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Thomas\Documents\H&amp;H Templates\"/>
    </mc:Choice>
  </mc:AlternateContent>
  <bookViews>
    <workbookView xWindow="0" yWindow="0" windowWidth="25200" windowHeight="11985" tabRatio="825" activeTab="11"/>
  </bookViews>
  <sheets>
    <sheet name="SOS" sheetId="13" r:id="rId1"/>
    <sheet name="Commentary" sheetId="12" r:id="rId2"/>
    <sheet name="Business Cash Flow" sheetId="2" r:id="rId3"/>
    <sheet name="BSA" sheetId="9" r:id="rId4"/>
    <sheet name="BSA All" sheetId="8" state="hidden" r:id="rId5"/>
    <sheet name="BSA 2013" sheetId="3" state="hidden" r:id="rId6"/>
    <sheet name="BSA 2012" sheetId="4" state="hidden" r:id="rId7"/>
    <sheet name="BSA 2011" sheetId="5" state="hidden" r:id="rId8"/>
    <sheet name="BSA 2010" sheetId="7" state="hidden" r:id="rId9"/>
    <sheet name="UCA" sheetId="1" r:id="rId10"/>
    <sheet name="Z-Score" sheetId="10" r:id="rId11"/>
    <sheet name="Global Cash Flow" sheetId="6" r:id="rId12"/>
    <sheet name="Personal BSA" sheetId="14" r:id="rId13"/>
  </sheets>
  <definedNames>
    <definedName name="_xlnm.Print_Area" localSheetId="3">BSA!$A$1:$N$94</definedName>
    <definedName name="_xlnm.Print_Area" localSheetId="8">'BSA 2010'!$A$1:$M$118</definedName>
    <definedName name="_xlnm.Print_Area" localSheetId="7">'BSA 2011'!$A$1:$M$118</definedName>
    <definedName name="_xlnm.Print_Area" localSheetId="6">'BSA 2012'!$A$1:$M$118</definedName>
    <definedName name="_xlnm.Print_Area" localSheetId="5">'BSA 2013'!$A$1:$M$118</definedName>
    <definedName name="_xlnm.Print_Area" localSheetId="2">'Business Cash Flow'!$A$1:$K$112</definedName>
    <definedName name="_xlnm.Print_Area" localSheetId="9">UCA!$A$1:$K$91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6" l="1"/>
  <c r="K48" i="6"/>
  <c r="K49" i="6"/>
  <c r="K50" i="6"/>
  <c r="K51" i="6"/>
  <c r="K52" i="6"/>
  <c r="K53" i="6"/>
  <c r="K46" i="6"/>
  <c r="K64" i="6"/>
  <c r="K65" i="6"/>
  <c r="K66" i="6"/>
  <c r="K67" i="6"/>
  <c r="K68" i="6"/>
  <c r="K69" i="6"/>
  <c r="K70" i="6"/>
  <c r="K71" i="6"/>
  <c r="K72" i="6"/>
  <c r="K63" i="6"/>
  <c r="C6" i="1" l="1"/>
  <c r="I87" i="1"/>
  <c r="J87" i="1"/>
  <c r="H87" i="1"/>
  <c r="I81" i="1"/>
  <c r="J81" i="1"/>
  <c r="H81" i="1"/>
  <c r="I76" i="1"/>
  <c r="J76" i="1"/>
  <c r="H76" i="1"/>
  <c r="I74" i="1"/>
  <c r="J74" i="1"/>
  <c r="H74" i="1"/>
  <c r="I69" i="1"/>
  <c r="J69" i="1"/>
  <c r="H69" i="1"/>
  <c r="I68" i="1"/>
  <c r="J68" i="1"/>
  <c r="H68" i="1"/>
  <c r="I64" i="1"/>
  <c r="J64" i="1"/>
  <c r="H64" i="1"/>
  <c r="I43" i="1"/>
  <c r="J43" i="1"/>
  <c r="H43" i="1"/>
  <c r="I38" i="1"/>
  <c r="J38" i="1"/>
  <c r="H38" i="1"/>
  <c r="I37" i="1"/>
  <c r="J37" i="1"/>
  <c r="H37" i="1"/>
  <c r="I36" i="1"/>
  <c r="J36" i="1"/>
  <c r="H36" i="1"/>
  <c r="I35" i="1"/>
  <c r="J35" i="1"/>
  <c r="H35" i="1"/>
  <c r="I27" i="1" l="1"/>
  <c r="J27" i="1"/>
  <c r="H27" i="1"/>
  <c r="I26" i="1"/>
  <c r="J26" i="1"/>
  <c r="H26" i="1"/>
  <c r="I20" i="1"/>
  <c r="J20" i="1"/>
  <c r="H20" i="1"/>
  <c r="I19" i="1"/>
  <c r="J19" i="1"/>
  <c r="H19" i="1"/>
  <c r="I14" i="1"/>
  <c r="J14" i="1"/>
  <c r="H14" i="1"/>
  <c r="G54" i="2"/>
  <c r="K61" i="2"/>
  <c r="K62" i="2"/>
  <c r="K63" i="2"/>
  <c r="K64" i="2"/>
  <c r="K65" i="2"/>
  <c r="K66" i="2"/>
  <c r="K67" i="2"/>
  <c r="K68" i="2"/>
  <c r="K69" i="2"/>
  <c r="K60" i="2"/>
  <c r="L6" i="14"/>
  <c r="L5" i="14"/>
  <c r="M60" i="14"/>
  <c r="M59" i="14"/>
  <c r="M58" i="14"/>
  <c r="G24" i="6"/>
  <c r="C7" i="14"/>
  <c r="C6" i="14"/>
  <c r="C6" i="6"/>
  <c r="C5" i="14" s="1"/>
  <c r="K22" i="14"/>
  <c r="L22" i="14"/>
  <c r="M22" i="14"/>
  <c r="K31" i="14"/>
  <c r="K35" i="14" s="1"/>
  <c r="L31" i="14"/>
  <c r="L35" i="14" s="1"/>
  <c r="M31" i="14"/>
  <c r="M35" i="14" s="1"/>
  <c r="M36" i="14" s="1"/>
  <c r="K43" i="14"/>
  <c r="K49" i="14" s="1"/>
  <c r="L43" i="14"/>
  <c r="M43" i="14"/>
  <c r="K48" i="14"/>
  <c r="L48" i="14"/>
  <c r="M48" i="14"/>
  <c r="M49" i="14"/>
  <c r="L36" i="14" l="1"/>
  <c r="K36" i="14"/>
  <c r="K58" i="14"/>
  <c r="M53" i="14"/>
  <c r="M52" i="14"/>
  <c r="M54" i="14" s="1"/>
  <c r="K52" i="14"/>
  <c r="K59" i="14" s="1"/>
  <c r="K53" i="14"/>
  <c r="K60" i="14" s="1"/>
  <c r="L49" i="14"/>
  <c r="L52" i="14" s="1"/>
  <c r="L59" i="14" s="1"/>
  <c r="K54" i="14" l="1"/>
  <c r="L54" i="14"/>
  <c r="L58" i="14"/>
  <c r="L53" i="14"/>
  <c r="L60" i="14" s="1"/>
  <c r="O25" i="2" l="1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Q32" i="2"/>
  <c r="Q31" i="2"/>
  <c r="Q30" i="2"/>
  <c r="Q29" i="2"/>
  <c r="Q28" i="2"/>
  <c r="Q27" i="2"/>
  <c r="Q26" i="2"/>
  <c r="Q25" i="2"/>
  <c r="O23" i="2"/>
  <c r="P23" i="2"/>
  <c r="M17" i="2"/>
  <c r="M18" i="2"/>
  <c r="M19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5" i="2"/>
  <c r="M36" i="2"/>
  <c r="M37" i="2"/>
  <c r="M38" i="2"/>
  <c r="M39" i="2"/>
  <c r="M40" i="2"/>
  <c r="M41" i="2"/>
  <c r="M42" i="2"/>
  <c r="M43" i="2"/>
  <c r="M44" i="2"/>
  <c r="M46" i="2"/>
  <c r="M47" i="2"/>
  <c r="M48" i="2"/>
  <c r="M50" i="2"/>
  <c r="M51" i="2"/>
  <c r="M52" i="2"/>
  <c r="M55" i="2"/>
  <c r="M16" i="2"/>
  <c r="N17" i="2"/>
  <c r="N18" i="2"/>
  <c r="N19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5" i="2"/>
  <c r="N36" i="2"/>
  <c r="N37" i="2"/>
  <c r="N38" i="2"/>
  <c r="N39" i="2"/>
  <c r="N40" i="2"/>
  <c r="N41" i="2"/>
  <c r="N42" i="2"/>
  <c r="N43" i="2"/>
  <c r="N44" i="2"/>
  <c r="N46" i="2"/>
  <c r="N47" i="2"/>
  <c r="N48" i="2"/>
  <c r="N50" i="2"/>
  <c r="N51" i="2"/>
  <c r="N52" i="2"/>
  <c r="N55" i="2"/>
  <c r="N16" i="2"/>
  <c r="J60" i="2" l="1"/>
  <c r="I60" i="2"/>
  <c r="H60" i="2"/>
  <c r="J86" i="9" l="1"/>
  <c r="K86" i="9"/>
  <c r="L86" i="9"/>
  <c r="I86" i="9"/>
  <c r="I4" i="1" l="1"/>
  <c r="I6" i="6"/>
  <c r="J23" i="10" l="1"/>
  <c r="L23" i="10"/>
  <c r="M23" i="10"/>
  <c r="J73" i="9" l="1"/>
  <c r="K73" i="9"/>
  <c r="L73" i="9"/>
  <c r="M73" i="9"/>
  <c r="J72" i="9"/>
  <c r="K72" i="9"/>
  <c r="L72" i="9"/>
  <c r="M72" i="9"/>
  <c r="I72" i="9"/>
  <c r="J71" i="9"/>
  <c r="K71" i="9"/>
  <c r="L71" i="9"/>
  <c r="M71" i="9"/>
  <c r="M74" i="9" l="1"/>
  <c r="J17" i="10" l="1"/>
  <c r="K17" i="10"/>
  <c r="L17" i="10"/>
  <c r="M17" i="10"/>
  <c r="M18" i="10" s="1"/>
  <c r="J18" i="10"/>
  <c r="K18" i="10"/>
  <c r="L18" i="10"/>
  <c r="J20" i="10"/>
  <c r="K20" i="10"/>
  <c r="K21" i="10" s="1"/>
  <c r="L20" i="10"/>
  <c r="M20" i="10"/>
  <c r="J21" i="10"/>
  <c r="L21" i="10"/>
  <c r="M21" i="10"/>
  <c r="M24" i="10"/>
  <c r="J24" i="10"/>
  <c r="L24" i="10"/>
  <c r="L29" i="10" s="1"/>
  <c r="I26" i="10"/>
  <c r="J26" i="10"/>
  <c r="K26" i="10"/>
  <c r="K27" i="10" s="1"/>
  <c r="L26" i="10"/>
  <c r="M26" i="10"/>
  <c r="I27" i="10"/>
  <c r="J27" i="10"/>
  <c r="L27" i="10"/>
  <c r="M27" i="10"/>
  <c r="J29" i="10" l="1"/>
  <c r="M29" i="10"/>
  <c r="J82" i="9" l="1"/>
  <c r="K82" i="9"/>
  <c r="L82" i="9"/>
  <c r="J84" i="9"/>
  <c r="K84" i="9"/>
  <c r="L84" i="9"/>
  <c r="I84" i="9"/>
  <c r="I82" i="9"/>
  <c r="J80" i="9"/>
  <c r="L80" i="9"/>
  <c r="I80" i="9"/>
  <c r="J79" i="9"/>
  <c r="L79" i="9"/>
  <c r="I79" i="9"/>
  <c r="J78" i="9"/>
  <c r="L78" i="9"/>
  <c r="I78" i="9"/>
  <c r="J77" i="9"/>
  <c r="L77" i="9"/>
  <c r="I77" i="9"/>
  <c r="J76" i="9"/>
  <c r="L76" i="9"/>
  <c r="I23" i="9" l="1"/>
  <c r="J23" i="9"/>
  <c r="J39" i="9" s="1"/>
  <c r="K23" i="9"/>
  <c r="K67" i="9" s="1"/>
  <c r="L23" i="9"/>
  <c r="M23" i="9"/>
  <c r="I34" i="9"/>
  <c r="J34" i="9"/>
  <c r="J38" i="9" s="1"/>
  <c r="K34" i="9"/>
  <c r="K38" i="9" s="1"/>
  <c r="L34" i="9"/>
  <c r="M34" i="9"/>
  <c r="I38" i="9"/>
  <c r="I39" i="9" s="1"/>
  <c r="L38" i="9"/>
  <c r="M38" i="9"/>
  <c r="M39" i="9" s="1"/>
  <c r="L39" i="9"/>
  <c r="I48" i="9"/>
  <c r="J48" i="9"/>
  <c r="J68" i="9" s="1"/>
  <c r="K48" i="9"/>
  <c r="K54" i="9" s="1"/>
  <c r="K63" i="9" s="1"/>
  <c r="L48" i="9"/>
  <c r="M48" i="9"/>
  <c r="I53" i="9"/>
  <c r="J53" i="9"/>
  <c r="K53" i="9"/>
  <c r="L53" i="9"/>
  <c r="M53" i="9"/>
  <c r="I54" i="9"/>
  <c r="I63" i="9" s="1"/>
  <c r="L54" i="9"/>
  <c r="L63" i="9" s="1"/>
  <c r="M54" i="9"/>
  <c r="M63" i="9" s="1"/>
  <c r="I61" i="9"/>
  <c r="J61" i="9"/>
  <c r="K61" i="9"/>
  <c r="L61" i="9"/>
  <c r="M61" i="9"/>
  <c r="I67" i="9"/>
  <c r="L67" i="9"/>
  <c r="M67" i="9"/>
  <c r="I68" i="9"/>
  <c r="L68" i="9"/>
  <c r="M68" i="9"/>
  <c r="I69" i="9"/>
  <c r="J69" i="9"/>
  <c r="K69" i="9"/>
  <c r="L69" i="9"/>
  <c r="M69" i="9"/>
  <c r="I83" i="9"/>
  <c r="J83" i="9"/>
  <c r="L83" i="9"/>
  <c r="K83" i="9"/>
  <c r="I85" i="9"/>
  <c r="K85" i="9"/>
  <c r="L85" i="9"/>
  <c r="J85" i="9"/>
  <c r="I87" i="9"/>
  <c r="J87" i="9"/>
  <c r="K87" i="9"/>
  <c r="L87" i="9"/>
  <c r="I23" i="10" l="1"/>
  <c r="I24" i="10" s="1"/>
  <c r="I71" i="9"/>
  <c r="I20" i="10"/>
  <c r="I21" i="10" s="1"/>
  <c r="I76" i="9"/>
  <c r="I17" i="10"/>
  <c r="I18" i="10" s="1"/>
  <c r="J62" i="9"/>
  <c r="M62" i="9"/>
  <c r="I62" i="9"/>
  <c r="I73" i="9" s="1"/>
  <c r="I74" i="9"/>
  <c r="K68" i="9"/>
  <c r="L74" i="9"/>
  <c r="J67" i="9"/>
  <c r="L62" i="9"/>
  <c r="J54" i="9"/>
  <c r="J63" i="9" s="1"/>
  <c r="K39" i="9"/>
  <c r="K29" i="8"/>
  <c r="K27" i="8"/>
  <c r="K25" i="8"/>
  <c r="K21" i="8"/>
  <c r="K19" i="8"/>
  <c r="J29" i="8"/>
  <c r="J27" i="8"/>
  <c r="J25" i="8"/>
  <c r="J21" i="8"/>
  <c r="J19" i="8"/>
  <c r="I29" i="8"/>
  <c r="I27" i="8"/>
  <c r="I25" i="8"/>
  <c r="I21" i="8"/>
  <c r="I19" i="8"/>
  <c r="K17" i="8"/>
  <c r="J17" i="8"/>
  <c r="I17" i="8"/>
  <c r="I29" i="10" l="1"/>
  <c r="K62" i="9"/>
  <c r="K74" i="9"/>
  <c r="J74" i="9"/>
  <c r="H59" i="6"/>
  <c r="I59" i="6"/>
  <c r="J59" i="6"/>
  <c r="H26" i="6"/>
  <c r="I26" i="6"/>
  <c r="I28" i="6" s="1"/>
  <c r="J26" i="6"/>
  <c r="K26" i="6"/>
  <c r="K28" i="6" s="1"/>
  <c r="K40" i="6"/>
  <c r="J28" i="6"/>
  <c r="H28" i="6"/>
  <c r="G26" i="6"/>
  <c r="G28" i="6" s="1"/>
  <c r="G59" i="6" l="1"/>
  <c r="G38" i="6"/>
  <c r="G42" i="6" s="1"/>
  <c r="J114" i="7"/>
  <c r="J114" i="5"/>
  <c r="K53" i="8" s="1"/>
  <c r="J114" i="4"/>
  <c r="J53" i="8" s="1"/>
  <c r="J114" i="3"/>
  <c r="I53" i="8" s="1"/>
  <c r="G83" i="6" l="1"/>
  <c r="G86" i="6"/>
  <c r="J106" i="7"/>
  <c r="J33" i="1" l="1"/>
  <c r="I33" i="1"/>
  <c r="J106" i="5"/>
  <c r="K45" i="8" s="1"/>
  <c r="J96" i="5"/>
  <c r="K35" i="8" s="1"/>
  <c r="J94" i="5"/>
  <c r="K33" i="8" s="1"/>
  <c r="J116" i="7"/>
  <c r="J110" i="7"/>
  <c r="J112" i="7" s="1"/>
  <c r="J108" i="7"/>
  <c r="J102" i="7"/>
  <c r="J100" i="7"/>
  <c r="J98" i="7"/>
  <c r="J96" i="7"/>
  <c r="O46" i="7"/>
  <c r="E41" i="7"/>
  <c r="K35" i="7"/>
  <c r="E35" i="7"/>
  <c r="K26" i="7"/>
  <c r="J88" i="7" s="1"/>
  <c r="E26" i="7"/>
  <c r="K19" i="7"/>
  <c r="J82" i="7" s="1"/>
  <c r="E19" i="7"/>
  <c r="J78" i="7" s="1"/>
  <c r="C7" i="7"/>
  <c r="E46" i="7" l="1"/>
  <c r="J94" i="7" s="1"/>
  <c r="J80" i="7"/>
  <c r="J90" i="7"/>
  <c r="J86" i="7"/>
  <c r="K28" i="7"/>
  <c r="I5" i="3"/>
  <c r="I5" i="4" s="1"/>
  <c r="I5" i="7" s="1"/>
  <c r="I7" i="6"/>
  <c r="C7" i="6"/>
  <c r="I5" i="1"/>
  <c r="C5" i="1"/>
  <c r="C4" i="1"/>
  <c r="I5" i="5" l="1"/>
  <c r="N46" i="7"/>
  <c r="K46" i="7"/>
  <c r="C6" i="3"/>
  <c r="C6" i="4" s="1"/>
  <c r="I6" i="3"/>
  <c r="I6" i="4" s="1"/>
  <c r="C5" i="3"/>
  <c r="C5" i="4" s="1"/>
  <c r="C7" i="5"/>
  <c r="C7" i="4"/>
  <c r="C6" i="5" l="1"/>
  <c r="C6" i="7"/>
  <c r="C5" i="5"/>
  <c r="C5" i="7"/>
  <c r="I6" i="5"/>
  <c r="I6" i="7"/>
  <c r="J116" i="5"/>
  <c r="K55" i="8" s="1"/>
  <c r="J108" i="5"/>
  <c r="K47" i="8" s="1"/>
  <c r="J110" i="5"/>
  <c r="J116" i="4"/>
  <c r="J55" i="8" s="1"/>
  <c r="J110" i="4"/>
  <c r="J106" i="4"/>
  <c r="J116" i="3"/>
  <c r="I55" i="8" s="1"/>
  <c r="J110" i="3"/>
  <c r="I49" i="8" s="1"/>
  <c r="J106" i="3"/>
  <c r="J112" i="5" l="1"/>
  <c r="K51" i="8" s="1"/>
  <c r="K49" i="8"/>
  <c r="J112" i="4"/>
  <c r="J51" i="8" s="1"/>
  <c r="J49" i="8"/>
  <c r="J112" i="3"/>
  <c r="I51" i="8" s="1"/>
  <c r="J108" i="3"/>
  <c r="I47" i="8" s="1"/>
  <c r="I45" i="8"/>
  <c r="J108" i="4"/>
  <c r="J47" i="8" s="1"/>
  <c r="J45" i="8"/>
  <c r="I13" i="1" l="1"/>
  <c r="J13" i="1"/>
  <c r="H13" i="1"/>
  <c r="K35" i="5"/>
  <c r="K35" i="3"/>
  <c r="K35" i="4"/>
  <c r="J70" i="1" l="1"/>
  <c r="H33" i="1"/>
  <c r="I25" i="1" l="1"/>
  <c r="J25" i="1"/>
  <c r="H25" i="1"/>
  <c r="K21" i="6" l="1"/>
  <c r="K20" i="6"/>
  <c r="K19" i="6"/>
  <c r="J29" i="1"/>
  <c r="J65" i="1"/>
  <c r="J66" i="1" s="1"/>
  <c r="H65" i="1"/>
  <c r="H66" i="1" s="1"/>
  <c r="I65" i="1"/>
  <c r="I66" i="1" s="1"/>
  <c r="I41" i="1"/>
  <c r="J41" i="1"/>
  <c r="J46" i="1" s="1"/>
  <c r="H41" i="1"/>
  <c r="I50" i="1"/>
  <c r="J50" i="1"/>
  <c r="J54" i="1" s="1"/>
  <c r="H50" i="1"/>
  <c r="F65" i="2"/>
  <c r="G65" i="2" s="1"/>
  <c r="F66" i="2"/>
  <c r="F64" i="2"/>
  <c r="K43" i="2"/>
  <c r="J17" i="1" l="1"/>
  <c r="J21" i="1" s="1"/>
  <c r="I17" i="1"/>
  <c r="K16" i="6"/>
  <c r="K17" i="6"/>
  <c r="K18" i="6"/>
  <c r="K22" i="6"/>
  <c r="H24" i="6"/>
  <c r="I24" i="6"/>
  <c r="J24" i="6"/>
  <c r="K31" i="6"/>
  <c r="K32" i="6"/>
  <c r="K35" i="6"/>
  <c r="K36" i="6"/>
  <c r="G46" i="6"/>
  <c r="H46" i="6"/>
  <c r="H57" i="6" s="1"/>
  <c r="I46" i="6"/>
  <c r="J46" i="6"/>
  <c r="J57" i="6" s="1"/>
  <c r="G47" i="6"/>
  <c r="H47" i="6"/>
  <c r="I47" i="6"/>
  <c r="J47" i="6"/>
  <c r="G48" i="6"/>
  <c r="H48" i="6"/>
  <c r="I48" i="6"/>
  <c r="J48" i="6"/>
  <c r="G49" i="6"/>
  <c r="G57" i="6" s="1"/>
  <c r="H49" i="6"/>
  <c r="I49" i="6"/>
  <c r="J49" i="6"/>
  <c r="K57" i="6"/>
  <c r="K59" i="6" s="1"/>
  <c r="G50" i="6"/>
  <c r="H50" i="6"/>
  <c r="I50" i="6"/>
  <c r="J50" i="6"/>
  <c r="G51" i="6"/>
  <c r="H51" i="6"/>
  <c r="I51" i="6"/>
  <c r="J51" i="6"/>
  <c r="G52" i="6"/>
  <c r="H52" i="6"/>
  <c r="I52" i="6"/>
  <c r="J52" i="6"/>
  <c r="G53" i="6"/>
  <c r="H53" i="6"/>
  <c r="I53" i="6"/>
  <c r="J53" i="6"/>
  <c r="C55" i="6"/>
  <c r="I57" i="6"/>
  <c r="G63" i="6"/>
  <c r="G78" i="6" s="1"/>
  <c r="G80" i="6" s="1"/>
  <c r="H63" i="6"/>
  <c r="I63" i="6"/>
  <c r="J63" i="6"/>
  <c r="F64" i="6"/>
  <c r="G64" i="6" s="1"/>
  <c r="I64" i="6"/>
  <c r="J64" i="6"/>
  <c r="G65" i="6"/>
  <c r="H65" i="6"/>
  <c r="I65" i="6"/>
  <c r="J65" i="6"/>
  <c r="F66" i="6"/>
  <c r="G66" i="6" s="1"/>
  <c r="J66" i="6"/>
  <c r="G67" i="6"/>
  <c r="H67" i="6"/>
  <c r="I67" i="6"/>
  <c r="J67" i="6"/>
  <c r="F68" i="6"/>
  <c r="I68" i="6" s="1"/>
  <c r="G69" i="6"/>
  <c r="H69" i="6"/>
  <c r="I69" i="6"/>
  <c r="J69" i="6"/>
  <c r="G70" i="6"/>
  <c r="H70" i="6"/>
  <c r="I70" i="6"/>
  <c r="J70" i="6"/>
  <c r="G71" i="6"/>
  <c r="H71" i="6"/>
  <c r="I71" i="6"/>
  <c r="J71" i="6"/>
  <c r="G72" i="6"/>
  <c r="H72" i="6"/>
  <c r="I72" i="6"/>
  <c r="J72" i="6"/>
  <c r="F74" i="6"/>
  <c r="G74" i="6" s="1"/>
  <c r="J74" i="6"/>
  <c r="K74" i="6"/>
  <c r="C76" i="6"/>
  <c r="K24" i="6" l="1"/>
  <c r="J78" i="6"/>
  <c r="J80" i="6" s="1"/>
  <c r="I66" i="6"/>
  <c r="I78" i="6" s="1"/>
  <c r="I80" i="6" s="1"/>
  <c r="H64" i="6"/>
  <c r="H68" i="6"/>
  <c r="I74" i="6"/>
  <c r="H74" i="6"/>
  <c r="J68" i="6"/>
  <c r="H66" i="6"/>
  <c r="K78" i="6"/>
  <c r="K80" i="6" s="1"/>
  <c r="H78" i="6" l="1"/>
  <c r="H80" i="6" s="1"/>
  <c r="I80" i="1"/>
  <c r="H80" i="1"/>
  <c r="I54" i="1"/>
  <c r="I46" i="1"/>
  <c r="I29" i="1"/>
  <c r="I21" i="1"/>
  <c r="H17" i="1"/>
  <c r="E41" i="5"/>
  <c r="O46" i="5"/>
  <c r="E35" i="5"/>
  <c r="K26" i="5"/>
  <c r="E26" i="5"/>
  <c r="K19" i="5"/>
  <c r="J82" i="5" s="1"/>
  <c r="E19" i="5"/>
  <c r="E41" i="4"/>
  <c r="E35" i="4"/>
  <c r="K26" i="4"/>
  <c r="E26" i="4"/>
  <c r="K19" i="4"/>
  <c r="J80" i="4" s="1"/>
  <c r="E19" i="4"/>
  <c r="E19" i="3"/>
  <c r="K19" i="3"/>
  <c r="J82" i="3" s="1"/>
  <c r="E26" i="3"/>
  <c r="K26" i="3"/>
  <c r="E35" i="3"/>
  <c r="O46" i="3"/>
  <c r="E41" i="3"/>
  <c r="K16" i="2"/>
  <c r="K17" i="2"/>
  <c r="K18" i="2"/>
  <c r="G20" i="2"/>
  <c r="G34" i="2" s="1"/>
  <c r="G45" i="2" s="1"/>
  <c r="G49" i="2" s="1"/>
  <c r="G56" i="2" s="1"/>
  <c r="H20" i="2"/>
  <c r="J98" i="3" s="1"/>
  <c r="I37" i="8" s="1"/>
  <c r="I20" i="2"/>
  <c r="J20" i="2"/>
  <c r="J98" i="5" s="1"/>
  <c r="K37" i="8" s="1"/>
  <c r="K24" i="2"/>
  <c r="K25" i="2"/>
  <c r="K26" i="2"/>
  <c r="K27" i="2"/>
  <c r="K28" i="2"/>
  <c r="K29" i="2"/>
  <c r="K30" i="2"/>
  <c r="K31" i="2"/>
  <c r="K32" i="2"/>
  <c r="K37" i="2"/>
  <c r="K38" i="2"/>
  <c r="K39" i="2"/>
  <c r="K40" i="2"/>
  <c r="K47" i="2"/>
  <c r="K51" i="2"/>
  <c r="G52" i="2"/>
  <c r="H52" i="2"/>
  <c r="K52" i="2" s="1"/>
  <c r="I52" i="2"/>
  <c r="J52" i="2"/>
  <c r="G53" i="2"/>
  <c r="I53" i="2"/>
  <c r="J53" i="2"/>
  <c r="H54" i="2"/>
  <c r="K54" i="2" s="1"/>
  <c r="I54" i="2"/>
  <c r="J54" i="2"/>
  <c r="G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F71" i="2"/>
  <c r="I71" i="2" s="1"/>
  <c r="K71" i="2"/>
  <c r="C73" i="2"/>
  <c r="J15" i="1"/>
  <c r="J23" i="1" s="1"/>
  <c r="J31" i="1" s="1"/>
  <c r="I15" i="1"/>
  <c r="N54" i="2" l="1"/>
  <c r="M54" i="2"/>
  <c r="M53" i="2"/>
  <c r="N53" i="2"/>
  <c r="J98" i="4"/>
  <c r="J37" i="8" s="1"/>
  <c r="N20" i="2"/>
  <c r="M20" i="2"/>
  <c r="K78" i="9"/>
  <c r="J39" i="1"/>
  <c r="J48" i="1" s="1"/>
  <c r="J56" i="1" s="1"/>
  <c r="J78" i="5"/>
  <c r="E46" i="5"/>
  <c r="J78" i="4"/>
  <c r="J82" i="4"/>
  <c r="J60" i="1"/>
  <c r="I60" i="1"/>
  <c r="J77" i="1"/>
  <c r="J83" i="1" s="1"/>
  <c r="H60" i="1"/>
  <c r="I77" i="1"/>
  <c r="I83" i="1" s="1"/>
  <c r="J34" i="6"/>
  <c r="I34" i="6"/>
  <c r="I75" i="2"/>
  <c r="K75" i="2"/>
  <c r="J90" i="5"/>
  <c r="J34" i="2"/>
  <c r="J88" i="4"/>
  <c r="K28" i="4"/>
  <c r="K46" i="4" s="1"/>
  <c r="J90" i="4"/>
  <c r="I34" i="2"/>
  <c r="I23" i="1"/>
  <c r="H46" i="1"/>
  <c r="H15" i="1"/>
  <c r="H39" i="1"/>
  <c r="H21" i="1"/>
  <c r="J80" i="3"/>
  <c r="J78" i="3"/>
  <c r="K28" i="3"/>
  <c r="K46" i="3" s="1"/>
  <c r="E46" i="3"/>
  <c r="J86" i="3" s="1"/>
  <c r="H54" i="1"/>
  <c r="H53" i="2"/>
  <c r="K20" i="2"/>
  <c r="K28" i="5"/>
  <c r="J88" i="5"/>
  <c r="J80" i="5"/>
  <c r="O46" i="4"/>
  <c r="E46" i="4"/>
  <c r="H71" i="2"/>
  <c r="H75" i="2" s="1"/>
  <c r="G71" i="2"/>
  <c r="G75" i="2" s="1"/>
  <c r="H34" i="2"/>
  <c r="J90" i="3"/>
  <c r="J71" i="2"/>
  <c r="J75" i="2" s="1"/>
  <c r="J88" i="3"/>
  <c r="M34" i="2" l="1"/>
  <c r="N34" i="2"/>
  <c r="K79" i="9"/>
  <c r="I39" i="1"/>
  <c r="I70" i="1"/>
  <c r="H70" i="1"/>
  <c r="J62" i="1"/>
  <c r="J72" i="1" s="1"/>
  <c r="J85" i="1" s="1"/>
  <c r="N46" i="4"/>
  <c r="H77" i="1"/>
  <c r="H83" i="1" s="1"/>
  <c r="K53" i="2"/>
  <c r="H34" i="6"/>
  <c r="K34" i="6" s="1"/>
  <c r="I31" i="1"/>
  <c r="J45" i="2"/>
  <c r="J49" i="2" s="1"/>
  <c r="J33" i="6" s="1"/>
  <c r="J38" i="6" s="1"/>
  <c r="J42" i="6" s="1"/>
  <c r="J100" i="5"/>
  <c r="K39" i="8" s="1"/>
  <c r="J100" i="4"/>
  <c r="J39" i="8" s="1"/>
  <c r="I45" i="2"/>
  <c r="H23" i="1"/>
  <c r="N46" i="3"/>
  <c r="H29" i="1"/>
  <c r="J86" i="5"/>
  <c r="N46" i="5"/>
  <c r="K46" i="5"/>
  <c r="J86" i="4"/>
  <c r="G78" i="2"/>
  <c r="G81" i="2"/>
  <c r="K34" i="2"/>
  <c r="J100" i="3"/>
  <c r="I39" i="8" s="1"/>
  <c r="H45" i="2"/>
  <c r="I49" i="2" l="1"/>
  <c r="J102" i="4" s="1"/>
  <c r="J41" i="8" s="1"/>
  <c r="M45" i="2"/>
  <c r="N45" i="2"/>
  <c r="K23" i="10"/>
  <c r="K24" i="10" s="1"/>
  <c r="K29" i="10" s="1"/>
  <c r="J83" i="6"/>
  <c r="J86" i="6"/>
  <c r="I48" i="1"/>
  <c r="I56" i="1" s="1"/>
  <c r="I62" i="1" s="1"/>
  <c r="I72" i="1" s="1"/>
  <c r="I85" i="1" s="1"/>
  <c r="J56" i="2"/>
  <c r="J102" i="5"/>
  <c r="K41" i="8" s="1"/>
  <c r="H31" i="1"/>
  <c r="H49" i="2"/>
  <c r="K45" i="2"/>
  <c r="I56" i="2" l="1"/>
  <c r="M56" i="2" s="1"/>
  <c r="I33" i="6"/>
  <c r="I38" i="6" s="1"/>
  <c r="I42" i="6" s="1"/>
  <c r="M49" i="2"/>
  <c r="N49" i="2"/>
  <c r="K80" i="9"/>
  <c r="K77" i="9"/>
  <c r="K76" i="9"/>
  <c r="J96" i="4"/>
  <c r="J35" i="8" s="1"/>
  <c r="J94" i="4"/>
  <c r="J33" i="8" s="1"/>
  <c r="H33" i="6"/>
  <c r="J96" i="3"/>
  <c r="I35" i="8" s="1"/>
  <c r="J94" i="3"/>
  <c r="I33" i="8" s="1"/>
  <c r="J78" i="2"/>
  <c r="J81" i="2"/>
  <c r="H48" i="1"/>
  <c r="H56" i="2"/>
  <c r="J102" i="3"/>
  <c r="I41" i="8" s="1"/>
  <c r="K49" i="2"/>
  <c r="K56" i="2" s="1"/>
  <c r="I78" i="2" l="1"/>
  <c r="I81" i="2"/>
  <c r="N56" i="2"/>
  <c r="I83" i="6"/>
  <c r="I86" i="6"/>
  <c r="K33" i="6"/>
  <c r="K38" i="6" s="1"/>
  <c r="K42" i="6" s="1"/>
  <c r="H38" i="6"/>
  <c r="H42" i="6" s="1"/>
  <c r="H56" i="1"/>
  <c r="K78" i="2"/>
  <c r="K81" i="2"/>
  <c r="H78" i="2"/>
  <c r="H81" i="2"/>
  <c r="H83" i="6" l="1"/>
  <c r="H86" i="6"/>
  <c r="K83" i="6"/>
  <c r="K86" i="6"/>
  <c r="H62" i="1"/>
  <c r="H72" i="1" s="1"/>
  <c r="H85" i="1" l="1"/>
</calcChain>
</file>

<file path=xl/sharedStrings.xml><?xml version="1.0" encoding="utf-8"?>
<sst xmlns="http://schemas.openxmlformats.org/spreadsheetml/2006/main" count="838" uniqueCount="368">
  <si>
    <t>Borrower:</t>
    <phoneticPr fontId="0" type="noConversion"/>
  </si>
  <si>
    <t>Date:</t>
    <phoneticPr fontId="0" type="noConversion"/>
  </si>
  <si>
    <t>Cash Flow Of:</t>
    <phoneticPr fontId="0" type="noConversion"/>
  </si>
  <si>
    <t>Analyst:</t>
    <phoneticPr fontId="0" type="noConversion"/>
  </si>
  <si>
    <t>Thomas Hilborn</t>
    <phoneticPr fontId="0" type="noConversion"/>
  </si>
  <si>
    <t>Reviewer</t>
    <phoneticPr fontId="0" type="noConversion"/>
  </si>
  <si>
    <t>UCA Analysis</t>
  </si>
  <si>
    <t>REVENUE:</t>
  </si>
  <si>
    <t>NET SALES or REVENUE:</t>
  </si>
  <si>
    <t>Tax Return</t>
    <phoneticPr fontId="0" type="noConversion"/>
  </si>
  <si>
    <t>Rate Shock</t>
    <phoneticPr fontId="0" type="noConversion"/>
  </si>
  <si>
    <t>FYE 12-31-2013</t>
  </si>
  <si>
    <t>FYE 12-31-2012</t>
  </si>
  <si>
    <t>FYE 12-31-2011</t>
  </si>
  <si>
    <t>Cash from Sales</t>
  </si>
  <si>
    <t>COST OF GOODS SOLD:</t>
  </si>
  <si>
    <t>Cash Production Costs</t>
  </si>
  <si>
    <t>Gross Cash Profits</t>
  </si>
  <si>
    <t>OPERATING EXPENSES:</t>
  </si>
  <si>
    <t>Cash Operating Expenses</t>
  </si>
  <si>
    <t>Cash After Operations</t>
  </si>
  <si>
    <t>Miscellaneous Income</t>
  </si>
  <si>
    <t>Miscellaneous Expense</t>
  </si>
  <si>
    <t>Total Miscellaneous</t>
  </si>
  <si>
    <t>MISCELLANEOUS:</t>
  </si>
  <si>
    <t>TAXES:</t>
  </si>
  <si>
    <t>Cash Paid for Taxes</t>
  </si>
  <si>
    <t>Net Cash After Operations</t>
  </si>
  <si>
    <t>INTEREST EXPENSE:</t>
  </si>
  <si>
    <t>Financing Costs</t>
  </si>
  <si>
    <t>Net Cash Income</t>
  </si>
  <si>
    <t>Current Maturities of Long-Term Debt - Y1</t>
  </si>
  <si>
    <t>Current Maturities of Capital Lease Obligations - Y1</t>
  </si>
  <si>
    <t>Total Debt Amortization</t>
  </si>
  <si>
    <t>Cash After Debt Amortization</t>
  </si>
  <si>
    <t>CMLTD:</t>
  </si>
  <si>
    <t>FIXED ASSETS:</t>
  </si>
  <si>
    <t>Capital Expenditures</t>
  </si>
  <si>
    <t>INTANGIBLES / INVESTMENTS</t>
  </si>
  <si>
    <t>Financing Surplus (Requirement)</t>
  </si>
  <si>
    <t>DEBT AND EQUITY:</t>
  </si>
  <si>
    <t>Current Maturities of Long-Term Debt - Y2</t>
  </si>
  <si>
    <t>Incremental Long-Term Debt</t>
  </si>
  <si>
    <t>Current Maturities of Capital Lease Obligations - Y2</t>
  </si>
  <si>
    <t>Incremental Capital Lease Obligations</t>
  </si>
  <si>
    <t>Total External Financing</t>
  </si>
  <si>
    <t>Cash After External Financing</t>
  </si>
  <si>
    <t>Actual Change in Cash</t>
  </si>
  <si>
    <t>Comments:</t>
    <phoneticPr fontId="0" type="noConversion"/>
  </si>
  <si>
    <t>Remaining available cash</t>
    <phoneticPr fontId="0" type="noConversion"/>
  </si>
  <si>
    <t>Debt Coverage Ratio</t>
    <phoneticPr fontId="0" type="noConversion"/>
  </si>
  <si>
    <t>Total Annual Debt Service</t>
    <phoneticPr fontId="0" type="noConversion"/>
  </si>
  <si>
    <t>Total Debt:</t>
    <phoneticPr fontId="0" type="noConversion"/>
  </si>
  <si>
    <t>Proposed Debt</t>
    <phoneticPr fontId="0" type="noConversion"/>
  </si>
  <si>
    <t>Pmt / Yr</t>
    <phoneticPr fontId="0" type="noConversion"/>
  </si>
  <si>
    <t>Payment</t>
    <phoneticPr fontId="0" type="noConversion"/>
  </si>
  <si>
    <t>Term</t>
    <phoneticPr fontId="0" type="noConversion"/>
  </si>
  <si>
    <t>Interest</t>
    <phoneticPr fontId="0" type="noConversion"/>
  </si>
  <si>
    <t>Principal Bal.</t>
    <phoneticPr fontId="0" type="noConversion"/>
  </si>
  <si>
    <t>Lender</t>
    <phoneticPr fontId="0" type="noConversion"/>
  </si>
  <si>
    <t>Debt Service:</t>
    <phoneticPr fontId="0" type="noConversion"/>
  </si>
  <si>
    <t>Cash Available to Service Debt</t>
    <phoneticPr fontId="0" type="noConversion"/>
  </si>
  <si>
    <t>Amortization Expense</t>
    <phoneticPr fontId="0" type="noConversion"/>
  </si>
  <si>
    <t>(+)</t>
    <phoneticPr fontId="0" type="noConversion"/>
  </si>
  <si>
    <t>Depreciation Expense</t>
    <phoneticPr fontId="0" type="noConversion"/>
  </si>
  <si>
    <t>Interest Expense</t>
    <phoneticPr fontId="0" type="noConversion"/>
  </si>
  <si>
    <t>Non- Recurring Income</t>
    <phoneticPr fontId="0" type="noConversion"/>
  </si>
  <si>
    <t>(-)</t>
    <phoneticPr fontId="0" type="noConversion"/>
  </si>
  <si>
    <t>Net Income After Taxes</t>
    <phoneticPr fontId="0" type="noConversion"/>
  </si>
  <si>
    <t>Taxes and Licenses</t>
    <phoneticPr fontId="0" type="noConversion"/>
  </si>
  <si>
    <t>Income Before Taxes</t>
    <phoneticPr fontId="0" type="noConversion"/>
  </si>
  <si>
    <t>Interest Expense</t>
    <phoneticPr fontId="0" type="noConversion"/>
  </si>
  <si>
    <t>OTHER EXPENSES:</t>
    <phoneticPr fontId="0" type="noConversion"/>
  </si>
  <si>
    <t>Other Income</t>
    <phoneticPr fontId="0" type="noConversion"/>
  </si>
  <si>
    <t>Rents</t>
    <phoneticPr fontId="0" type="noConversion"/>
  </si>
  <si>
    <t>Interest</t>
    <phoneticPr fontId="0" type="noConversion"/>
  </si>
  <si>
    <t>OTHER REVENUE:</t>
    <phoneticPr fontId="0" type="noConversion"/>
  </si>
  <si>
    <t>Operating Income</t>
    <phoneticPr fontId="0" type="noConversion"/>
  </si>
  <si>
    <t>Advertising</t>
    <phoneticPr fontId="0" type="noConversion"/>
  </si>
  <si>
    <t>Bad Debts</t>
    <phoneticPr fontId="0" type="noConversion"/>
  </si>
  <si>
    <t>Salaries and Wages</t>
    <phoneticPr fontId="0" type="noConversion"/>
  </si>
  <si>
    <t>G &amp; A Expenses</t>
    <phoneticPr fontId="0" type="noConversion"/>
  </si>
  <si>
    <t>OPERATING EXPENSES:</t>
    <phoneticPr fontId="0" type="noConversion"/>
  </si>
  <si>
    <t>Gross Profit</t>
    <phoneticPr fontId="0" type="noConversion"/>
  </si>
  <si>
    <t>COGS</t>
    <phoneticPr fontId="0" type="noConversion"/>
  </si>
  <si>
    <t>Returns and Allowances</t>
    <phoneticPr fontId="0" type="noConversion"/>
  </si>
  <si>
    <t>Less:</t>
    <phoneticPr fontId="0" type="noConversion"/>
  </si>
  <si>
    <t>Revenue</t>
    <phoneticPr fontId="0" type="noConversion"/>
  </si>
  <si>
    <t>Net Profit Margin</t>
    <phoneticPr fontId="0" type="noConversion"/>
  </si>
  <si>
    <t>Operating Margin</t>
    <phoneticPr fontId="0" type="noConversion"/>
  </si>
  <si>
    <t>Gross Margin</t>
    <phoneticPr fontId="0" type="noConversion"/>
  </si>
  <si>
    <t>Return on Equity</t>
    <phoneticPr fontId="0" type="noConversion"/>
  </si>
  <si>
    <t>Return on Assets</t>
    <phoneticPr fontId="0" type="noConversion"/>
  </si>
  <si>
    <t>Profitability Ratios</t>
    <phoneticPr fontId="0" type="noConversion"/>
  </si>
  <si>
    <t>Debt to Equity</t>
    <phoneticPr fontId="0" type="noConversion"/>
  </si>
  <si>
    <t>Debt to Capital</t>
    <phoneticPr fontId="0" type="noConversion"/>
  </si>
  <si>
    <t>Debt to Assets</t>
    <phoneticPr fontId="0" type="noConversion"/>
  </si>
  <si>
    <t>Solvency Ratios</t>
    <phoneticPr fontId="0" type="noConversion"/>
  </si>
  <si>
    <t>Cash Ratio</t>
    <phoneticPr fontId="0" type="noConversion"/>
  </si>
  <si>
    <t>Quick Ratio</t>
    <phoneticPr fontId="0" type="noConversion"/>
  </si>
  <si>
    <t>Current Ratio</t>
    <phoneticPr fontId="0" type="noConversion"/>
  </si>
  <si>
    <t>Liquidity Ratios</t>
    <phoneticPr fontId="0" type="noConversion"/>
  </si>
  <si>
    <t>Ratio Analysis</t>
    <phoneticPr fontId="0" type="noConversion"/>
  </si>
  <si>
    <t>Total Liabilities and Equity</t>
    <phoneticPr fontId="0" type="noConversion"/>
  </si>
  <si>
    <t>Total Assets</t>
    <phoneticPr fontId="0" type="noConversion"/>
  </si>
  <si>
    <t>Other Assets</t>
    <phoneticPr fontId="0" type="noConversion"/>
  </si>
  <si>
    <t>Total Intangible Assets</t>
  </si>
  <si>
    <t>Other Intangible Assets</t>
    <phoneticPr fontId="0" type="noConversion"/>
  </si>
  <si>
    <t>GoodWill</t>
    <phoneticPr fontId="0" type="noConversion"/>
  </si>
  <si>
    <t>Intangible Assets</t>
    <phoneticPr fontId="0" type="noConversion"/>
  </si>
  <si>
    <t>Total Stockholder's Equity</t>
  </si>
  <si>
    <t>Total PP&amp;E</t>
  </si>
  <si>
    <t>Retained Earnings</t>
    <phoneticPr fontId="0" type="noConversion"/>
  </si>
  <si>
    <t>Other PP&amp;E</t>
    <phoneticPr fontId="0" type="noConversion"/>
  </si>
  <si>
    <t>Additional Paid in Capital</t>
    <phoneticPr fontId="0" type="noConversion"/>
  </si>
  <si>
    <t>Accumulated Amortization</t>
    <phoneticPr fontId="0" type="noConversion"/>
  </si>
  <si>
    <t>Capital Stock</t>
    <phoneticPr fontId="0" type="noConversion"/>
  </si>
  <si>
    <t>Accumulated Depreciation</t>
    <phoneticPr fontId="0" type="noConversion"/>
  </si>
  <si>
    <t>Buildings and equipment</t>
    <phoneticPr fontId="0" type="noConversion"/>
  </si>
  <si>
    <t>Stockholder's Equity</t>
    <phoneticPr fontId="0" type="noConversion"/>
  </si>
  <si>
    <t>Land</t>
    <phoneticPr fontId="0" type="noConversion"/>
  </si>
  <si>
    <t>Total Liabilities</t>
    <phoneticPr fontId="0" type="noConversion"/>
  </si>
  <si>
    <t>Property, Plant &amp; Equipment</t>
    <phoneticPr fontId="0" type="noConversion"/>
  </si>
  <si>
    <t>Total Long Term-Liabilities</t>
  </si>
  <si>
    <t>Total Long-Term Investments</t>
  </si>
  <si>
    <t>Other Long-Term Liabilities</t>
    <phoneticPr fontId="0" type="noConversion"/>
  </si>
  <si>
    <t>Other Long-Term Investments</t>
    <phoneticPr fontId="0" type="noConversion"/>
  </si>
  <si>
    <t>Mortgage Liability</t>
    <phoneticPr fontId="0" type="noConversion"/>
  </si>
  <si>
    <t>Notes Payable</t>
    <phoneticPr fontId="0" type="noConversion"/>
  </si>
  <si>
    <t>Stock Investments</t>
    <phoneticPr fontId="0" type="noConversion"/>
  </si>
  <si>
    <t>Long - Term Liabilities</t>
    <phoneticPr fontId="0" type="noConversion"/>
  </si>
  <si>
    <t>Long - Term Investments</t>
    <phoneticPr fontId="0" type="noConversion"/>
  </si>
  <si>
    <t>Total Current Liabilities</t>
  </si>
  <si>
    <t>Total Current Assets</t>
  </si>
  <si>
    <t>Other Current Liabilities</t>
    <phoneticPr fontId="0" type="noConversion"/>
  </si>
  <si>
    <t>Other Current Assets</t>
    <phoneticPr fontId="0" type="noConversion"/>
  </si>
  <si>
    <t>Prepaid Insurance</t>
    <phoneticPr fontId="0" type="noConversion"/>
  </si>
  <si>
    <t>Inventories</t>
    <phoneticPr fontId="0" type="noConversion"/>
  </si>
  <si>
    <t>Interest Payable</t>
    <phoneticPr fontId="0" type="noConversion"/>
  </si>
  <si>
    <t>Accounts Receivable</t>
    <phoneticPr fontId="0" type="noConversion"/>
  </si>
  <si>
    <t>Salaries Payable</t>
    <phoneticPr fontId="0" type="noConversion"/>
  </si>
  <si>
    <t>Short Term Investments</t>
    <phoneticPr fontId="0" type="noConversion"/>
  </si>
  <si>
    <t>Accounts Payable</t>
    <phoneticPr fontId="0" type="noConversion"/>
  </si>
  <si>
    <t>Cash</t>
    <phoneticPr fontId="0" type="noConversion"/>
  </si>
  <si>
    <t>Current Liabilities</t>
    <phoneticPr fontId="0" type="noConversion"/>
  </si>
  <si>
    <t>Current Assets</t>
    <phoneticPr fontId="0" type="noConversion"/>
  </si>
  <si>
    <t>Liabilities</t>
    <phoneticPr fontId="0" type="noConversion"/>
  </si>
  <si>
    <t>Assets</t>
    <phoneticPr fontId="0" type="noConversion"/>
  </si>
  <si>
    <t>Reviewer:</t>
  </si>
  <si>
    <t>Thomas Hilborn</t>
    <phoneticPr fontId="0" type="noConversion"/>
  </si>
  <si>
    <t>Balance Sheet Of:</t>
    <phoneticPr fontId="0" type="noConversion"/>
  </si>
  <si>
    <t>Officer / Bank:</t>
    <phoneticPr fontId="0" type="noConversion"/>
  </si>
  <si>
    <t>FYE 12-31-2014</t>
  </si>
  <si>
    <t>Comments:</t>
    <phoneticPr fontId="7" type="noConversion"/>
  </si>
  <si>
    <t>Remaining available cash</t>
    <phoneticPr fontId="7" type="noConversion"/>
  </si>
  <si>
    <t>Global Debt Coverage Ratio</t>
    <phoneticPr fontId="7" type="noConversion"/>
  </si>
  <si>
    <t>Total Annual Debt Service</t>
    <phoneticPr fontId="7" type="noConversion"/>
  </si>
  <si>
    <t>Total Business Debt Service</t>
    <phoneticPr fontId="7" type="noConversion"/>
  </si>
  <si>
    <t>Total Business Debt:</t>
    <phoneticPr fontId="7" type="noConversion"/>
  </si>
  <si>
    <t>Proposed Debt</t>
    <phoneticPr fontId="7" type="noConversion"/>
  </si>
  <si>
    <t>(Business)</t>
    <phoneticPr fontId="7" type="noConversion"/>
  </si>
  <si>
    <t>Pmt / Yr</t>
    <phoneticPr fontId="7" type="noConversion"/>
  </si>
  <si>
    <t>Payment</t>
    <phoneticPr fontId="7" type="noConversion"/>
  </si>
  <si>
    <t>Term</t>
    <phoneticPr fontId="7" type="noConversion"/>
  </si>
  <si>
    <t>Interest</t>
    <phoneticPr fontId="7" type="noConversion"/>
  </si>
  <si>
    <t>Principal Bal.</t>
    <phoneticPr fontId="7" type="noConversion"/>
  </si>
  <si>
    <t>Lender</t>
    <phoneticPr fontId="7" type="noConversion"/>
  </si>
  <si>
    <t>Debt Service:</t>
    <phoneticPr fontId="7" type="noConversion"/>
  </si>
  <si>
    <t>Personal Debt To Income</t>
    <phoneticPr fontId="7" type="noConversion"/>
  </si>
  <si>
    <t>Total Personal Debt Service</t>
    <phoneticPr fontId="7" type="noConversion"/>
  </si>
  <si>
    <t>Total Personal Debt:</t>
    <phoneticPr fontId="7" type="noConversion"/>
  </si>
  <si>
    <t>(Personal)</t>
    <phoneticPr fontId="7" type="noConversion"/>
  </si>
  <si>
    <t>Total Annual Income</t>
    <phoneticPr fontId="7" type="noConversion"/>
  </si>
  <si>
    <t>Interest and Depreciation Expense</t>
    <phoneticPr fontId="7" type="noConversion"/>
  </si>
  <si>
    <t>Add:</t>
    <phoneticPr fontId="7" type="noConversion"/>
  </si>
  <si>
    <t>Business Income</t>
    <phoneticPr fontId="7" type="noConversion"/>
  </si>
  <si>
    <t>Other Business Pass-Through  - (Schedule B, D, 4797)</t>
    <phoneticPr fontId="7" type="noConversion"/>
  </si>
  <si>
    <t>Business Pass-Through - Schedule E (Except those detailed below)</t>
    <phoneticPr fontId="7" type="noConversion"/>
  </si>
  <si>
    <t>Business Income: Add Backs &amp; Pass-Through</t>
  </si>
  <si>
    <t>Total Personal Annual Income</t>
    <phoneticPr fontId="7" type="noConversion"/>
  </si>
  <si>
    <t>Other Income</t>
    <phoneticPr fontId="7" type="noConversion"/>
  </si>
  <si>
    <t>Capital Gains and Losses</t>
    <phoneticPr fontId="7" type="noConversion"/>
  </si>
  <si>
    <t>Personal Interest and Dividends</t>
    <phoneticPr fontId="7" type="noConversion"/>
  </si>
  <si>
    <t>Wages and Salaries</t>
    <phoneticPr fontId="7" type="noConversion"/>
  </si>
  <si>
    <t>Rate Shock</t>
    <phoneticPr fontId="7" type="noConversion"/>
  </si>
  <si>
    <t>Annual Personal Income:</t>
    <phoneticPr fontId="7" type="noConversion"/>
  </si>
  <si>
    <t>Projection</t>
    <phoneticPr fontId="7" type="noConversion"/>
  </si>
  <si>
    <t>Tax Return</t>
    <phoneticPr fontId="7" type="noConversion"/>
  </si>
  <si>
    <t>Reviewer:</t>
    <phoneticPr fontId="7" type="noConversion"/>
  </si>
  <si>
    <t>Thomas Hilborn</t>
    <phoneticPr fontId="7" type="noConversion"/>
  </si>
  <si>
    <t>Analyst:</t>
    <phoneticPr fontId="7" type="noConversion"/>
  </si>
  <si>
    <t>Cash Flow Of:</t>
    <phoneticPr fontId="7" type="noConversion"/>
  </si>
  <si>
    <t>Date:</t>
    <phoneticPr fontId="7" type="noConversion"/>
  </si>
  <si>
    <t>Borrower:</t>
    <phoneticPr fontId="7" type="noConversion"/>
  </si>
  <si>
    <t>Notes -Less than 1 yr</t>
  </si>
  <si>
    <t>IRA Distributions</t>
  </si>
  <si>
    <t>Gambling Winnings</t>
  </si>
  <si>
    <t>Less:</t>
  </si>
  <si>
    <t>Total Intangibles &amp; Investments</t>
  </si>
  <si>
    <t>Current Maturities LTD</t>
  </si>
  <si>
    <t>Loans to Shareholders</t>
  </si>
  <si>
    <t>Capital Gain</t>
  </si>
  <si>
    <t>Compensation of Officers</t>
  </si>
  <si>
    <t>Repairs and Maintenance</t>
  </si>
  <si>
    <t>Rents</t>
  </si>
  <si>
    <t>John Howell</t>
  </si>
  <si>
    <t>Activity Ratios</t>
  </si>
  <si>
    <t>Inventory Turnover</t>
  </si>
  <si>
    <t>Days of Inventory on Hand</t>
  </si>
  <si>
    <t>Receivables Turnover</t>
  </si>
  <si>
    <t>Days of Sales Outstanding</t>
  </si>
  <si>
    <t>Payables Turnover</t>
  </si>
  <si>
    <t>Number of Days of Payables</t>
  </si>
  <si>
    <t>Co-Borrower:</t>
  </si>
  <si>
    <t>Assumed Cost of Living - (20%)</t>
  </si>
  <si>
    <t>Personal Cash Available to Service Debt</t>
  </si>
  <si>
    <t>Income Taxes</t>
  </si>
  <si>
    <t>Total Cash Available to Service Debt</t>
  </si>
  <si>
    <t>Net Profit Margin</t>
    <phoneticPr fontId="0" type="noConversion"/>
  </si>
  <si>
    <t>Operating Margin</t>
    <phoneticPr fontId="0" type="noConversion"/>
  </si>
  <si>
    <t>Gross Margin</t>
    <phoneticPr fontId="0" type="noConversion"/>
  </si>
  <si>
    <t>Return on Equity</t>
    <phoneticPr fontId="0" type="noConversion"/>
  </si>
  <si>
    <t>Return on Assets</t>
    <phoneticPr fontId="0" type="noConversion"/>
  </si>
  <si>
    <t>Profitability Ratios</t>
    <phoneticPr fontId="0" type="noConversion"/>
  </si>
  <si>
    <t>Debt to Equity</t>
    <phoneticPr fontId="0" type="noConversion"/>
  </si>
  <si>
    <t>Debt to Capital</t>
    <phoneticPr fontId="0" type="noConversion"/>
  </si>
  <si>
    <t>Debt to Assets</t>
    <phoneticPr fontId="0" type="noConversion"/>
  </si>
  <si>
    <t>Solvency Ratios</t>
    <phoneticPr fontId="0" type="noConversion"/>
  </si>
  <si>
    <t>Cash Ratio</t>
    <phoneticPr fontId="0" type="noConversion"/>
  </si>
  <si>
    <t>Quick Ratio</t>
    <phoneticPr fontId="0" type="noConversion"/>
  </si>
  <si>
    <t>Current Ratio</t>
    <phoneticPr fontId="0" type="noConversion"/>
  </si>
  <si>
    <t>Liquidity Ratios</t>
    <phoneticPr fontId="0" type="noConversion"/>
  </si>
  <si>
    <t>Tax Return</t>
    <phoneticPr fontId="0" type="noConversion"/>
  </si>
  <si>
    <t>Thomas Hilborn</t>
    <phoneticPr fontId="0" type="noConversion"/>
  </si>
  <si>
    <t>Analyst:</t>
    <phoneticPr fontId="0" type="noConversion"/>
  </si>
  <si>
    <t>Balance Sheet Of:</t>
    <phoneticPr fontId="0" type="noConversion"/>
  </si>
  <si>
    <t>Business Balance Sheet Analysis Overview</t>
  </si>
  <si>
    <t>Officer:</t>
  </si>
  <si>
    <t>Business Cash Flow Analysis</t>
  </si>
  <si>
    <t>Provided by Hilborn &amp; Howell, LLC</t>
  </si>
  <si>
    <t>Business Balance Sheet Analysis</t>
  </si>
  <si>
    <t>Global Cash Flow Analysis</t>
  </si>
  <si>
    <t>Date:</t>
    <phoneticPr fontId="0" type="noConversion"/>
  </si>
  <si>
    <t>FYE 12-31-2015</t>
  </si>
  <si>
    <t>Company Prep.</t>
  </si>
  <si>
    <t>Profitability Ratios</t>
  </si>
  <si>
    <t>Financial Leverage</t>
  </si>
  <si>
    <t>Debt to Tangible Net Worth</t>
  </si>
  <si>
    <t>Debt to Net Worth</t>
  </si>
  <si>
    <t>Debt to Assets</t>
  </si>
  <si>
    <t>Solvency Ratios</t>
  </si>
  <si>
    <t>Cash</t>
  </si>
  <si>
    <t>Quick</t>
  </si>
  <si>
    <t xml:space="preserve">Current </t>
  </si>
  <si>
    <t>Liquidity Ratios</t>
  </si>
  <si>
    <t>Key Ratios</t>
  </si>
  <si>
    <t>Total Liabilities and Stockholder Equity</t>
  </si>
  <si>
    <t>Tangible Net Worth</t>
  </si>
  <si>
    <t>Total Net Worth</t>
  </si>
  <si>
    <t>Shareholder Distributions</t>
  </si>
  <si>
    <t>Retained Earnings</t>
  </si>
  <si>
    <t>Additional Paid in Capital</t>
  </si>
  <si>
    <t>Capital Stock</t>
  </si>
  <si>
    <t>Net Worth</t>
  </si>
  <si>
    <t>Total Liabilities</t>
  </si>
  <si>
    <t>Total Long-Term Liabilities</t>
  </si>
  <si>
    <t>Other Long-Term Liabilities</t>
  </si>
  <si>
    <t>Long-Term Notes Payable</t>
  </si>
  <si>
    <t>Long-Term Liabilities</t>
  </si>
  <si>
    <t>Other Current Liabilities</t>
  </si>
  <si>
    <t>Short-Term Notes</t>
  </si>
  <si>
    <t>Payroll Liability</t>
  </si>
  <si>
    <t>Accounts Payable</t>
  </si>
  <si>
    <t>Current Liabilities</t>
  </si>
  <si>
    <t>Liabilities</t>
  </si>
  <si>
    <t>Total Assets</t>
  </si>
  <si>
    <t>Total Long-Term Assets</t>
  </si>
  <si>
    <t>Other Assets</t>
  </si>
  <si>
    <t>Net Intangibles</t>
  </si>
  <si>
    <t>Net PP&amp;E</t>
  </si>
  <si>
    <t>Other PP&amp;E</t>
  </si>
  <si>
    <t>Accum. Depreciation</t>
  </si>
  <si>
    <t>Buildings &amp; Equipment</t>
  </si>
  <si>
    <t>Land</t>
  </si>
  <si>
    <t>Property, Plant, &amp; Equipment</t>
  </si>
  <si>
    <t>Investments</t>
  </si>
  <si>
    <t>Long-Term Investments</t>
  </si>
  <si>
    <t>Other Current Assets</t>
  </si>
  <si>
    <t>Prepaids</t>
  </si>
  <si>
    <t>Inventories</t>
  </si>
  <si>
    <t>Accounts Receivable</t>
  </si>
  <si>
    <t>Current Assets</t>
  </si>
  <si>
    <t>Assets</t>
  </si>
  <si>
    <t>YTD 5-31-2015</t>
  </si>
  <si>
    <t>Thomas Hilborn</t>
  </si>
  <si>
    <t>Analyst:</t>
    <phoneticPr fontId="0" type="noConversion"/>
  </si>
  <si>
    <t>Borrower:</t>
    <phoneticPr fontId="0" type="noConversion"/>
  </si>
  <si>
    <t>Z-Score</t>
  </si>
  <si>
    <t>Tax Return</t>
  </si>
  <si>
    <t>(Current Assets - Current Liabilities) / Total Assets</t>
  </si>
  <si>
    <t>x</t>
  </si>
  <si>
    <t>Retained Earnings / Total Assets</t>
  </si>
  <si>
    <t>Earnings Before Interest and Taxes / Total Assets</t>
  </si>
  <si>
    <t>Book Value of Equity / Total Liabilities</t>
  </si>
  <si>
    <t>Z- Score</t>
  </si>
  <si>
    <t>Zones of discrimination</t>
  </si>
  <si>
    <t>Z &gt; 2.6 = Safe Zone</t>
  </si>
  <si>
    <t>1.1&lt; Z &gt; 2.6 = Grey Zone</t>
  </si>
  <si>
    <t>Z &lt; 1.1 = Distress Zone</t>
  </si>
  <si>
    <t>N/A</t>
  </si>
  <si>
    <t>Notes Payable</t>
  </si>
  <si>
    <t>Commentary</t>
  </si>
  <si>
    <t>Tax Payable</t>
  </si>
  <si>
    <t>based on historical numbers or interim statements</t>
  </si>
  <si>
    <t>*2015 is a projection where applicable</t>
  </si>
  <si>
    <t>Other Entity DCR Review</t>
  </si>
  <si>
    <t>Project DCR Review</t>
  </si>
  <si>
    <t>Borrowing Entity DCR Review</t>
  </si>
  <si>
    <t>*2015</t>
  </si>
  <si>
    <t>Global DCR Review</t>
  </si>
  <si>
    <t>Summary of Salient Facts</t>
  </si>
  <si>
    <t>Notes Payable on Real Estate</t>
  </si>
  <si>
    <t>Other</t>
  </si>
  <si>
    <t>Net Other Property</t>
  </si>
  <si>
    <t>Personal property</t>
  </si>
  <si>
    <t>Loans Receivable</t>
  </si>
  <si>
    <t>Other Property</t>
  </si>
  <si>
    <t>IRA and Tax deferred accounts</t>
  </si>
  <si>
    <t>Real Estate Owned</t>
  </si>
  <si>
    <t>Notes &amp; Rents Receivable</t>
  </si>
  <si>
    <t>Marketable Securities</t>
  </si>
  <si>
    <t>YTD 8-1-2014</t>
  </si>
  <si>
    <t>YTD 12-31-2015</t>
  </si>
  <si>
    <t>PFS</t>
  </si>
  <si>
    <t>Draft</t>
  </si>
  <si>
    <t>Version:</t>
  </si>
  <si>
    <t>Analyst:</t>
  </si>
  <si>
    <t>Balance Sheet Of:</t>
  </si>
  <si>
    <t>Date:</t>
  </si>
  <si>
    <t>Borrower:</t>
  </si>
  <si>
    <t>Personal Balance Sheet Analysis</t>
  </si>
  <si>
    <t>Guarantor:</t>
  </si>
  <si>
    <t>Revenue</t>
  </si>
  <si>
    <t>Δ</t>
  </si>
  <si>
    <t>Cost of Good Sold</t>
  </si>
  <si>
    <t>Depreciation in Cost of Goods Sold - (if any)</t>
  </si>
  <si>
    <t>Inventory</t>
  </si>
  <si>
    <t>Operating Expenses</t>
  </si>
  <si>
    <t>Depreciation and Amortization</t>
  </si>
  <si>
    <t>Accrued Expenses</t>
  </si>
  <si>
    <t>Other Noncurrent Assets</t>
  </si>
  <si>
    <t>Other Noncurrent Liabilities</t>
  </si>
  <si>
    <t>Income Tax Expense or Provision</t>
  </si>
  <si>
    <t>Income Tax Benefit</t>
  </si>
  <si>
    <t>Taxes Payable</t>
  </si>
  <si>
    <t>Deferred Taxes</t>
  </si>
  <si>
    <t>Tax Refund Due</t>
  </si>
  <si>
    <t>Interest Expense</t>
  </si>
  <si>
    <t>Interest Payable</t>
  </si>
  <si>
    <t>Dividends and Distributions</t>
  </si>
  <si>
    <t>Dividends Payable</t>
  </si>
  <si>
    <t>Net Fixed Assets</t>
  </si>
  <si>
    <t>Depreciation</t>
  </si>
  <si>
    <t>Intangibles</t>
  </si>
  <si>
    <t>Long-Term Debt</t>
  </si>
  <si>
    <t>Stockholders Equity - (exclude Ret Earnings)</t>
  </si>
  <si>
    <t>Capital Lease Obligations</t>
  </si>
  <si>
    <t>Short-Term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</si>
</sst>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\x"/>
    <numFmt numFmtId="166" formatCode=";;;"/>
  </numFmts>
  <fonts count="30" x14ac:knownFonts="1">
    <font>
      <sz val="11"/>
      <color theme="1"/>
      <name val="Calibri"/>
      <family val="2"/>
      <scheme val="minor"/>
    </font>
    <font>
      <b/>
      <sz val="16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9"/>
      <color theme="1"/>
      <name val="Calibri"/>
      <family val="2"/>
      <scheme val="minor"/>
    </font>
    <font>
      <b/>
      <sz val="9"/>
      <name val="Verdana"/>
      <family val="2"/>
    </font>
    <font>
      <b/>
      <sz val="11"/>
      <name val="Verdana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4"/>
      <name val="Verdana"/>
      <family val="2"/>
    </font>
    <font>
      <sz val="10"/>
      <name val="Verdana"/>
      <family val="2"/>
    </font>
    <font>
      <sz val="11"/>
      <name val="Verdan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rgb="FFFF0000"/>
      <name val="Verdana"/>
      <family val="2"/>
    </font>
    <font>
      <sz val="11"/>
      <color theme="1"/>
      <name val="Calibri"/>
      <family val="2"/>
    </font>
    <font>
      <b/>
      <sz val="14"/>
      <color theme="1"/>
      <name val="Verdana"/>
      <family val="2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9" fontId="19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8" fillId="0" borderId="0" xfId="1"/>
    <xf numFmtId="0" fontId="3" fillId="0" borderId="0" xfId="1" applyFont="1"/>
    <xf numFmtId="164" fontId="3" fillId="0" borderId="4" xfId="1" applyNumberFormat="1" applyFont="1" applyBorder="1"/>
    <xf numFmtId="0" fontId="8" fillId="0" borderId="4" xfId="1" applyBorder="1"/>
    <xf numFmtId="0" fontId="3" fillId="0" borderId="4" xfId="1" applyFont="1" applyBorder="1"/>
    <xf numFmtId="164" fontId="3" fillId="2" borderId="4" xfId="1" applyNumberFormat="1" applyFont="1" applyFill="1" applyBorder="1"/>
    <xf numFmtId="0" fontId="8" fillId="2" borderId="4" xfId="1" applyFill="1" applyBorder="1"/>
    <xf numFmtId="0" fontId="3" fillId="2" borderId="4" xfId="1" applyFont="1" applyFill="1" applyBorder="1"/>
    <xf numFmtId="164" fontId="8" fillId="0" borderId="4" xfId="1" applyNumberFormat="1" applyBorder="1"/>
    <xf numFmtId="164" fontId="8" fillId="0" borderId="2" xfId="1" applyNumberFormat="1" applyBorder="1"/>
    <xf numFmtId="0" fontId="8" fillId="0" borderId="2" xfId="1" applyBorder="1" applyAlignment="1">
      <alignment horizontal="center"/>
    </xf>
    <xf numFmtId="10" fontId="8" fillId="0" borderId="2" xfId="1" applyNumberFormat="1" applyBorder="1" applyAlignment="1">
      <alignment horizontal="center"/>
    </xf>
    <xf numFmtId="0" fontId="3" fillId="0" borderId="2" xfId="1" applyFont="1" applyBorder="1"/>
    <xf numFmtId="10" fontId="8" fillId="0" borderId="2" xfId="1" applyNumberFormat="1" applyBorder="1"/>
    <xf numFmtId="0" fontId="8" fillId="0" borderId="2" xfId="1" applyBorder="1"/>
    <xf numFmtId="0" fontId="3" fillId="3" borderId="4" xfId="1" applyFont="1" applyFill="1" applyBorder="1" applyAlignment="1">
      <alignment horizontal="center"/>
    </xf>
    <xf numFmtId="0" fontId="2" fillId="0" borderId="0" xfId="1" applyFont="1"/>
    <xf numFmtId="164" fontId="6" fillId="2" borderId="4" xfId="1" applyNumberFormat="1" applyFont="1" applyFill="1" applyBorder="1"/>
    <xf numFmtId="0" fontId="8" fillId="0" borderId="0" xfId="1" applyAlignment="1">
      <alignment horizontal="right"/>
    </xf>
    <xf numFmtId="164" fontId="8" fillId="0" borderId="0" xfId="1" applyNumberFormat="1" applyBorder="1"/>
    <xf numFmtId="0" fontId="8" fillId="0" borderId="5" xfId="1" applyBorder="1"/>
    <xf numFmtId="0" fontId="8" fillId="0" borderId="0" xfId="1" applyBorder="1"/>
    <xf numFmtId="164" fontId="6" fillId="0" borderId="4" xfId="1" applyNumberFormat="1" applyFont="1" applyBorder="1"/>
    <xf numFmtId="0" fontId="11" fillId="0" borderId="0" xfId="1" applyFont="1"/>
    <xf numFmtId="164" fontId="8" fillId="0" borderId="5" xfId="1" applyNumberFormat="1" applyBorder="1"/>
    <xf numFmtId="0" fontId="3" fillId="3" borderId="0" xfId="1" applyFont="1" applyFill="1" applyBorder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0" fontId="8" fillId="2" borderId="0" xfId="1" applyNumberFormat="1" applyFill="1"/>
    <xf numFmtId="0" fontId="8" fillId="2" borderId="0" xfId="1" applyFill="1"/>
    <xf numFmtId="10" fontId="8" fillId="0" borderId="0" xfId="1" applyNumberFormat="1"/>
    <xf numFmtId="165" fontId="8" fillId="2" borderId="0" xfId="1" applyNumberFormat="1" applyFill="1"/>
    <xf numFmtId="0" fontId="11" fillId="2" borderId="0" xfId="1" applyFont="1" applyFill="1"/>
    <xf numFmtId="0" fontId="10" fillId="0" borderId="4" xfId="1" applyFont="1" applyBorder="1"/>
    <xf numFmtId="164" fontId="8" fillId="2" borderId="13" xfId="1" applyNumberFormat="1" applyFill="1" applyBorder="1"/>
    <xf numFmtId="164" fontId="8" fillId="3" borderId="13" xfId="1" applyNumberFormat="1" applyFill="1" applyBorder="1"/>
    <xf numFmtId="0" fontId="12" fillId="0" borderId="4" xfId="1" applyFont="1" applyBorder="1"/>
    <xf numFmtId="0" fontId="2" fillId="0" borderId="4" xfId="1" applyFont="1" applyBorder="1"/>
    <xf numFmtId="0" fontId="12" fillId="0" borderId="17" xfId="1" applyFont="1" applyBorder="1"/>
    <xf numFmtId="0" fontId="8" fillId="0" borderId="18" xfId="1" applyBorder="1"/>
    <xf numFmtId="0" fontId="10" fillId="0" borderId="18" xfId="1" applyFont="1" applyBorder="1"/>
    <xf numFmtId="0" fontId="8" fillId="0" borderId="0" xfId="1" applyBorder="1" applyAlignment="1">
      <alignment horizontal="center" vertical="center"/>
    </xf>
    <xf numFmtId="0" fontId="7" fillId="0" borderId="4" xfId="0" applyFont="1" applyBorder="1"/>
    <xf numFmtId="164" fontId="7" fillId="4" borderId="4" xfId="0" applyNumberFormat="1" applyFont="1" applyFill="1" applyBorder="1"/>
    <xf numFmtId="0" fontId="8" fillId="0" borderId="2" xfId="1" applyBorder="1" applyAlignment="1">
      <alignment horizontal="center"/>
    </xf>
    <xf numFmtId="0" fontId="0" fillId="0" borderId="0" xfId="0" applyFont="1"/>
    <xf numFmtId="164" fontId="0" fillId="0" borderId="5" xfId="0" applyNumberFormat="1" applyFont="1" applyBorder="1"/>
    <xf numFmtId="164" fontId="0" fillId="0" borderId="0" xfId="0" applyNumberFormat="1" applyFont="1" applyBorder="1"/>
    <xf numFmtId="0" fontId="0" fillId="0" borderId="4" xfId="0" applyFont="1" applyBorder="1"/>
    <xf numFmtId="164" fontId="0" fillId="0" borderId="4" xfId="0" applyNumberFormat="1" applyFont="1" applyBorder="1"/>
    <xf numFmtId="164" fontId="8" fillId="2" borderId="2" xfId="1" applyNumberFormat="1" applyFill="1" applyBorder="1"/>
    <xf numFmtId="0" fontId="5" fillId="2" borderId="4" xfId="1" applyFont="1" applyFill="1" applyBorder="1"/>
    <xf numFmtId="0" fontId="5" fillId="3" borderId="4" xfId="1" applyFont="1" applyFill="1" applyBorder="1"/>
    <xf numFmtId="0" fontId="3" fillId="3" borderId="4" xfId="1" applyFont="1" applyFill="1" applyBorder="1"/>
    <xf numFmtId="10" fontId="6" fillId="2" borderId="4" xfId="1" applyNumberFormat="1" applyFont="1" applyFill="1" applyBorder="1"/>
    <xf numFmtId="164" fontId="13" fillId="0" borderId="4" xfId="0" applyNumberFormat="1" applyFont="1" applyFill="1" applyBorder="1"/>
    <xf numFmtId="0" fontId="0" fillId="0" borderId="0" xfId="0" applyFont="1" applyBorder="1"/>
    <xf numFmtId="0" fontId="13" fillId="0" borderId="0" xfId="0" applyFont="1" applyBorder="1"/>
    <xf numFmtId="166" fontId="8" fillId="0" borderId="0" xfId="1" applyNumberFormat="1"/>
    <xf numFmtId="0" fontId="14" fillId="0" borderId="0" xfId="0" applyFont="1"/>
    <xf numFmtId="2" fontId="8" fillId="2" borderId="0" xfId="1" applyNumberFormat="1" applyFill="1"/>
    <xf numFmtId="0" fontId="8" fillId="2" borderId="0" xfId="1" applyNumberFormat="1" applyFill="1"/>
    <xf numFmtId="164" fontId="8" fillId="0" borderId="0" xfId="1" applyNumberFormat="1"/>
    <xf numFmtId="0" fontId="2" fillId="2" borderId="4" xfId="1" applyFont="1" applyFill="1" applyBorder="1"/>
    <xf numFmtId="0" fontId="8" fillId="0" borderId="0" xfId="1" applyFill="1"/>
    <xf numFmtId="0" fontId="8" fillId="0" borderId="0" xfId="1" applyFont="1" applyFill="1"/>
    <xf numFmtId="0" fontId="15" fillId="0" borderId="0" xfId="1" applyFont="1" applyBorder="1" applyAlignment="1"/>
    <xf numFmtId="0" fontId="10" fillId="0" borderId="0" xfId="1" applyFont="1"/>
    <xf numFmtId="0" fontId="16" fillId="0" borderId="0" xfId="1" applyFont="1"/>
    <xf numFmtId="0" fontId="16" fillId="0" borderId="0" xfId="1" applyFont="1" applyBorder="1" applyAlignment="1">
      <alignment horizontal="center" vertical="center"/>
    </xf>
    <xf numFmtId="0" fontId="10" fillId="0" borderId="0" xfId="0" applyFont="1"/>
    <xf numFmtId="0" fontId="18" fillId="0" borderId="0" xfId="0" applyFont="1" applyBorder="1" applyAlignment="1">
      <alignment horizontal="center"/>
    </xf>
    <xf numFmtId="0" fontId="18" fillId="0" borderId="0" xfId="0" applyFont="1"/>
    <xf numFmtId="0" fontId="0" fillId="0" borderId="4" xfId="0" applyBorder="1"/>
    <xf numFmtId="10" fontId="0" fillId="0" borderId="0" xfId="0" applyNumberFormat="1"/>
    <xf numFmtId="2" fontId="0" fillId="0" borderId="0" xfId="0" applyNumberFormat="1"/>
    <xf numFmtId="164" fontId="2" fillId="2" borderId="4" xfId="1" applyNumberFormat="1" applyFont="1" applyFill="1" applyBorder="1"/>
    <xf numFmtId="0" fontId="0" fillId="0" borderId="4" xfId="0" applyBorder="1" applyAlignment="1">
      <alignment horizontal="center"/>
    </xf>
    <xf numFmtId="2" fontId="21" fillId="0" borderId="0" xfId="0" applyNumberFormat="1" applyFont="1" applyAlignment="1">
      <alignment horizontal="center"/>
    </xf>
    <xf numFmtId="0" fontId="13" fillId="0" borderId="0" xfId="0" applyFont="1"/>
    <xf numFmtId="0" fontId="12" fillId="0" borderId="0" xfId="1" applyFont="1" applyFill="1" applyAlignment="1">
      <alignment horizontal="left" indent="2"/>
    </xf>
    <xf numFmtId="0" fontId="15" fillId="0" borderId="4" xfId="1" applyFont="1" applyFill="1" applyBorder="1"/>
    <xf numFmtId="10" fontId="21" fillId="0" borderId="0" xfId="2" applyNumberFormat="1" applyFont="1" applyAlignment="1">
      <alignment horizontal="center"/>
    </xf>
    <xf numFmtId="165" fontId="21" fillId="0" borderId="0" xfId="2" applyNumberFormat="1" applyFont="1" applyAlignment="1">
      <alignment horizontal="center"/>
    </xf>
    <xf numFmtId="0" fontId="12" fillId="0" borderId="0" xfId="1" applyFont="1" applyAlignment="1">
      <alignment horizontal="left" indent="2"/>
    </xf>
    <xf numFmtId="10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15" fillId="0" borderId="2" xfId="1" applyFont="1" applyFill="1" applyBorder="1"/>
    <xf numFmtId="44" fontId="0" fillId="0" borderId="4" xfId="0" applyNumberFormat="1" applyBorder="1" applyAlignment="1">
      <alignment horizontal="center"/>
    </xf>
    <xf numFmtId="0" fontId="15" fillId="0" borderId="0" xfId="1" applyFont="1" applyFill="1"/>
    <xf numFmtId="164" fontId="7" fillId="5" borderId="2" xfId="0" applyNumberFormat="1" applyFont="1" applyFill="1" applyBorder="1" applyAlignment="1">
      <alignment horizontal="center"/>
    </xf>
    <xf numFmtId="164" fontId="22" fillId="5" borderId="2" xfId="0" applyNumberFormat="1" applyFont="1" applyFill="1" applyBorder="1" applyAlignment="1">
      <alignment horizontal="center"/>
    </xf>
    <xf numFmtId="0" fontId="0" fillId="5" borderId="2" xfId="0" applyFill="1" applyBorder="1"/>
    <xf numFmtId="0" fontId="2" fillId="5" borderId="2" xfId="1" applyFont="1" applyFill="1" applyBorder="1"/>
    <xf numFmtId="164" fontId="13" fillId="0" borderId="2" xfId="0" applyNumberFormat="1" applyFont="1" applyBorder="1" applyAlignment="1">
      <alignment horizontal="center"/>
    </xf>
    <xf numFmtId="0" fontId="0" fillId="0" borderId="2" xfId="0" applyBorder="1"/>
    <xf numFmtId="0" fontId="6" fillId="0" borderId="2" xfId="1" applyFont="1" applyBorder="1" applyAlignment="1">
      <alignment horizontal="left"/>
    </xf>
    <xf numFmtId="164" fontId="13" fillId="0" borderId="4" xfId="0" applyNumberFormat="1" applyFont="1" applyBorder="1" applyAlignment="1">
      <alignment horizontal="center"/>
    </xf>
    <xf numFmtId="0" fontId="13" fillId="0" borderId="4" xfId="0" applyFont="1" applyBorder="1"/>
    <xf numFmtId="0" fontId="6" fillId="0" borderId="4" xfId="1" applyFont="1" applyBorder="1" applyAlignment="1">
      <alignment horizontal="left"/>
    </xf>
    <xf numFmtId="164" fontId="13" fillId="0" borderId="0" xfId="0" applyNumberFormat="1" applyFont="1" applyAlignment="1">
      <alignment horizontal="center"/>
    </xf>
    <xf numFmtId="164" fontId="0" fillId="0" borderId="4" xfId="0" applyNumberFormat="1" applyBorder="1" applyAlignment="1">
      <alignment horizontal="center"/>
    </xf>
    <xf numFmtId="0" fontId="15" fillId="0" borderId="0" xfId="1" applyFont="1"/>
    <xf numFmtId="164" fontId="7" fillId="5" borderId="4" xfId="0" applyNumberFormat="1" applyFont="1" applyFill="1" applyBorder="1" applyAlignment="1">
      <alignment horizontal="center"/>
    </xf>
    <xf numFmtId="0" fontId="13" fillId="5" borderId="4" xfId="0" applyFont="1" applyFill="1" applyBorder="1"/>
    <xf numFmtId="0" fontId="2" fillId="5" borderId="4" xfId="1" applyFont="1" applyFill="1" applyBorder="1" applyAlignment="1">
      <alignment horizontal="left"/>
    </xf>
    <xf numFmtId="0" fontId="12" fillId="0" borderId="4" xfId="1" applyFont="1" applyBorder="1" applyAlignment="1">
      <alignment horizontal="left"/>
    </xf>
    <xf numFmtId="164" fontId="0" fillId="0" borderId="0" xfId="0" applyNumberFormat="1" applyAlignment="1">
      <alignment horizontal="center"/>
    </xf>
    <xf numFmtId="0" fontId="12" fillId="0" borderId="0" xfId="1" applyFont="1" applyBorder="1" applyAlignment="1">
      <alignment horizontal="left" indent="2"/>
    </xf>
    <xf numFmtId="0" fontId="15" fillId="0" borderId="4" xfId="1" applyFont="1" applyBorder="1"/>
    <xf numFmtId="164" fontId="0" fillId="0" borderId="0" xfId="0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0" fontId="15" fillId="0" borderId="2" xfId="1" applyFont="1" applyBorder="1"/>
    <xf numFmtId="0" fontId="8" fillId="0" borderId="0" xfId="1" applyAlignment="1">
      <alignment horizontal="left" indent="1"/>
    </xf>
    <xf numFmtId="164" fontId="22" fillId="5" borderId="4" xfId="0" applyNumberFormat="1" applyFont="1" applyFill="1" applyBorder="1" applyAlignment="1">
      <alignment horizontal="center"/>
    </xf>
    <xf numFmtId="0" fontId="20" fillId="5" borderId="4" xfId="0" applyFont="1" applyFill="1" applyBorder="1"/>
    <xf numFmtId="0" fontId="12" fillId="0" borderId="0" xfId="1" applyFont="1" applyAlignment="1">
      <alignment horizontal="left" indent="1"/>
    </xf>
    <xf numFmtId="0" fontId="12" fillId="0" borderId="0" xfId="1" applyFont="1" applyAlignment="1">
      <alignment horizontal="left"/>
    </xf>
    <xf numFmtId="0" fontId="15" fillId="0" borderId="4" xfId="1" applyFont="1" applyBorder="1" applyAlignment="1">
      <alignment horizontal="left"/>
    </xf>
    <xf numFmtId="0" fontId="0" fillId="0" borderId="0" xfId="0" applyAlignment="1">
      <alignment horizontal="center"/>
    </xf>
    <xf numFmtId="0" fontId="2" fillId="3" borderId="4" xfId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20" fillId="0" borderId="4" xfId="0" applyNumberFormat="1" applyFont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9" fontId="8" fillId="0" borderId="0" xfId="2" applyFont="1"/>
    <xf numFmtId="10" fontId="8" fillId="0" borderId="0" xfId="2" applyNumberFormat="1" applyFont="1"/>
    <xf numFmtId="0" fontId="0" fillId="0" borderId="0" xfId="0" applyAlignment="1">
      <alignment wrapText="1"/>
    </xf>
    <xf numFmtId="0" fontId="0" fillId="0" borderId="14" xfId="0" applyBorder="1"/>
    <xf numFmtId="0" fontId="24" fillId="0" borderId="4" xfId="0" applyFont="1" applyBorder="1"/>
    <xf numFmtId="0" fontId="24" fillId="0" borderId="15" xfId="0" applyFont="1" applyBorder="1"/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0" xfId="0" applyFont="1" applyBorder="1"/>
    <xf numFmtId="0" fontId="24" fillId="0" borderId="10" xfId="0" applyFont="1" applyBorder="1"/>
    <xf numFmtId="0" fontId="0" fillId="0" borderId="0" xfId="0" applyBorder="1"/>
    <xf numFmtId="0" fontId="0" fillId="0" borderId="10" xfId="0" applyBorder="1"/>
    <xf numFmtId="0" fontId="25" fillId="0" borderId="0" xfId="0" applyFont="1" applyBorder="1"/>
    <xf numFmtId="0" fontId="25" fillId="0" borderId="10" xfId="0" applyFont="1" applyBorder="1"/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5" fillId="0" borderId="5" xfId="0" applyFont="1" applyBorder="1"/>
    <xf numFmtId="0" fontId="25" fillId="0" borderId="12" xfId="0" applyFont="1" applyBorder="1"/>
    <xf numFmtId="44" fontId="0" fillId="0" borderId="0" xfId="0" applyNumberFormat="1" applyFont="1" applyAlignment="1">
      <alignment horizontal="center"/>
    </xf>
    <xf numFmtId="0" fontId="26" fillId="0" borderId="2" xfId="0" applyFont="1" applyBorder="1"/>
    <xf numFmtId="0" fontId="10" fillId="0" borderId="0" xfId="1" applyFont="1" applyFill="1"/>
    <xf numFmtId="0" fontId="16" fillId="0" borderId="0" xfId="1" applyFont="1" applyBorder="1" applyAlignment="1">
      <alignment horizontal="center"/>
    </xf>
    <xf numFmtId="0" fontId="27" fillId="0" borderId="0" xfId="0" applyFont="1" applyAlignment="1">
      <alignment horizontal="right"/>
    </xf>
    <xf numFmtId="0" fontId="26" fillId="0" borderId="2" xfId="1" applyFont="1" applyBorder="1"/>
    <xf numFmtId="0" fontId="28" fillId="0" borderId="0" xfId="0" applyFont="1"/>
    <xf numFmtId="0" fontId="29" fillId="0" borderId="2" xfId="0" applyFont="1" applyBorder="1"/>
    <xf numFmtId="0" fontId="1" fillId="2" borderId="13" xfId="1" applyFont="1" applyFill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8" fillId="0" borderId="2" xfId="1" applyBorder="1" applyAlignment="1"/>
    <xf numFmtId="0" fontId="8" fillId="0" borderId="3" xfId="1" applyBorder="1" applyAlignment="1"/>
    <xf numFmtId="0" fontId="2" fillId="0" borderId="1" xfId="1" applyFont="1" applyBorder="1" applyAlignment="1">
      <alignment horizontal="center"/>
    </xf>
    <xf numFmtId="0" fontId="8" fillId="0" borderId="12" xfId="1" applyBorder="1" applyAlignment="1">
      <alignment horizontal="left" vertical="top" wrapText="1"/>
    </xf>
    <xf numFmtId="0" fontId="8" fillId="0" borderId="5" xfId="1" applyBorder="1" applyAlignment="1">
      <alignment horizontal="left" vertical="top" wrapText="1"/>
    </xf>
    <xf numFmtId="0" fontId="8" fillId="0" borderId="11" xfId="1" applyBorder="1" applyAlignment="1">
      <alignment horizontal="left" vertical="top" wrapText="1"/>
    </xf>
    <xf numFmtId="0" fontId="8" fillId="0" borderId="10" xfId="1" applyBorder="1" applyAlignment="1">
      <alignment horizontal="left" vertical="top" wrapText="1"/>
    </xf>
    <xf numFmtId="0" fontId="8" fillId="0" borderId="0" xfId="1" applyBorder="1" applyAlignment="1">
      <alignment horizontal="left" vertical="top" wrapText="1"/>
    </xf>
    <xf numFmtId="0" fontId="8" fillId="0" borderId="9" xfId="1" applyBorder="1" applyAlignment="1">
      <alignment horizontal="left" vertical="top" wrapText="1"/>
    </xf>
    <xf numFmtId="0" fontId="8" fillId="0" borderId="8" xfId="1" applyBorder="1" applyAlignment="1">
      <alignment horizontal="left" vertical="top" wrapText="1"/>
    </xf>
    <xf numFmtId="0" fontId="8" fillId="0" borderId="7" xfId="1" applyBorder="1" applyAlignment="1">
      <alignment horizontal="left" vertical="top" wrapText="1"/>
    </xf>
    <xf numFmtId="0" fontId="8" fillId="0" borderId="6" xfId="1" applyBorder="1" applyAlignment="1">
      <alignment horizontal="left" vertical="top" wrapText="1"/>
    </xf>
    <xf numFmtId="14" fontId="16" fillId="0" borderId="2" xfId="1" applyNumberFormat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8" fillId="0" borderId="5" xfId="1" applyBorder="1" applyAlignment="1"/>
    <xf numFmtId="165" fontId="9" fillId="2" borderId="13" xfId="1" applyNumberFormat="1" applyFont="1" applyFill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2" borderId="12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0" fontId="17" fillId="0" borderId="5" xfId="1" applyFont="1" applyBorder="1" applyAlignment="1">
      <alignment horizontal="left"/>
    </xf>
    <xf numFmtId="0" fontId="17" fillId="0" borderId="16" xfId="1" applyFont="1" applyBorder="1" applyAlignment="1">
      <alignment horizontal="left"/>
    </xf>
    <xf numFmtId="0" fontId="1" fillId="2" borderId="15" xfId="1" applyFont="1" applyFill="1" applyBorder="1" applyAlignment="1">
      <alignment horizontal="left" vertical="center"/>
    </xf>
    <xf numFmtId="0" fontId="1" fillId="2" borderId="4" xfId="1" applyFont="1" applyFill="1" applyBorder="1" applyAlignment="1">
      <alignment horizontal="left" vertical="center"/>
    </xf>
    <xf numFmtId="0" fontId="17" fillId="0" borderId="4" xfId="1" applyFont="1" applyBorder="1" applyAlignment="1">
      <alignment horizontal="left"/>
    </xf>
    <xf numFmtId="0" fontId="17" fillId="0" borderId="14" xfId="1" applyFont="1" applyBorder="1" applyAlignment="1">
      <alignment horizontal="left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8" fillId="0" borderId="13" xfId="1" applyBorder="1" applyAlignment="1"/>
    <xf numFmtId="0" fontId="1" fillId="2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14" fontId="18" fillId="0" borderId="2" xfId="0" applyNumberFormat="1" applyFont="1" applyBorder="1" applyAlignment="1">
      <alignment horizontal="center"/>
    </xf>
    <xf numFmtId="0" fontId="17" fillId="0" borderId="15" xfId="1" applyFont="1" applyBorder="1" applyAlignment="1">
      <alignment horizontal="left"/>
    </xf>
    <xf numFmtId="0" fontId="8" fillId="0" borderId="16" xfId="1" applyBorder="1" applyAlignment="1">
      <alignment horizontal="left" vertical="top" wrapText="1"/>
    </xf>
    <xf numFmtId="0" fontId="8" fillId="0" borderId="19" xfId="1" applyBorder="1" applyAlignment="1">
      <alignment horizontal="left" vertical="top" wrapText="1"/>
    </xf>
    <xf numFmtId="0" fontId="8" fillId="0" borderId="15" xfId="1" applyBorder="1" applyAlignment="1">
      <alignment horizontal="left" vertical="top" wrapText="1"/>
    </xf>
    <xf numFmtId="0" fontId="8" fillId="0" borderId="4" xfId="1" applyBorder="1" applyAlignment="1">
      <alignment horizontal="left" vertical="top" wrapText="1"/>
    </xf>
    <xf numFmtId="0" fontId="8" fillId="0" borderId="14" xfId="1" applyBorder="1" applyAlignment="1">
      <alignment horizontal="left" vertical="top" wrapText="1"/>
    </xf>
    <xf numFmtId="0" fontId="17" fillId="0" borderId="20" xfId="1" applyFont="1" applyBorder="1" applyAlignment="1">
      <alignment horizontal="center" vertical="center" wrapText="1"/>
    </xf>
    <xf numFmtId="0" fontId="17" fillId="0" borderId="21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  <xf numFmtId="0" fontId="16" fillId="0" borderId="2" xfId="1" applyFont="1" applyBorder="1" applyAlignme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FF00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'Business Cash Flow'!$G$15:$J$15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'Business Cash Flow'!$G$78:$J$78</c:f>
              <c:numCache>
                <c:formatCode>0.00\x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'Business Cash Flow'!$G$15:$J$15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'Business Cash Flow'!$G$79:$J$79</c:f>
              <c:numCache>
                <c:formatCode>0.00\x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15816"/>
        <c:axId val="328532744"/>
      </c:lineChart>
      <c:catAx>
        <c:axId val="38881581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28532744"/>
        <c:crosses val="autoZero"/>
        <c:auto val="1"/>
        <c:lblAlgn val="ctr"/>
        <c:lblOffset val="100"/>
        <c:noMultiLvlLbl val="0"/>
      </c:catAx>
      <c:valAx>
        <c:axId val="328532744"/>
        <c:scaling>
          <c:orientation val="minMax"/>
        </c:scaling>
        <c:delete val="0"/>
        <c:axPos val="l"/>
        <c:majorGridlines/>
        <c:numFmt formatCode="0.00\x" sourceLinked="1"/>
        <c:majorTickMark val="out"/>
        <c:minorTickMark val="none"/>
        <c:tickLblPos val="nextTo"/>
        <c:crossAx val="38881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Liabilities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Current Liabilities</c:v>
              </c:pt>
              <c:pt idx="1">
                <c:v> Long Term Liabilities</c:v>
              </c:pt>
            </c:strLit>
          </c:cat>
          <c:val>
            <c:numRef>
              <c:f>('BSA 2011'!$K$19,'BSA 2011'!$K$26)</c:f>
              <c:numCache>
                <c:formatCode>_("$"* #,##0_);_("$"* \(#,##0\);_("$"*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Assets, Liabilities &amp; Equity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('BSA 2011'!$E$46,'BSA 2011'!$N$46,'BSA 2011'!$O$46)</c:f>
              <c:numCache>
                <c:formatCode>;;;</c:formatCode>
                <c:ptCount val="3"/>
                <c:pt idx="0" formatCode="_(&quot;$&quot;* #,##0_);_(&quot;$&quot;* \(#,##0\);_(&quot;$&quot;* &quot;-&quot;??_);_(@_)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1.5261575909568699E-2"/>
                  <c:y val="-3.597913897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4839477032584"/>
                  <c:y val="-0.100234942223130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690958712128201E-2"/>
                  <c:y val="-8.84318437468043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838407494145202E-2"/>
                  <c:y val="-0.136363636363635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1620166331667599E-2"/>
                  <c:y val="-0.1981373351058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Current Assets</c:v>
              </c:pt>
              <c:pt idx="1">
                <c:v> Long Term Investments</c:v>
              </c:pt>
              <c:pt idx="2">
                <c:v> PP&amp;E</c:v>
              </c:pt>
              <c:pt idx="3">
                <c:v> Intangible Assets</c:v>
              </c:pt>
              <c:pt idx="4">
                <c:v> Other Assets</c:v>
              </c:pt>
            </c:strLit>
          </c:cat>
          <c:val>
            <c:numRef>
              <c:f>('BSA 2010'!$E$19,'BSA 2010'!$E$26,'BSA 2010'!$E$35,'BSA 2010'!$E$41,'BSA 2010'!$E$43)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Liabilities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Current Liabilities</c:v>
              </c:pt>
              <c:pt idx="1">
                <c:v> Long Term Liabilities</c:v>
              </c:pt>
            </c:strLit>
          </c:cat>
          <c:val>
            <c:numRef>
              <c:f>('BSA 2010'!$K$19,'BSA 2010'!$K$26)</c:f>
              <c:numCache>
                <c:formatCode>_("$"* #,##0_);_("$"* \(#,##0\);_("$"*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Assets, Liabilities &amp; Equity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('BSA 2010'!$E$46,'BSA 2010'!$N$46,'BSA 2010'!$O$46)</c:f>
              <c:numCache>
                <c:formatCode>;;;</c:formatCode>
                <c:ptCount val="3"/>
                <c:pt idx="0" formatCode="_(&quot;$&quot;* #,##0_);_(&quot;$&quot;* \(#,##0\);_(&quot;$&quot;* &quot;-&quot;??_);_(@_)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4"/>
              <c:pt idx="0">
                <c:v>Projection</c:v>
              </c:pt>
              <c:pt idx="1">
                <c:v> 2014</c:v>
              </c:pt>
              <c:pt idx="2">
                <c:v> 2013</c:v>
              </c:pt>
              <c:pt idx="3">
                <c:v> 2012</c:v>
              </c:pt>
            </c:strLit>
          </c:cat>
          <c:val>
            <c:numRef>
              <c:f>'Global Cash Flow'!$G$83:$J$83</c:f>
              <c:numCache>
                <c:formatCode>0.00\x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79208"/>
        <c:axId val="267779600"/>
      </c:lineChart>
      <c:catAx>
        <c:axId val="26777920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267779600"/>
        <c:crosses val="autoZero"/>
        <c:auto val="1"/>
        <c:lblAlgn val="ctr"/>
        <c:lblOffset val="100"/>
        <c:noMultiLvlLbl val="0"/>
      </c:catAx>
      <c:valAx>
        <c:axId val="267779600"/>
        <c:scaling>
          <c:orientation val="minMax"/>
        </c:scaling>
        <c:delete val="0"/>
        <c:axPos val="l"/>
        <c:majorGridlines/>
        <c:numFmt formatCode="0.00\x" sourceLinked="1"/>
        <c:majorTickMark val="out"/>
        <c:minorTickMark val="none"/>
        <c:tickLblPos val="nextTo"/>
        <c:crossAx val="26777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Annual Income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Lit>
              <c:ptCount val="4"/>
              <c:pt idx="0">
                <c:v>Projection</c:v>
              </c:pt>
              <c:pt idx="1">
                <c:v> 2014</c:v>
              </c:pt>
              <c:pt idx="2">
                <c:v> 2013</c:v>
              </c:pt>
              <c:pt idx="3">
                <c:v> 2012</c:v>
              </c:pt>
            </c:strLit>
          </c:cat>
          <c:val>
            <c:numRef>
              <c:f>'Global Cash Flow'!$G$38:$J$38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780384"/>
        <c:axId val="325336904"/>
        <c:axId val="0"/>
      </c:bar3DChart>
      <c:catAx>
        <c:axId val="26778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5336904"/>
        <c:crosses val="autoZero"/>
        <c:auto val="1"/>
        <c:lblAlgn val="ctr"/>
        <c:lblOffset val="100"/>
        <c:noMultiLvlLbl val="0"/>
      </c:catAx>
      <c:valAx>
        <c:axId val="32533690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6778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Income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numRef>
              <c:f>'Business Cash Flow'!$G$15:$J$15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'Business Cash Flow'!$G$49:$J$49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5328768"/>
        <c:axId val="325329160"/>
        <c:axId val="0"/>
      </c:bar3DChart>
      <c:catAx>
        <c:axId val="3253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5329160"/>
        <c:crosses val="autoZero"/>
        <c:auto val="1"/>
        <c:lblAlgn val="ctr"/>
        <c:lblOffset val="100"/>
        <c:noMultiLvlLbl val="0"/>
      </c:catAx>
      <c:valAx>
        <c:axId val="3253291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32532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1.5261575909568699E-2"/>
                  <c:y val="-3.597913897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4839477032584"/>
                  <c:y val="-0.100234942223130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690958712128201E-2"/>
                  <c:y val="-8.84318437468043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838407494145202E-2"/>
                  <c:y val="-0.136363636363635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1620166331667599E-2"/>
                  <c:y val="-0.1981373351058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Current Assets</c:v>
              </c:pt>
              <c:pt idx="1">
                <c:v> Long Term Investments</c:v>
              </c:pt>
              <c:pt idx="2">
                <c:v> PP&amp;E</c:v>
              </c:pt>
              <c:pt idx="3">
                <c:v> Intangible Assets</c:v>
              </c:pt>
              <c:pt idx="4">
                <c:v> Other Assets</c:v>
              </c:pt>
            </c:strLit>
          </c:cat>
          <c:val>
            <c:numRef>
              <c:f>('BSA 2013'!$E$19,'BSA 2013'!$E$26,'BSA 2013'!$E$35,'BSA 2013'!$E$41,'BSA 2013'!$E$43)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Liabilities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Current Liabilities</c:v>
              </c:pt>
              <c:pt idx="1">
                <c:v> Long Term Liabilities</c:v>
              </c:pt>
            </c:strLit>
          </c:cat>
          <c:val>
            <c:numRef>
              <c:f>('BSA 2013'!$K$19,'BSA 2013'!$K$26)</c:f>
              <c:numCache>
                <c:formatCode>_("$"* #,##0_);_("$"* \(#,##0\);_("$"*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Assets, Liabilities &amp; Equity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('BSA 2013'!$E$46,'BSA 2013'!$N$46,'BSA 2013'!$O$46)</c:f>
              <c:numCache>
                <c:formatCode>;;;</c:formatCode>
                <c:ptCount val="3"/>
                <c:pt idx="0" formatCode="_(&quot;$&quot;* #,##0_);_(&quot;$&quot;* \(#,##0\);_(&quot;$&quot;* &quot;-&quot;??_);_(@_)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1.5261575909568699E-2"/>
                  <c:y val="-3.597913897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4839477032584"/>
                  <c:y val="-0.100234942223130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690958712128201E-2"/>
                  <c:y val="-8.84318437468043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838407494145202E-2"/>
                  <c:y val="-0.136363636363635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1620166331667599E-2"/>
                  <c:y val="-0.1981373351058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Current Assets</c:v>
              </c:pt>
              <c:pt idx="1">
                <c:v> Long Term Investments</c:v>
              </c:pt>
              <c:pt idx="2">
                <c:v> PP&amp;E</c:v>
              </c:pt>
              <c:pt idx="3">
                <c:v> Intangible Assets</c:v>
              </c:pt>
              <c:pt idx="4">
                <c:v> Other Assets</c:v>
              </c:pt>
            </c:strLit>
          </c:cat>
          <c:val>
            <c:numRef>
              <c:f>('BSA 2012'!$E$19,'BSA 2012'!$E$26,'BSA 2012'!$E$35,'BSA 2012'!$E$41,'BSA 2012'!$E$43)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Liabilities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Current Liabilities</c:v>
              </c:pt>
              <c:pt idx="1">
                <c:v> Long Term Liabilities</c:v>
              </c:pt>
            </c:strLit>
          </c:cat>
          <c:val>
            <c:numRef>
              <c:f>('BSA 2012'!$K$19,'BSA 2012'!$K$26)</c:f>
              <c:numCache>
                <c:formatCode>_("$"* #,##0_);_("$"* \(#,##0\);_("$"*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Assets, Liabilities &amp; Equity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('BSA 2012'!$E$46,'BSA 2012'!$N$46,'BSA 2012'!$O$46)</c:f>
              <c:numCache>
                <c:formatCode>;;;</c:formatCode>
                <c:ptCount val="3"/>
                <c:pt idx="0" formatCode="_(&quot;$&quot;* #,##0_);_(&quot;$&quot;* \(#,##0\);_(&quot;$&quot;* &quot;-&quot;??_);_(@_)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1.5261575909568699E-2"/>
                  <c:y val="-3.597913897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4839477032584"/>
                  <c:y val="-0.100234942223130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690958712128201E-2"/>
                  <c:y val="-8.84318437468043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838407494145202E-2"/>
                  <c:y val="-0.136363636363635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1620166331667599E-2"/>
                  <c:y val="-0.1981373351058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Current Assets</c:v>
              </c:pt>
              <c:pt idx="1">
                <c:v> Long Term Investments</c:v>
              </c:pt>
              <c:pt idx="2">
                <c:v> PP&amp;E</c:v>
              </c:pt>
              <c:pt idx="3">
                <c:v> Intangible Assets</c:v>
              </c:pt>
              <c:pt idx="4">
                <c:v> Other Assets</c:v>
              </c:pt>
            </c:strLit>
          </c:cat>
          <c:val>
            <c:numRef>
              <c:f>('BSA 2011'!$E$19,'BSA 2011'!$E$26,'BSA 2011'!$E$35,'BSA 2011'!$E$41,'BSA 2011'!$E$43)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3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Relationship Id="rId2" Target="../charts/chart4.xml" Type="http://schemas.openxmlformats.org/officeDocument/2006/relationships/chart"/>
<Relationship Id="rId3" Target="../charts/chart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<Relationship Id="rId1" Target="../charts/chart6.xml" Type="http://schemas.openxmlformats.org/officeDocument/2006/relationships/chart"/>
<Relationship Id="rId2" Target="../charts/chart7.xml" Type="http://schemas.openxmlformats.org/officeDocument/2006/relationships/chart"/>
<Relationship Id="rId3" Target="../charts/chart8.xml" Type="http://schemas.openxmlformats.org/officeDocument/2006/relationships/chart"/>
</Relationships>

</file>

<file path=xl/drawings/_rels/drawing7.xml.rels><?xml version="1.0" encoding="UTF-8" standalone="no"?>
<Relationships xmlns="http://schemas.openxmlformats.org/package/2006/relationships">
<Relationship Id="rId1" Target="../charts/chart9.xml" Type="http://schemas.openxmlformats.org/officeDocument/2006/relationships/chart"/>
<Relationship Id="rId2" Target="../charts/chart10.xml" Type="http://schemas.openxmlformats.org/officeDocument/2006/relationships/chart"/>
<Relationship Id="rId3" Target="../charts/chart11.xml" Type="http://schemas.openxmlformats.org/officeDocument/2006/relationships/chart"/>
</Relationships>

</file>

<file path=xl/drawings/_rels/drawing8.xml.rels><?xml version="1.0" encoding="UTF-8" standalone="no"?>
<Relationships xmlns="http://schemas.openxmlformats.org/package/2006/relationships">
<Relationship Id="rId1" Target="../charts/chart12.xml" Type="http://schemas.openxmlformats.org/officeDocument/2006/relationships/chart"/>
<Relationship Id="rId2" Target="../charts/chart13.xml" Type="http://schemas.openxmlformats.org/officeDocument/2006/relationships/chart"/>
<Relationship Id="rId3" Target="../charts/chart14.xml" Type="http://schemas.openxmlformats.org/officeDocument/2006/relationships/chart"/>
</Relationships>

</file>

<file path=xl/drawings/_rels/drawing9.xml.rels><?xml version="1.0" encoding="UTF-8" standalone="no"?>
<Relationships xmlns="http://schemas.openxmlformats.org/package/2006/relationships">
<Relationship Id="rId1" Target="../charts/chart15.xml" Type="http://schemas.openxmlformats.org/officeDocument/2006/relationships/chart"/>
<Relationship Id="rId2" Target="../charts/chart16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8</xdr:row>
      <xdr:rowOff>38100</xdr:rowOff>
    </xdr:from>
    <xdr:ext cx="184731" cy="264560"/>
    <xdr:sp macro="" textlink="">
      <xdr:nvSpPr>
        <xdr:cNvPr id="2" name="TextBox 1"/>
        <xdr:cNvSpPr txBox="1"/>
      </xdr:nvSpPr>
      <xdr:spPr>
        <a:xfrm>
          <a:off x="2257425" y="156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3</xdr:row>
      <xdr:rowOff>9526</xdr:rowOff>
    </xdr:from>
    <xdr:to>
      <xdr:col>6</xdr:col>
      <xdr:colOff>581026</xdr:colOff>
      <xdr:row>36</xdr:row>
      <xdr:rowOff>47626</xdr:rowOff>
    </xdr:to>
    <xdr:sp macro="" textlink="">
      <xdr:nvSpPr>
        <xdr:cNvPr id="3" name="TextBox 2"/>
        <xdr:cNvSpPr txBox="1"/>
      </xdr:nvSpPr>
      <xdr:spPr>
        <a:xfrm>
          <a:off x="0" y="581026"/>
          <a:ext cx="4238626" cy="632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 __________ and Mr. Strempke:                                        2-24-16    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summary of salient facts regarding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______.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Through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his ownership in several enetities,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draft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cash flow and financial analysis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was completed regarding 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proposed loan facility from BCBank 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ask that you review these thoroughly and present any questions.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purpose of the credit is a             This will be a 1st REM      The proposed terms are a </a:t>
          </a:r>
        </a:p>
        <a:p>
          <a:endParaRPr lang="en-US" sz="1100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Exceptions:</a:t>
          </a:r>
          <a:endParaRPr lang="en-US">
            <a:effectLst/>
          </a:endParaRPr>
        </a:p>
        <a:p>
          <a:endParaRPr lang="en-US" sz="110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Recommendations: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line of succession plan should be considered on this relationship considering the large scope of assets and debts.</a:t>
          </a:r>
          <a:endParaRPr lang="en-US">
            <a:effectLst/>
          </a:endParaRP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Other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4</xdr:row>
      <xdr:rowOff>0</xdr:rowOff>
    </xdr:from>
    <xdr:to>
      <xdr:col>10</xdr:col>
      <xdr:colOff>560917</xdr:colOff>
      <xdr:row>53</xdr:row>
      <xdr:rowOff>142874</xdr:rowOff>
    </xdr:to>
    <xdr:sp macro="" textlink="">
      <xdr:nvSpPr>
        <xdr:cNvPr id="2" name="TextBox 1"/>
        <xdr:cNvSpPr txBox="1"/>
      </xdr:nvSpPr>
      <xdr:spPr>
        <a:xfrm>
          <a:off x="52917" y="762000"/>
          <a:ext cx="6604000" cy="9477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____________ was established on April 1, 1978. Business activity code ______ is ________.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Operating Commentary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compiled statements for FY 2013, 2014, and YTD 6-30-2015 were reviewed. Total revenue reflected a drop/increase of ________ from $_____MM for FY 2013 to $______MM for FY 2014. Costs of goods sold reflected a drop/increase of ______% in the same period. Operating expense reflected an drop/increase of ____% to $_____M for FY 2014. ________________ made up the largest percentage of operating expenses accounting for just slightly more than ______% of the total. Other significant expenses included _________ which made up _____% of the total for FY 2014. Overall, net income reflected an increase of _____% over the period to $____M for FY 2014.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Gross, operating, and net profit margins were all shown as increasing over the period. Net profit margin was _____% for FY 2014 while the YTD 6-30-2015 profit margin was ______%.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company reflected no short or long-term liabilities.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Balance Sheet Commentary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balance sheet analysis reflected an drop/increase in the ______ accounts and a significant drop/increase in the accounts receivables account from FY 2014 to YTD 6-30-2015. Accounts receivables grew _____% over the period from $_____M to $_____MM YTD. The value of ______ increased significantly from $____M for 2014 to $_____M for YTD 2015. Total assets reflected an increase of ______% over the period and had a balance of $____MM for YTD 6-30-2015.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Current liabilities consisted mostly of accounts payables which made up _____% of the total for YTD. Total net worth was listed as $_____MM for  FYE 2014 and $______MM for YTD 6-30-2015.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Guarantor Commentary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______ personal tax return was reviewed. _________ reflected wages and salaries of $____M for FY 2013. His total personal annual income was $_____M which included personal interest and dividends, capital gains and losses, social security benefits, and rental income. He showed business income from ________, real estate on the schedule C. and farming income. His largest source of business income came from _________. Total cash available to service debt after taxes was $______M for FY 2013.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Personal debt was minimal and consisted of ______ with a balance of about $____M.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Business debt included notes with _______, _________, _________, and _______. Total business debt including the proposed was $_____MM. Total annual debt service payments were $_____M which resulted in a debt coverage ratio of ______x in _____.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_______ listed his total assets at $______MM with total liabilities of $_____MM which resulted in a total net worth of $_____MM.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833438</xdr:colOff>
      <xdr:row>93</xdr:row>
      <xdr:rowOff>4234</xdr:rowOff>
    </xdr:from>
    <xdr:to>
      <xdr:col>10</xdr:col>
      <xdr:colOff>1277145</xdr:colOff>
      <xdr:row>110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46831</xdr:colOff>
      <xdr:row>93</xdr:row>
      <xdr:rowOff>16669</xdr:rowOff>
    </xdr:from>
    <xdr:to>
      <xdr:col>6</xdr:col>
      <xdr:colOff>678656</xdr:colOff>
      <xdr:row>110</xdr:row>
      <xdr:rowOff>67470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89</xdr:row>
      <xdr:rowOff>0</xdr:rowOff>
    </xdr:from>
    <xdr:to>
      <xdr:col>13</xdr:col>
      <xdr:colOff>0</xdr:colOff>
      <xdr:row>92</xdr:row>
      <xdr:rowOff>95250</xdr:rowOff>
    </xdr:to>
    <xdr:sp macro="" textlink="">
      <xdr:nvSpPr>
        <xdr:cNvPr id="2" name="TextBox 1"/>
        <xdr:cNvSpPr txBox="1"/>
      </xdr:nvSpPr>
      <xdr:spPr>
        <a:xfrm>
          <a:off x="645583" y="18012833"/>
          <a:ext cx="11726334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47</xdr:row>
      <xdr:rowOff>152400</xdr:rowOff>
    </xdr:from>
    <xdr:to>
      <xdr:col>6</xdr:col>
      <xdr:colOff>12700</xdr:colOff>
      <xdr:row>71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850900</xdr:colOff>
      <xdr:row>74</xdr:row>
      <xdr:rowOff>25400</xdr:rowOff>
    </xdr:from>
    <xdr:to>
      <xdr:col>5</xdr:col>
      <xdr:colOff>927100</xdr:colOff>
      <xdr:row>97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48</xdr:row>
      <xdr:rowOff>0</xdr:rowOff>
    </xdr:from>
    <xdr:to>
      <xdr:col>11</xdr:col>
      <xdr:colOff>749300</xdr:colOff>
      <xdr:row>71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47</xdr:row>
      <xdr:rowOff>152400</xdr:rowOff>
    </xdr:from>
    <xdr:to>
      <xdr:col>6</xdr:col>
      <xdr:colOff>12700</xdr:colOff>
      <xdr:row>71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850900</xdr:colOff>
      <xdr:row>74</xdr:row>
      <xdr:rowOff>25400</xdr:rowOff>
    </xdr:from>
    <xdr:to>
      <xdr:col>5</xdr:col>
      <xdr:colOff>927100</xdr:colOff>
      <xdr:row>97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48</xdr:row>
      <xdr:rowOff>0</xdr:rowOff>
    </xdr:from>
    <xdr:to>
      <xdr:col>11</xdr:col>
      <xdr:colOff>749300</xdr:colOff>
      <xdr:row>71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47</xdr:row>
      <xdr:rowOff>152400</xdr:rowOff>
    </xdr:from>
    <xdr:to>
      <xdr:col>6</xdr:col>
      <xdr:colOff>12700</xdr:colOff>
      <xdr:row>71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850900</xdr:colOff>
      <xdr:row>74</xdr:row>
      <xdr:rowOff>25400</xdr:rowOff>
    </xdr:from>
    <xdr:to>
      <xdr:col>5</xdr:col>
      <xdr:colOff>927100</xdr:colOff>
      <xdr:row>97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48</xdr:row>
      <xdr:rowOff>0</xdr:rowOff>
    </xdr:from>
    <xdr:to>
      <xdr:col>11</xdr:col>
      <xdr:colOff>749300</xdr:colOff>
      <xdr:row>71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47</xdr:row>
      <xdr:rowOff>152400</xdr:rowOff>
    </xdr:from>
    <xdr:to>
      <xdr:col>6</xdr:col>
      <xdr:colOff>12700</xdr:colOff>
      <xdr:row>71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850900</xdr:colOff>
      <xdr:row>74</xdr:row>
      <xdr:rowOff>25400</xdr:rowOff>
    </xdr:from>
    <xdr:to>
      <xdr:col>5</xdr:col>
      <xdr:colOff>927100</xdr:colOff>
      <xdr:row>97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48</xdr:row>
      <xdr:rowOff>0</xdr:rowOff>
    </xdr:from>
    <xdr:to>
      <xdr:col>11</xdr:col>
      <xdr:colOff>749300</xdr:colOff>
      <xdr:row>71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726281</xdr:colOff>
      <xdr:row>98</xdr:row>
      <xdr:rowOff>65617</xdr:rowOff>
    </xdr:from>
    <xdr:to>
      <xdr:col>10</xdr:col>
      <xdr:colOff>1198033</xdr:colOff>
      <xdr:row>115</xdr:row>
      <xdr:rowOff>65617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119063</xdr:colOff>
      <xdr:row>98</xdr:row>
      <xdr:rowOff>69056</xdr:rowOff>
    </xdr:from>
    <xdr:to>
      <xdr:col>6</xdr:col>
      <xdr:colOff>583406</xdr:colOff>
      <xdr:row>115</xdr:row>
      <xdr:rowOff>54239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drawings/drawing9.xml" Type="http://schemas.openxmlformats.org/officeDocument/2006/relationships/drawing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4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5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drawing6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7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8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workbookViewId="0">
      <selection activeCell="S17" sqref="S17"/>
    </sheetView>
  </sheetViews>
  <sheetFormatPr defaultRowHeight="15" x14ac:dyDescent="0.25"/>
  <sheetData>
    <row r="2" spans="1:13" ht="19.5" x14ac:dyDescent="0.25">
      <c r="A2" s="162" t="s">
        <v>320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</row>
    <row r="3" spans="1:13" ht="15.75" x14ac:dyDescent="0.25">
      <c r="A3" s="163" t="s">
        <v>239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</row>
    <row r="4" spans="1:13" x14ac:dyDescent="0.25">
      <c r="A4" s="137"/>
      <c r="B4" s="137"/>
      <c r="C4" s="137"/>
      <c r="D4" s="137"/>
      <c r="E4" s="137"/>
      <c r="F4" s="137"/>
      <c r="G4" s="137"/>
      <c r="H4" s="153" t="s">
        <v>319</v>
      </c>
      <c r="I4" s="152"/>
      <c r="J4" s="151" t="s">
        <v>318</v>
      </c>
      <c r="K4" s="151">
        <v>2014</v>
      </c>
      <c r="L4" s="151">
        <v>2013</v>
      </c>
      <c r="M4" s="150">
        <v>2012</v>
      </c>
    </row>
    <row r="5" spans="1:13" x14ac:dyDescent="0.25">
      <c r="A5" s="137"/>
      <c r="B5" s="137"/>
      <c r="C5" s="137"/>
      <c r="D5" s="137"/>
      <c r="E5" s="137"/>
      <c r="F5" s="137"/>
      <c r="G5" s="137"/>
      <c r="H5" s="147"/>
      <c r="I5" s="146"/>
      <c r="J5" s="142"/>
      <c r="K5" s="142"/>
      <c r="L5" s="142"/>
      <c r="M5" s="141"/>
    </row>
    <row r="6" spans="1:13" x14ac:dyDescent="0.25">
      <c r="A6" s="137"/>
      <c r="B6" s="137"/>
      <c r="C6" s="137"/>
      <c r="D6" s="137"/>
      <c r="E6" s="137"/>
      <c r="F6" s="137"/>
      <c r="G6" s="137"/>
      <c r="H6" s="147"/>
      <c r="I6" s="146"/>
      <c r="J6" s="142"/>
      <c r="K6" s="142"/>
      <c r="L6" s="142"/>
      <c r="M6" s="141"/>
    </row>
    <row r="7" spans="1:13" x14ac:dyDescent="0.25">
      <c r="A7" s="137"/>
      <c r="B7" s="137"/>
      <c r="C7" s="137"/>
      <c r="D7" s="137"/>
      <c r="E7" s="137"/>
      <c r="F7" s="137"/>
      <c r="G7" s="137"/>
      <c r="H7" s="147"/>
      <c r="I7" s="146"/>
      <c r="J7" s="142"/>
      <c r="K7" s="142"/>
      <c r="L7" s="142"/>
      <c r="M7" s="141"/>
    </row>
    <row r="8" spans="1:13" x14ac:dyDescent="0.25">
      <c r="A8" s="137"/>
      <c r="B8" s="137"/>
      <c r="C8" s="137"/>
      <c r="D8" s="137"/>
      <c r="E8" s="137"/>
      <c r="F8" s="137"/>
      <c r="G8" s="137"/>
      <c r="H8" s="147"/>
      <c r="I8" s="146"/>
      <c r="J8" s="142"/>
      <c r="K8" s="142"/>
      <c r="L8" s="142"/>
      <c r="M8" s="141"/>
    </row>
    <row r="9" spans="1:13" x14ac:dyDescent="0.25">
      <c r="A9" s="137"/>
      <c r="B9" s="137"/>
      <c r="C9" s="137"/>
      <c r="D9" s="137"/>
      <c r="E9" s="137"/>
      <c r="F9" s="137"/>
      <c r="G9" s="137"/>
      <c r="H9" s="147"/>
      <c r="I9" s="146"/>
      <c r="J9" s="142"/>
      <c r="K9" s="142"/>
      <c r="L9" s="142"/>
      <c r="M9" s="141"/>
    </row>
    <row r="10" spans="1:13" x14ac:dyDescent="0.25">
      <c r="A10" s="137"/>
      <c r="B10" s="137"/>
      <c r="C10" s="137"/>
      <c r="D10" s="137"/>
      <c r="E10" s="137"/>
      <c r="F10" s="137"/>
      <c r="G10" s="137"/>
      <c r="H10" s="147"/>
      <c r="I10" s="146"/>
      <c r="J10" s="142"/>
      <c r="K10" s="142"/>
      <c r="L10" s="142"/>
      <c r="M10" s="141"/>
    </row>
    <row r="11" spans="1:13" x14ac:dyDescent="0.25">
      <c r="A11" s="137"/>
      <c r="B11" s="137"/>
      <c r="C11" s="137"/>
      <c r="D11" s="137"/>
      <c r="E11" s="137"/>
      <c r="F11" s="137"/>
      <c r="G11" s="137"/>
      <c r="H11" s="147"/>
      <c r="I11" s="146"/>
      <c r="J11" s="142"/>
      <c r="K11" s="142"/>
      <c r="L11" s="142"/>
      <c r="M11" s="141"/>
    </row>
    <row r="12" spans="1:13" x14ac:dyDescent="0.25">
      <c r="A12" s="137"/>
      <c r="B12" s="137"/>
      <c r="C12" s="137"/>
      <c r="D12" s="137"/>
      <c r="E12" s="137"/>
      <c r="F12" s="137"/>
      <c r="G12" s="137"/>
      <c r="H12" s="149" t="s">
        <v>317</v>
      </c>
      <c r="I12" s="146"/>
      <c r="J12" s="142"/>
      <c r="K12" s="142"/>
      <c r="L12" s="142"/>
      <c r="M12" s="141"/>
    </row>
    <row r="13" spans="1:13" x14ac:dyDescent="0.25">
      <c r="A13" s="137"/>
      <c r="B13" s="137"/>
      <c r="C13" s="137"/>
      <c r="D13" s="137"/>
      <c r="E13" s="137"/>
      <c r="F13" s="137"/>
      <c r="G13" s="137"/>
      <c r="H13" s="147"/>
      <c r="I13" s="146"/>
      <c r="J13" s="142"/>
      <c r="K13" s="142"/>
      <c r="L13" s="142"/>
      <c r="M13" s="141"/>
    </row>
    <row r="14" spans="1:13" x14ac:dyDescent="0.25">
      <c r="A14" s="137"/>
      <c r="B14" s="137"/>
      <c r="C14" s="137"/>
      <c r="D14" s="137"/>
      <c r="E14" s="137"/>
      <c r="F14" s="137"/>
      <c r="G14" s="137"/>
      <c r="H14" s="147"/>
      <c r="I14" s="146"/>
      <c r="J14" s="142"/>
      <c r="K14" s="142"/>
      <c r="L14" s="142"/>
      <c r="M14" s="141"/>
    </row>
    <row r="15" spans="1:13" x14ac:dyDescent="0.25">
      <c r="A15" s="137"/>
      <c r="B15" s="137"/>
      <c r="C15" s="137"/>
      <c r="D15" s="137"/>
      <c r="E15" s="137"/>
      <c r="F15" s="137"/>
      <c r="G15" s="137"/>
      <c r="H15" s="147"/>
      <c r="I15" s="146"/>
      <c r="J15" s="142"/>
      <c r="K15" s="142"/>
      <c r="L15" s="142"/>
      <c r="M15" s="141"/>
    </row>
    <row r="16" spans="1:13" x14ac:dyDescent="0.25">
      <c r="A16" s="137"/>
      <c r="B16" s="137"/>
      <c r="C16" s="137"/>
      <c r="D16" s="137"/>
      <c r="E16" s="137"/>
      <c r="F16" s="137"/>
      <c r="G16" s="137"/>
      <c r="H16" s="149" t="s">
        <v>316</v>
      </c>
      <c r="I16" s="146"/>
      <c r="J16" s="142"/>
      <c r="K16" s="142"/>
      <c r="L16" s="142"/>
      <c r="M16" s="141"/>
    </row>
    <row r="17" spans="1:13" x14ac:dyDescent="0.25">
      <c r="A17" s="137"/>
      <c r="B17" s="137"/>
      <c r="C17" s="137"/>
      <c r="D17" s="137"/>
      <c r="E17" s="137"/>
      <c r="F17" s="137"/>
      <c r="G17" s="137"/>
      <c r="H17" s="147"/>
      <c r="I17" s="146"/>
      <c r="J17" s="142"/>
      <c r="K17" s="142"/>
      <c r="L17" s="142"/>
      <c r="M17" s="141"/>
    </row>
    <row r="18" spans="1:13" x14ac:dyDescent="0.25">
      <c r="A18" s="137"/>
      <c r="B18" s="137"/>
      <c r="C18" s="137"/>
      <c r="D18" s="137"/>
      <c r="E18" s="137"/>
      <c r="F18" s="137"/>
      <c r="G18" s="137"/>
      <c r="H18" s="147"/>
      <c r="I18" s="146"/>
      <c r="J18" s="142"/>
      <c r="K18" s="142"/>
      <c r="L18" s="142"/>
      <c r="M18" s="141"/>
    </row>
    <row r="19" spans="1:13" x14ac:dyDescent="0.25">
      <c r="A19" s="137"/>
      <c r="B19" s="137"/>
      <c r="C19" s="137"/>
      <c r="D19" s="137"/>
      <c r="E19" s="137"/>
      <c r="F19" s="137"/>
      <c r="G19" s="137"/>
      <c r="H19" s="147"/>
      <c r="I19" s="146"/>
      <c r="J19" s="142"/>
      <c r="K19" s="142"/>
      <c r="L19" s="142"/>
      <c r="M19" s="141"/>
    </row>
    <row r="20" spans="1:13" x14ac:dyDescent="0.25">
      <c r="A20" s="137"/>
      <c r="B20" s="137"/>
      <c r="C20" s="137"/>
      <c r="D20" s="137"/>
      <c r="E20" s="137"/>
      <c r="F20" s="137"/>
      <c r="G20" s="137"/>
      <c r="H20" s="147"/>
      <c r="I20" s="146"/>
      <c r="J20" s="142"/>
      <c r="K20" s="142"/>
      <c r="L20" s="142"/>
      <c r="M20" s="141"/>
    </row>
    <row r="21" spans="1:13" x14ac:dyDescent="0.25">
      <c r="A21" s="137"/>
      <c r="B21" s="137"/>
      <c r="C21" s="137"/>
      <c r="D21" s="137"/>
      <c r="E21" s="137"/>
      <c r="F21" s="137"/>
      <c r="G21" s="137"/>
      <c r="H21" s="147"/>
      <c r="I21" s="146"/>
      <c r="J21" s="142"/>
      <c r="K21" s="142"/>
      <c r="L21" s="142"/>
      <c r="M21" s="141"/>
    </row>
    <row r="22" spans="1:13" x14ac:dyDescent="0.25">
      <c r="A22" s="137"/>
      <c r="B22" s="137"/>
      <c r="C22" s="137"/>
      <c r="D22" s="137"/>
      <c r="E22" s="137"/>
      <c r="F22" s="137"/>
      <c r="G22" s="137"/>
      <c r="H22" s="149" t="s">
        <v>315</v>
      </c>
      <c r="I22" s="148"/>
      <c r="J22" s="142"/>
      <c r="K22" s="142"/>
      <c r="L22" s="142"/>
      <c r="M22" s="141"/>
    </row>
    <row r="23" spans="1:13" x14ac:dyDescent="0.25">
      <c r="A23" s="137"/>
      <c r="B23" s="137"/>
      <c r="C23" s="137"/>
      <c r="D23" s="137"/>
      <c r="E23" s="137"/>
      <c r="F23" s="137"/>
      <c r="G23" s="137"/>
      <c r="H23" s="147"/>
      <c r="I23" s="146"/>
      <c r="J23" s="142"/>
      <c r="K23" s="142"/>
      <c r="L23" s="142"/>
      <c r="M23" s="141"/>
    </row>
    <row r="24" spans="1:13" x14ac:dyDescent="0.25">
      <c r="A24" s="137"/>
      <c r="B24" s="137"/>
      <c r="C24" s="137"/>
      <c r="D24" s="137"/>
      <c r="E24" s="137"/>
      <c r="F24" s="137"/>
      <c r="G24" s="137"/>
      <c r="H24" s="147"/>
      <c r="I24" s="146"/>
      <c r="J24" s="142"/>
      <c r="K24" s="142"/>
      <c r="L24" s="142"/>
      <c r="M24" s="141"/>
    </row>
    <row r="25" spans="1:13" x14ac:dyDescent="0.25">
      <c r="A25" s="137"/>
      <c r="B25" s="137"/>
      <c r="C25" s="137"/>
      <c r="D25" s="137"/>
      <c r="E25" s="137"/>
      <c r="F25" s="137"/>
      <c r="G25" s="137"/>
      <c r="H25" s="147"/>
      <c r="I25" s="146"/>
      <c r="J25" s="142"/>
      <c r="K25" s="142"/>
      <c r="L25" s="142"/>
      <c r="M25" s="141"/>
    </row>
    <row r="26" spans="1:13" x14ac:dyDescent="0.25">
      <c r="A26" s="137"/>
      <c r="B26" s="137"/>
      <c r="C26" s="137"/>
      <c r="D26" s="137"/>
      <c r="E26" s="137"/>
      <c r="F26" s="137"/>
      <c r="G26" s="137"/>
      <c r="H26" s="147"/>
      <c r="I26" s="146"/>
      <c r="J26" s="142"/>
      <c r="K26" s="142"/>
      <c r="L26" s="142"/>
      <c r="M26" s="141"/>
    </row>
    <row r="27" spans="1:13" x14ac:dyDescent="0.25">
      <c r="A27" s="137"/>
      <c r="B27" s="137"/>
      <c r="C27" s="137"/>
      <c r="D27" s="137"/>
      <c r="E27" s="137"/>
      <c r="F27" s="137"/>
      <c r="G27" s="137"/>
      <c r="H27" s="147"/>
      <c r="I27" s="146"/>
      <c r="J27" s="142"/>
      <c r="K27" s="142"/>
      <c r="L27" s="142"/>
      <c r="M27" s="141"/>
    </row>
    <row r="28" spans="1:13" x14ac:dyDescent="0.25">
      <c r="A28" s="137"/>
      <c r="B28" s="137"/>
      <c r="C28" s="137"/>
      <c r="D28" s="137"/>
      <c r="E28" s="137"/>
      <c r="F28" s="137"/>
      <c r="G28" s="137"/>
      <c r="H28" s="145" t="s">
        <v>314</v>
      </c>
      <c r="I28" s="144"/>
      <c r="J28" s="143"/>
      <c r="K28" s="142"/>
      <c r="L28" s="142"/>
      <c r="M28" s="141"/>
    </row>
    <row r="29" spans="1:13" x14ac:dyDescent="0.25">
      <c r="A29" s="137"/>
      <c r="B29" s="137"/>
      <c r="C29" s="137"/>
      <c r="D29" s="137"/>
      <c r="E29" s="137"/>
      <c r="F29" s="137"/>
      <c r="G29" s="137"/>
      <c r="H29" s="140" t="s">
        <v>313</v>
      </c>
      <c r="I29" s="139"/>
      <c r="J29" s="139"/>
      <c r="K29" s="81"/>
      <c r="L29" s="81"/>
      <c r="M29" s="138"/>
    </row>
    <row r="30" spans="1:13" x14ac:dyDescent="0.25">
      <c r="A30" s="137"/>
      <c r="B30" s="137"/>
      <c r="C30" s="137"/>
      <c r="D30" s="137"/>
      <c r="E30" s="137"/>
      <c r="F30" s="137"/>
      <c r="G30" s="137"/>
    </row>
    <row r="31" spans="1:13" x14ac:dyDescent="0.25">
      <c r="A31" s="137"/>
      <c r="B31" s="137"/>
      <c r="C31" s="137"/>
      <c r="D31" s="137"/>
      <c r="E31" s="137"/>
      <c r="F31" s="137"/>
      <c r="G31" s="137"/>
    </row>
  </sheetData>
  <mergeCells count="2">
    <mergeCell ref="A2:M2"/>
    <mergeCell ref="A3:M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7"/>
  <sheetViews>
    <sheetView topLeftCell="A58" zoomScale="80" zoomScaleNormal="80" workbookViewId="0">
      <selection activeCell="M83" sqref="M83"/>
    </sheetView>
  </sheetViews>
  <sheetFormatPr defaultRowHeight="15" x14ac:dyDescent="0.25"/>
  <cols>
    <col min="1" max="1" customWidth="true" width="33.140625" collapsed="false"/>
    <col min="2" max="2" customWidth="true" width="22.42578125" collapsed="false"/>
    <col min="3" max="3" customWidth="true" width="13.42578125" collapsed="false"/>
    <col min="4" max="4" customWidth="true" width="11.0" collapsed="false"/>
    <col min="5" max="5" customWidth="true" width="10.28515625" collapsed="false"/>
    <col min="6" max="6" customWidth="true" width="12.28515625" collapsed="false"/>
    <col min="7" max="7" customWidth="true" width="12.0" collapsed="false"/>
    <col min="8" max="8" customWidth="true" width="20.0" collapsed="false"/>
    <col min="9" max="9" customWidth="true" width="19.28515625" collapsed="false"/>
    <col min="10" max="10" customWidth="true" width="19.7109375" collapsed="false"/>
  </cols>
  <sheetData>
    <row r="1" spans="1:11" ht="19.5" x14ac:dyDescent="0.25">
      <c r="A1" s="196" t="s">
        <v>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5.75" x14ac:dyDescent="0.25">
      <c r="A2" s="197" t="s">
        <v>239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4" spans="1:11" ht="18.75" x14ac:dyDescent="0.3">
      <c r="B4" s="78" t="s">
        <v>0</v>
      </c>
      <c r="C4" s="201" t="n">
        <f>'Business Cash Flow'!C6:E6</f>
        <v>0.0</v>
      </c>
      <c r="D4" s="201"/>
      <c r="E4" s="201"/>
      <c r="F4" s="79"/>
      <c r="G4" s="80"/>
      <c r="H4" s="78" t="s">
        <v>1</v>
      </c>
      <c r="I4" s="202" t="n">
        <f>'Business Cash Flow'!I6:J6</f>
        <v>0.0</v>
      </c>
      <c r="J4" s="201"/>
    </row>
    <row r="5" spans="1:11" ht="18.75" x14ac:dyDescent="0.3">
      <c r="B5" s="78" t="s">
        <v>341</v>
      </c>
      <c r="C5" s="201" t="n">
        <f>'Business Cash Flow'!C7:E7</f>
        <v>0.0</v>
      </c>
      <c r="D5" s="201"/>
      <c r="E5" s="201"/>
      <c r="F5" s="79"/>
      <c r="G5" s="80"/>
      <c r="H5" s="78" t="s">
        <v>237</v>
      </c>
      <c r="I5" s="201" t="n">
        <f>'Business Cash Flow'!I7:J7</f>
        <v>0.0</v>
      </c>
      <c r="J5" s="201"/>
    </row>
    <row r="6" spans="1:11" ht="18.75" x14ac:dyDescent="0.3">
      <c r="B6" s="78" t="s">
        <v>2</v>
      </c>
      <c r="C6" s="201" t="n">
        <f>'Business Cash Flow'!C8:E8</f>
        <v>0.0</v>
      </c>
      <c r="D6" s="201"/>
      <c r="E6" s="201"/>
      <c r="F6" s="79"/>
      <c r="G6" s="80"/>
      <c r="H6" s="78" t="s">
        <v>3</v>
      </c>
      <c r="I6" s="201" t="s">
        <v>4</v>
      </c>
      <c r="J6" s="201"/>
    </row>
    <row r="7" spans="1:11" ht="18.75" x14ac:dyDescent="0.3">
      <c r="B7" s="160" t="s">
        <v>335</v>
      </c>
      <c r="C7" s="161" t="s">
        <v>334</v>
      </c>
      <c r="D7" s="80"/>
      <c r="E7" s="80"/>
      <c r="F7" s="80"/>
      <c r="G7" s="80"/>
      <c r="H7" s="78" t="s">
        <v>148</v>
      </c>
      <c r="I7" s="201" t="s">
        <v>205</v>
      </c>
      <c r="J7" s="201"/>
    </row>
    <row r="8" spans="1:11" ht="15.75" thickBot="1" x14ac:dyDescent="0.3"/>
    <row r="9" spans="1:11" ht="18.75" customHeight="1" thickBot="1" x14ac:dyDescent="0.3">
      <c r="H9" s="198"/>
      <c r="I9" s="199"/>
      <c r="J9" s="200"/>
    </row>
    <row r="10" spans="1:11" x14ac:dyDescent="0.25">
      <c r="H10" s="4" t="s">
        <v>9</v>
      </c>
      <c r="I10" s="4" t="s">
        <v>9</v>
      </c>
      <c r="J10" s="4" t="s">
        <v>9</v>
      </c>
    </row>
    <row r="11" spans="1:11" x14ac:dyDescent="0.25">
      <c r="H11" s="5" t="s">
        <v>152</v>
      </c>
      <c r="I11" s="5" t="s">
        <v>11</v>
      </c>
      <c r="J11" s="5" t="s">
        <v>12</v>
      </c>
    </row>
    <row r="12" spans="1:11" ht="15.75" x14ac:dyDescent="0.25">
      <c r="A12" s="2" t="s">
        <v>8</v>
      </c>
      <c r="B12" s="3"/>
      <c r="H12" s="6">
        <v>2014</v>
      </c>
      <c r="I12" s="6">
        <v>2013</v>
      </c>
      <c r="J12" s="6">
        <v>2012</v>
      </c>
    </row>
    <row r="13" spans="1:11" x14ac:dyDescent="0.25">
      <c r="B13" s="53" t="s">
        <v>342</v>
      </c>
      <c r="C13" s="53"/>
      <c r="D13" s="53"/>
      <c r="E13" s="53"/>
      <c r="F13" s="53"/>
      <c r="G13" s="53"/>
      <c r="H13" s="54" t="n">
        <f>SUM('Business Cash Flow'!H16:H17)</f>
        <v>0.0</v>
      </c>
      <c r="I13" s="54" t="n">
        <f>SUM('Business Cash Flow'!I16:I17)</f>
        <v>0.0</v>
      </c>
      <c r="J13" s="54" t="n">
        <f>SUM('Business Cash Flow'!J16:J17)</f>
        <v>0.0</v>
      </c>
    </row>
    <row r="14" spans="1:11" x14ac:dyDescent="0.25">
      <c r="A14" s="158" t="s">
        <v>343</v>
      </c>
      <c r="B14" s="53" t="s">
        <v>290</v>
      </c>
      <c r="C14" s="53"/>
      <c r="D14" s="53"/>
      <c r="E14" s="53"/>
      <c r="F14" s="53"/>
      <c r="G14" s="53"/>
      <c r="H14" s="55" t="n">
        <f>BSA!K19-BSA!J19</f>
        <v>0.0</v>
      </c>
      <c r="I14" s="55" t="n">
        <f>BSA!L19-BSA!K19</f>
        <v>0.0</v>
      </c>
      <c r="J14" s="55" t="n">
        <f>BSA!M19-BSA!L19</f>
        <v>0.0</v>
      </c>
    </row>
    <row r="15" spans="1:11" ht="15.75" x14ac:dyDescent="0.25">
      <c r="B15" s="50" t="s">
        <v>14</v>
      </c>
      <c r="C15" s="56"/>
      <c r="D15" s="56"/>
      <c r="E15" s="56"/>
      <c r="F15" s="56"/>
      <c r="G15" s="56"/>
      <c r="H15" s="51" t="n">
        <f>SUM(H13:H14)</f>
        <v>0.0</v>
      </c>
      <c r="I15" s="51" t="n">
        <f>SUM(I13:I14)</f>
        <v>0.0</v>
      </c>
      <c r="J15" s="51" t="n">
        <f>SUM(J13:J14)</f>
        <v>0.0</v>
      </c>
    </row>
    <row r="16" spans="1:11" ht="15.75" x14ac:dyDescent="0.25">
      <c r="A16" s="2" t="s">
        <v>15</v>
      </c>
      <c r="B16" s="53"/>
      <c r="C16" s="53"/>
      <c r="D16" s="53"/>
      <c r="E16" s="53"/>
      <c r="F16" s="53"/>
      <c r="G16" s="53"/>
      <c r="H16" s="53"/>
      <c r="I16" s="53"/>
      <c r="J16" s="53"/>
    </row>
    <row r="17" spans="1:10" x14ac:dyDescent="0.25">
      <c r="B17" s="53" t="s">
        <v>344</v>
      </c>
      <c r="C17" s="53"/>
      <c r="D17" s="53"/>
      <c r="E17" s="53"/>
      <c r="F17" s="53"/>
      <c r="G17" s="53"/>
      <c r="H17" s="55" t="n">
        <f>'Business Cash Flow'!H18</f>
        <v>0.0</v>
      </c>
      <c r="I17" s="55" t="n">
        <f>'Business Cash Flow'!I18</f>
        <v>0.0</v>
      </c>
      <c r="J17" s="55" t="n">
        <f>'Business Cash Flow'!J18</f>
        <v>0.0</v>
      </c>
    </row>
    <row r="18" spans="1:10" x14ac:dyDescent="0.25">
      <c r="B18" s="53" t="s">
        <v>345</v>
      </c>
      <c r="C18" s="53"/>
      <c r="D18" s="53"/>
      <c r="E18" s="53"/>
      <c r="F18" s="53"/>
      <c r="G18" s="53"/>
      <c r="H18" s="55">
        <v>0</v>
      </c>
      <c r="I18" s="55">
        <v>0</v>
      </c>
      <c r="J18" s="55">
        <v>0</v>
      </c>
    </row>
    <row r="19" spans="1:10" x14ac:dyDescent="0.25">
      <c r="A19" s="158" t="s">
        <v>343</v>
      </c>
      <c r="B19" s="53" t="s">
        <v>346</v>
      </c>
      <c r="C19" s="53"/>
      <c r="D19" s="53"/>
      <c r="E19" s="53"/>
      <c r="F19" s="53"/>
      <c r="G19" s="53"/>
      <c r="H19" s="55" t="n">
        <f>BSA!K20-BSA!J20</f>
        <v>0.0</v>
      </c>
      <c r="I19" s="55" t="n">
        <f>BSA!L20-BSA!K20</f>
        <v>0.0</v>
      </c>
      <c r="J19" s="55" t="n">
        <f>BSA!M20-BSA!L20</f>
        <v>0.0</v>
      </c>
    </row>
    <row r="20" spans="1:10" x14ac:dyDescent="0.25">
      <c r="A20" s="158" t="s">
        <v>343</v>
      </c>
      <c r="B20" s="53" t="s">
        <v>272</v>
      </c>
      <c r="C20" s="53"/>
      <c r="D20" s="53"/>
      <c r="E20" s="53"/>
      <c r="F20" s="53"/>
      <c r="G20" s="53"/>
      <c r="H20" s="55" t="n">
        <f>-BSA!K43+BSA!J43</f>
        <v>153492.0</v>
      </c>
      <c r="I20" s="55" t="n">
        <f>-BSA!L43+BSA!K43</f>
        <v>0.0</v>
      </c>
      <c r="J20" s="55" t="n">
        <f>-BSA!M43+BSA!L43</f>
        <v>0.0</v>
      </c>
    </row>
    <row r="21" spans="1:10" x14ac:dyDescent="0.25">
      <c r="B21" s="53" t="s">
        <v>16</v>
      </c>
      <c r="C21" s="53"/>
      <c r="D21" s="53"/>
      <c r="E21" s="53"/>
      <c r="F21" s="53"/>
      <c r="G21" s="53"/>
      <c r="H21" s="57" t="n">
        <f>SUM(H17:H20)</f>
        <v>153492.0</v>
      </c>
      <c r="I21" s="57" t="n">
        <f>SUM(I17:I20)</f>
        <v>0.0</v>
      </c>
      <c r="J21" s="57" t="n">
        <f>SUM(J17:J20)</f>
        <v>0.0</v>
      </c>
    </row>
    <row r="22" spans="1:10" x14ac:dyDescent="0.25">
      <c r="B22" s="53"/>
      <c r="C22" s="53"/>
      <c r="D22" s="53"/>
      <c r="E22" s="53"/>
      <c r="F22" s="53"/>
      <c r="G22" s="53"/>
      <c r="H22" s="53"/>
      <c r="I22" s="53"/>
      <c r="J22" s="53"/>
    </row>
    <row r="23" spans="1:10" ht="15.75" x14ac:dyDescent="0.25">
      <c r="B23" s="50" t="s">
        <v>17</v>
      </c>
      <c r="C23" s="56"/>
      <c r="D23" s="56"/>
      <c r="E23" s="56"/>
      <c r="F23" s="56"/>
      <c r="G23" s="56"/>
      <c r="H23" s="51" t="n">
        <f>H15+H21</f>
        <v>153492.0</v>
      </c>
      <c r="I23" s="51" t="n">
        <f>SUM(I15+I21)</f>
        <v>0.0</v>
      </c>
      <c r="J23" s="51" t="n">
        <f>SUM(J15+J21)</f>
        <v>0.0</v>
      </c>
    </row>
    <row r="24" spans="1:10" ht="15.75" x14ac:dyDescent="0.25">
      <c r="A24" s="2" t="s">
        <v>18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0" x14ac:dyDescent="0.25">
      <c r="B25" s="53" t="s">
        <v>347</v>
      </c>
      <c r="C25" s="53"/>
      <c r="D25" s="53"/>
      <c r="E25" s="53"/>
      <c r="F25" s="53"/>
      <c r="G25" s="53"/>
      <c r="H25" s="55" t="n">
        <f>SUM('Business Cash Flow'!H24:H32)</f>
        <v>0.0</v>
      </c>
      <c r="I25" s="55" t="n">
        <f>SUM('Business Cash Flow'!I24:I32)</f>
        <v>0.0</v>
      </c>
      <c r="J25" s="55" t="n">
        <f>SUM('Business Cash Flow'!J24:J32)</f>
        <v>0.0</v>
      </c>
    </row>
    <row r="26" spans="1:10" x14ac:dyDescent="0.25">
      <c r="B26" s="53" t="s">
        <v>348</v>
      </c>
      <c r="C26" s="53"/>
      <c r="D26" s="53"/>
      <c r="E26" s="53"/>
      <c r="F26" s="53"/>
      <c r="G26" s="53"/>
      <c r="H26" s="55" t="n">
        <f>-('Business Cash Flow'!H25)-'Business Cash Flow'!H26</f>
        <v>0.0</v>
      </c>
      <c r="I26" s="55" t="n">
        <f>-('Business Cash Flow'!I25)-'Business Cash Flow'!I26</f>
        <v>0.0</v>
      </c>
      <c r="J26" s="55" t="n">
        <f>-('Business Cash Flow'!J25)-'Business Cash Flow'!J26</f>
        <v>0.0</v>
      </c>
    </row>
    <row r="27" spans="1:10" x14ac:dyDescent="0.25">
      <c r="A27" s="158" t="s">
        <v>343</v>
      </c>
      <c r="B27" s="53" t="s">
        <v>288</v>
      </c>
      <c r="C27" s="53"/>
      <c r="D27" s="53"/>
      <c r="E27" s="53"/>
      <c r="F27" s="53"/>
      <c r="G27" s="53"/>
      <c r="H27" s="55" t="n">
        <f>BSA!K21-BSA!J21</f>
        <v>0.0</v>
      </c>
      <c r="I27" s="55" t="n">
        <f>BSA!L21-BSA!K21</f>
        <v>0.0</v>
      </c>
      <c r="J27" s="55" t="n">
        <f>BSA!M21-BSA!L21</f>
        <v>0.0</v>
      </c>
    </row>
    <row r="28" spans="1:10" x14ac:dyDescent="0.25">
      <c r="A28" s="158" t="s">
        <v>343</v>
      </c>
      <c r="B28" s="53" t="s">
        <v>349</v>
      </c>
      <c r="C28" s="53"/>
      <c r="D28" s="53"/>
      <c r="E28" s="53"/>
      <c r="F28" s="53"/>
      <c r="G28" s="53"/>
      <c r="H28" s="55">
        <v>0</v>
      </c>
      <c r="I28" s="55">
        <v>0</v>
      </c>
      <c r="J28" s="55">
        <v>0</v>
      </c>
    </row>
    <row r="29" spans="1:10" x14ac:dyDescent="0.25">
      <c r="B29" s="53" t="s">
        <v>19</v>
      </c>
      <c r="C29" s="53"/>
      <c r="D29" s="53"/>
      <c r="E29" s="53"/>
      <c r="F29" s="53"/>
      <c r="G29" s="53"/>
      <c r="H29" s="57" t="n">
        <f>SUM(H25:H28)</f>
        <v>0.0</v>
      </c>
      <c r="I29" s="57" t="n">
        <f>SUM(I25:I28)</f>
        <v>0.0</v>
      </c>
      <c r="J29" s="57" t="n">
        <f>SUM(J25:J28)</f>
        <v>0.0</v>
      </c>
    </row>
    <row r="30" spans="1:10" x14ac:dyDescent="0.25">
      <c r="B30" s="53"/>
      <c r="C30" s="53"/>
      <c r="D30" s="53"/>
      <c r="E30" s="53"/>
      <c r="F30" s="53"/>
      <c r="G30" s="53"/>
      <c r="H30" s="53"/>
      <c r="I30" s="53"/>
      <c r="J30" s="53"/>
    </row>
    <row r="31" spans="1:10" ht="15.75" x14ac:dyDescent="0.25">
      <c r="B31" s="50" t="s">
        <v>20</v>
      </c>
      <c r="C31" s="56"/>
      <c r="D31" s="56"/>
      <c r="E31" s="56"/>
      <c r="F31" s="56"/>
      <c r="G31" s="56"/>
      <c r="H31" s="51" t="n">
        <f>H23+H29</f>
        <v>153492.0</v>
      </c>
      <c r="I31" s="51" t="n">
        <f>I23+I29</f>
        <v>0.0</v>
      </c>
      <c r="J31" s="51" t="n">
        <f>J23+J29</f>
        <v>0.0</v>
      </c>
    </row>
    <row r="32" spans="1:10" ht="15.75" x14ac:dyDescent="0.25">
      <c r="A32" s="2" t="s">
        <v>24</v>
      </c>
      <c r="B32" s="53"/>
      <c r="C32" s="53"/>
      <c r="D32" s="53"/>
      <c r="E32" s="53"/>
      <c r="F32" s="53"/>
      <c r="G32" s="53"/>
      <c r="H32" s="53"/>
      <c r="I32" s="53"/>
      <c r="J32" s="53"/>
    </row>
    <row r="33" spans="1:10" x14ac:dyDescent="0.25">
      <c r="B33" s="53" t="s">
        <v>21</v>
      </c>
      <c r="C33" s="53"/>
      <c r="D33" s="53"/>
      <c r="E33" s="53"/>
      <c r="F33" s="53"/>
      <c r="G33" s="53"/>
      <c r="H33" s="55" t="n">
        <f>SUM('Business Cash Flow'!H37:H40)</f>
        <v>0.0</v>
      </c>
      <c r="I33" s="55" t="n">
        <f>SUM('Business Cash Flow'!I37:I40)</f>
        <v>0.0</v>
      </c>
      <c r="J33" s="55" t="n">
        <f>SUM('Business Cash Flow'!J37:J40)</f>
        <v>0.0</v>
      </c>
    </row>
    <row r="34" spans="1:10" x14ac:dyDescent="0.25">
      <c r="B34" s="53" t="s">
        <v>22</v>
      </c>
      <c r="C34" s="53"/>
      <c r="D34" s="53"/>
      <c r="E34" s="53"/>
      <c r="F34" s="53"/>
      <c r="G34" s="53"/>
      <c r="H34" s="55">
        <v>0</v>
      </c>
      <c r="I34" s="55">
        <v>0</v>
      </c>
      <c r="J34" s="55">
        <v>0</v>
      </c>
    </row>
    <row r="35" spans="1:10" x14ac:dyDescent="0.25">
      <c r="A35" s="158" t="s">
        <v>343</v>
      </c>
      <c r="B35" s="53" t="s">
        <v>287</v>
      </c>
      <c r="C35" s="53"/>
      <c r="D35" s="53"/>
      <c r="E35" s="53"/>
      <c r="F35" s="53"/>
      <c r="G35" s="53"/>
      <c r="H35" s="55" t="n">
        <f>BSA!K22-BSA!J22</f>
        <v>-52877.0</v>
      </c>
      <c r="I35" s="55" t="n">
        <f>BSA!L22-BSA!K22</f>
        <v>0.0</v>
      </c>
      <c r="J35" s="55" t="n">
        <f>BSA!M22-BSA!L22</f>
        <v>0.0</v>
      </c>
    </row>
    <row r="36" spans="1:10" x14ac:dyDescent="0.25">
      <c r="A36" s="158" t="s">
        <v>343</v>
      </c>
      <c r="B36" s="53" t="s">
        <v>269</v>
      </c>
      <c r="C36" s="53"/>
      <c r="D36" s="53"/>
      <c r="E36" s="53"/>
      <c r="F36" s="53"/>
      <c r="G36" s="53"/>
      <c r="H36" s="55" t="n">
        <f>-BSA!K47+BSA!J47</f>
        <v>153492.0</v>
      </c>
      <c r="I36" s="55" t="n">
        <f>-BSA!L47+BSA!K47</f>
        <v>0.0</v>
      </c>
      <c r="J36" s="55" t="n">
        <f>-BSA!M47+BSA!L47</f>
        <v>0.0</v>
      </c>
    </row>
    <row r="37" spans="1:10" x14ac:dyDescent="0.25">
      <c r="A37" s="158" t="s">
        <v>343</v>
      </c>
      <c r="B37" s="53" t="s">
        <v>350</v>
      </c>
      <c r="C37" s="53"/>
      <c r="D37" s="53"/>
      <c r="E37" s="53"/>
      <c r="F37" s="53"/>
      <c r="G37" s="53"/>
      <c r="H37" s="55" t="n">
        <f>BSA!K37-BSA!J37</f>
        <v>0.0</v>
      </c>
      <c r="I37" s="55" t="n">
        <f>BSA!L37-BSA!K37</f>
        <v>0.0</v>
      </c>
      <c r="J37" s="55" t="n">
        <f>BSA!M37-BSA!L37</f>
        <v>0.0</v>
      </c>
    </row>
    <row r="38" spans="1:10" x14ac:dyDescent="0.25">
      <c r="A38" s="158" t="s">
        <v>343</v>
      </c>
      <c r="B38" s="53" t="s">
        <v>351</v>
      </c>
      <c r="C38" s="53"/>
      <c r="D38" s="53"/>
      <c r="E38" s="53"/>
      <c r="F38" s="53"/>
      <c r="G38" s="53"/>
      <c r="H38" s="55" t="n">
        <f>-BSA!K52+BSA!J52</f>
        <v>0.0</v>
      </c>
      <c r="I38" s="55" t="n">
        <f>-BSA!L52+BSA!K52</f>
        <v>0.0</v>
      </c>
      <c r="J38" s="55" t="n">
        <f>-BSA!M52+BSA!L52</f>
        <v>0.0</v>
      </c>
    </row>
    <row r="39" spans="1:10" ht="15.75" x14ac:dyDescent="0.25">
      <c r="B39" s="64" t="s">
        <v>23</v>
      </c>
      <c r="C39" s="64"/>
      <c r="D39" s="64"/>
      <c r="E39" s="64"/>
      <c r="F39" s="64"/>
      <c r="G39" s="64"/>
      <c r="H39" s="63" t="n">
        <f>SUM(H33:H38)</f>
        <v>100615.0</v>
      </c>
      <c r="I39" s="63" t="n">
        <f>SUM(I33:I38)</f>
        <v>0.0</v>
      </c>
      <c r="J39" s="63" t="n">
        <f>SUM(J33:J38)</f>
        <v>0.0</v>
      </c>
    </row>
    <row r="40" spans="1:10" ht="15.75" x14ac:dyDescent="0.25">
      <c r="A40" s="2" t="s">
        <v>25</v>
      </c>
      <c r="B40" s="53"/>
      <c r="C40" s="53"/>
      <c r="D40" s="53"/>
      <c r="E40" s="53"/>
      <c r="F40" s="53"/>
      <c r="G40" s="53"/>
      <c r="H40" s="53"/>
      <c r="I40" s="53"/>
      <c r="J40" s="53"/>
    </row>
    <row r="41" spans="1:10" x14ac:dyDescent="0.25">
      <c r="B41" s="53" t="s">
        <v>352</v>
      </c>
      <c r="C41" s="53"/>
      <c r="D41" s="53"/>
      <c r="E41" s="53"/>
      <c r="F41" s="53"/>
      <c r="G41" s="53"/>
      <c r="H41" s="55" t="n">
        <f>'Business Cash Flow'!H47</f>
        <v>0.0</v>
      </c>
      <c r="I41" s="55" t="n">
        <f>'Business Cash Flow'!I47</f>
        <v>0.0</v>
      </c>
      <c r="J41" s="55" t="n">
        <f>'Business Cash Flow'!J47</f>
        <v>0.0</v>
      </c>
    </row>
    <row r="42" spans="1:10" x14ac:dyDescent="0.25">
      <c r="B42" s="53" t="s">
        <v>353</v>
      </c>
      <c r="C42" s="53"/>
      <c r="D42" s="53"/>
      <c r="E42" s="53"/>
      <c r="F42" s="53"/>
      <c r="G42" s="53"/>
      <c r="H42" s="55">
        <v>0</v>
      </c>
      <c r="I42" s="55">
        <v>0</v>
      </c>
      <c r="J42" s="55">
        <v>0</v>
      </c>
    </row>
    <row r="43" spans="1:10" x14ac:dyDescent="0.25">
      <c r="A43" s="158" t="s">
        <v>343</v>
      </c>
      <c r="B43" s="53" t="s">
        <v>354</v>
      </c>
      <c r="C43" s="53"/>
      <c r="D43" s="53"/>
      <c r="E43" s="53"/>
      <c r="F43" s="53"/>
      <c r="G43" s="53"/>
      <c r="H43" s="55" t="n">
        <f>-BSA!K45+BSA!J45</f>
        <v>0.0</v>
      </c>
      <c r="I43" s="55" t="n">
        <f>-BSA!L45+BSA!K45</f>
        <v>0.0</v>
      </c>
      <c r="J43" s="55" t="n">
        <f>-BSA!M45+BSA!L45</f>
        <v>0.0</v>
      </c>
    </row>
    <row r="44" spans="1:10" x14ac:dyDescent="0.25">
      <c r="A44" s="158" t="s">
        <v>343</v>
      </c>
      <c r="B44" s="53" t="s">
        <v>355</v>
      </c>
      <c r="C44" s="53"/>
      <c r="D44" s="53"/>
      <c r="E44" s="53"/>
      <c r="F44" s="53"/>
      <c r="G44" s="53"/>
      <c r="H44" s="55">
        <v>0</v>
      </c>
      <c r="I44" s="55">
        <v>0</v>
      </c>
      <c r="J44" s="55">
        <v>0</v>
      </c>
    </row>
    <row r="45" spans="1:10" x14ac:dyDescent="0.25">
      <c r="A45" s="158" t="s">
        <v>343</v>
      </c>
      <c r="B45" s="53" t="s">
        <v>356</v>
      </c>
      <c r="C45" s="53"/>
      <c r="D45" s="53"/>
      <c r="E45" s="53"/>
      <c r="F45" s="53"/>
      <c r="G45" s="53"/>
      <c r="H45" s="55">
        <v>0</v>
      </c>
      <c r="I45" s="55">
        <v>0</v>
      </c>
      <c r="J45" s="55">
        <v>0</v>
      </c>
    </row>
    <row r="46" spans="1:10" x14ac:dyDescent="0.25">
      <c r="B46" s="64" t="s">
        <v>26</v>
      </c>
      <c r="C46" s="64"/>
      <c r="D46" s="64"/>
      <c r="E46" s="64"/>
      <c r="F46" s="64"/>
      <c r="G46" s="64"/>
      <c r="H46" s="57" t="n">
        <f>SUM(H41:H45)</f>
        <v>0.0</v>
      </c>
      <c r="I46" s="57" t="n">
        <f>SUM(I41:I45)</f>
        <v>0.0</v>
      </c>
      <c r="J46" s="57" t="n">
        <f>SUM(J41:J45)</f>
        <v>0.0</v>
      </c>
    </row>
    <row r="47" spans="1:10" x14ac:dyDescent="0.25">
      <c r="B47" s="53"/>
      <c r="C47" s="53"/>
      <c r="D47" s="53"/>
      <c r="E47" s="53"/>
      <c r="F47" s="53"/>
      <c r="G47" s="53"/>
      <c r="H47" s="53"/>
      <c r="I47" s="53"/>
      <c r="J47" s="53"/>
    </row>
    <row r="48" spans="1:10" ht="15.75" x14ac:dyDescent="0.25">
      <c r="B48" s="50" t="s">
        <v>27</v>
      </c>
      <c r="C48" s="56"/>
      <c r="D48" s="56"/>
      <c r="E48" s="56"/>
      <c r="F48" s="56"/>
      <c r="G48" s="56"/>
      <c r="H48" s="51" t="n">
        <f>H31+H39+H46</f>
        <v>254107.0</v>
      </c>
      <c r="I48" s="51" t="n">
        <f>I31+I39+I46</f>
        <v>0.0</v>
      </c>
      <c r="J48" s="51" t="n">
        <f>J31+J39+J46</f>
        <v>0.0</v>
      </c>
    </row>
    <row r="49" spans="1:10" ht="15.75" x14ac:dyDescent="0.25">
      <c r="A49" s="2" t="s">
        <v>28</v>
      </c>
      <c r="B49" s="53"/>
      <c r="C49" s="53"/>
      <c r="D49" s="53"/>
      <c r="E49" s="53"/>
      <c r="F49" s="53"/>
      <c r="G49" s="53"/>
      <c r="H49" s="53"/>
      <c r="I49" s="53"/>
      <c r="J49" s="53"/>
    </row>
    <row r="50" spans="1:10" x14ac:dyDescent="0.25">
      <c r="B50" s="53" t="s">
        <v>357</v>
      </c>
      <c r="C50" s="53"/>
      <c r="D50" s="53"/>
      <c r="E50" s="53"/>
      <c r="F50" s="53"/>
      <c r="G50" s="53"/>
      <c r="H50" s="55" t="n">
        <f>'Business Cash Flow'!H43</f>
        <v>0.0</v>
      </c>
      <c r="I50" s="55" t="n">
        <f>'Business Cash Flow'!I43</f>
        <v>0.0</v>
      </c>
      <c r="J50" s="55" t="n">
        <f>'Business Cash Flow'!J43</f>
        <v>0.0</v>
      </c>
    </row>
    <row r="51" spans="1:10" x14ac:dyDescent="0.25">
      <c r="A51" s="158" t="s">
        <v>343</v>
      </c>
      <c r="B51" s="53" t="s">
        <v>358</v>
      </c>
      <c r="C51" s="53"/>
      <c r="D51" s="53"/>
      <c r="E51" s="53"/>
      <c r="F51" s="53"/>
      <c r="G51" s="53"/>
      <c r="H51" s="55">
        <v>0</v>
      </c>
      <c r="I51" s="55">
        <v>0</v>
      </c>
      <c r="J51" s="55">
        <v>0</v>
      </c>
    </row>
    <row r="52" spans="1:10" x14ac:dyDescent="0.25">
      <c r="B52" s="53" t="s">
        <v>359</v>
      </c>
      <c r="C52" s="53"/>
      <c r="D52" s="53"/>
      <c r="E52" s="53"/>
      <c r="F52" s="53"/>
      <c r="G52" s="53"/>
      <c r="H52" s="55">
        <v>0</v>
      </c>
      <c r="I52" s="55">
        <v>0</v>
      </c>
      <c r="J52" s="55">
        <v>0</v>
      </c>
    </row>
    <row r="53" spans="1:10" x14ac:dyDescent="0.25">
      <c r="A53" s="158" t="s">
        <v>343</v>
      </c>
      <c r="B53" s="53" t="s">
        <v>360</v>
      </c>
      <c r="C53" s="53"/>
      <c r="D53" s="53"/>
      <c r="E53" s="53"/>
      <c r="F53" s="53"/>
      <c r="G53" s="53"/>
      <c r="H53" s="55">
        <v>0</v>
      </c>
      <c r="I53" s="55">
        <v>0</v>
      </c>
      <c r="J53" s="55">
        <v>0</v>
      </c>
    </row>
    <row r="54" spans="1:10" x14ac:dyDescent="0.25">
      <c r="B54" s="53" t="s">
        <v>29</v>
      </c>
      <c r="C54" s="53"/>
      <c r="D54" s="53"/>
      <c r="E54" s="53"/>
      <c r="F54" s="53"/>
      <c r="G54" s="53"/>
      <c r="H54" s="57" t="n">
        <f>SUM(H50:H53)</f>
        <v>0.0</v>
      </c>
      <c r="I54" s="57" t="n">
        <f>SUM(I50:I53)</f>
        <v>0.0</v>
      </c>
      <c r="J54" s="57" t="n">
        <f>SUM(J50:J53)</f>
        <v>0.0</v>
      </c>
    </row>
    <row r="55" spans="1:10" x14ac:dyDescent="0.25">
      <c r="B55" s="53"/>
      <c r="C55" s="53"/>
      <c r="D55" s="53"/>
      <c r="E55" s="53"/>
      <c r="F55" s="53"/>
      <c r="G55" s="53"/>
      <c r="H55" s="53"/>
      <c r="I55" s="53"/>
      <c r="J55" s="53"/>
    </row>
    <row r="56" spans="1:10" ht="15.75" x14ac:dyDescent="0.25">
      <c r="B56" s="50" t="s">
        <v>30</v>
      </c>
      <c r="C56" s="56"/>
      <c r="D56" s="56"/>
      <c r="E56" s="56"/>
      <c r="F56" s="56"/>
      <c r="G56" s="56"/>
      <c r="H56" s="51" t="n">
        <f>H48+H54</f>
        <v>254107.0</v>
      </c>
      <c r="I56" s="51" t="n">
        <f>I48+I54</f>
        <v>0.0</v>
      </c>
      <c r="J56" s="51" t="n">
        <f>J48+J54</f>
        <v>0.0</v>
      </c>
    </row>
    <row r="57" spans="1:10" ht="15.75" x14ac:dyDescent="0.25">
      <c r="A57" s="2" t="s">
        <v>35</v>
      </c>
      <c r="B57" s="53"/>
      <c r="C57" s="53"/>
      <c r="D57" s="53"/>
      <c r="E57" s="53"/>
      <c r="F57" s="53"/>
      <c r="G57" s="53"/>
      <c r="H57" s="53"/>
      <c r="I57" s="53"/>
      <c r="J57" s="53"/>
    </row>
    <row r="58" spans="1:10" x14ac:dyDescent="0.25">
      <c r="B58" s="67" t="s">
        <v>31</v>
      </c>
      <c r="C58" s="53"/>
      <c r="D58" s="53"/>
      <c r="E58" s="53"/>
      <c r="F58" s="53"/>
      <c r="G58" s="53"/>
      <c r="H58" s="55">
        <v>0</v>
      </c>
      <c r="I58" s="55">
        <v>0</v>
      </c>
      <c r="J58" s="55">
        <v>0</v>
      </c>
    </row>
    <row r="59" spans="1:10" x14ac:dyDescent="0.25">
      <c r="B59" s="53" t="s">
        <v>32</v>
      </c>
      <c r="C59" s="53"/>
      <c r="D59" s="53"/>
      <c r="E59" s="53"/>
      <c r="F59" s="53"/>
      <c r="G59" s="53"/>
      <c r="H59" s="55">
        <v>0</v>
      </c>
      <c r="I59" s="55">
        <v>0</v>
      </c>
      <c r="J59" s="55">
        <v>0</v>
      </c>
    </row>
    <row r="60" spans="1:10" x14ac:dyDescent="0.25">
      <c r="B60" s="53" t="s">
        <v>33</v>
      </c>
      <c r="C60" s="53"/>
      <c r="D60" s="53"/>
      <c r="E60" s="53"/>
      <c r="F60" s="53"/>
      <c r="G60" s="53"/>
      <c r="H60" s="57" t="n">
        <f>SUM(H58:H59)</f>
        <v>0.0</v>
      </c>
      <c r="I60" s="57" t="n">
        <f>SUM(I58:I59)</f>
        <v>0.0</v>
      </c>
      <c r="J60" s="57" t="n">
        <f>SUM(J58:J59)</f>
        <v>0.0</v>
      </c>
    </row>
    <row r="61" spans="1:10" x14ac:dyDescent="0.25">
      <c r="B61" s="53"/>
      <c r="C61" s="53"/>
      <c r="D61" s="53"/>
      <c r="E61" s="53"/>
      <c r="F61" s="53"/>
      <c r="G61" s="53"/>
      <c r="H61" s="53"/>
      <c r="I61" s="53"/>
      <c r="J61" s="53"/>
    </row>
    <row r="62" spans="1:10" ht="15.75" x14ac:dyDescent="0.25">
      <c r="B62" s="50" t="s">
        <v>34</v>
      </c>
      <c r="C62" s="56"/>
      <c r="D62" s="56"/>
      <c r="E62" s="56"/>
      <c r="F62" s="56"/>
      <c r="G62" s="56"/>
      <c r="H62" s="51" t="n">
        <f>H56+H60</f>
        <v>254107.0</v>
      </c>
      <c r="I62" s="51" t="n">
        <f>I56+I60</f>
        <v>0.0</v>
      </c>
      <c r="J62" s="51" t="n">
        <f>J56+J60</f>
        <v>0.0</v>
      </c>
    </row>
    <row r="63" spans="1:10" ht="15.75" x14ac:dyDescent="0.25">
      <c r="A63" s="2" t="s">
        <v>36</v>
      </c>
      <c r="B63" s="53"/>
      <c r="C63" s="53"/>
      <c r="D63" s="53"/>
      <c r="E63" s="53"/>
      <c r="F63" s="53"/>
      <c r="G63" s="53"/>
      <c r="H63" s="53"/>
      <c r="I63" s="53"/>
      <c r="J63" s="53"/>
    </row>
    <row r="64" spans="1:10" x14ac:dyDescent="0.25">
      <c r="A64" s="158" t="s">
        <v>343</v>
      </c>
      <c r="B64" s="53" t="s">
        <v>361</v>
      </c>
      <c r="C64" s="53"/>
      <c r="D64" s="53"/>
      <c r="E64" s="53"/>
      <c r="F64" s="53"/>
      <c r="G64" s="53"/>
      <c r="H64" s="55" t="n">
        <f>BSA!K34-BSA!J34</f>
        <v>-23110.0</v>
      </c>
      <c r="I64" s="55" t="n">
        <f>BSA!L34-BSA!K34</f>
        <v>0.0</v>
      </c>
      <c r="J64" s="55" t="n">
        <f>BSA!M34-BSA!L34</f>
        <v>0.0</v>
      </c>
    </row>
    <row r="65" spans="1:10" x14ac:dyDescent="0.25">
      <c r="B65" s="53" t="s">
        <v>362</v>
      </c>
      <c r="C65" s="53"/>
      <c r="D65" s="53"/>
      <c r="E65" s="53"/>
      <c r="F65" s="53"/>
      <c r="G65" s="53"/>
      <c r="H65" s="55" t="n">
        <f>'Business Cash Flow'!H25</f>
        <v>0.0</v>
      </c>
      <c r="I65" s="55" t="n">
        <f>'Business Cash Flow'!I25</f>
        <v>0.0</v>
      </c>
      <c r="J65" s="55" t="n">
        <f>'Business Cash Flow'!J25</f>
        <v>0.0</v>
      </c>
    </row>
    <row r="66" spans="1:10" ht="15.75" x14ac:dyDescent="0.25">
      <c r="B66" s="65" t="s">
        <v>37</v>
      </c>
      <c r="C66" s="64"/>
      <c r="D66" s="64"/>
      <c r="E66" s="64"/>
      <c r="F66" s="64"/>
      <c r="G66" s="64"/>
      <c r="H66" s="63" t="n">
        <f>SUM(H64:H65)</f>
        <v>-23110.0</v>
      </c>
      <c r="I66" s="63" t="n">
        <f t="shared" ref="I66:J66" si="0">SUM(I64:I65)</f>
        <v>0.0</v>
      </c>
      <c r="J66" s="63" t="n">
        <f t="shared" si="0"/>
        <v>0.0</v>
      </c>
    </row>
    <row r="67" spans="1:10" x14ac:dyDescent="0.25">
      <c r="A67" s="1" t="s">
        <v>38</v>
      </c>
      <c r="B67" s="53"/>
      <c r="C67" s="53"/>
      <c r="D67" s="53"/>
      <c r="E67" s="53"/>
      <c r="F67" s="53"/>
      <c r="G67" s="53"/>
      <c r="H67" s="53"/>
      <c r="I67" s="53"/>
      <c r="J67" s="53"/>
    </row>
    <row r="68" spans="1:10" x14ac:dyDescent="0.25">
      <c r="A68" s="158" t="s">
        <v>343</v>
      </c>
      <c r="B68" s="53" t="s">
        <v>363</v>
      </c>
      <c r="C68" s="53"/>
      <c r="D68" s="53"/>
      <c r="E68" s="53"/>
      <c r="F68" s="53"/>
      <c r="G68" s="53"/>
      <c r="H68" s="55" t="n">
        <f>BSA!K36-BSA!J36</f>
        <v>0.0</v>
      </c>
      <c r="I68" s="55" t="n">
        <f>BSA!L36-BSA!K36</f>
        <v>0.0</v>
      </c>
      <c r="J68" s="55" t="n">
        <f>BSA!M36-BSA!L36</f>
        <v>0.0</v>
      </c>
    </row>
    <row r="69" spans="1:10" x14ac:dyDescent="0.25">
      <c r="A69" s="158" t="s">
        <v>343</v>
      </c>
      <c r="B69" s="53" t="s">
        <v>285</v>
      </c>
      <c r="C69" s="53"/>
      <c r="D69" s="53"/>
      <c r="E69" s="53"/>
      <c r="F69" s="53"/>
      <c r="G69" s="53"/>
      <c r="H69" s="55" t="n">
        <f>SUM(BSA!K26:K27)-SUM(BSA!J26:J27)</f>
        <v>0.0</v>
      </c>
      <c r="I69" s="55" t="n">
        <f>SUM(BSA!L26:L27)-SUM(BSA!K26:K27)</f>
        <v>0.0</v>
      </c>
      <c r="J69" s="55" t="n">
        <f>SUM(BSA!M26:M27)-SUM(BSA!L26:L27)</f>
        <v>0.0</v>
      </c>
    </row>
    <row r="70" spans="1:10" x14ac:dyDescent="0.25">
      <c r="B70" s="53" t="s">
        <v>198</v>
      </c>
      <c r="C70" s="53"/>
      <c r="D70" s="53"/>
      <c r="E70" s="53"/>
      <c r="F70" s="53"/>
      <c r="G70" s="53"/>
      <c r="H70" s="57" t="n">
        <f>SUM(H68:H69)</f>
        <v>0.0</v>
      </c>
      <c r="I70" s="57" t="n">
        <f>SUM(I68:I69)</f>
        <v>0.0</v>
      </c>
      <c r="J70" s="57" t="n">
        <f>SUM(J68:J69)</f>
        <v>0.0</v>
      </c>
    </row>
    <row r="71" spans="1:10" x14ac:dyDescent="0.25">
      <c r="B71" s="53"/>
      <c r="C71" s="53"/>
      <c r="D71" s="53"/>
      <c r="E71" s="53"/>
      <c r="F71" s="53"/>
      <c r="G71" s="53"/>
      <c r="H71" s="53"/>
      <c r="I71" s="53"/>
      <c r="J71" s="53"/>
    </row>
    <row r="72" spans="1:10" ht="15.75" x14ac:dyDescent="0.25">
      <c r="B72" s="50" t="s">
        <v>39</v>
      </c>
      <c r="C72" s="56"/>
      <c r="D72" s="56"/>
      <c r="E72" s="56"/>
      <c r="F72" s="56"/>
      <c r="G72" s="56"/>
      <c r="H72" s="51" t="n">
        <f>H62+H66+H70</f>
        <v>230997.0</v>
      </c>
      <c r="I72" s="51" t="n">
        <f>I62+I66+I70</f>
        <v>0.0</v>
      </c>
      <c r="J72" s="51" t="n">
        <f>J62+J66+J70</f>
        <v>0.0</v>
      </c>
    </row>
    <row r="73" spans="1:10" ht="15.75" x14ac:dyDescent="0.25">
      <c r="A73" s="2" t="s">
        <v>40</v>
      </c>
      <c r="B73" s="53"/>
      <c r="C73" s="53"/>
      <c r="D73" s="53"/>
      <c r="E73" s="53"/>
      <c r="F73" s="53"/>
      <c r="G73" s="53"/>
      <c r="H73" s="53"/>
      <c r="I73" s="53"/>
      <c r="J73" s="53"/>
    </row>
    <row r="74" spans="1:10" x14ac:dyDescent="0.25">
      <c r="A74" s="158" t="s">
        <v>343</v>
      </c>
      <c r="B74" s="53" t="s">
        <v>367</v>
      </c>
      <c r="C74" s="53"/>
      <c r="D74" s="53"/>
      <c r="E74" s="53"/>
      <c r="F74" s="53"/>
      <c r="G74" s="53"/>
      <c r="H74" s="57" t="n">
        <f>-BSA!K46+BSA!J46</f>
        <v>0.0</v>
      </c>
      <c r="I74" s="57" t="n">
        <f>-BSA!L46+BSA!K46</f>
        <v>0.0</v>
      </c>
      <c r="J74" s="57" t="n">
        <f>-BSA!M46+BSA!L46</f>
        <v>0.0</v>
      </c>
    </row>
    <row r="75" spans="1:10" x14ac:dyDescent="0.25">
      <c r="B75" s="53" t="s">
        <v>41</v>
      </c>
      <c r="C75" s="53"/>
      <c r="D75" s="53"/>
      <c r="E75" s="53"/>
      <c r="F75" s="53"/>
      <c r="G75" s="53"/>
      <c r="H75" s="55">
        <v>0</v>
      </c>
      <c r="I75" s="55">
        <v>0</v>
      </c>
      <c r="J75" s="55">
        <v>0</v>
      </c>
    </row>
    <row r="76" spans="1:10" x14ac:dyDescent="0.25">
      <c r="A76" s="158" t="s">
        <v>343</v>
      </c>
      <c r="B76" s="53" t="s">
        <v>364</v>
      </c>
      <c r="C76" s="53"/>
      <c r="D76" s="53"/>
      <c r="E76" s="53"/>
      <c r="F76" s="53"/>
      <c r="G76" s="53"/>
      <c r="H76" s="55" t="n">
        <f>BSA!J51-BSA!K51</f>
        <v>0.0</v>
      </c>
      <c r="I76" s="55" t="n">
        <f>BSA!K51-BSA!L51</f>
        <v>0.0</v>
      </c>
      <c r="J76" s="55" t="n">
        <f>BSA!L51-BSA!M51</f>
        <v>0.0</v>
      </c>
    </row>
    <row r="77" spans="1:10" x14ac:dyDescent="0.25">
      <c r="B77" s="53" t="s">
        <v>42</v>
      </c>
      <c r="C77" s="53"/>
      <c r="D77" s="53"/>
      <c r="E77" s="53"/>
      <c r="F77" s="53"/>
      <c r="G77" s="53"/>
      <c r="H77" s="57" t="n">
        <f>SUM(H75:H76)</f>
        <v>0.0</v>
      </c>
      <c r="I77" s="57" t="n">
        <f>SUM(I75:I76)</f>
        <v>0.0</v>
      </c>
      <c r="J77" s="57" t="n">
        <f>SUM(J75:J76)</f>
        <v>0.0</v>
      </c>
    </row>
    <row r="78" spans="1:10" x14ac:dyDescent="0.25">
      <c r="B78" s="53" t="s">
        <v>43</v>
      </c>
      <c r="C78" s="53"/>
      <c r="D78" s="53"/>
      <c r="E78" s="53"/>
      <c r="F78" s="53"/>
      <c r="G78" s="53"/>
      <c r="H78" s="55">
        <v>0</v>
      </c>
      <c r="I78" s="55">
        <v>0</v>
      </c>
      <c r="J78" s="55">
        <v>0</v>
      </c>
    </row>
    <row r="79" spans="1:10" x14ac:dyDescent="0.25">
      <c r="A79" s="158" t="s">
        <v>343</v>
      </c>
      <c r="B79" s="53" t="s">
        <v>366</v>
      </c>
      <c r="C79" s="53"/>
      <c r="D79" s="53"/>
      <c r="E79" s="53"/>
      <c r="F79" s="53"/>
      <c r="G79" s="53"/>
      <c r="H79" s="55">
        <v>0</v>
      </c>
      <c r="I79" s="55">
        <v>0</v>
      </c>
      <c r="J79" s="55">
        <v>0</v>
      </c>
    </row>
    <row r="80" spans="1:10" x14ac:dyDescent="0.25">
      <c r="B80" s="53" t="s">
        <v>44</v>
      </c>
      <c r="C80" s="53"/>
      <c r="D80" s="53"/>
      <c r="E80" s="53"/>
      <c r="F80" s="53"/>
      <c r="G80" s="53"/>
      <c r="H80" s="57" t="n">
        <f>SUM(H78:H79)</f>
        <v>0.0</v>
      </c>
      <c r="I80" s="57" t="n">
        <f>SUM(I78:I79)</f>
        <v>0.0</v>
      </c>
      <c r="J80" s="57">
        <v>0</v>
      </c>
    </row>
    <row r="81" spans="1:10" x14ac:dyDescent="0.25">
      <c r="A81" s="158" t="s">
        <v>343</v>
      </c>
      <c r="B81" s="53" t="s">
        <v>365</v>
      </c>
      <c r="C81" s="53"/>
      <c r="D81" s="53"/>
      <c r="E81" s="53"/>
      <c r="F81" s="53"/>
      <c r="G81" s="53"/>
      <c r="H81" s="57" t="n">
        <f>-BSA!K61+BSA!J61-'Business Cash Flow'!H49</f>
        <v>-21493.0</v>
      </c>
      <c r="I81" s="57" t="n">
        <f>-BSA!L61+BSA!K61-'Business Cash Flow'!I49</f>
        <v>0.0</v>
      </c>
      <c r="J81" s="57" t="n">
        <f>-BSA!M61+BSA!L61-'Business Cash Flow'!J49</f>
        <v>0.0</v>
      </c>
    </row>
    <row r="82" spans="1:10" x14ac:dyDescent="0.25">
      <c r="B82" s="53"/>
      <c r="C82" s="53"/>
      <c r="D82" s="53"/>
      <c r="E82" s="53"/>
      <c r="F82" s="53"/>
      <c r="G82" s="53"/>
      <c r="H82" s="53"/>
      <c r="I82" s="53"/>
      <c r="J82" s="53"/>
    </row>
    <row r="83" spans="1:10" x14ac:dyDescent="0.25">
      <c r="B83" s="53" t="s">
        <v>45</v>
      </c>
      <c r="C83" s="53"/>
      <c r="D83" s="53"/>
      <c r="E83" s="53"/>
      <c r="F83" s="53"/>
      <c r="G83" s="53"/>
      <c r="H83" s="57" t="n">
        <f>H74+H77+H80++H81</f>
        <v>-21493.0</v>
      </c>
      <c r="I83" s="57" t="n">
        <f>I74+I77+I80++I81</f>
        <v>0.0</v>
      </c>
      <c r="J83" s="57" t="n">
        <f>J74+J77+J80++J81</f>
        <v>0.0</v>
      </c>
    </row>
    <row r="84" spans="1:10" x14ac:dyDescent="0.25">
      <c r="B84" s="53"/>
      <c r="C84" s="53"/>
      <c r="D84" s="53"/>
      <c r="E84" s="53"/>
      <c r="F84" s="53"/>
      <c r="G84" s="53"/>
      <c r="H84" s="53"/>
      <c r="I84" s="53"/>
      <c r="J84" s="53"/>
    </row>
    <row r="85" spans="1:10" ht="15.75" x14ac:dyDescent="0.25">
      <c r="B85" s="50" t="s">
        <v>46</v>
      </c>
      <c r="C85" s="56"/>
      <c r="D85" s="56"/>
      <c r="E85" s="56"/>
      <c r="F85" s="56"/>
      <c r="G85" s="56"/>
      <c r="H85" s="51" t="n">
        <f>SUM(H72+H83)</f>
        <v>209504.0</v>
      </c>
      <c r="I85" s="51" t="n">
        <f>SUM(I72+I83)</f>
        <v>0.0</v>
      </c>
      <c r="J85" s="51" t="n">
        <f>SUM(J72+J83)</f>
        <v>0.0</v>
      </c>
    </row>
    <row r="86" spans="1:10" x14ac:dyDescent="0.25">
      <c r="B86" s="53"/>
      <c r="C86" s="53"/>
      <c r="D86" s="53"/>
      <c r="E86" s="53"/>
      <c r="F86" s="53"/>
      <c r="G86" s="53"/>
      <c r="H86" s="53"/>
      <c r="I86" s="53"/>
      <c r="J86" s="53"/>
    </row>
    <row r="87" spans="1:10" ht="15.75" x14ac:dyDescent="0.25">
      <c r="B87" s="50" t="s">
        <v>47</v>
      </c>
      <c r="C87" s="56"/>
      <c r="D87" s="56"/>
      <c r="E87" s="56"/>
      <c r="F87" s="56"/>
      <c r="G87" s="56"/>
      <c r="H87" s="51" t="n">
        <f>BSA!J18-BSA!K18</f>
        <v>102232.0</v>
      </c>
      <c r="I87" s="51" t="n">
        <f>BSA!K18-BSA!L18</f>
        <v>0.0</v>
      </c>
      <c r="J87" s="51" t="n">
        <f>BSA!L18-BSA!M18</f>
        <v>0.0</v>
      </c>
    </row>
  </sheetData>
  <mergeCells count="10">
    <mergeCell ref="A1:K1"/>
    <mergeCell ref="A2:K2"/>
    <mergeCell ref="H9:J9"/>
    <mergeCell ref="C6:E6"/>
    <mergeCell ref="I6:J6"/>
    <mergeCell ref="I7:J7"/>
    <mergeCell ref="C4:E4"/>
    <mergeCell ref="I4:J4"/>
    <mergeCell ref="C5:E5"/>
    <mergeCell ref="I5:J5"/>
  </mergeCells>
  <printOptions horizontalCentered="1"/>
  <pageMargins left="0.5" right="0.5" top="0.5" bottom="0.5" header="0.3" footer="0.3"/>
  <pageSetup scale="53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zoomScale="80" zoomScaleNormal="80" workbookViewId="0">
      <selection activeCell="B9" sqref="B9:C9"/>
    </sheetView>
  </sheetViews>
  <sheetFormatPr defaultRowHeight="15" x14ac:dyDescent="0.25"/>
  <cols>
    <col min="2" max="2" customWidth="true" width="30.140625" collapsed="false"/>
    <col min="9" max="9" customWidth="true" width="19.42578125" collapsed="false"/>
    <col min="10" max="13" customWidth="true" width="19.28515625" collapsed="false"/>
  </cols>
  <sheetData>
    <row r="2" spans="1:14" ht="19.5" x14ac:dyDescent="0.25">
      <c r="A2" s="162" t="s">
        <v>297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</row>
    <row r="3" spans="1:14" ht="15.75" x14ac:dyDescent="0.25">
      <c r="A3" s="163" t="s">
        <v>239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</row>
    <row r="6" spans="1:14" ht="18" x14ac:dyDescent="0.25">
      <c r="B6" s="75" t="s">
        <v>0</v>
      </c>
      <c r="C6" s="178"/>
      <c r="D6" s="178"/>
      <c r="E6" s="178"/>
      <c r="F6" s="178"/>
      <c r="G6" s="178"/>
      <c r="I6" s="75" t="s">
        <v>1</v>
      </c>
      <c r="J6" s="177"/>
      <c r="K6" s="177"/>
      <c r="L6" s="177"/>
    </row>
    <row r="7" spans="1:14" ht="18" x14ac:dyDescent="0.25">
      <c r="B7" s="75" t="s">
        <v>341</v>
      </c>
      <c r="C7" s="178"/>
      <c r="D7" s="178"/>
      <c r="E7" s="178"/>
      <c r="F7" s="178"/>
      <c r="G7" s="178"/>
      <c r="I7" s="75" t="s">
        <v>237</v>
      </c>
      <c r="J7" s="178"/>
      <c r="K7" s="178"/>
      <c r="L7" s="178"/>
    </row>
    <row r="8" spans="1:14" ht="18" x14ac:dyDescent="0.25">
      <c r="B8" s="75" t="s">
        <v>150</v>
      </c>
      <c r="C8" s="178"/>
      <c r="D8" s="178"/>
      <c r="E8" s="178"/>
      <c r="F8" s="178"/>
      <c r="G8" s="178"/>
      <c r="I8" s="75" t="s">
        <v>3</v>
      </c>
      <c r="J8" s="178" t="s">
        <v>294</v>
      </c>
      <c r="K8" s="178"/>
      <c r="L8" s="178"/>
    </row>
    <row r="9" spans="1:14" ht="18.75" x14ac:dyDescent="0.3">
      <c r="B9" s="160" t="s">
        <v>335</v>
      </c>
      <c r="C9" s="161" t="s">
        <v>334</v>
      </c>
      <c r="I9" s="75" t="s">
        <v>148</v>
      </c>
      <c r="J9" s="178" t="s">
        <v>205</v>
      </c>
      <c r="K9" s="178"/>
      <c r="L9" s="178"/>
    </row>
    <row r="11" spans="1:14" ht="15.75" thickBot="1" x14ac:dyDescent="0.3"/>
    <row r="12" spans="1:14" ht="21.75" thickBot="1" x14ac:dyDescent="0.4">
      <c r="I12" s="192"/>
      <c r="J12" s="193"/>
      <c r="K12" s="193"/>
      <c r="L12" s="193"/>
      <c r="M12" s="194"/>
    </row>
    <row r="13" spans="1:14" x14ac:dyDescent="0.25">
      <c r="I13" s="35" t="s">
        <v>244</v>
      </c>
      <c r="J13" s="35" t="s">
        <v>298</v>
      </c>
      <c r="K13" s="35" t="s">
        <v>298</v>
      </c>
      <c r="L13" s="35" t="s">
        <v>298</v>
      </c>
      <c r="M13" s="35" t="s">
        <v>298</v>
      </c>
    </row>
    <row r="14" spans="1:14" x14ac:dyDescent="0.25">
      <c r="I14" s="34" t="s">
        <v>293</v>
      </c>
      <c r="J14" s="34" t="s">
        <v>152</v>
      </c>
      <c r="K14" s="34" t="s">
        <v>11</v>
      </c>
      <c r="L14" s="34" t="s">
        <v>12</v>
      </c>
      <c r="M14" s="34" t="s">
        <v>13</v>
      </c>
    </row>
    <row r="15" spans="1:14" ht="15.75" x14ac:dyDescent="0.25">
      <c r="I15" s="129">
        <v>2015</v>
      </c>
      <c r="J15" s="129">
        <v>2014</v>
      </c>
      <c r="K15" s="129">
        <v>2013</v>
      </c>
      <c r="L15" s="129">
        <v>2012</v>
      </c>
      <c r="M15" s="129">
        <v>2011</v>
      </c>
    </row>
    <row r="17" spans="2:13" ht="18.75" x14ac:dyDescent="0.3">
      <c r="B17" s="80" t="s">
        <v>299</v>
      </c>
      <c r="C17" s="80"/>
      <c r="I17" s="131" t="e">
        <f>(BSA!I23-BSA!I48)/BSA!I39</f>
        <v>#DIV/0!</v>
      </c>
      <c r="J17" s="131" t="n">
        <f>(BSA!J23-BSA!J48)/BSA!J39</f>
        <v>-0.8521818661309961</v>
      </c>
      <c r="K17" s="131" t="e">
        <f>(BSA!K23-BSA!K48)/BSA!K39</f>
        <v>#DIV/0!</v>
      </c>
      <c r="L17" s="131" t="e">
        <f>(BSA!L23-BSA!L48)/BSA!L39</f>
        <v>#DIV/0!</v>
      </c>
      <c r="M17" s="131" t="e">
        <f>(BSA!M23-BSA!M48)/BSA!M39</f>
        <v>#DIV/0!</v>
      </c>
    </row>
    <row r="18" spans="2:13" ht="18.75" x14ac:dyDescent="0.3">
      <c r="B18" s="130" t="s">
        <v>300</v>
      </c>
      <c r="C18" s="130">
        <v>6.56</v>
      </c>
      <c r="I18" s="132" t="e">
        <f>I17*6.56</f>
        <v>#DIV/0!</v>
      </c>
      <c r="J18" s="132" t="n">
        <f>J17*6.56</f>
        <v>-5.590313041819334</v>
      </c>
      <c r="K18" s="132" t="e">
        <f>K17*6.56</f>
        <v>#DIV/0!</v>
      </c>
      <c r="L18" s="132" t="e">
        <f>L17*6.56</f>
        <v>#DIV/0!</v>
      </c>
      <c r="M18" s="132" t="e">
        <f>M17*6.56</f>
        <v>#DIV/0!</v>
      </c>
    </row>
    <row r="19" spans="2:13" ht="18.75" x14ac:dyDescent="0.3">
      <c r="B19" s="80"/>
      <c r="C19" s="80"/>
      <c r="I19" s="132"/>
      <c r="J19" s="132"/>
      <c r="K19" s="132"/>
      <c r="L19" s="132"/>
      <c r="M19" s="132"/>
    </row>
    <row r="20" spans="2:13" ht="18.75" x14ac:dyDescent="0.3">
      <c r="B20" s="80" t="s">
        <v>301</v>
      </c>
      <c r="C20" s="80"/>
      <c r="I20" s="131" t="e">
        <f>BSA!I59/BSA!I39</f>
        <v>#DIV/0!</v>
      </c>
      <c r="J20" s="131" t="n">
        <f>BSA!J59/BSA!J39</f>
        <v>-0.12059881381895309</v>
      </c>
      <c r="K20" s="131" t="e">
        <f>BSA!K59/BSA!K39</f>
        <v>#DIV/0!</v>
      </c>
      <c r="L20" s="131" t="e">
        <f>BSA!L59/BSA!L39</f>
        <v>#DIV/0!</v>
      </c>
      <c r="M20" s="131" t="e">
        <f>BSA!M59/BSA!M39</f>
        <v>#DIV/0!</v>
      </c>
    </row>
    <row r="21" spans="2:13" ht="18.75" x14ac:dyDescent="0.3">
      <c r="B21" s="130" t="s">
        <v>300</v>
      </c>
      <c r="C21" s="130">
        <v>3.26</v>
      </c>
      <c r="I21" s="132" t="e">
        <f>I20*3.26</f>
        <v>#DIV/0!</v>
      </c>
      <c r="J21" s="132" t="n">
        <f>J20*3.26</f>
        <v>-0.393152133049787</v>
      </c>
      <c r="K21" s="132" t="e">
        <f>K20*3.26</f>
        <v>#DIV/0!</v>
      </c>
      <c r="L21" s="132" t="e">
        <f>L20*3.26</f>
        <v>#DIV/0!</v>
      </c>
      <c r="M21" s="132" t="e">
        <f>M20*3.26</f>
        <v>#DIV/0!</v>
      </c>
    </row>
    <row r="22" spans="2:13" ht="18.75" x14ac:dyDescent="0.3">
      <c r="B22" s="80"/>
      <c r="C22" s="80"/>
      <c r="I22" s="132"/>
      <c r="J22" s="132"/>
      <c r="K22" s="132"/>
      <c r="L22" s="132"/>
      <c r="M22" s="132"/>
    </row>
    <row r="23" spans="2:13" ht="18.75" x14ac:dyDescent="0.3">
      <c r="B23" s="80" t="s">
        <v>302</v>
      </c>
      <c r="C23" s="80"/>
      <c r="I23" s="131" t="e">
        <f>('Business Cash Flow'!G45-'Business Cash Flow'!G43)/BSA!I39</f>
        <v>#DIV/0!</v>
      </c>
      <c r="J23" s="131" t="n">
        <f>('Business Cash Flow'!H45-'Business Cash Flow'!H43)/BSA!J39</f>
        <v>0.0</v>
      </c>
      <c r="K23" s="131" t="e">
        <f>('Business Cash Flow'!I45-'Business Cash Flow'!I43)/BSA!K39</f>
        <v>#DIV/0!</v>
      </c>
      <c r="L23" s="131" t="e">
        <f>('Business Cash Flow'!J45-'Business Cash Flow'!J43)/BSA!L39</f>
        <v>#DIV/0!</v>
      </c>
      <c r="M23" s="131" t="e">
        <f>('Business Cash Flow'!K45-'Business Cash Flow'!K43)/BSA!M39</f>
        <v>#DIV/0!</v>
      </c>
    </row>
    <row r="24" spans="2:13" ht="18.75" x14ac:dyDescent="0.3">
      <c r="B24" s="130" t="s">
        <v>300</v>
      </c>
      <c r="C24" s="130">
        <v>6.72</v>
      </c>
      <c r="I24" s="132" t="e">
        <f>I23*6.72</f>
        <v>#DIV/0!</v>
      </c>
      <c r="J24" s="132" t="n">
        <f>J23*6.72</f>
        <v>0.0</v>
      </c>
      <c r="K24" s="132" t="e">
        <f>K23*6.72</f>
        <v>#DIV/0!</v>
      </c>
      <c r="L24" s="132" t="e">
        <f>L23*6.72</f>
        <v>#DIV/0!</v>
      </c>
      <c r="M24" s="132" t="e">
        <f>M23*6.72</f>
        <v>#DIV/0!</v>
      </c>
    </row>
    <row r="25" spans="2:13" ht="18.75" x14ac:dyDescent="0.3">
      <c r="B25" s="80"/>
      <c r="C25" s="80"/>
      <c r="I25" s="132"/>
      <c r="J25" s="132"/>
      <c r="K25" s="132"/>
      <c r="L25" s="132"/>
      <c r="M25" s="132"/>
    </row>
    <row r="26" spans="2:13" ht="18.75" x14ac:dyDescent="0.3">
      <c r="B26" s="80" t="s">
        <v>303</v>
      </c>
      <c r="C26" s="80"/>
      <c r="I26" s="131" t="e">
        <f>BSA!I61/BSA!I54</f>
        <v>#DIV/0!</v>
      </c>
      <c r="J26" s="131" t="n">
        <f>BSA!J61/BSA!J54</f>
        <v>-0.07001342089490006</v>
      </c>
      <c r="K26" s="131" t="e">
        <f>BSA!K61/BSA!K54</f>
        <v>#DIV/0!</v>
      </c>
      <c r="L26" s="131" t="e">
        <f>BSA!L61/BSA!L54</f>
        <v>#DIV/0!</v>
      </c>
      <c r="M26" s="131" t="e">
        <f>BSA!M61/BSA!M54</f>
        <v>#DIV/0!</v>
      </c>
    </row>
    <row r="27" spans="2:13" ht="18.75" x14ac:dyDescent="0.3">
      <c r="B27" s="130" t="s">
        <v>300</v>
      </c>
      <c r="C27" s="130">
        <v>1.05</v>
      </c>
      <c r="I27" s="132" t="e">
        <f>I26*1.05</f>
        <v>#DIV/0!</v>
      </c>
      <c r="J27" s="132" t="n">
        <f>J26*1.05</f>
        <v>-0.07351409193964507</v>
      </c>
      <c r="K27" s="132" t="e">
        <f>K26*1.05</f>
        <v>#DIV/0!</v>
      </c>
      <c r="L27" s="132" t="e">
        <f>L26*1.05</f>
        <v>#DIV/0!</v>
      </c>
      <c r="M27" s="132" t="e">
        <f>M26*1.05</f>
        <v>#DIV/0!</v>
      </c>
    </row>
    <row r="28" spans="2:13" ht="18.75" x14ac:dyDescent="0.3">
      <c r="B28" s="80"/>
      <c r="C28" s="80"/>
      <c r="I28" s="132"/>
      <c r="J28" s="132"/>
      <c r="K28" s="132"/>
      <c r="L28" s="132"/>
      <c r="M28" s="132"/>
    </row>
    <row r="29" spans="2:13" ht="18.75" x14ac:dyDescent="0.3">
      <c r="B29" s="80" t="s">
        <v>304</v>
      </c>
      <c r="C29" s="80"/>
      <c r="I29" s="133" t="e">
        <f>SUM(I18+I21+I24+I27)</f>
        <v>#DIV/0!</v>
      </c>
      <c r="J29" s="133" t="n">
        <f>SUM(J18+J21+J24+J27)</f>
        <v>-6.056979266808765</v>
      </c>
      <c r="K29" s="133" t="e">
        <f>SUM(K18+K21+K24+K27)</f>
        <v>#DIV/0!</v>
      </c>
      <c r="L29" s="133" t="e">
        <f>SUM(L18+L21+L24+L27)</f>
        <v>#DIV/0!</v>
      </c>
      <c r="M29" s="133" t="e">
        <f>SUM(M18+M21+M24+M27)</f>
        <v>#DIV/0!</v>
      </c>
    </row>
    <row r="32" spans="2:13" x14ac:dyDescent="0.25">
      <c r="B32" t="s">
        <v>305</v>
      </c>
    </row>
    <row r="33" spans="2:2" x14ac:dyDescent="0.25">
      <c r="B33" t="s">
        <v>306</v>
      </c>
    </row>
    <row r="34" spans="2:2" x14ac:dyDescent="0.25">
      <c r="B34" t="s">
        <v>307</v>
      </c>
    </row>
    <row r="35" spans="2:2" x14ac:dyDescent="0.25">
      <c r="B35" t="s">
        <v>308</v>
      </c>
    </row>
  </sheetData>
  <mergeCells count="10">
    <mergeCell ref="C8:G8"/>
    <mergeCell ref="J8:L8"/>
    <mergeCell ref="J9:L9"/>
    <mergeCell ref="I12:M12"/>
    <mergeCell ref="A2:N2"/>
    <mergeCell ref="A3:N3"/>
    <mergeCell ref="C6:G6"/>
    <mergeCell ref="J6:L6"/>
    <mergeCell ref="C7:G7"/>
    <mergeCell ref="J7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tabSelected="1" topLeftCell="A19" zoomScale="80" zoomScaleNormal="80" workbookViewId="0">
      <selection activeCell="N36" sqref="N36"/>
    </sheetView>
  </sheetViews>
  <sheetFormatPr defaultColWidth="12.5703125" defaultRowHeight="12.75" x14ac:dyDescent="0.2"/>
  <cols>
    <col min="1" max="1" customWidth="true" style="7" width="24.0" collapsed="false"/>
    <col min="2" max="2" customWidth="true" style="7" width="23.5703125" collapsed="false"/>
    <col min="3" max="3" customWidth="true" style="7" width="17.7109375" collapsed="false"/>
    <col min="4" max="6" style="7" width="12.5703125" collapsed="false"/>
    <col min="7" max="11" customWidth="true" style="7" width="19.7109375" collapsed="false"/>
    <col min="12" max="16384" style="7" width="12.5703125" collapsed="false"/>
  </cols>
  <sheetData>
    <row r="2" spans="1:11" ht="19.5" x14ac:dyDescent="0.25">
      <c r="A2" s="164" t="s">
        <v>241</v>
      </c>
      <c r="B2" s="165"/>
      <c r="C2" s="165"/>
      <c r="D2" s="165"/>
      <c r="E2" s="165"/>
      <c r="F2" s="165"/>
      <c r="G2" s="165"/>
      <c r="H2" s="165"/>
      <c r="I2" s="165"/>
      <c r="J2" s="165"/>
      <c r="K2" s="166"/>
    </row>
    <row r="3" spans="1:11" ht="15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6"/>
    </row>
    <row r="6" spans="1:11" ht="18" x14ac:dyDescent="0.25">
      <c r="B6" s="75" t="s">
        <v>193</v>
      </c>
      <c r="C6" s="178" t="n">
        <f>'Business Cash Flow'!C6:E6</f>
        <v>0.0</v>
      </c>
      <c r="D6" s="178"/>
      <c r="E6" s="212"/>
      <c r="F6" s="76"/>
      <c r="G6" s="76"/>
      <c r="H6" s="75" t="s">
        <v>192</v>
      </c>
      <c r="I6" s="177" t="n">
        <f>'Business Cash Flow'!I6:J6</f>
        <v>0.0</v>
      </c>
      <c r="J6" s="178"/>
    </row>
    <row r="7" spans="1:11" ht="18" x14ac:dyDescent="0.25">
      <c r="B7" s="75" t="s">
        <v>341</v>
      </c>
      <c r="C7" s="178" t="n">
        <f>'Business Cash Flow'!C7:E7</f>
        <v>0.0</v>
      </c>
      <c r="D7" s="178"/>
      <c r="E7" s="212"/>
      <c r="F7" s="76"/>
      <c r="G7" s="76"/>
      <c r="H7" s="75" t="s">
        <v>237</v>
      </c>
      <c r="I7" s="178" t="n">
        <f>'Business Cash Flow'!I7:J7</f>
        <v>0.0</v>
      </c>
      <c r="J7" s="178"/>
    </row>
    <row r="8" spans="1:11" ht="18" x14ac:dyDescent="0.25">
      <c r="B8" s="75" t="s">
        <v>191</v>
      </c>
      <c r="C8" s="178"/>
      <c r="D8" s="178"/>
      <c r="E8" s="212"/>
      <c r="F8" s="76"/>
      <c r="G8" s="76"/>
      <c r="H8" s="75" t="s">
        <v>190</v>
      </c>
      <c r="I8" s="178" t="s">
        <v>189</v>
      </c>
      <c r="J8" s="178"/>
    </row>
    <row r="9" spans="1:11" ht="18.75" x14ac:dyDescent="0.3">
      <c r="B9" s="160" t="s">
        <v>335</v>
      </c>
      <c r="C9" s="161" t="s">
        <v>334</v>
      </c>
      <c r="D9" s="76"/>
      <c r="E9" s="76"/>
      <c r="F9" s="76"/>
      <c r="G9" s="76"/>
      <c r="H9" s="75" t="s">
        <v>188</v>
      </c>
      <c r="I9" s="178" t="s">
        <v>205</v>
      </c>
      <c r="J9" s="178"/>
    </row>
    <row r="11" spans="1:11" ht="13.5" thickBot="1" x14ac:dyDescent="0.25"/>
    <row r="12" spans="1:11" ht="20.25" thickBot="1" x14ac:dyDescent="0.25">
      <c r="G12" s="209"/>
      <c r="H12" s="210"/>
      <c r="I12" s="210"/>
      <c r="J12" s="210"/>
      <c r="K12" s="211"/>
    </row>
    <row r="13" spans="1:11" ht="15.75" customHeight="1" x14ac:dyDescent="0.2">
      <c r="G13" s="35"/>
      <c r="H13" s="35" t="s">
        <v>187</v>
      </c>
      <c r="I13" s="35" t="s">
        <v>187</v>
      </c>
      <c r="J13" s="35" t="s">
        <v>187</v>
      </c>
    </row>
    <row r="14" spans="1:11" x14ac:dyDescent="0.2">
      <c r="G14" s="35" t="s">
        <v>186</v>
      </c>
      <c r="H14" s="34" t="s">
        <v>152</v>
      </c>
      <c r="I14" s="34" t="s">
        <v>11</v>
      </c>
      <c r="J14" s="34" t="s">
        <v>12</v>
      </c>
    </row>
    <row r="15" spans="1:11" ht="15" x14ac:dyDescent="0.2">
      <c r="A15" s="23" t="s">
        <v>185</v>
      </c>
      <c r="G15" s="22">
        <v>2015</v>
      </c>
      <c r="H15" s="22">
        <v>2014</v>
      </c>
      <c r="I15" s="22">
        <v>2013</v>
      </c>
      <c r="J15" s="22">
        <v>2012</v>
      </c>
      <c r="K15" s="22" t="s">
        <v>184</v>
      </c>
    </row>
    <row r="16" spans="1:11" x14ac:dyDescent="0.2">
      <c r="B16" s="7" t="s">
        <v>183</v>
      </c>
      <c r="G16" s="26">
        <v>0</v>
      </c>
      <c r="H16" s="26">
        <v>0</v>
      </c>
      <c r="I16" s="26">
        <v>0</v>
      </c>
      <c r="J16" s="26">
        <v>0</v>
      </c>
      <c r="K16" s="26" t="n">
        <f t="shared" ref="K16:K22" si="0">H16</f>
        <v>0.0</v>
      </c>
    </row>
    <row r="17" spans="1:11" x14ac:dyDescent="0.2">
      <c r="B17" s="7" t="s">
        <v>182</v>
      </c>
      <c r="G17" s="26">
        <v>0</v>
      </c>
      <c r="H17" s="26">
        <v>0</v>
      </c>
      <c r="I17" s="26">
        <v>0</v>
      </c>
      <c r="J17" s="26">
        <v>0</v>
      </c>
      <c r="K17" s="26" t="n">
        <f t="shared" si="0"/>
        <v>0.0</v>
      </c>
    </row>
    <row r="18" spans="1:11" x14ac:dyDescent="0.2">
      <c r="B18" s="7" t="s">
        <v>181</v>
      </c>
      <c r="G18" s="26">
        <v>0</v>
      </c>
      <c r="H18" s="26">
        <v>0</v>
      </c>
      <c r="I18" s="26">
        <v>0</v>
      </c>
      <c r="J18" s="26">
        <v>0</v>
      </c>
      <c r="K18" s="26" t="n">
        <f t="shared" si="0"/>
        <v>0.0</v>
      </c>
    </row>
    <row r="19" spans="1:11" x14ac:dyDescent="0.2">
      <c r="B19" s="7" t="s">
        <v>195</v>
      </c>
      <c r="G19" s="26">
        <v>0</v>
      </c>
      <c r="H19" s="26">
        <v>0</v>
      </c>
      <c r="I19" s="26">
        <v>0</v>
      </c>
      <c r="J19" s="26">
        <v>0</v>
      </c>
      <c r="K19" s="26" t="n">
        <f t="shared" si="0"/>
        <v>0.0</v>
      </c>
    </row>
    <row r="20" spans="1:11" x14ac:dyDescent="0.2">
      <c r="B20" s="7" t="s">
        <v>196</v>
      </c>
      <c r="G20" s="26">
        <v>0</v>
      </c>
      <c r="H20" s="26">
        <v>0</v>
      </c>
      <c r="I20" s="26">
        <v>0</v>
      </c>
      <c r="J20" s="26">
        <v>0</v>
      </c>
      <c r="K20" s="26" t="n">
        <f t="shared" si="0"/>
        <v>0.0</v>
      </c>
    </row>
    <row r="21" spans="1:11" x14ac:dyDescent="0.2">
      <c r="A21" s="7" t="s">
        <v>197</v>
      </c>
      <c r="B21" s="7" t="s">
        <v>196</v>
      </c>
      <c r="G21" s="26">
        <v>0</v>
      </c>
      <c r="H21" s="26">
        <v>0</v>
      </c>
      <c r="I21" s="26">
        <v>0</v>
      </c>
      <c r="J21" s="26">
        <v>0</v>
      </c>
      <c r="K21" s="26" t="n">
        <f t="shared" si="0"/>
        <v>0.0</v>
      </c>
    </row>
    <row r="22" spans="1:11" x14ac:dyDescent="0.2">
      <c r="B22" s="7" t="s">
        <v>180</v>
      </c>
      <c r="G22" s="15">
        <v>0</v>
      </c>
      <c r="H22" s="15">
        <v>0</v>
      </c>
      <c r="I22" s="15">
        <v>0</v>
      </c>
      <c r="J22" s="15">
        <v>0</v>
      </c>
      <c r="K22" s="15" t="n">
        <f t="shared" si="0"/>
        <v>0.0</v>
      </c>
    </row>
    <row r="24" spans="1:11" ht="14.25" x14ac:dyDescent="0.2">
      <c r="B24" s="14" t="s">
        <v>179</v>
      </c>
      <c r="C24" s="13"/>
      <c r="D24" s="13"/>
      <c r="E24" s="13"/>
      <c r="F24" s="13"/>
      <c r="G24" s="24" t="n">
        <f>SUM(G16:G22)</f>
        <v>0.0</v>
      </c>
      <c r="H24" s="24" t="n">
        <f>SUM(H16:H22)</f>
        <v>0.0</v>
      </c>
      <c r="I24" s="24" t="n">
        <f>SUM(I16:I22)</f>
        <v>0.0</v>
      </c>
      <c r="J24" s="24" t="n">
        <f>SUM(J16:J22)</f>
        <v>0.0</v>
      </c>
      <c r="K24" s="24" t="n">
        <f>SUM(K16:K22)</f>
        <v>0.0</v>
      </c>
    </row>
    <row r="26" spans="1:11" x14ac:dyDescent="0.2">
      <c r="A26" s="7" t="s">
        <v>197</v>
      </c>
      <c r="B26" s="7" t="s">
        <v>214</v>
      </c>
      <c r="G26" s="70" t="n">
        <f>-G24*0.2</f>
        <v>0.0</v>
      </c>
      <c r="H26" s="70" t="n">
        <f t="shared" ref="H26:K26" si="1">-H24*0.2</f>
        <v>0.0</v>
      </c>
      <c r="I26" s="70" t="n">
        <f t="shared" si="1"/>
        <v>0.0</v>
      </c>
      <c r="J26" s="70" t="n">
        <f t="shared" si="1"/>
        <v>0.0</v>
      </c>
      <c r="K26" s="70" t="n">
        <f t="shared" si="1"/>
        <v>0.0</v>
      </c>
    </row>
    <row r="28" spans="1:11" ht="15" x14ac:dyDescent="0.2">
      <c r="B28" s="71" t="s">
        <v>215</v>
      </c>
      <c r="C28" s="13"/>
      <c r="D28" s="13"/>
      <c r="E28" s="13"/>
      <c r="F28" s="13"/>
      <c r="G28" s="84" t="n">
        <f>SUM(G24:G26)</f>
        <v>0.0</v>
      </c>
      <c r="H28" s="84" t="n">
        <f>SUM(H24:H26)</f>
        <v>0.0</v>
      </c>
      <c r="I28" s="84" t="n">
        <f>SUM(I24:I26)</f>
        <v>0.0</v>
      </c>
      <c r="J28" s="84" t="n">
        <f>SUM(J24:J26)</f>
        <v>0.0</v>
      </c>
      <c r="K28" s="84" t="n">
        <f>SUM(K24:K26)</f>
        <v>0.0</v>
      </c>
    </row>
    <row r="30" spans="1:11" ht="15" x14ac:dyDescent="0.2">
      <c r="A30" s="23" t="s">
        <v>178</v>
      </c>
    </row>
    <row r="31" spans="1:11" x14ac:dyDescent="0.2">
      <c r="B31" s="7" t="s">
        <v>177</v>
      </c>
      <c r="G31" s="26">
        <v>0</v>
      </c>
      <c r="H31" s="26">
        <v>0</v>
      </c>
      <c r="I31" s="26">
        <v>0</v>
      </c>
      <c r="J31" s="26">
        <v>0</v>
      </c>
      <c r="K31" s="26" t="n">
        <f t="shared" ref="K31:K36" si="2">H31</f>
        <v>0.0</v>
      </c>
    </row>
    <row r="32" spans="1:11" x14ac:dyDescent="0.2">
      <c r="B32" s="7" t="s">
        <v>176</v>
      </c>
      <c r="G32" s="26">
        <v>0</v>
      </c>
      <c r="H32" s="26">
        <v>0</v>
      </c>
      <c r="I32" s="26">
        <v>0</v>
      </c>
      <c r="J32" s="26">
        <v>0</v>
      </c>
      <c r="K32" s="26" t="n">
        <f t="shared" si="2"/>
        <v>0.0</v>
      </c>
    </row>
    <row r="33" spans="1:11" x14ac:dyDescent="0.2">
      <c r="B33" s="7" t="s">
        <v>175</v>
      </c>
      <c r="G33" s="26">
        <v>0</v>
      </c>
      <c r="H33" s="26" t="n">
        <f>'Business Cash Flow'!H49</f>
        <v>0.0</v>
      </c>
      <c r="I33" s="26" t="n">
        <f>'Business Cash Flow'!I49</f>
        <v>0.0</v>
      </c>
      <c r="J33" s="26" t="n">
        <f>'Business Cash Flow'!J49</f>
        <v>0.0</v>
      </c>
      <c r="K33" s="26" t="n">
        <f t="shared" si="2"/>
        <v>0.0</v>
      </c>
    </row>
    <row r="34" spans="1:11" x14ac:dyDescent="0.2">
      <c r="A34" s="25" t="s">
        <v>174</v>
      </c>
      <c r="B34" s="7" t="s">
        <v>173</v>
      </c>
      <c r="G34" s="26">
        <v>0</v>
      </c>
      <c r="H34" s="26" t="n">
        <f>SUM('Business Cash Flow'!H52:H54)</f>
        <v>0.0</v>
      </c>
      <c r="I34" s="26" t="n">
        <f>SUM('Business Cash Flow'!I52:I54)</f>
        <v>0.0</v>
      </c>
      <c r="J34" s="26" t="n">
        <f>SUM('Business Cash Flow'!J52:J54)</f>
        <v>0.0</v>
      </c>
      <c r="K34" s="26" t="n">
        <f t="shared" si="2"/>
        <v>0.0</v>
      </c>
    </row>
    <row r="35" spans="1:11" x14ac:dyDescent="0.2">
      <c r="B35" s="7" t="s">
        <v>175</v>
      </c>
      <c r="G35" s="26">
        <v>0</v>
      </c>
      <c r="H35" s="26">
        <v>0</v>
      </c>
      <c r="I35" s="26">
        <v>0</v>
      </c>
      <c r="J35" s="26">
        <v>0</v>
      </c>
      <c r="K35" s="26" t="n">
        <f t="shared" si="2"/>
        <v>0.0</v>
      </c>
    </row>
    <row r="36" spans="1:11" x14ac:dyDescent="0.2">
      <c r="A36" s="25" t="s">
        <v>174</v>
      </c>
      <c r="B36" s="7" t="s">
        <v>173</v>
      </c>
      <c r="G36" s="15">
        <v>0</v>
      </c>
      <c r="H36" s="15">
        <v>0</v>
      </c>
      <c r="I36" s="15">
        <v>0</v>
      </c>
      <c r="J36" s="15">
        <v>0</v>
      </c>
      <c r="K36" s="15" t="n">
        <f t="shared" si="2"/>
        <v>0.0</v>
      </c>
    </row>
    <row r="38" spans="1:11" ht="14.25" x14ac:dyDescent="0.2">
      <c r="B38" s="14" t="s">
        <v>172</v>
      </c>
      <c r="C38" s="13"/>
      <c r="D38" s="13"/>
      <c r="E38" s="13"/>
      <c r="F38" s="13"/>
      <c r="G38" s="24" t="n">
        <f>SUM(G28:G36)</f>
        <v>0.0</v>
      </c>
      <c r="H38" s="24" t="n">
        <f t="shared" ref="H38:K38" si="3">SUM(H28:H36)</f>
        <v>0.0</v>
      </c>
      <c r="I38" s="24" t="n">
        <f t="shared" si="3"/>
        <v>0.0</v>
      </c>
      <c r="J38" s="24" t="n">
        <f t="shared" si="3"/>
        <v>0.0</v>
      </c>
      <c r="K38" s="24" t="n">
        <f t="shared" si="3"/>
        <v>0.0</v>
      </c>
    </row>
    <row r="40" spans="1:11" x14ac:dyDescent="0.2">
      <c r="A40" s="7" t="s">
        <v>197</v>
      </c>
      <c r="B40" s="7" t="s">
        <v>216</v>
      </c>
      <c r="G40" s="70">
        <v>0</v>
      </c>
      <c r="H40" s="70">
        <v>0</v>
      </c>
      <c r="I40" s="70">
        <v>0</v>
      </c>
      <c r="J40" s="70">
        <v>0</v>
      </c>
      <c r="K40" s="70" t="n">
        <f>H40</f>
        <v>0.0</v>
      </c>
    </row>
    <row r="42" spans="1:11" ht="15" x14ac:dyDescent="0.2">
      <c r="B42" s="71" t="s">
        <v>217</v>
      </c>
      <c r="C42" s="13"/>
      <c r="D42" s="13"/>
      <c r="E42" s="13"/>
      <c r="F42" s="13"/>
      <c r="G42" s="84" t="n">
        <f>SUM(G38:G40)</f>
        <v>0.0</v>
      </c>
      <c r="H42" s="84" t="n">
        <f t="shared" ref="H42:K42" si="4">SUM(H38:H40)</f>
        <v>0.0</v>
      </c>
      <c r="I42" s="84" t="n">
        <f t="shared" si="4"/>
        <v>0.0</v>
      </c>
      <c r="J42" s="84" t="n">
        <f t="shared" si="4"/>
        <v>0.0</v>
      </c>
      <c r="K42" s="84" t="n">
        <f t="shared" si="4"/>
        <v>0.0</v>
      </c>
    </row>
    <row r="44" spans="1:11" ht="15" x14ac:dyDescent="0.2">
      <c r="A44" s="23" t="s">
        <v>167</v>
      </c>
      <c r="B44" s="22" t="s">
        <v>166</v>
      </c>
      <c r="C44" s="22" t="s">
        <v>165</v>
      </c>
      <c r="D44" s="22" t="s">
        <v>164</v>
      </c>
      <c r="E44" s="22" t="s">
        <v>163</v>
      </c>
      <c r="F44" s="22" t="s">
        <v>162</v>
      </c>
      <c r="G44" s="22" t="s">
        <v>161</v>
      </c>
      <c r="H44" s="22" t="s">
        <v>161</v>
      </c>
      <c r="I44" s="22" t="s">
        <v>161</v>
      </c>
      <c r="J44" s="22" t="s">
        <v>161</v>
      </c>
      <c r="K44" s="22" t="s">
        <v>161</v>
      </c>
    </row>
    <row r="45" spans="1:11" ht="15" x14ac:dyDescent="0.2">
      <c r="A45" s="23" t="s">
        <v>171</v>
      </c>
    </row>
    <row r="46" spans="1:11" x14ac:dyDescent="0.2">
      <c r="B46" s="21"/>
      <c r="C46" s="16">
        <v>0</v>
      </c>
      <c r="D46" s="18"/>
      <c r="E46" s="52"/>
      <c r="F46" s="16">
        <v>0</v>
      </c>
      <c r="G46" s="16" t="n">
        <f t="shared" ref="G46:K53" si="5">$F46*12</f>
        <v>0.0</v>
      </c>
      <c r="H46" s="16" t="n">
        <f t="shared" si="5"/>
        <v>0.0</v>
      </c>
      <c r="I46" s="16" t="n">
        <f t="shared" si="5"/>
        <v>0.0</v>
      </c>
      <c r="J46" s="16" t="n">
        <f t="shared" si="5"/>
        <v>0.0</v>
      </c>
      <c r="K46" s="16" t="n">
        <f>H46</f>
        <v>0.0</v>
      </c>
    </row>
    <row r="47" spans="1:11" x14ac:dyDescent="0.2">
      <c r="B47" s="21"/>
      <c r="C47" s="16">
        <v>0</v>
      </c>
      <c r="D47" s="18"/>
      <c r="E47" s="52"/>
      <c r="F47" s="16">
        <v>0</v>
      </c>
      <c r="G47" s="16" t="n">
        <f t="shared" si="5"/>
        <v>0.0</v>
      </c>
      <c r="H47" s="16" t="n">
        <f t="shared" si="5"/>
        <v>0.0</v>
      </c>
      <c r="I47" s="16" t="n">
        <f t="shared" si="5"/>
        <v>0.0</v>
      </c>
      <c r="J47" s="16" t="n">
        <f t="shared" si="5"/>
        <v>0.0</v>
      </c>
      <c r="K47" s="16" t="n">
        <f t="shared" ref="K47:K53" si="6">H47</f>
        <v>0.0</v>
      </c>
    </row>
    <row r="48" spans="1:11" x14ac:dyDescent="0.2">
      <c r="B48" s="21"/>
      <c r="C48" s="16">
        <v>0</v>
      </c>
      <c r="D48" s="18"/>
      <c r="E48" s="52"/>
      <c r="F48" s="16">
        <v>0</v>
      </c>
      <c r="G48" s="16" t="n">
        <f t="shared" si="5"/>
        <v>0.0</v>
      </c>
      <c r="H48" s="16" t="n">
        <f t="shared" si="5"/>
        <v>0.0</v>
      </c>
      <c r="I48" s="16" t="n">
        <f t="shared" si="5"/>
        <v>0.0</v>
      </c>
      <c r="J48" s="16" t="n">
        <f t="shared" si="5"/>
        <v>0.0</v>
      </c>
      <c r="K48" s="16" t="n">
        <f t="shared" si="6"/>
        <v>0.0</v>
      </c>
    </row>
    <row r="49" spans="1:11" x14ac:dyDescent="0.2">
      <c r="B49" s="21"/>
      <c r="C49" s="16">
        <v>0</v>
      </c>
      <c r="D49" s="18"/>
      <c r="E49" s="52"/>
      <c r="F49" s="16">
        <v>0</v>
      </c>
      <c r="G49" s="16" t="n">
        <f t="shared" si="5"/>
        <v>0.0</v>
      </c>
      <c r="H49" s="16" t="n">
        <f t="shared" si="5"/>
        <v>0.0</v>
      </c>
      <c r="I49" s="16" t="n">
        <f t="shared" si="5"/>
        <v>0.0</v>
      </c>
      <c r="J49" s="16" t="n">
        <f t="shared" si="5"/>
        <v>0.0</v>
      </c>
      <c r="K49" s="16" t="n">
        <f t="shared" si="6"/>
        <v>0.0</v>
      </c>
    </row>
    <row r="50" spans="1:11" x14ac:dyDescent="0.2">
      <c r="B50" s="21"/>
      <c r="C50" s="16">
        <v>0</v>
      </c>
      <c r="D50" s="18"/>
      <c r="E50" s="52"/>
      <c r="F50" s="16">
        <v>0</v>
      </c>
      <c r="G50" s="16" t="n">
        <f t="shared" si="5"/>
        <v>0.0</v>
      </c>
      <c r="H50" s="16" t="n">
        <f t="shared" si="5"/>
        <v>0.0</v>
      </c>
      <c r="I50" s="16" t="n">
        <f t="shared" si="5"/>
        <v>0.0</v>
      </c>
      <c r="J50" s="16" t="n">
        <f t="shared" si="5"/>
        <v>0.0</v>
      </c>
      <c r="K50" s="16" t="n">
        <f t="shared" si="6"/>
        <v>0.0</v>
      </c>
    </row>
    <row r="51" spans="1:11" x14ac:dyDescent="0.2">
      <c r="B51" s="21"/>
      <c r="C51" s="16">
        <v>0</v>
      </c>
      <c r="D51" s="18"/>
      <c r="E51" s="52"/>
      <c r="F51" s="16">
        <v>0</v>
      </c>
      <c r="G51" s="16" t="n">
        <f t="shared" si="5"/>
        <v>0.0</v>
      </c>
      <c r="H51" s="16" t="n">
        <f t="shared" si="5"/>
        <v>0.0</v>
      </c>
      <c r="I51" s="16" t="n">
        <f t="shared" si="5"/>
        <v>0.0</v>
      </c>
      <c r="J51" s="16" t="n">
        <f t="shared" si="5"/>
        <v>0.0</v>
      </c>
      <c r="K51" s="16" t="n">
        <f t="shared" si="6"/>
        <v>0.0</v>
      </c>
    </row>
    <row r="52" spans="1:11" x14ac:dyDescent="0.2">
      <c r="B52" s="21"/>
      <c r="C52" s="16">
        <v>0</v>
      </c>
      <c r="D52" s="18"/>
      <c r="E52" s="52"/>
      <c r="F52" s="16">
        <v>0</v>
      </c>
      <c r="G52" s="16" t="n">
        <f t="shared" si="5"/>
        <v>0.0</v>
      </c>
      <c r="H52" s="16" t="n">
        <f t="shared" si="5"/>
        <v>0.0</v>
      </c>
      <c r="I52" s="16" t="n">
        <f t="shared" si="5"/>
        <v>0.0</v>
      </c>
      <c r="J52" s="16" t="n">
        <f t="shared" si="5"/>
        <v>0.0</v>
      </c>
      <c r="K52" s="16" t="n">
        <f t="shared" si="6"/>
        <v>0.0</v>
      </c>
    </row>
    <row r="53" spans="1:11" x14ac:dyDescent="0.2">
      <c r="B53" s="21"/>
      <c r="C53" s="16">
        <v>0</v>
      </c>
      <c r="D53" s="18"/>
      <c r="E53" s="52"/>
      <c r="F53" s="16">
        <v>0</v>
      </c>
      <c r="G53" s="16" t="n">
        <f t="shared" si="5"/>
        <v>0.0</v>
      </c>
      <c r="H53" s="16" t="n">
        <f t="shared" si="5"/>
        <v>0.0</v>
      </c>
      <c r="I53" s="16" t="n">
        <f t="shared" si="5"/>
        <v>0.0</v>
      </c>
      <c r="J53" s="16" t="n">
        <f t="shared" si="5"/>
        <v>0.0</v>
      </c>
      <c r="K53" s="16" t="n">
        <f t="shared" si="6"/>
        <v>0.0</v>
      </c>
    </row>
    <row r="55" spans="1:11" x14ac:dyDescent="0.2">
      <c r="B55" s="61" t="s">
        <v>170</v>
      </c>
      <c r="C55" s="15" t="n">
        <f>SUM(C46:C53)</f>
        <v>0.0</v>
      </c>
    </row>
    <row r="57" spans="1:11" x14ac:dyDescent="0.2">
      <c r="B57" s="60" t="s">
        <v>169</v>
      </c>
      <c r="C57" s="60"/>
      <c r="G57" s="16" t="n">
        <f>SUM(G46:G53)</f>
        <v>0.0</v>
      </c>
      <c r="H57" s="16" t="n">
        <f>SUM(H46:H53)</f>
        <v>0.0</v>
      </c>
      <c r="I57" s="16" t="n">
        <f>SUM(I46:I53)</f>
        <v>0.0</v>
      </c>
      <c r="J57" s="16" t="n">
        <f>SUM(J46:J53)</f>
        <v>0.0</v>
      </c>
      <c r="K57" s="16" t="n">
        <f>SUM(K46:K53)</f>
        <v>0.0</v>
      </c>
    </row>
    <row r="59" spans="1:11" ht="14.25" x14ac:dyDescent="0.2">
      <c r="B59" s="14" t="s">
        <v>168</v>
      </c>
      <c r="C59" s="13"/>
      <c r="D59" s="13"/>
      <c r="E59" s="13"/>
      <c r="F59" s="13"/>
      <c r="G59" s="62" t="e">
        <f>G57/G28</f>
        <v>#DIV/0!</v>
      </c>
      <c r="H59" s="62" t="e">
        <f t="shared" ref="H59:K59" si="7">H57/H28</f>
        <v>#DIV/0!</v>
      </c>
      <c r="I59" s="62" t="e">
        <f t="shared" si="7"/>
        <v>#DIV/0!</v>
      </c>
      <c r="J59" s="62" t="e">
        <f t="shared" si="7"/>
        <v>#DIV/0!</v>
      </c>
      <c r="K59" s="62" t="e">
        <f t="shared" si="7"/>
        <v>#DIV/0!</v>
      </c>
    </row>
    <row r="61" spans="1:11" ht="15" x14ac:dyDescent="0.2">
      <c r="A61" s="23" t="s">
        <v>167</v>
      </c>
      <c r="B61" s="22" t="s">
        <v>166</v>
      </c>
      <c r="C61" s="22" t="s">
        <v>165</v>
      </c>
      <c r="D61" s="22" t="s">
        <v>164</v>
      </c>
      <c r="E61" s="22" t="s">
        <v>163</v>
      </c>
      <c r="F61" s="22" t="s">
        <v>162</v>
      </c>
      <c r="G61" s="22" t="s">
        <v>161</v>
      </c>
      <c r="H61" s="22" t="s">
        <v>161</v>
      </c>
      <c r="I61" s="22" t="s">
        <v>161</v>
      </c>
      <c r="J61" s="22" t="s">
        <v>161</v>
      </c>
      <c r="K61" s="22" t="s">
        <v>161</v>
      </c>
    </row>
    <row r="62" spans="1:11" ht="15" x14ac:dyDescent="0.2">
      <c r="A62" s="23" t="s">
        <v>160</v>
      </c>
    </row>
    <row r="63" spans="1:11" x14ac:dyDescent="0.2">
      <c r="B63" s="21"/>
      <c r="C63" s="16">
        <v>0</v>
      </c>
      <c r="D63" s="18"/>
      <c r="E63" s="52"/>
      <c r="F63" s="16">
        <v>0</v>
      </c>
      <c r="G63" s="16" t="n">
        <f t="shared" ref="G63:K67" si="8">$F63*12</f>
        <v>0.0</v>
      </c>
      <c r="H63" s="16" t="n">
        <f t="shared" si="8"/>
        <v>0.0</v>
      </c>
      <c r="I63" s="16" t="n">
        <f t="shared" si="8"/>
        <v>0.0</v>
      </c>
      <c r="J63" s="16" t="n">
        <f t="shared" si="8"/>
        <v>0.0</v>
      </c>
      <c r="K63" s="16" t="n">
        <f>H63</f>
        <v>0.0</v>
      </c>
    </row>
    <row r="64" spans="1:11" x14ac:dyDescent="0.2">
      <c r="B64" s="21"/>
      <c r="C64" s="16">
        <v>0</v>
      </c>
      <c r="D64" s="18"/>
      <c r="E64" s="52"/>
      <c r="F64" s="16" t="n">
        <f>IF($E64="IO",($C64*$D64/(360/365*12)),(IF(ISERROR(PMT($D64/(360/365*12),$E64,-C64)),0,(PMT($D64/(360/365*12),$E64,-$C64)))))</f>
        <v>0.0</v>
      </c>
      <c r="G64" s="16" t="n">
        <f t="shared" si="8"/>
        <v>0.0</v>
      </c>
      <c r="H64" s="16" t="n">
        <f t="shared" si="8"/>
        <v>0.0</v>
      </c>
      <c r="I64" s="16" t="n">
        <f t="shared" si="8"/>
        <v>0.0</v>
      </c>
      <c r="J64" s="16" t="n">
        <f t="shared" si="8"/>
        <v>0.0</v>
      </c>
      <c r="K64" s="16" t="n">
        <f t="shared" ref="K64:K72" si="9">H64</f>
        <v>0.0</v>
      </c>
    </row>
    <row r="65" spans="2:11" x14ac:dyDescent="0.2">
      <c r="B65" s="21"/>
      <c r="C65" s="16">
        <v>0</v>
      </c>
      <c r="D65" s="18"/>
      <c r="E65" s="52"/>
      <c r="F65" s="16">
        <v>0</v>
      </c>
      <c r="G65" s="16" t="n">
        <f t="shared" si="8"/>
        <v>0.0</v>
      </c>
      <c r="H65" s="16" t="n">
        <f t="shared" si="8"/>
        <v>0.0</v>
      </c>
      <c r="I65" s="16" t="n">
        <f t="shared" si="8"/>
        <v>0.0</v>
      </c>
      <c r="J65" s="16" t="n">
        <f t="shared" si="8"/>
        <v>0.0</v>
      </c>
      <c r="K65" s="16" t="n">
        <f t="shared" si="9"/>
        <v>0.0</v>
      </c>
    </row>
    <row r="66" spans="2:11" x14ac:dyDescent="0.2">
      <c r="B66" s="21"/>
      <c r="C66" s="16">
        <v>0</v>
      </c>
      <c r="D66" s="18"/>
      <c r="E66" s="52"/>
      <c r="F66" s="16" t="n">
        <f>IF($E66="IO",($C66*$D66/(360/365*12)),(IF(ISERROR(PMT($D66/(360/365*12),$E66,-C66)),0,(PMT($D66/(360/365*12),$E66,-$C66)))))</f>
        <v>0.0</v>
      </c>
      <c r="G66" s="16" t="n">
        <f t="shared" si="8"/>
        <v>0.0</v>
      </c>
      <c r="H66" s="16" t="n">
        <f t="shared" si="8"/>
        <v>0.0</v>
      </c>
      <c r="I66" s="16" t="n">
        <f t="shared" si="8"/>
        <v>0.0</v>
      </c>
      <c r="J66" s="16" t="n">
        <f t="shared" si="8"/>
        <v>0.0</v>
      </c>
      <c r="K66" s="16" t="n">
        <f t="shared" si="9"/>
        <v>0.0</v>
      </c>
    </row>
    <row r="67" spans="2:11" x14ac:dyDescent="0.2">
      <c r="B67" s="21"/>
      <c r="C67" s="16">
        <v>0</v>
      </c>
      <c r="D67" s="18"/>
      <c r="E67" s="52"/>
      <c r="F67" s="16">
        <v>0</v>
      </c>
      <c r="G67" s="16" t="n">
        <f t="shared" si="8"/>
        <v>0.0</v>
      </c>
      <c r="H67" s="16" t="n">
        <f t="shared" si="8"/>
        <v>0.0</v>
      </c>
      <c r="I67" s="16" t="n">
        <f t="shared" si="8"/>
        <v>0.0</v>
      </c>
      <c r="J67" s="16" t="n">
        <f t="shared" si="8"/>
        <v>0.0</v>
      </c>
      <c r="K67" s="16" t="n">
        <f t="shared" si="9"/>
        <v>0.0</v>
      </c>
    </row>
    <row r="68" spans="2:11" x14ac:dyDescent="0.2">
      <c r="B68" s="21"/>
      <c r="C68" s="16">
        <v>0</v>
      </c>
      <c r="D68" s="18"/>
      <c r="E68" s="52"/>
      <c r="F68" s="16" t="n">
        <f>IF($E68="IO",($C68*$D68/(360/365*12)),(IF(ISERROR(PMT($D68/(360/365*12),$E68,-C68)),0,(PMT($D68/(360/365*12),$E68,-$C68)))))</f>
        <v>0.0</v>
      </c>
      <c r="G68" s="16">
        <v>0</v>
      </c>
      <c r="H68" s="16" t="n">
        <f t="shared" ref="H68:K72" si="10">$F68*12</f>
        <v>0.0</v>
      </c>
      <c r="I68" s="16" t="n">
        <f t="shared" si="10"/>
        <v>0.0</v>
      </c>
      <c r="J68" s="16" t="n">
        <f t="shared" si="10"/>
        <v>0.0</v>
      </c>
      <c r="K68" s="16" t="n">
        <f t="shared" si="9"/>
        <v>0.0</v>
      </c>
    </row>
    <row r="69" spans="2:11" x14ac:dyDescent="0.2">
      <c r="B69" s="21"/>
      <c r="C69" s="16">
        <v>0</v>
      </c>
      <c r="D69" s="18"/>
      <c r="E69" s="52"/>
      <c r="F69" s="16">
        <v>0</v>
      </c>
      <c r="G69" s="16" t="n">
        <f>$F69*12</f>
        <v>0.0</v>
      </c>
      <c r="H69" s="16" t="n">
        <f t="shared" si="10"/>
        <v>0.0</v>
      </c>
      <c r="I69" s="16" t="n">
        <f t="shared" si="10"/>
        <v>0.0</v>
      </c>
      <c r="J69" s="16" t="n">
        <f t="shared" si="10"/>
        <v>0.0</v>
      </c>
      <c r="K69" s="16" t="n">
        <f t="shared" si="9"/>
        <v>0.0</v>
      </c>
    </row>
    <row r="70" spans="2:11" x14ac:dyDescent="0.2">
      <c r="B70" s="21"/>
      <c r="C70" s="16">
        <v>0</v>
      </c>
      <c r="D70" s="18"/>
      <c r="E70" s="52"/>
      <c r="F70" s="16">
        <v>0</v>
      </c>
      <c r="G70" s="16" t="n">
        <f>$F70*12</f>
        <v>0.0</v>
      </c>
      <c r="H70" s="16" t="n">
        <f t="shared" si="10"/>
        <v>0.0</v>
      </c>
      <c r="I70" s="16" t="n">
        <f t="shared" si="10"/>
        <v>0.0</v>
      </c>
      <c r="J70" s="16" t="n">
        <f t="shared" si="10"/>
        <v>0.0</v>
      </c>
      <c r="K70" s="16" t="n">
        <f t="shared" si="9"/>
        <v>0.0</v>
      </c>
    </row>
    <row r="71" spans="2:11" x14ac:dyDescent="0.2">
      <c r="B71" s="21"/>
      <c r="C71" s="16">
        <v>0</v>
      </c>
      <c r="D71" s="18"/>
      <c r="E71" s="52"/>
      <c r="F71" s="16">
        <v>0</v>
      </c>
      <c r="G71" s="16" t="n">
        <f>$F71*12</f>
        <v>0.0</v>
      </c>
      <c r="H71" s="16" t="n">
        <f t="shared" si="10"/>
        <v>0.0</v>
      </c>
      <c r="I71" s="16" t="n">
        <f t="shared" si="10"/>
        <v>0.0</v>
      </c>
      <c r="J71" s="16" t="n">
        <f t="shared" si="10"/>
        <v>0.0</v>
      </c>
      <c r="K71" s="16" t="n">
        <f t="shared" si="9"/>
        <v>0.0</v>
      </c>
    </row>
    <row r="72" spans="2:11" x14ac:dyDescent="0.2">
      <c r="B72" s="21"/>
      <c r="C72" s="16">
        <v>0</v>
      </c>
      <c r="D72" s="18"/>
      <c r="E72" s="52"/>
      <c r="F72" s="16">
        <v>0</v>
      </c>
      <c r="G72" s="16" t="n">
        <f>$F72*12</f>
        <v>0.0</v>
      </c>
      <c r="H72" s="16" t="n">
        <f t="shared" si="10"/>
        <v>0.0</v>
      </c>
      <c r="I72" s="16" t="n">
        <f t="shared" si="10"/>
        <v>0.0</v>
      </c>
      <c r="J72" s="16" t="n">
        <f t="shared" si="10"/>
        <v>0.0</v>
      </c>
      <c r="K72" s="16" t="n">
        <f t="shared" si="9"/>
        <v>0.0</v>
      </c>
    </row>
    <row r="74" spans="2:11" x14ac:dyDescent="0.2">
      <c r="B74" s="19" t="s">
        <v>159</v>
      </c>
      <c r="C74" s="16">
        <v>0</v>
      </c>
      <c r="D74" s="18"/>
      <c r="E74" s="52"/>
      <c r="F74" s="16" t="n">
        <f>IF($E74="IO",($C74*$D74/(360/365*12)),(IF(ISERROR(PMT($D74/(360/365*12),$E74,-C74)),0,(PMT($D74/(360/365*12),$E74,-$C74)))))</f>
        <v>0.0</v>
      </c>
      <c r="G74" s="16" t="n">
        <f>$F74*12</f>
        <v>0.0</v>
      </c>
      <c r="H74" s="16" t="n">
        <f>$F74*12</f>
        <v>0.0</v>
      </c>
      <c r="I74" s="16" t="n">
        <f>$F74*12</f>
        <v>0.0</v>
      </c>
      <c r="J74" s="16" t="n">
        <f>$F74*12</f>
        <v>0.0</v>
      </c>
      <c r="K74" s="16" t="n">
        <f>PMT((D74+2%)*365/360/12,240,-C74)*12</f>
        <v>0.0</v>
      </c>
    </row>
    <row r="76" spans="2:11" x14ac:dyDescent="0.2">
      <c r="B76" s="61" t="s">
        <v>158</v>
      </c>
      <c r="C76" s="15" t="n">
        <f>SUM(C63:C74)</f>
        <v>0.0</v>
      </c>
    </row>
    <row r="78" spans="2:11" x14ac:dyDescent="0.2">
      <c r="B78" s="60" t="s">
        <v>157</v>
      </c>
      <c r="C78" s="60"/>
      <c r="G78" s="16" t="n">
        <f>SUM(G63:G74)</f>
        <v>0.0</v>
      </c>
      <c r="H78" s="16" t="n">
        <f>SUM(H63:H74)</f>
        <v>0.0</v>
      </c>
      <c r="I78" s="16" t="n">
        <f>SUM(I63:I74)</f>
        <v>0.0</v>
      </c>
      <c r="J78" s="16" t="n">
        <f>SUM(J63:J74)</f>
        <v>0.0</v>
      </c>
      <c r="K78" s="16" t="n">
        <f>SUM(K63:K74)</f>
        <v>0.0</v>
      </c>
    </row>
    <row r="80" spans="2:11" x14ac:dyDescent="0.2">
      <c r="B80" s="59" t="s">
        <v>156</v>
      </c>
      <c r="C80" s="59"/>
      <c r="D80" s="37"/>
      <c r="E80" s="37"/>
      <c r="F80" s="37"/>
      <c r="G80" s="58" t="n">
        <f>G78+G57</f>
        <v>0.0</v>
      </c>
      <c r="H80" s="58" t="n">
        <f>H78+H57</f>
        <v>0.0</v>
      </c>
      <c r="I80" s="58" t="n">
        <f>I78+I57</f>
        <v>0.0</v>
      </c>
      <c r="J80" s="58" t="n">
        <f>J78+J57</f>
        <v>0.0</v>
      </c>
      <c r="K80" s="58" t="n">
        <f>K78+K57</f>
        <v>0.0</v>
      </c>
    </row>
    <row r="83" spans="2:11" ht="12.95" customHeight="1" x14ac:dyDescent="0.2">
      <c r="B83" s="184" t="s">
        <v>155</v>
      </c>
      <c r="C83" s="186"/>
      <c r="D83" s="186"/>
      <c r="E83" s="186"/>
      <c r="F83" s="187"/>
      <c r="G83" s="180" t="e">
        <f>(G42/G80)</f>
        <v>#DIV/0!</v>
      </c>
      <c r="H83" s="180" t="e">
        <f t="shared" ref="H83:K83" si="11">(H42/H80)</f>
        <v>#DIV/0!</v>
      </c>
      <c r="I83" s="180" t="e">
        <f t="shared" si="11"/>
        <v>#DIV/0!</v>
      </c>
      <c r="J83" s="180" t="e">
        <f t="shared" si="11"/>
        <v>#DIV/0!</v>
      </c>
      <c r="K83" s="180" t="e">
        <f t="shared" si="11"/>
        <v>#DIV/0!</v>
      </c>
    </row>
    <row r="84" spans="2:11" ht="12.95" customHeight="1" x14ac:dyDescent="0.2">
      <c r="B84" s="203"/>
      <c r="C84" s="190"/>
      <c r="D84" s="190"/>
      <c r="E84" s="190"/>
      <c r="F84" s="191"/>
      <c r="G84" s="180"/>
      <c r="H84" s="180"/>
      <c r="I84" s="180"/>
      <c r="J84" s="180"/>
      <c r="K84" s="180"/>
    </row>
    <row r="86" spans="2:11" x14ac:dyDescent="0.2">
      <c r="B86" s="11" t="s">
        <v>154</v>
      </c>
      <c r="C86" s="10"/>
      <c r="D86" s="10"/>
      <c r="E86" s="10"/>
      <c r="F86" s="10"/>
      <c r="G86" s="9" t="n">
        <f>G42-G80</f>
        <v>0.0</v>
      </c>
      <c r="H86" s="9" t="n">
        <f t="shared" ref="H86:K86" si="12">H42-H80</f>
        <v>0.0</v>
      </c>
      <c r="I86" s="9" t="n">
        <f t="shared" si="12"/>
        <v>0.0</v>
      </c>
      <c r="J86" s="9" t="n">
        <f t="shared" si="12"/>
        <v>0.0</v>
      </c>
      <c r="K86" s="9" t="n">
        <f t="shared" si="12"/>
        <v>0.0</v>
      </c>
    </row>
    <row r="88" spans="2:11" x14ac:dyDescent="0.2">
      <c r="B88" s="8" t="s">
        <v>153</v>
      </c>
      <c r="C88" s="168"/>
      <c r="D88" s="169"/>
      <c r="E88" s="169"/>
      <c r="F88" s="169"/>
      <c r="G88" s="169"/>
      <c r="H88" s="169"/>
      <c r="I88" s="169"/>
      <c r="J88" s="169"/>
      <c r="K88" s="204"/>
    </row>
    <row r="89" spans="2:11" x14ac:dyDescent="0.2">
      <c r="C89" s="171"/>
      <c r="D89" s="172"/>
      <c r="E89" s="172"/>
      <c r="F89" s="172"/>
      <c r="G89" s="172"/>
      <c r="H89" s="172"/>
      <c r="I89" s="172"/>
      <c r="J89" s="172"/>
      <c r="K89" s="205"/>
    </row>
    <row r="90" spans="2:11" x14ac:dyDescent="0.2">
      <c r="C90" s="171"/>
      <c r="D90" s="172"/>
      <c r="E90" s="172"/>
      <c r="F90" s="172"/>
      <c r="G90" s="172"/>
      <c r="H90" s="172"/>
      <c r="I90" s="172"/>
      <c r="J90" s="172"/>
      <c r="K90" s="205"/>
    </row>
    <row r="91" spans="2:11" x14ac:dyDescent="0.2">
      <c r="C91" s="171"/>
      <c r="D91" s="172"/>
      <c r="E91" s="172"/>
      <c r="F91" s="172"/>
      <c r="G91" s="172"/>
      <c r="H91" s="172"/>
      <c r="I91" s="172"/>
      <c r="J91" s="172"/>
      <c r="K91" s="205"/>
    </row>
    <row r="92" spans="2:11" x14ac:dyDescent="0.2">
      <c r="C92" s="171"/>
      <c r="D92" s="172"/>
      <c r="E92" s="172"/>
      <c r="F92" s="172"/>
      <c r="G92" s="172"/>
      <c r="H92" s="172"/>
      <c r="I92" s="172"/>
      <c r="J92" s="172"/>
      <c r="K92" s="205"/>
    </row>
    <row r="93" spans="2:11" x14ac:dyDescent="0.2">
      <c r="C93" s="171"/>
      <c r="D93" s="172"/>
      <c r="E93" s="172"/>
      <c r="F93" s="172"/>
      <c r="G93" s="172"/>
      <c r="H93" s="172"/>
      <c r="I93" s="172"/>
      <c r="J93" s="172"/>
      <c r="K93" s="205"/>
    </row>
    <row r="94" spans="2:11" x14ac:dyDescent="0.2">
      <c r="C94" s="171"/>
      <c r="D94" s="172"/>
      <c r="E94" s="172"/>
      <c r="F94" s="172"/>
      <c r="G94" s="172"/>
      <c r="H94" s="172"/>
      <c r="I94" s="172"/>
      <c r="J94" s="172"/>
      <c r="K94" s="205"/>
    </row>
    <row r="95" spans="2:11" x14ac:dyDescent="0.2">
      <c r="C95" s="171"/>
      <c r="D95" s="172"/>
      <c r="E95" s="172"/>
      <c r="F95" s="172"/>
      <c r="G95" s="172"/>
      <c r="H95" s="172"/>
      <c r="I95" s="172"/>
      <c r="J95" s="172"/>
      <c r="K95" s="205"/>
    </row>
    <row r="96" spans="2:11" x14ac:dyDescent="0.2">
      <c r="C96" s="171"/>
      <c r="D96" s="172"/>
      <c r="E96" s="172"/>
      <c r="F96" s="172"/>
      <c r="G96" s="172"/>
      <c r="H96" s="172"/>
      <c r="I96" s="172"/>
      <c r="J96" s="172"/>
      <c r="K96" s="205"/>
    </row>
    <row r="97" spans="3:11" x14ac:dyDescent="0.2">
      <c r="C97" s="206"/>
      <c r="D97" s="207"/>
      <c r="E97" s="207"/>
      <c r="F97" s="207"/>
      <c r="G97" s="207"/>
      <c r="H97" s="207"/>
      <c r="I97" s="207"/>
      <c r="J97" s="207"/>
      <c r="K97" s="208"/>
    </row>
  </sheetData>
  <mergeCells count="17">
    <mergeCell ref="C6:E6"/>
    <mergeCell ref="C7:E7"/>
    <mergeCell ref="C8:E8"/>
    <mergeCell ref="A2:K2"/>
    <mergeCell ref="A3:K3"/>
    <mergeCell ref="I6:J6"/>
    <mergeCell ref="I7:J7"/>
    <mergeCell ref="I8:J8"/>
    <mergeCell ref="I9:J9"/>
    <mergeCell ref="K83:K84"/>
    <mergeCell ref="B83:F84"/>
    <mergeCell ref="C88:K97"/>
    <mergeCell ref="G83:G84"/>
    <mergeCell ref="H83:H84"/>
    <mergeCell ref="I83:I84"/>
    <mergeCell ref="J83:J84"/>
    <mergeCell ref="G12:K12"/>
  </mergeCells>
  <printOptions horizontalCentered="1"/>
  <pageMargins left="0.5" right="0.5" top="0.5" bottom="0.5" header="0.5" footer="0.5"/>
  <pageSetup scale="48" orientation="portrait" horizontalDpi="4294967292" verticalDpi="4294967292" r:id="rId1"/>
  <colBreaks count="1" manualBreakCount="1">
    <brk id="1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0" zoomScaleNormal="80" workbookViewId="0">
      <selection activeCell="T14" sqref="T14"/>
    </sheetView>
  </sheetViews>
  <sheetFormatPr defaultRowHeight="15" x14ac:dyDescent="0.25"/>
  <cols>
    <col min="2" max="2" customWidth="true" width="28.5703125" collapsed="false"/>
    <col min="11" max="12" customWidth="true" width="19.5703125" collapsed="false"/>
    <col min="13" max="13" customWidth="true" width="19.7109375" collapsed="false"/>
  </cols>
  <sheetData>
    <row r="1" spans="1:14" ht="19.5" x14ac:dyDescent="0.25">
      <c r="A1" s="162" t="s">
        <v>340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</row>
    <row r="2" spans="1:14" ht="15.75" x14ac:dyDescent="0.25">
      <c r="A2" s="163" t="s">
        <v>239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</row>
    <row r="5" spans="1:14" ht="18" x14ac:dyDescent="0.25">
      <c r="B5" s="75" t="s">
        <v>339</v>
      </c>
      <c r="C5" s="178" t="n">
        <f>'Global Cash Flow'!C6:E6</f>
        <v>0.0</v>
      </c>
      <c r="D5" s="178"/>
      <c r="E5" s="178"/>
      <c r="F5" s="178"/>
      <c r="G5" s="178"/>
      <c r="H5" s="157"/>
      <c r="I5" s="157"/>
      <c r="K5" s="75" t="s">
        <v>338</v>
      </c>
      <c r="L5" s="177" t="e">
        <f>'Global Cash Flow'!I6:J6</f>
        <v>#VALUE!</v>
      </c>
      <c r="M5" s="177"/>
    </row>
    <row r="6" spans="1:14" ht="18" x14ac:dyDescent="0.25">
      <c r="B6" s="75" t="s">
        <v>341</v>
      </c>
      <c r="C6" s="178" t="n">
        <f>'Global Cash Flow'!C7:E7</f>
        <v>0.0</v>
      </c>
      <c r="D6" s="178"/>
      <c r="E6" s="178"/>
      <c r="F6" s="178"/>
      <c r="G6" s="178"/>
      <c r="H6" s="157"/>
      <c r="I6" s="157"/>
      <c r="K6" s="75" t="s">
        <v>237</v>
      </c>
      <c r="L6" s="178" t="e">
        <f>'Global Cash Flow'!I7:J7</f>
        <v>#VALUE!</v>
      </c>
      <c r="M6" s="178"/>
    </row>
    <row r="7" spans="1:14" ht="18" x14ac:dyDescent="0.25">
      <c r="B7" s="75" t="s">
        <v>337</v>
      </c>
      <c r="C7" s="178" t="n">
        <f>'Global Cash Flow'!C8:E8</f>
        <v>0.0</v>
      </c>
      <c r="D7" s="178"/>
      <c r="E7" s="178"/>
      <c r="F7" s="178"/>
      <c r="G7" s="178"/>
      <c r="H7" s="157"/>
      <c r="I7" s="157"/>
      <c r="K7" s="75" t="s">
        <v>336</v>
      </c>
      <c r="L7" s="178" t="s">
        <v>294</v>
      </c>
      <c r="M7" s="178"/>
    </row>
    <row r="8" spans="1:14" ht="18" x14ac:dyDescent="0.25">
      <c r="B8" s="156" t="s">
        <v>335</v>
      </c>
      <c r="C8" s="155" t="s">
        <v>334</v>
      </c>
      <c r="K8" s="75" t="s">
        <v>148</v>
      </c>
      <c r="L8" s="178" t="s">
        <v>205</v>
      </c>
      <c r="M8" s="178"/>
    </row>
    <row r="10" spans="1:14" ht="15.75" thickBot="1" x14ac:dyDescent="0.3"/>
    <row r="11" spans="1:14" ht="21.75" thickBot="1" x14ac:dyDescent="0.4">
      <c r="K11" s="192"/>
      <c r="L11" s="193"/>
      <c r="M11" s="194"/>
    </row>
    <row r="12" spans="1:14" x14ac:dyDescent="0.25">
      <c r="K12" s="35" t="s">
        <v>333</v>
      </c>
      <c r="L12" s="35" t="s">
        <v>333</v>
      </c>
      <c r="M12" s="35" t="s">
        <v>333</v>
      </c>
    </row>
    <row r="13" spans="1:14" x14ac:dyDescent="0.25">
      <c r="K13" s="34" t="s">
        <v>332</v>
      </c>
      <c r="L13" s="34" t="s">
        <v>331</v>
      </c>
      <c r="M13" s="34" t="s">
        <v>13</v>
      </c>
    </row>
    <row r="14" spans="1:14" ht="15.75" x14ac:dyDescent="0.25">
      <c r="K14" s="129">
        <v>2015</v>
      </c>
      <c r="L14" s="129">
        <v>2014</v>
      </c>
      <c r="M14" s="129">
        <v>2011</v>
      </c>
    </row>
    <row r="15" spans="1:14" ht="18" x14ac:dyDescent="0.25">
      <c r="B15" s="41" t="s">
        <v>292</v>
      </c>
      <c r="C15" s="81"/>
      <c r="D15" s="81"/>
      <c r="E15" s="81"/>
      <c r="F15" s="81"/>
      <c r="G15" s="81"/>
      <c r="H15" s="81"/>
      <c r="I15" s="81"/>
      <c r="J15" s="81"/>
      <c r="K15" s="104"/>
      <c r="L15" s="104"/>
      <c r="M15" s="104"/>
    </row>
    <row r="16" spans="1:14" ht="15.75" x14ac:dyDescent="0.25">
      <c r="B16" s="121" t="s">
        <v>291</v>
      </c>
      <c r="K16" s="128"/>
      <c r="L16" s="128"/>
      <c r="M16" s="128"/>
    </row>
    <row r="17" spans="2:13" ht="15.75" x14ac:dyDescent="0.25">
      <c r="B17" s="88" t="s">
        <v>251</v>
      </c>
      <c r="C17" s="87"/>
      <c r="D17" s="87"/>
      <c r="E17" s="87"/>
      <c r="F17" s="87"/>
      <c r="G17" s="87"/>
      <c r="H17" s="87"/>
      <c r="I17" s="87"/>
      <c r="J17" s="87"/>
      <c r="K17" s="119">
        <v>0</v>
      </c>
      <c r="L17" s="119">
        <v>0</v>
      </c>
      <c r="M17" s="119">
        <v>0</v>
      </c>
    </row>
    <row r="18" spans="2:13" ht="15.75" x14ac:dyDescent="0.25">
      <c r="B18" s="92" t="s">
        <v>330</v>
      </c>
      <c r="C18" s="87"/>
      <c r="D18" s="87"/>
      <c r="E18" s="87"/>
      <c r="F18" s="87"/>
      <c r="G18" s="87"/>
      <c r="H18" s="87"/>
      <c r="I18" s="87"/>
      <c r="J18" s="87"/>
      <c r="K18" s="154">
        <v>0</v>
      </c>
      <c r="L18" s="119">
        <v>0</v>
      </c>
      <c r="M18" s="119">
        <v>0</v>
      </c>
    </row>
    <row r="19" spans="2:13" ht="15.75" x14ac:dyDescent="0.25">
      <c r="B19" s="92" t="s">
        <v>329</v>
      </c>
      <c r="C19" s="87"/>
      <c r="D19" s="87"/>
      <c r="E19" s="87"/>
      <c r="F19" s="87"/>
      <c r="G19" s="87"/>
      <c r="H19" s="87"/>
      <c r="I19" s="87"/>
      <c r="J19" s="87"/>
      <c r="K19" s="154">
        <v>0</v>
      </c>
      <c r="L19" s="119">
        <v>0</v>
      </c>
      <c r="M19" s="119">
        <v>0</v>
      </c>
    </row>
    <row r="20" spans="2:13" ht="15.75" x14ac:dyDescent="0.25">
      <c r="B20" s="92" t="s">
        <v>288</v>
      </c>
      <c r="C20" s="87"/>
      <c r="D20" s="87"/>
      <c r="E20" s="87"/>
      <c r="F20" s="87"/>
      <c r="G20" s="87"/>
      <c r="H20" s="87"/>
      <c r="I20" s="87"/>
      <c r="J20" s="87"/>
      <c r="K20" s="154">
        <v>0</v>
      </c>
      <c r="L20" s="119">
        <v>0</v>
      </c>
      <c r="M20" s="119">
        <v>0</v>
      </c>
    </row>
    <row r="21" spans="2:13" ht="15.75" x14ac:dyDescent="0.25">
      <c r="B21" s="88" t="s">
        <v>287</v>
      </c>
      <c r="C21" s="87"/>
      <c r="D21" s="87"/>
      <c r="E21" s="87"/>
      <c r="F21" s="87"/>
      <c r="G21" s="87"/>
      <c r="H21" s="87"/>
      <c r="I21" s="87"/>
      <c r="J21" s="87"/>
      <c r="K21" s="154">
        <v>0</v>
      </c>
      <c r="L21" s="119">
        <v>0</v>
      </c>
      <c r="M21" s="119">
        <v>0</v>
      </c>
    </row>
    <row r="22" spans="2:13" ht="15.75" x14ac:dyDescent="0.25">
      <c r="B22" s="115" t="s">
        <v>133</v>
      </c>
      <c r="K22" s="106" t="n">
        <f>SUM(K17:K21)</f>
        <v>0.0</v>
      </c>
      <c r="L22" s="106" t="n">
        <f>SUM(L17:L21)</f>
        <v>0.0</v>
      </c>
      <c r="M22" s="106" t="n">
        <f>SUM(M17:M21)</f>
        <v>0.0</v>
      </c>
    </row>
    <row r="23" spans="2:13" x14ac:dyDescent="0.25">
      <c r="B23" s="122"/>
      <c r="K23" s="120"/>
      <c r="L23" s="120"/>
      <c r="M23" s="120"/>
    </row>
    <row r="24" spans="2:13" ht="15.75" x14ac:dyDescent="0.25">
      <c r="B24" s="127" t="s">
        <v>286</v>
      </c>
      <c r="K24" s="120"/>
      <c r="L24" s="120"/>
      <c r="M24" s="120"/>
    </row>
    <row r="25" spans="2:13" x14ac:dyDescent="0.25">
      <c r="B25" s="92" t="s">
        <v>328</v>
      </c>
      <c r="K25" s="116">
        <v>0</v>
      </c>
      <c r="L25" s="116">
        <v>0</v>
      </c>
      <c r="M25" s="116">
        <v>0</v>
      </c>
    </row>
    <row r="26" spans="2:13" x14ac:dyDescent="0.25">
      <c r="B26" s="92" t="s">
        <v>327</v>
      </c>
      <c r="K26" s="116">
        <v>0</v>
      </c>
      <c r="L26" s="116">
        <v>0</v>
      </c>
      <c r="M26" s="116">
        <v>0</v>
      </c>
    </row>
    <row r="27" spans="2:13" x14ac:dyDescent="0.25">
      <c r="B27" s="122"/>
      <c r="K27" s="120"/>
      <c r="L27" s="120"/>
      <c r="M27" s="120"/>
    </row>
    <row r="28" spans="2:13" ht="15.75" x14ac:dyDescent="0.25">
      <c r="B28" s="127" t="s">
        <v>326</v>
      </c>
      <c r="K28" s="120"/>
      <c r="L28" s="120"/>
      <c r="M28" s="120"/>
    </row>
    <row r="29" spans="2:13" x14ac:dyDescent="0.25">
      <c r="B29" s="92" t="s">
        <v>325</v>
      </c>
      <c r="K29" s="116">
        <v>0</v>
      </c>
      <c r="L29" s="116">
        <v>0</v>
      </c>
      <c r="M29" s="116">
        <v>0</v>
      </c>
    </row>
    <row r="30" spans="2:13" x14ac:dyDescent="0.25">
      <c r="B30" s="92" t="s">
        <v>324</v>
      </c>
      <c r="K30" s="116">
        <v>0</v>
      </c>
      <c r="L30" s="116">
        <v>0</v>
      </c>
      <c r="M30" s="116">
        <v>0</v>
      </c>
    </row>
    <row r="31" spans="2:13" x14ac:dyDescent="0.25">
      <c r="B31" s="126" t="s">
        <v>323</v>
      </c>
      <c r="K31" s="116" t="n">
        <f>SUM(K29:K30)</f>
        <v>0.0</v>
      </c>
      <c r="L31" s="116" t="n">
        <f>SUM(L29:L30)</f>
        <v>0.0</v>
      </c>
      <c r="M31" s="116" t="n">
        <f>SUM(M29:M30)</f>
        <v>0.0</v>
      </c>
    </row>
    <row r="32" spans="2:13" x14ac:dyDescent="0.25">
      <c r="B32" s="122"/>
      <c r="K32" s="120"/>
      <c r="L32" s="120"/>
      <c r="M32" s="120"/>
    </row>
    <row r="33" spans="2:14" x14ac:dyDescent="0.25">
      <c r="B33" s="125" t="s">
        <v>278</v>
      </c>
      <c r="K33" s="116">
        <v>0</v>
      </c>
      <c r="L33" s="116">
        <v>0</v>
      </c>
      <c r="M33" s="116">
        <v>0</v>
      </c>
    </row>
    <row r="34" spans="2:14" x14ac:dyDescent="0.25">
      <c r="B34" s="125" t="s">
        <v>322</v>
      </c>
      <c r="K34" s="116">
        <v>0</v>
      </c>
      <c r="L34" s="116">
        <v>0</v>
      </c>
      <c r="M34" s="116">
        <v>0</v>
      </c>
      <c r="N34" s="120"/>
    </row>
    <row r="35" spans="2:14" x14ac:dyDescent="0.25">
      <c r="B35" s="115" t="s">
        <v>276</v>
      </c>
      <c r="C35" s="81"/>
      <c r="D35" s="81"/>
      <c r="E35" s="81"/>
      <c r="F35" s="81"/>
      <c r="G35" s="81"/>
      <c r="H35" s="81"/>
      <c r="I35" s="81"/>
      <c r="J35" s="81"/>
      <c r="K35" s="110" t="n">
        <f>SUM(K25+K26+K31+K33+K34)</f>
        <v>0.0</v>
      </c>
      <c r="L35" s="110" t="n">
        <f>SUM(L25+L26+L31+L33+L34)</f>
        <v>0.0</v>
      </c>
      <c r="M35" s="110" t="n">
        <f>SUM(M25+M26+M31+M33+M34)</f>
        <v>0.0</v>
      </c>
    </row>
    <row r="36" spans="2:14" ht="15.75" x14ac:dyDescent="0.25">
      <c r="B36" s="114" t="s">
        <v>275</v>
      </c>
      <c r="C36" s="124"/>
      <c r="D36" s="124"/>
      <c r="E36" s="124"/>
      <c r="F36" s="124"/>
      <c r="G36" s="124"/>
      <c r="H36" s="124"/>
      <c r="I36" s="124"/>
      <c r="J36" s="124"/>
      <c r="K36" s="112" t="n">
        <f>SUM(K22+K35)</f>
        <v>0.0</v>
      </c>
      <c r="L36" s="112" t="n">
        <f>SUM(L22+L35)</f>
        <v>0.0</v>
      </c>
      <c r="M36" s="112" t="n">
        <f>SUM(M22+M35)</f>
        <v>0.0</v>
      </c>
    </row>
    <row r="37" spans="2:14" x14ac:dyDescent="0.25">
      <c r="B37" s="122"/>
      <c r="K37" s="120"/>
      <c r="L37" s="120"/>
      <c r="M37" s="120"/>
    </row>
    <row r="38" spans="2:14" ht="18" x14ac:dyDescent="0.25">
      <c r="B38" s="41" t="s">
        <v>274</v>
      </c>
      <c r="C38" s="81"/>
      <c r="D38" s="81"/>
      <c r="E38" s="81"/>
      <c r="F38" s="81"/>
      <c r="G38" s="81"/>
      <c r="H38" s="81"/>
      <c r="I38" s="81"/>
      <c r="J38" s="81"/>
      <c r="K38" s="97"/>
      <c r="L38" s="97"/>
      <c r="M38" s="97"/>
    </row>
    <row r="39" spans="2:14" ht="15.75" x14ac:dyDescent="0.25">
      <c r="B39" s="121" t="s">
        <v>273</v>
      </c>
      <c r="K39" s="120"/>
      <c r="L39" s="120"/>
      <c r="M39" s="120"/>
    </row>
    <row r="40" spans="2:14" ht="15.75" x14ac:dyDescent="0.25">
      <c r="B40" s="88" t="s">
        <v>272</v>
      </c>
      <c r="C40" s="87"/>
      <c r="D40" s="87"/>
      <c r="E40" s="87"/>
      <c r="F40" s="87"/>
      <c r="G40" s="87"/>
      <c r="H40" s="87"/>
      <c r="I40" s="87"/>
      <c r="J40" s="87"/>
      <c r="K40" s="119">
        <v>0</v>
      </c>
      <c r="L40" s="119">
        <v>0</v>
      </c>
      <c r="M40" s="119">
        <v>0</v>
      </c>
    </row>
    <row r="41" spans="2:14" ht="15.75" x14ac:dyDescent="0.25">
      <c r="B41" s="92" t="s">
        <v>270</v>
      </c>
      <c r="C41" s="87"/>
      <c r="D41" s="87"/>
      <c r="E41" s="87"/>
      <c r="F41" s="87"/>
      <c r="G41" s="87"/>
      <c r="H41" s="87"/>
      <c r="I41" s="87"/>
      <c r="J41" s="87"/>
      <c r="K41" s="119">
        <v>0</v>
      </c>
      <c r="L41" s="119">
        <v>0</v>
      </c>
      <c r="M41" s="119">
        <v>0</v>
      </c>
    </row>
    <row r="42" spans="2:14" ht="15.75" x14ac:dyDescent="0.25">
      <c r="B42" s="92" t="s">
        <v>269</v>
      </c>
      <c r="C42" s="87"/>
      <c r="D42" s="87"/>
      <c r="E42" s="87"/>
      <c r="F42" s="87"/>
      <c r="G42" s="87"/>
      <c r="H42" s="87"/>
      <c r="I42" s="87"/>
      <c r="J42" s="87"/>
      <c r="K42" s="119">
        <v>0</v>
      </c>
      <c r="L42" s="119">
        <v>0</v>
      </c>
      <c r="M42" s="119">
        <v>0</v>
      </c>
    </row>
    <row r="43" spans="2:14" ht="15.75" x14ac:dyDescent="0.25">
      <c r="B43" s="115" t="s">
        <v>132</v>
      </c>
      <c r="C43" s="87"/>
      <c r="D43" s="87"/>
      <c r="E43" s="87"/>
      <c r="F43" s="87"/>
      <c r="G43" s="87"/>
      <c r="H43" s="87"/>
      <c r="I43" s="87"/>
      <c r="J43" s="87"/>
      <c r="K43" s="106" t="n">
        <f>SUM(K40:K42)</f>
        <v>0.0</v>
      </c>
      <c r="L43" s="106" t="n">
        <f>SUM(L40:L42)</f>
        <v>0.0</v>
      </c>
      <c r="M43" s="106" t="n">
        <f>SUM(M40:M42)</f>
        <v>0.0</v>
      </c>
    </row>
    <row r="44" spans="2:14" x14ac:dyDescent="0.25">
      <c r="B44" s="7"/>
      <c r="K44" s="116"/>
      <c r="L44" s="116"/>
      <c r="M44" s="116"/>
    </row>
    <row r="45" spans="2:14" ht="15.75" x14ac:dyDescent="0.25">
      <c r="B45" s="118" t="s">
        <v>268</v>
      </c>
      <c r="K45" s="116"/>
      <c r="L45" s="116"/>
      <c r="M45" s="116"/>
    </row>
    <row r="46" spans="2:14" x14ac:dyDescent="0.25">
      <c r="B46" s="117" t="s">
        <v>321</v>
      </c>
      <c r="K46" s="116">
        <v>0</v>
      </c>
      <c r="L46" s="116">
        <v>0</v>
      </c>
      <c r="M46" s="116">
        <v>0</v>
      </c>
    </row>
    <row r="47" spans="2:14" ht="15.75" x14ac:dyDescent="0.25">
      <c r="B47" s="92" t="s">
        <v>266</v>
      </c>
      <c r="C47" s="87"/>
      <c r="D47" s="87"/>
      <c r="E47" s="87"/>
      <c r="F47" s="87"/>
      <c r="G47" s="87"/>
      <c r="H47" s="87"/>
      <c r="I47" s="87"/>
      <c r="J47" s="87"/>
      <c r="K47" s="116">
        <v>0</v>
      </c>
      <c r="L47" s="116">
        <v>0</v>
      </c>
      <c r="M47" s="116">
        <v>0</v>
      </c>
    </row>
    <row r="48" spans="2:14" ht="15.75" x14ac:dyDescent="0.25">
      <c r="B48" s="115" t="s">
        <v>265</v>
      </c>
      <c r="C48" s="107"/>
      <c r="D48" s="107"/>
      <c r="E48" s="107"/>
      <c r="F48" s="107"/>
      <c r="G48" s="107"/>
      <c r="H48" s="107"/>
      <c r="I48" s="107"/>
      <c r="J48" s="107"/>
      <c r="K48" s="110" t="n">
        <f>SUM(K46:K47)</f>
        <v>0.0</v>
      </c>
      <c r="L48" s="110" t="n">
        <f>SUM(L46:L47)</f>
        <v>0.0</v>
      </c>
      <c r="M48" s="110" t="n">
        <f>SUM(M46:M47)</f>
        <v>0.0</v>
      </c>
    </row>
    <row r="49" spans="2:13" ht="15.75" x14ac:dyDescent="0.25">
      <c r="B49" s="114" t="s">
        <v>264</v>
      </c>
      <c r="C49" s="113"/>
      <c r="D49" s="113"/>
      <c r="E49" s="113"/>
      <c r="F49" s="113"/>
      <c r="G49" s="113"/>
      <c r="H49" s="113"/>
      <c r="I49" s="113"/>
      <c r="J49" s="113"/>
      <c r="K49" s="112" t="n">
        <f>SUM(K43+K48)</f>
        <v>0.0</v>
      </c>
      <c r="L49" s="112" t="n">
        <f>SUM(L43+L48)</f>
        <v>0.0</v>
      </c>
      <c r="M49" s="112" t="n">
        <f>SUM(M43+M48)</f>
        <v>0.0</v>
      </c>
    </row>
    <row r="50" spans="2:13" ht="15.75" x14ac:dyDescent="0.25">
      <c r="B50" s="111"/>
      <c r="C50" s="87"/>
      <c r="D50" s="87"/>
      <c r="E50" s="87"/>
      <c r="F50" s="87"/>
      <c r="G50" s="87"/>
      <c r="H50" s="87"/>
      <c r="I50" s="87"/>
      <c r="J50" s="87"/>
      <c r="K50" s="109"/>
      <c r="L50" s="109"/>
      <c r="M50" s="109"/>
    </row>
    <row r="51" spans="2:13" ht="18" x14ac:dyDescent="0.25">
      <c r="B51" s="41" t="s">
        <v>263</v>
      </c>
      <c r="C51" s="81"/>
      <c r="D51" s="81"/>
      <c r="E51" s="81"/>
      <c r="F51" s="81"/>
      <c r="G51" s="81"/>
      <c r="H51" s="81"/>
      <c r="I51" s="81"/>
      <c r="J51" s="81"/>
      <c r="K51" s="110"/>
      <c r="L51" s="110"/>
      <c r="M51" s="110"/>
    </row>
    <row r="52" spans="2:13" ht="15.75" x14ac:dyDescent="0.25">
      <c r="B52" s="108" t="s">
        <v>258</v>
      </c>
      <c r="C52" s="107"/>
      <c r="D52" s="107"/>
      <c r="E52" s="107"/>
      <c r="F52" s="107"/>
      <c r="G52" s="107"/>
      <c r="H52" s="107"/>
      <c r="I52" s="107"/>
      <c r="J52" s="107"/>
      <c r="K52" s="106" t="n">
        <f>K36-K49</f>
        <v>0.0</v>
      </c>
      <c r="L52" s="106" t="n">
        <f>L36-L49</f>
        <v>0.0</v>
      </c>
      <c r="M52" s="106" t="n">
        <f>M36-M49</f>
        <v>0.0</v>
      </c>
    </row>
    <row r="53" spans="2:13" ht="15.75" x14ac:dyDescent="0.25">
      <c r="B53" s="105" t="s">
        <v>257</v>
      </c>
      <c r="C53" s="104"/>
      <c r="D53" s="104"/>
      <c r="E53" s="104"/>
      <c r="F53" s="104"/>
      <c r="G53" s="104"/>
      <c r="H53" s="104"/>
      <c r="I53" s="104"/>
      <c r="J53" s="104"/>
      <c r="K53" s="103" t="n">
        <f>K36-K49-K33</f>
        <v>0.0</v>
      </c>
      <c r="L53" s="103" t="n">
        <f>L36-L49-L33</f>
        <v>0.0</v>
      </c>
      <c r="M53" s="103" t="n">
        <f>M36-M49-M33</f>
        <v>0.0</v>
      </c>
    </row>
    <row r="54" spans="2:13" ht="15.75" x14ac:dyDescent="0.25">
      <c r="B54" s="102" t="s">
        <v>256</v>
      </c>
      <c r="C54" s="101"/>
      <c r="D54" s="101"/>
      <c r="E54" s="101"/>
      <c r="F54" s="101"/>
      <c r="G54" s="101"/>
      <c r="H54" s="101"/>
      <c r="I54" s="101"/>
      <c r="J54" s="101"/>
      <c r="K54" s="99" t="n">
        <f>K49+K52</f>
        <v>0.0</v>
      </c>
      <c r="L54" s="99" t="n">
        <f>L49+L52</f>
        <v>0.0</v>
      </c>
      <c r="M54" s="99" t="n">
        <f>M49+M52</f>
        <v>0.0</v>
      </c>
    </row>
    <row r="55" spans="2:13" ht="15.75" x14ac:dyDescent="0.25">
      <c r="B55" s="98"/>
      <c r="C55" s="87"/>
      <c r="D55" s="87"/>
      <c r="E55" s="87"/>
      <c r="F55" s="87"/>
      <c r="G55" s="87"/>
      <c r="H55" s="87"/>
      <c r="I55" s="87"/>
      <c r="J55" s="87"/>
      <c r="K55" s="95"/>
      <c r="L55" s="95"/>
      <c r="M55" s="95"/>
    </row>
    <row r="56" spans="2:13" ht="18" x14ac:dyDescent="0.25">
      <c r="B56" s="41" t="s">
        <v>255</v>
      </c>
      <c r="C56" s="81"/>
      <c r="D56" s="81"/>
      <c r="E56" s="81"/>
      <c r="F56" s="81"/>
      <c r="G56" s="81"/>
      <c r="H56" s="81"/>
      <c r="I56" s="81"/>
      <c r="J56" s="81"/>
      <c r="K56" s="97"/>
      <c r="L56" s="97"/>
      <c r="M56" s="97"/>
    </row>
    <row r="57" spans="2:13" ht="15.75" x14ac:dyDescent="0.25">
      <c r="B57" s="89" t="s">
        <v>250</v>
      </c>
      <c r="C57" s="87"/>
      <c r="D57" s="87"/>
      <c r="E57" s="87"/>
      <c r="F57" s="87"/>
      <c r="G57" s="87"/>
      <c r="H57" s="87"/>
      <c r="I57" s="87"/>
      <c r="J57" s="87"/>
      <c r="K57" s="94"/>
      <c r="L57" s="94"/>
      <c r="M57" s="94"/>
    </row>
    <row r="58" spans="2:13" ht="15.75" x14ac:dyDescent="0.25">
      <c r="B58" s="92" t="s">
        <v>249</v>
      </c>
      <c r="C58" s="87"/>
      <c r="D58" s="87"/>
      <c r="E58" s="87"/>
      <c r="F58" s="87"/>
      <c r="G58" s="87"/>
      <c r="H58" s="87"/>
      <c r="I58" s="87"/>
      <c r="J58" s="87"/>
      <c r="K58" s="93" t="e">
        <f>K49/K36</f>
        <v>#DIV/0!</v>
      </c>
      <c r="L58" s="93" t="e">
        <f>L49/L36</f>
        <v>#DIV/0!</v>
      </c>
      <c r="M58" s="93" t="e">
        <f>M49/M36</f>
        <v>#DIV/0!</v>
      </c>
    </row>
    <row r="59" spans="2:13" ht="15.75" x14ac:dyDescent="0.25">
      <c r="B59" s="92" t="s">
        <v>248</v>
      </c>
      <c r="C59" s="87"/>
      <c r="D59" s="87"/>
      <c r="E59" s="87"/>
      <c r="F59" s="87"/>
      <c r="G59" s="87"/>
      <c r="H59" s="87"/>
      <c r="I59" s="87"/>
      <c r="J59" s="87"/>
      <c r="K59" s="91" t="e">
        <f>K48/K52</f>
        <v>#DIV/0!</v>
      </c>
      <c r="L59" s="91" t="e">
        <f>L48/L52</f>
        <v>#DIV/0!</v>
      </c>
      <c r="M59" s="91" t="e">
        <f>M48/M52</f>
        <v>#DIV/0!</v>
      </c>
    </row>
    <row r="60" spans="2:13" ht="15.75" x14ac:dyDescent="0.25">
      <c r="B60" s="92" t="s">
        <v>247</v>
      </c>
      <c r="C60" s="87"/>
      <c r="D60" s="87"/>
      <c r="E60" s="87"/>
      <c r="F60" s="87"/>
      <c r="G60" s="87"/>
      <c r="H60" s="87"/>
      <c r="I60" s="87"/>
      <c r="J60" s="87"/>
      <c r="K60" s="91" t="e">
        <f>K48/K53</f>
        <v>#DIV/0!</v>
      </c>
      <c r="L60" s="91" t="e">
        <f>L48/L53</f>
        <v>#DIV/0!</v>
      </c>
      <c r="M60" s="91" t="e">
        <f>M48/M53</f>
        <v>#DIV/0!</v>
      </c>
    </row>
  </sheetData>
  <mergeCells count="10">
    <mergeCell ref="K11:M11"/>
    <mergeCell ref="A1:N1"/>
    <mergeCell ref="A2:N2"/>
    <mergeCell ref="C5:G5"/>
    <mergeCell ref="C6:G6"/>
    <mergeCell ref="C7:G7"/>
    <mergeCell ref="L5:M5"/>
    <mergeCell ref="L6:M6"/>
    <mergeCell ref="L7:M7"/>
    <mergeCell ref="L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"/>
  <sheetViews>
    <sheetView zoomScale="90" zoomScaleNormal="90" workbookViewId="0">
      <selection activeCell="N22" sqref="N22"/>
    </sheetView>
  </sheetViews>
  <sheetFormatPr defaultRowHeight="15" x14ac:dyDescent="0.25"/>
  <sheetData>
    <row r="2" spans="1:11" ht="19.5" x14ac:dyDescent="0.25">
      <c r="A2" s="164" t="s">
        <v>311</v>
      </c>
      <c r="B2" s="165"/>
      <c r="C2" s="165"/>
      <c r="D2" s="165"/>
      <c r="E2" s="165"/>
      <c r="F2" s="165"/>
      <c r="G2" s="165"/>
      <c r="H2" s="165"/>
      <c r="I2" s="165"/>
      <c r="J2" s="165"/>
      <c r="K2" s="166"/>
    </row>
    <row r="3" spans="1:11" ht="15.75" x14ac:dyDescent="0.25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6"/>
    </row>
  </sheetData>
  <mergeCells count="2">
    <mergeCell ref="A2:K2"/>
    <mergeCell ref="A3:K3"/>
  </mergeCells>
  <printOptions horizontalCentered="1"/>
  <pageMargins left="0.45" right="0.45" top="0.5" bottom="0.5" header="0.3" footer="0.3"/>
  <pageSetup scale="91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92"/>
  <sheetViews>
    <sheetView topLeftCell="A31" zoomScale="80" zoomScaleNormal="80" workbookViewId="0">
      <selection activeCell="K70" sqref="K70"/>
    </sheetView>
  </sheetViews>
  <sheetFormatPr defaultColWidth="12.5703125" defaultRowHeight="12.75" x14ac:dyDescent="0.2"/>
  <cols>
    <col min="1" max="1" customWidth="true" style="7" width="25.28515625" collapsed="false"/>
    <col min="2" max="2" customWidth="true" style="7" width="21.7109375" collapsed="false"/>
    <col min="3" max="3" customWidth="true" style="7" width="17.28515625" collapsed="false"/>
    <col min="4" max="4" customWidth="true" style="7" width="10.0" collapsed="false"/>
    <col min="5" max="5" customWidth="true" style="7" width="10.42578125" collapsed="false"/>
    <col min="6" max="6" customWidth="true" style="7" width="10.5703125" collapsed="false"/>
    <col min="7" max="7" customWidth="true" style="7" width="19.7109375" collapsed="false"/>
    <col min="8" max="9" customWidth="true" style="7" width="19.5703125" collapsed="false"/>
    <col min="10" max="10" customWidth="true" style="7" width="19.85546875" collapsed="false"/>
    <col min="11" max="11" customWidth="true" style="7" width="19.7109375" collapsed="false"/>
    <col min="12" max="16384" style="7" width="12.5703125" collapsed="false"/>
  </cols>
  <sheetData>
    <row r="2" spans="1:14" ht="19.5" x14ac:dyDescent="0.25">
      <c r="A2" s="164" t="s">
        <v>238</v>
      </c>
      <c r="B2" s="165"/>
      <c r="C2" s="165"/>
      <c r="D2" s="165"/>
      <c r="E2" s="165"/>
      <c r="F2" s="165"/>
      <c r="G2" s="165"/>
      <c r="H2" s="165"/>
      <c r="I2" s="165"/>
      <c r="J2" s="165"/>
      <c r="K2" s="166"/>
    </row>
    <row r="3" spans="1:14" ht="15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6"/>
    </row>
    <row r="4" spans="1:14" ht="17.25" customHeight="1" x14ac:dyDescent="0.2"/>
    <row r="6" spans="1:14" ht="18" customHeight="1" x14ac:dyDescent="0.25">
      <c r="B6" s="75" t="s">
        <v>0</v>
      </c>
      <c r="C6" s="178"/>
      <c r="D6" s="178"/>
      <c r="E6" s="178"/>
      <c r="F6" s="76"/>
      <c r="G6" s="76"/>
      <c r="H6" s="75" t="s">
        <v>1</v>
      </c>
      <c r="I6" s="177"/>
      <c r="J6" s="178"/>
    </row>
    <row r="7" spans="1:14" ht="18" customHeight="1" x14ac:dyDescent="0.25">
      <c r="B7" s="75" t="s">
        <v>341</v>
      </c>
      <c r="C7" s="178"/>
      <c r="D7" s="178"/>
      <c r="E7" s="178"/>
      <c r="F7" s="76"/>
      <c r="G7" s="76"/>
      <c r="H7" s="75" t="s">
        <v>237</v>
      </c>
      <c r="I7" s="178"/>
      <c r="J7" s="178"/>
    </row>
    <row r="8" spans="1:14" ht="18" customHeight="1" x14ac:dyDescent="0.25">
      <c r="B8" s="75" t="s">
        <v>2</v>
      </c>
      <c r="C8" s="178"/>
      <c r="D8" s="178"/>
      <c r="E8" s="178"/>
      <c r="F8" s="76"/>
      <c r="G8" s="76"/>
      <c r="H8" s="75" t="s">
        <v>3</v>
      </c>
      <c r="I8" s="178" t="s">
        <v>4</v>
      </c>
      <c r="J8" s="178"/>
    </row>
    <row r="9" spans="1:14" ht="18" customHeight="1" x14ac:dyDescent="0.25">
      <c r="B9" s="75" t="s">
        <v>335</v>
      </c>
      <c r="C9" s="159" t="s">
        <v>334</v>
      </c>
      <c r="D9" s="76"/>
      <c r="E9" s="76"/>
      <c r="F9" s="76"/>
      <c r="G9" s="76"/>
      <c r="H9" s="75" t="s">
        <v>5</v>
      </c>
      <c r="I9" s="178" t="s">
        <v>205</v>
      </c>
      <c r="J9" s="178"/>
    </row>
    <row r="11" spans="1:14" ht="13.5" thickBot="1" x14ac:dyDescent="0.25"/>
    <row r="12" spans="1:14" ht="23.25" customHeight="1" thickBot="1" x14ac:dyDescent="0.25">
      <c r="G12" s="181"/>
      <c r="H12" s="182"/>
      <c r="I12" s="182"/>
      <c r="J12" s="182"/>
      <c r="K12" s="183"/>
    </row>
    <row r="13" spans="1:14" ht="17.25" customHeight="1" x14ac:dyDescent="0.2">
      <c r="G13" s="35" t="s">
        <v>244</v>
      </c>
      <c r="H13" s="35" t="s">
        <v>9</v>
      </c>
      <c r="I13" s="35" t="s">
        <v>9</v>
      </c>
      <c r="J13" s="35" t="s">
        <v>9</v>
      </c>
      <c r="K13" s="35"/>
    </row>
    <row r="14" spans="1:14" ht="16.5" customHeight="1" x14ac:dyDescent="0.2">
      <c r="G14" s="34" t="s">
        <v>243</v>
      </c>
      <c r="H14" s="34" t="s">
        <v>152</v>
      </c>
      <c r="I14" s="34" t="s">
        <v>11</v>
      </c>
      <c r="J14" s="34" t="s">
        <v>12</v>
      </c>
      <c r="K14" s="33"/>
    </row>
    <row r="15" spans="1:14" ht="15" x14ac:dyDescent="0.2">
      <c r="A15" s="23" t="s">
        <v>7</v>
      </c>
      <c r="G15" s="32">
        <v>2015</v>
      </c>
      <c r="H15" s="22">
        <v>2014</v>
      </c>
      <c r="I15" s="22">
        <v>2013</v>
      </c>
      <c r="J15" s="22">
        <v>2012</v>
      </c>
      <c r="K15" s="22" t="s">
        <v>10</v>
      </c>
    </row>
    <row r="16" spans="1:14" x14ac:dyDescent="0.2">
      <c r="B16" s="7" t="s">
        <v>87</v>
      </c>
      <c r="G16" s="31">
        <v>0</v>
      </c>
      <c r="H16" s="31">
        <v>0</v>
      </c>
      <c r="I16" s="31">
        <v>0</v>
      </c>
      <c r="J16" s="31">
        <v>0</v>
      </c>
      <c r="K16" s="31" t="n">
        <f>H16</f>
        <v>0.0</v>
      </c>
      <c r="M16" s="136" t="e">
        <f>(H16-I16)/I16</f>
        <v>#DIV/0!</v>
      </c>
      <c r="N16" s="136" t="e">
        <f>(I16-J16)/J16</f>
        <v>#DIV/0!</v>
      </c>
    </row>
    <row r="17" spans="1:17" x14ac:dyDescent="0.2">
      <c r="A17" s="7" t="s">
        <v>86</v>
      </c>
      <c r="B17" s="7" t="s">
        <v>85</v>
      </c>
      <c r="G17" s="26">
        <v>0</v>
      </c>
      <c r="H17" s="26">
        <v>0</v>
      </c>
      <c r="I17" s="26">
        <v>0</v>
      </c>
      <c r="J17" s="26">
        <v>0</v>
      </c>
      <c r="K17" s="26" t="n">
        <f>H17</f>
        <v>0.0</v>
      </c>
      <c r="M17" s="136" t="e">
        <f t="shared" ref="M17:M56" si="0">(H17-I17)/I17</f>
        <v>#DIV/0!</v>
      </c>
      <c r="N17" s="136" t="e">
        <f t="shared" ref="N17:N56" si="1">(I17-J17)/J17</f>
        <v>#DIV/0!</v>
      </c>
    </row>
    <row r="18" spans="1:17" x14ac:dyDescent="0.2">
      <c r="B18" s="7" t="s">
        <v>84</v>
      </c>
      <c r="G18" s="26">
        <v>0</v>
      </c>
      <c r="H18" s="26">
        <v>0</v>
      </c>
      <c r="I18" s="26">
        <v>0</v>
      </c>
      <c r="J18" s="26">
        <v>0</v>
      </c>
      <c r="K18" s="26" t="n">
        <f>H18</f>
        <v>0.0</v>
      </c>
      <c r="M18" s="136" t="e">
        <f t="shared" si="0"/>
        <v>#DIV/0!</v>
      </c>
      <c r="N18" s="136" t="e">
        <f t="shared" si="1"/>
        <v>#DIV/0!</v>
      </c>
    </row>
    <row r="19" spans="1:17" x14ac:dyDescent="0.2">
      <c r="G19" s="28"/>
      <c r="K19" s="28"/>
      <c r="M19" s="136" t="e">
        <f t="shared" si="0"/>
        <v>#DIV/0!</v>
      </c>
      <c r="N19" s="136" t="e">
        <f t="shared" si="1"/>
        <v>#DIV/0!</v>
      </c>
    </row>
    <row r="20" spans="1:17" x14ac:dyDescent="0.2">
      <c r="B20" s="8" t="s">
        <v>83</v>
      </c>
      <c r="G20" s="15" t="n">
        <f>SUM(G16:G18)</f>
        <v>0.0</v>
      </c>
      <c r="H20" s="15" t="n">
        <f>SUM(H16:H18)</f>
        <v>0.0</v>
      </c>
      <c r="I20" s="15" t="n">
        <f>SUM(I16:I18)</f>
        <v>0.0</v>
      </c>
      <c r="J20" s="15" t="n">
        <f>SUM(J16:J18)</f>
        <v>0.0</v>
      </c>
      <c r="K20" s="15" t="n">
        <f>H20</f>
        <v>0.0</v>
      </c>
      <c r="M20" s="136" t="e">
        <f t="shared" si="0"/>
        <v>#DIV/0!</v>
      </c>
      <c r="N20" s="136" t="e">
        <f t="shared" si="1"/>
        <v>#DIV/0!</v>
      </c>
    </row>
    <row r="21" spans="1:17" x14ac:dyDescent="0.2">
      <c r="G21" s="28"/>
      <c r="K21" s="28"/>
      <c r="M21" s="136" t="e">
        <f t="shared" si="0"/>
        <v>#DIV/0!</v>
      </c>
      <c r="N21" s="136" t="e">
        <f t="shared" si="1"/>
        <v>#DIV/0!</v>
      </c>
    </row>
    <row r="22" spans="1:17" x14ac:dyDescent="0.2">
      <c r="G22" s="28"/>
      <c r="K22" s="28"/>
      <c r="M22" s="136" t="e">
        <f t="shared" si="0"/>
        <v>#DIV/0!</v>
      </c>
      <c r="N22" s="136" t="e">
        <f t="shared" si="1"/>
        <v>#DIV/0!</v>
      </c>
    </row>
    <row r="23" spans="1:17" ht="15" x14ac:dyDescent="0.2">
      <c r="A23" s="23" t="s">
        <v>82</v>
      </c>
      <c r="G23" s="28"/>
      <c r="K23" s="28"/>
      <c r="M23" s="136" t="e">
        <f t="shared" si="0"/>
        <v>#DIV/0!</v>
      </c>
      <c r="N23" s="136" t="e">
        <f t="shared" si="1"/>
        <v>#DIV/0!</v>
      </c>
      <c r="O23" s="135" t="e">
        <f>(SUM(H24:H32)-SUM(I24:I32))/SUM(I24:I32)</f>
        <v>#DIV/0!</v>
      </c>
      <c r="P23" s="135" t="e">
        <f>(SUM(I24:I32)-SUM(J24:J32))/SUM(J24:J32)</f>
        <v>#DIV/0!</v>
      </c>
    </row>
    <row r="24" spans="1:17" x14ac:dyDescent="0.2">
      <c r="B24" s="7" t="s">
        <v>81</v>
      </c>
      <c r="G24" s="26">
        <v>0</v>
      </c>
      <c r="H24" s="26">
        <v>0</v>
      </c>
      <c r="I24" s="26">
        <v>0</v>
      </c>
      <c r="J24" s="26">
        <v>0</v>
      </c>
      <c r="K24" s="26" t="n">
        <f t="shared" ref="K24:K32" si="2">H24</f>
        <v>0.0</v>
      </c>
      <c r="M24" s="136" t="e">
        <f t="shared" si="0"/>
        <v>#DIV/0!</v>
      </c>
      <c r="N24" s="136" t="e">
        <f t="shared" si="1"/>
        <v>#DIV/0!</v>
      </c>
    </row>
    <row r="25" spans="1:17" x14ac:dyDescent="0.2">
      <c r="B25" s="7" t="s">
        <v>64</v>
      </c>
      <c r="G25" s="26">
        <v>0</v>
      </c>
      <c r="H25" s="26" t="n">
        <v>0.0</v>
      </c>
      <c r="I25" s="26">
        <v>0</v>
      </c>
      <c r="J25" s="26">
        <v>0</v>
      </c>
      <c r="K25" s="26" t="n">
        <f t="shared" si="2"/>
        <v>0.0</v>
      </c>
      <c r="M25" s="136" t="e">
        <f t="shared" si="0"/>
        <v>#DIV/0!</v>
      </c>
      <c r="N25" s="136" t="e">
        <f t="shared" si="1"/>
        <v>#DIV/0!</v>
      </c>
      <c r="O25" s="136" t="e">
        <f t="shared" ref="O25:P25" si="3">H25/SUM(H24:H32)</f>
        <v>#DIV/0!</v>
      </c>
      <c r="P25" s="136" t="e">
        <f t="shared" si="3"/>
        <v>#DIV/0!</v>
      </c>
      <c r="Q25" s="136" t="e">
        <f>J25/SUM(J24:J32)</f>
        <v>#DIV/0!</v>
      </c>
    </row>
    <row r="26" spans="1:17" x14ac:dyDescent="0.2">
      <c r="B26" s="7" t="s">
        <v>62</v>
      </c>
      <c r="E26" s="30"/>
      <c r="G26" s="26">
        <v>0</v>
      </c>
      <c r="H26" s="26">
        <v>0</v>
      </c>
      <c r="I26" s="26">
        <v>0</v>
      </c>
      <c r="J26" s="26">
        <v>0</v>
      </c>
      <c r="K26" s="26" t="n">
        <f t="shared" si="2"/>
        <v>0.0</v>
      </c>
      <c r="M26" s="136" t="e">
        <f t="shared" si="0"/>
        <v>#DIV/0!</v>
      </c>
      <c r="N26" s="136" t="e">
        <f t="shared" si="1"/>
        <v>#DIV/0!</v>
      </c>
      <c r="O26" s="136" t="e">
        <f t="shared" ref="O26:P26" si="4">H26/SUM(H24:H32)</f>
        <v>#DIV/0!</v>
      </c>
      <c r="P26" s="136" t="e">
        <f t="shared" si="4"/>
        <v>#DIV/0!</v>
      </c>
      <c r="Q26" s="136" t="e">
        <f>J26/SUM(J24:J32)</f>
        <v>#DIV/0!</v>
      </c>
    </row>
    <row r="27" spans="1:17" x14ac:dyDescent="0.2">
      <c r="B27" s="7" t="s">
        <v>202</v>
      </c>
      <c r="G27" s="26">
        <v>0</v>
      </c>
      <c r="H27" s="26">
        <v>0</v>
      </c>
      <c r="I27" s="26">
        <v>0</v>
      </c>
      <c r="J27" s="26">
        <v>0</v>
      </c>
      <c r="K27" s="26" t="n">
        <f t="shared" si="2"/>
        <v>0.0</v>
      </c>
      <c r="M27" s="136" t="e">
        <f t="shared" si="0"/>
        <v>#DIV/0!</v>
      </c>
      <c r="N27" s="136" t="e">
        <f t="shared" si="1"/>
        <v>#DIV/0!</v>
      </c>
      <c r="O27" s="136" t="e">
        <f t="shared" ref="O27:P27" si="5">H27/SUM(H24:H32)</f>
        <v>#DIV/0!</v>
      </c>
      <c r="P27" s="136" t="e">
        <f t="shared" si="5"/>
        <v>#DIV/0!</v>
      </c>
      <c r="Q27" s="136" t="e">
        <f>J27/SUM(J24:J32)</f>
        <v>#DIV/0!</v>
      </c>
    </row>
    <row r="28" spans="1:17" x14ac:dyDescent="0.2">
      <c r="B28" s="7" t="s">
        <v>80</v>
      </c>
      <c r="G28" s="26">
        <v>0</v>
      </c>
      <c r="H28" s="26">
        <v>0</v>
      </c>
      <c r="I28" s="26">
        <v>0</v>
      </c>
      <c r="J28" s="26">
        <v>0</v>
      </c>
      <c r="K28" s="26" t="n">
        <f t="shared" si="2"/>
        <v>0.0</v>
      </c>
      <c r="M28" s="136" t="e">
        <f t="shared" si="0"/>
        <v>#DIV/0!</v>
      </c>
      <c r="N28" s="136" t="e">
        <f t="shared" si="1"/>
        <v>#DIV/0!</v>
      </c>
      <c r="O28" s="136" t="e">
        <f t="shared" ref="O28:P28" si="6">H28/SUM(H24:H32)</f>
        <v>#DIV/0!</v>
      </c>
      <c r="P28" s="136" t="e">
        <f t="shared" si="6"/>
        <v>#DIV/0!</v>
      </c>
      <c r="Q28" s="136" t="e">
        <f>J28/SUM(J24:J32)</f>
        <v>#DIV/0!</v>
      </c>
    </row>
    <row r="29" spans="1:17" x14ac:dyDescent="0.2">
      <c r="B29" s="7" t="s">
        <v>203</v>
      </c>
      <c r="G29" s="26">
        <v>0</v>
      </c>
      <c r="H29" s="26">
        <v>0</v>
      </c>
      <c r="I29" s="26">
        <v>0</v>
      </c>
      <c r="J29" s="26">
        <v>0</v>
      </c>
      <c r="K29" s="26" t="n">
        <f t="shared" si="2"/>
        <v>0.0</v>
      </c>
      <c r="M29" s="136" t="e">
        <f t="shared" si="0"/>
        <v>#DIV/0!</v>
      </c>
      <c r="N29" s="136" t="e">
        <f t="shared" si="1"/>
        <v>#DIV/0!</v>
      </c>
      <c r="O29" s="136" t="e">
        <f t="shared" ref="O29:P29" si="7">H29/SUM(H24:H32)</f>
        <v>#DIV/0!</v>
      </c>
      <c r="P29" s="136" t="e">
        <f t="shared" si="7"/>
        <v>#DIV/0!</v>
      </c>
      <c r="Q29" s="136" t="e">
        <f>J29/SUM(J24:J32)</f>
        <v>#DIV/0!</v>
      </c>
    </row>
    <row r="30" spans="1:17" x14ac:dyDescent="0.2">
      <c r="B30" s="7" t="s">
        <v>79</v>
      </c>
      <c r="G30" s="26">
        <v>0</v>
      </c>
      <c r="H30" s="26">
        <v>0</v>
      </c>
      <c r="I30" s="26">
        <v>0</v>
      </c>
      <c r="J30" s="26">
        <v>0</v>
      </c>
      <c r="K30" s="26" t="n">
        <f t="shared" si="2"/>
        <v>0.0</v>
      </c>
      <c r="M30" s="136" t="e">
        <f t="shared" si="0"/>
        <v>#DIV/0!</v>
      </c>
      <c r="N30" s="136" t="e">
        <f t="shared" si="1"/>
        <v>#DIV/0!</v>
      </c>
      <c r="O30" s="136" t="e">
        <f t="shared" ref="O30:P30" si="8">H30/SUM(H24:H32)</f>
        <v>#DIV/0!</v>
      </c>
      <c r="P30" s="136" t="e">
        <f t="shared" si="8"/>
        <v>#DIV/0!</v>
      </c>
      <c r="Q30" s="136" t="e">
        <f>J30/SUM(J24:J32)</f>
        <v>#DIV/0!</v>
      </c>
    </row>
    <row r="31" spans="1:17" x14ac:dyDescent="0.2">
      <c r="B31" s="7" t="s">
        <v>204</v>
      </c>
      <c r="G31" s="26">
        <v>0</v>
      </c>
      <c r="H31" s="26">
        <v>0</v>
      </c>
      <c r="I31" s="26">
        <v>0</v>
      </c>
      <c r="J31" s="26">
        <v>0</v>
      </c>
      <c r="K31" s="26" t="n">
        <f t="shared" si="2"/>
        <v>0.0</v>
      </c>
      <c r="M31" s="136" t="e">
        <f t="shared" si="0"/>
        <v>#DIV/0!</v>
      </c>
      <c r="N31" s="136" t="e">
        <f t="shared" si="1"/>
        <v>#DIV/0!</v>
      </c>
      <c r="O31" s="136" t="e">
        <f t="shared" ref="O31:P31" si="9">H31/SUM(H24:H32)</f>
        <v>#DIV/0!</v>
      </c>
      <c r="P31" s="136" t="e">
        <f t="shared" si="9"/>
        <v>#DIV/0!</v>
      </c>
      <c r="Q31" s="136" t="e">
        <f>J31/SUM(J24:J32)</f>
        <v>#DIV/0!</v>
      </c>
    </row>
    <row r="32" spans="1:17" x14ac:dyDescent="0.2">
      <c r="B32" s="7" t="s">
        <v>78</v>
      </c>
      <c r="G32" s="26">
        <v>0</v>
      </c>
      <c r="H32" s="26">
        <v>0</v>
      </c>
      <c r="I32" s="26">
        <v>0</v>
      </c>
      <c r="J32" s="26">
        <v>0</v>
      </c>
      <c r="K32" s="26" t="n">
        <f t="shared" si="2"/>
        <v>0.0</v>
      </c>
      <c r="M32" s="136" t="e">
        <f t="shared" si="0"/>
        <v>#DIV/0!</v>
      </c>
      <c r="N32" s="136" t="e">
        <f t="shared" si="1"/>
        <v>#DIV/0!</v>
      </c>
      <c r="O32" s="136" t="e">
        <f t="shared" ref="O32:P32" si="10">H32/SUM(H24:H32)</f>
        <v>#DIV/0!</v>
      </c>
      <c r="P32" s="136" t="e">
        <f t="shared" si="10"/>
        <v>#DIV/0!</v>
      </c>
      <c r="Q32" s="136" t="e">
        <f>J32/SUM(J24:J32)</f>
        <v>#DIV/0!</v>
      </c>
    </row>
    <row r="33" spans="1:14" x14ac:dyDescent="0.2">
      <c r="G33" s="28"/>
      <c r="K33" s="28"/>
      <c r="M33" s="136" t="e">
        <f t="shared" si="0"/>
        <v>#DIV/0!</v>
      </c>
      <c r="N33" s="136" t="e">
        <f t="shared" si="1"/>
        <v>#DIV/0!</v>
      </c>
    </row>
    <row r="34" spans="1:14" x14ac:dyDescent="0.2">
      <c r="B34" s="8" t="s">
        <v>77</v>
      </c>
      <c r="G34" s="15" t="n">
        <f>SUM(G20:G32)</f>
        <v>0.0</v>
      </c>
      <c r="H34" s="15" t="n">
        <f>SUM(H20:H32)</f>
        <v>0.0</v>
      </c>
      <c r="I34" s="15" t="n">
        <f>SUM(I20:I32)</f>
        <v>0.0</v>
      </c>
      <c r="J34" s="15" t="n">
        <f>SUM(J20:J32)</f>
        <v>0.0</v>
      </c>
      <c r="K34" s="15" t="n">
        <f>H34</f>
        <v>0.0</v>
      </c>
      <c r="M34" s="136" t="e">
        <f t="shared" si="0"/>
        <v>#DIV/0!</v>
      </c>
      <c r="N34" s="136" t="e">
        <f t="shared" si="1"/>
        <v>#DIV/0!</v>
      </c>
    </row>
    <row r="35" spans="1:14" x14ac:dyDescent="0.2">
      <c r="G35" s="28"/>
      <c r="K35" s="28"/>
      <c r="M35" s="136" t="e">
        <f t="shared" si="0"/>
        <v>#DIV/0!</v>
      </c>
      <c r="N35" s="136" t="e">
        <f t="shared" si="1"/>
        <v>#DIV/0!</v>
      </c>
    </row>
    <row r="36" spans="1:14" ht="15" x14ac:dyDescent="0.2">
      <c r="A36" s="23" t="s">
        <v>76</v>
      </c>
      <c r="M36" s="136" t="e">
        <f t="shared" si="0"/>
        <v>#DIV/0!</v>
      </c>
      <c r="N36" s="136" t="e">
        <f t="shared" si="1"/>
        <v>#DIV/0!</v>
      </c>
    </row>
    <row r="37" spans="1:14" x14ac:dyDescent="0.2">
      <c r="B37" s="7" t="s">
        <v>75</v>
      </c>
      <c r="G37" s="26">
        <v>0</v>
      </c>
      <c r="H37" s="26">
        <v>0</v>
      </c>
      <c r="I37" s="26">
        <v>0</v>
      </c>
      <c r="J37" s="26">
        <v>0</v>
      </c>
      <c r="K37" s="26" t="n">
        <f>H37</f>
        <v>0.0</v>
      </c>
      <c r="M37" s="136" t="e">
        <f t="shared" si="0"/>
        <v>#DIV/0!</v>
      </c>
      <c r="N37" s="136" t="e">
        <f t="shared" si="1"/>
        <v>#DIV/0!</v>
      </c>
    </row>
    <row r="38" spans="1:14" x14ac:dyDescent="0.2">
      <c r="B38" s="7" t="s">
        <v>74</v>
      </c>
      <c r="G38" s="26">
        <v>0</v>
      </c>
      <c r="H38" s="26">
        <v>0</v>
      </c>
      <c r="I38" s="26">
        <v>0</v>
      </c>
      <c r="J38" s="26">
        <v>0</v>
      </c>
      <c r="K38" s="26" t="n">
        <f>H38</f>
        <v>0.0</v>
      </c>
      <c r="M38" s="136" t="e">
        <f t="shared" si="0"/>
        <v>#DIV/0!</v>
      </c>
      <c r="N38" s="136" t="e">
        <f t="shared" si="1"/>
        <v>#DIV/0!</v>
      </c>
    </row>
    <row r="39" spans="1:14" x14ac:dyDescent="0.2">
      <c r="B39" s="7" t="s">
        <v>201</v>
      </c>
      <c r="G39" s="26">
        <v>0</v>
      </c>
      <c r="H39" s="26" t="n">
        <v>0.0</v>
      </c>
      <c r="I39" s="26">
        <v>0</v>
      </c>
      <c r="J39" s="26">
        <v>0</v>
      </c>
      <c r="K39" s="26" t="n">
        <f>H39</f>
        <v>0.0</v>
      </c>
      <c r="M39" s="136" t="e">
        <f t="shared" si="0"/>
        <v>#DIV/0!</v>
      </c>
      <c r="N39" s="136" t="e">
        <f t="shared" si="1"/>
        <v>#DIV/0!</v>
      </c>
    </row>
    <row r="40" spans="1:14" x14ac:dyDescent="0.2">
      <c r="B40" s="7" t="s">
        <v>73</v>
      </c>
      <c r="G40" s="26">
        <v>0</v>
      </c>
      <c r="H40" s="26">
        <v>0</v>
      </c>
      <c r="I40" s="26">
        <v>0</v>
      </c>
      <c r="J40" s="26">
        <v>0</v>
      </c>
      <c r="K40" s="26" t="n">
        <f>H40</f>
        <v>0.0</v>
      </c>
      <c r="M40" s="136" t="e">
        <f t="shared" si="0"/>
        <v>#DIV/0!</v>
      </c>
      <c r="N40" s="136" t="e">
        <f t="shared" si="1"/>
        <v>#DIV/0!</v>
      </c>
    </row>
    <row r="41" spans="1:14" x14ac:dyDescent="0.2">
      <c r="G41" s="28"/>
      <c r="K41" s="28"/>
      <c r="M41" s="136" t="e">
        <f t="shared" si="0"/>
        <v>#DIV/0!</v>
      </c>
      <c r="N41" s="136" t="e">
        <f t="shared" si="1"/>
        <v>#DIV/0!</v>
      </c>
    </row>
    <row r="42" spans="1:14" ht="15" x14ac:dyDescent="0.2">
      <c r="A42" s="23" t="s">
        <v>72</v>
      </c>
      <c r="G42" s="28"/>
      <c r="K42" s="28"/>
      <c r="M42" s="136" t="e">
        <f t="shared" si="0"/>
        <v>#DIV/0!</v>
      </c>
      <c r="N42" s="136" t="e">
        <f t="shared" si="1"/>
        <v>#DIV/0!</v>
      </c>
    </row>
    <row r="43" spans="1:14" x14ac:dyDescent="0.2">
      <c r="B43" s="7" t="s">
        <v>71</v>
      </c>
      <c r="G43" s="26">
        <v>0</v>
      </c>
      <c r="H43" s="26" t="n">
        <v>0.0</v>
      </c>
      <c r="I43" s="26">
        <v>0</v>
      </c>
      <c r="J43" s="26">
        <v>0</v>
      </c>
      <c r="K43" s="26" t="n">
        <f>H43</f>
        <v>0.0</v>
      </c>
      <c r="M43" s="136" t="e">
        <f t="shared" si="0"/>
        <v>#DIV/0!</v>
      </c>
      <c r="N43" s="136" t="e">
        <f t="shared" si="1"/>
        <v>#DIV/0!</v>
      </c>
    </row>
    <row r="44" spans="1:14" x14ac:dyDescent="0.2">
      <c r="G44" s="28"/>
      <c r="K44" s="28"/>
      <c r="M44" s="136" t="e">
        <f t="shared" si="0"/>
        <v>#DIV/0!</v>
      </c>
      <c r="N44" s="136" t="e">
        <f t="shared" si="1"/>
        <v>#DIV/0!</v>
      </c>
    </row>
    <row r="45" spans="1:14" x14ac:dyDescent="0.2">
      <c r="B45" s="8" t="s">
        <v>70</v>
      </c>
      <c r="G45" s="15" t="n">
        <f>SUM(G34:G43)</f>
        <v>0.0</v>
      </c>
      <c r="H45" s="15" t="n">
        <f>SUM(H34:H43)</f>
        <v>0.0</v>
      </c>
      <c r="I45" s="15" t="n">
        <f>SUM(I34:I43)</f>
        <v>0.0</v>
      </c>
      <c r="J45" s="15" t="n">
        <f>SUM(J34:J43)</f>
        <v>0.0</v>
      </c>
      <c r="K45" s="15" t="n">
        <f>H45</f>
        <v>0.0</v>
      </c>
      <c r="M45" s="136" t="e">
        <f t="shared" si="0"/>
        <v>#DIV/0!</v>
      </c>
      <c r="N45" s="136" t="e">
        <f t="shared" si="1"/>
        <v>#DIV/0!</v>
      </c>
    </row>
    <row r="46" spans="1:14" x14ac:dyDescent="0.2">
      <c r="G46" s="28"/>
      <c r="K46" s="28"/>
      <c r="M46" s="136" t="e">
        <f t="shared" si="0"/>
        <v>#DIV/0!</v>
      </c>
      <c r="N46" s="136" t="e">
        <f t="shared" si="1"/>
        <v>#DIV/0!</v>
      </c>
    </row>
    <row r="47" spans="1:14" x14ac:dyDescent="0.2">
      <c r="B47" s="7" t="s">
        <v>69</v>
      </c>
      <c r="G47" s="26">
        <v>0</v>
      </c>
      <c r="H47" s="26">
        <v>0</v>
      </c>
      <c r="I47" s="26">
        <v>0</v>
      </c>
      <c r="J47" s="26">
        <v>0</v>
      </c>
      <c r="K47" s="26" t="n">
        <f>H47</f>
        <v>0.0</v>
      </c>
      <c r="M47" s="136" t="e">
        <f t="shared" si="0"/>
        <v>#DIV/0!</v>
      </c>
      <c r="N47" s="136" t="e">
        <f t="shared" si="1"/>
        <v>#DIV/0!</v>
      </c>
    </row>
    <row r="48" spans="1:14" x14ac:dyDescent="0.2">
      <c r="G48" s="28"/>
      <c r="K48" s="28"/>
      <c r="M48" s="136" t="e">
        <f t="shared" si="0"/>
        <v>#DIV/0!</v>
      </c>
      <c r="N48" s="136" t="e">
        <f t="shared" si="1"/>
        <v>#DIV/0!</v>
      </c>
    </row>
    <row r="49" spans="1:14" ht="14.25" x14ac:dyDescent="0.2">
      <c r="B49" s="8" t="s">
        <v>68</v>
      </c>
      <c r="G49" s="29" t="n">
        <f>SUM(G45:G47)</f>
        <v>0.0</v>
      </c>
      <c r="H49" s="29" t="n">
        <f>SUM(H45:H47)</f>
        <v>0.0</v>
      </c>
      <c r="I49" s="29" t="n">
        <f>SUM(I45:I47)</f>
        <v>0.0</v>
      </c>
      <c r="J49" s="29" t="n">
        <f>SUM(J45:J47)</f>
        <v>0.0</v>
      </c>
      <c r="K49" s="29" t="n">
        <f>H49</f>
        <v>0.0</v>
      </c>
      <c r="M49" s="136" t="e">
        <f t="shared" si="0"/>
        <v>#DIV/0!</v>
      </c>
      <c r="N49" s="136" t="e">
        <f t="shared" si="1"/>
        <v>#DIV/0!</v>
      </c>
    </row>
    <row r="50" spans="1:14" x14ac:dyDescent="0.2">
      <c r="G50" s="28"/>
      <c r="K50" s="27"/>
      <c r="M50" s="136" t="e">
        <f t="shared" si="0"/>
        <v>#DIV/0!</v>
      </c>
      <c r="N50" s="136" t="e">
        <f t="shared" si="1"/>
        <v>#DIV/0!</v>
      </c>
    </row>
    <row r="51" spans="1:14" x14ac:dyDescent="0.2">
      <c r="A51" s="25" t="s">
        <v>67</v>
      </c>
      <c r="B51" s="7" t="s">
        <v>66</v>
      </c>
      <c r="G51" s="26">
        <v>0</v>
      </c>
      <c r="H51" s="26">
        <v>0</v>
      </c>
      <c r="I51" s="26">
        <v>0</v>
      </c>
      <c r="J51" s="26">
        <v>0</v>
      </c>
      <c r="K51" s="26" t="n">
        <f>H51</f>
        <v>0.0</v>
      </c>
      <c r="M51" s="136" t="e">
        <f t="shared" si="0"/>
        <v>#DIV/0!</v>
      </c>
      <c r="N51" s="136" t="e">
        <f t="shared" si="1"/>
        <v>#DIV/0!</v>
      </c>
    </row>
    <row r="52" spans="1:14" x14ac:dyDescent="0.2">
      <c r="A52" s="25" t="s">
        <v>63</v>
      </c>
      <c r="B52" s="7" t="s">
        <v>65</v>
      </c>
      <c r="G52" s="26" t="n">
        <f>-G43</f>
        <v>0.0</v>
      </c>
      <c r="H52" s="26" t="n">
        <f>H43*(-1)</f>
        <v>0.0</v>
      </c>
      <c r="I52" s="26" t="n">
        <f>I43*(-1)</f>
        <v>0.0</v>
      </c>
      <c r="J52" s="26" t="n">
        <f>J43*(-1)</f>
        <v>0.0</v>
      </c>
      <c r="K52" s="26" t="n">
        <f>H52</f>
        <v>0.0</v>
      </c>
      <c r="M52" s="136" t="e">
        <f t="shared" si="0"/>
        <v>#DIV/0!</v>
      </c>
      <c r="N52" s="136" t="e">
        <f t="shared" si="1"/>
        <v>#DIV/0!</v>
      </c>
    </row>
    <row r="53" spans="1:14" x14ac:dyDescent="0.2">
      <c r="A53" s="25" t="s">
        <v>63</v>
      </c>
      <c r="B53" s="7" t="s">
        <v>64</v>
      </c>
      <c r="G53" s="26" t="n">
        <f t="shared" ref="G53:J54" si="11">G25*(-1)</f>
        <v>0.0</v>
      </c>
      <c r="H53" s="26" t="n">
        <f t="shared" si="11"/>
        <v>0.0</v>
      </c>
      <c r="I53" s="26" t="n">
        <f t="shared" si="11"/>
        <v>0.0</v>
      </c>
      <c r="J53" s="26" t="n">
        <f t="shared" si="11"/>
        <v>0.0</v>
      </c>
      <c r="K53" s="26" t="n">
        <f>H53</f>
        <v>0.0</v>
      </c>
      <c r="M53" s="136" t="e">
        <f t="shared" si="0"/>
        <v>#DIV/0!</v>
      </c>
      <c r="N53" s="136" t="e">
        <f t="shared" si="1"/>
        <v>#DIV/0!</v>
      </c>
    </row>
    <row r="54" spans="1:14" x14ac:dyDescent="0.2">
      <c r="A54" s="25" t="s">
        <v>63</v>
      </c>
      <c r="B54" s="7" t="s">
        <v>62</v>
      </c>
      <c r="G54" s="15" t="n">
        <f t="shared" si="11"/>
        <v>0.0</v>
      </c>
      <c r="H54" s="15" t="n">
        <f t="shared" si="11"/>
        <v>0.0</v>
      </c>
      <c r="I54" s="15" t="n">
        <f t="shared" si="11"/>
        <v>0.0</v>
      </c>
      <c r="J54" s="15" t="n">
        <f t="shared" si="11"/>
        <v>0.0</v>
      </c>
      <c r="K54" s="15" t="n">
        <f>H54</f>
        <v>0.0</v>
      </c>
      <c r="M54" s="136" t="e">
        <f t="shared" si="0"/>
        <v>#DIV/0!</v>
      </c>
      <c r="N54" s="136" t="e">
        <f t="shared" si="1"/>
        <v>#DIV/0!</v>
      </c>
    </row>
    <row r="55" spans="1:14" x14ac:dyDescent="0.2">
      <c r="M55" s="136" t="e">
        <f t="shared" si="0"/>
        <v>#DIV/0!</v>
      </c>
      <c r="N55" s="136" t="e">
        <f t="shared" si="1"/>
        <v>#DIV/0!</v>
      </c>
    </row>
    <row r="56" spans="1:14" ht="15" x14ac:dyDescent="0.2">
      <c r="B56" s="71" t="s">
        <v>61</v>
      </c>
      <c r="C56" s="13"/>
      <c r="D56" s="13"/>
      <c r="E56" s="13"/>
      <c r="F56" s="13"/>
      <c r="G56" s="84" t="n">
        <f>SUM(G49:G54)</f>
        <v>0.0</v>
      </c>
      <c r="H56" s="84" t="n">
        <f>SUM(H49:H54)</f>
        <v>0.0</v>
      </c>
      <c r="I56" s="84" t="n">
        <f>SUM(I49:I54)</f>
        <v>0.0</v>
      </c>
      <c r="J56" s="84" t="n">
        <f>SUM(J49:J54)</f>
        <v>0.0</v>
      </c>
      <c r="K56" s="84" t="n">
        <f>SUM(K49:K54)</f>
        <v>0.0</v>
      </c>
      <c r="M56" s="136" t="e">
        <f t="shared" si="0"/>
        <v>#DIV/0!</v>
      </c>
      <c r="N56" s="136" t="e">
        <f t="shared" si="1"/>
        <v>#DIV/0!</v>
      </c>
    </row>
    <row r="58" spans="1:14" ht="15" x14ac:dyDescent="0.2">
      <c r="A58" s="23" t="s">
        <v>60</v>
      </c>
      <c r="B58" s="22" t="s">
        <v>59</v>
      </c>
      <c r="C58" s="22" t="s">
        <v>58</v>
      </c>
      <c r="D58" s="22" t="s">
        <v>57</v>
      </c>
      <c r="E58" s="22" t="s">
        <v>56</v>
      </c>
      <c r="F58" s="22" t="s">
        <v>55</v>
      </c>
      <c r="G58" s="22" t="s">
        <v>54</v>
      </c>
      <c r="H58" s="22" t="s">
        <v>54</v>
      </c>
      <c r="I58" s="22" t="s">
        <v>54</v>
      </c>
      <c r="J58" s="22" t="s">
        <v>54</v>
      </c>
      <c r="K58" s="22" t="s">
        <v>54</v>
      </c>
    </row>
    <row r="59" spans="1:14" x14ac:dyDescent="0.2">
      <c r="B59" s="179"/>
      <c r="C59" s="179"/>
      <c r="D59" s="179"/>
      <c r="E59" s="179"/>
      <c r="F59" s="179"/>
      <c r="G59" s="179"/>
      <c r="H59" s="179"/>
      <c r="I59" s="179"/>
      <c r="J59" s="179"/>
      <c r="K59" s="179"/>
    </row>
    <row r="60" spans="1:14" x14ac:dyDescent="0.2">
      <c r="B60" s="21" t="s">
        <v>310</v>
      </c>
      <c r="C60" s="16">
        <v>0</v>
      </c>
      <c r="D60" s="18">
        <v>0.05</v>
      </c>
      <c r="E60" s="17"/>
      <c r="F60" s="16">
        <v>0</v>
      </c>
      <c r="G60" s="16" t="n">
        <f t="shared" ref="G60:J65" si="12">$F60*12</f>
        <v>0.0</v>
      </c>
      <c r="H60" s="16" t="n">
        <f>PMT((D60*365/360/12),12,BSA!K51,-BSA!J51)*12</f>
        <v>0.0</v>
      </c>
      <c r="I60" s="16" t="n">
        <f>PMT((D60*365/360/12),12,BSA!L51,-BSA!K51)*12</f>
        <v>0.0</v>
      </c>
      <c r="J60" s="16" t="n">
        <f>PMT((D60*365/360/12),12,BSA!M51,-BSA!L51)*12</f>
        <v>0.0</v>
      </c>
      <c r="K60" s="16" t="n">
        <f>H60</f>
        <v>0.0</v>
      </c>
    </row>
    <row r="61" spans="1:14" x14ac:dyDescent="0.2">
      <c r="B61" s="21"/>
      <c r="C61" s="16">
        <v>0</v>
      </c>
      <c r="D61" s="18"/>
      <c r="E61" s="17"/>
      <c r="F61" s="16">
        <v>0</v>
      </c>
      <c r="G61" s="16" t="n">
        <f t="shared" si="12"/>
        <v>0.0</v>
      </c>
      <c r="H61" s="16" t="n">
        <f t="shared" si="12"/>
        <v>0.0</v>
      </c>
      <c r="I61" s="16" t="n">
        <f t="shared" si="12"/>
        <v>0.0</v>
      </c>
      <c r="J61" s="16" t="n">
        <f t="shared" si="12"/>
        <v>0.0</v>
      </c>
      <c r="K61" s="16" t="n">
        <f t="shared" ref="K61:K69" si="13">H61</f>
        <v>0.0</v>
      </c>
    </row>
    <row r="62" spans="1:14" x14ac:dyDescent="0.2">
      <c r="B62" s="21"/>
      <c r="C62" s="16">
        <v>0</v>
      </c>
      <c r="D62" s="18"/>
      <c r="E62" s="17"/>
      <c r="F62" s="16">
        <v>0</v>
      </c>
      <c r="G62" s="16" t="n">
        <f t="shared" si="12"/>
        <v>0.0</v>
      </c>
      <c r="H62" s="16" t="n">
        <f t="shared" si="12"/>
        <v>0.0</v>
      </c>
      <c r="I62" s="16" t="n">
        <f t="shared" si="12"/>
        <v>0.0</v>
      </c>
      <c r="J62" s="16" t="n">
        <f t="shared" si="12"/>
        <v>0.0</v>
      </c>
      <c r="K62" s="16" t="n">
        <f t="shared" si="13"/>
        <v>0.0</v>
      </c>
    </row>
    <row r="63" spans="1:14" x14ac:dyDescent="0.2">
      <c r="B63" s="21"/>
      <c r="C63" s="16">
        <v>0</v>
      </c>
      <c r="D63" s="18"/>
      <c r="E63" s="17"/>
      <c r="F63" s="16">
        <v>0</v>
      </c>
      <c r="G63" s="16" t="n">
        <f t="shared" si="12"/>
        <v>0.0</v>
      </c>
      <c r="H63" s="16" t="n">
        <f t="shared" si="12"/>
        <v>0.0</v>
      </c>
      <c r="I63" s="16" t="n">
        <f t="shared" si="12"/>
        <v>0.0</v>
      </c>
      <c r="J63" s="16" t="n">
        <f t="shared" si="12"/>
        <v>0.0</v>
      </c>
      <c r="K63" s="16" t="n">
        <f t="shared" si="13"/>
        <v>0.0</v>
      </c>
    </row>
    <row r="64" spans="1:14" x14ac:dyDescent="0.2">
      <c r="B64" s="21"/>
      <c r="C64" s="16">
        <v>0</v>
      </c>
      <c r="D64" s="18"/>
      <c r="E64" s="17"/>
      <c r="F64" s="16" t="n">
        <f>5%*C64</f>
        <v>0.0</v>
      </c>
      <c r="G64" s="16" t="n">
        <f t="shared" si="12"/>
        <v>0.0</v>
      </c>
      <c r="H64" s="16" t="n">
        <f t="shared" si="12"/>
        <v>0.0</v>
      </c>
      <c r="I64" s="16" t="n">
        <f t="shared" si="12"/>
        <v>0.0</v>
      </c>
      <c r="J64" s="16" t="n">
        <f t="shared" si="12"/>
        <v>0.0</v>
      </c>
      <c r="K64" s="16" t="n">
        <f t="shared" si="13"/>
        <v>0.0</v>
      </c>
    </row>
    <row r="65" spans="2:11" x14ac:dyDescent="0.2">
      <c r="B65" s="21"/>
      <c r="C65" s="16">
        <v>0</v>
      </c>
      <c r="D65" s="18"/>
      <c r="E65" s="17"/>
      <c r="F65" s="16" t="n">
        <f t="shared" ref="F65:F66" si="14">5%*C65</f>
        <v>0.0</v>
      </c>
      <c r="G65" s="16" t="n">
        <f t="shared" si="12"/>
        <v>0.0</v>
      </c>
      <c r="H65" s="16" t="n">
        <f t="shared" ref="H65:J69" si="15">$F65*12</f>
        <v>0.0</v>
      </c>
      <c r="I65" s="16" t="n">
        <f t="shared" si="15"/>
        <v>0.0</v>
      </c>
      <c r="J65" s="16" t="n">
        <f t="shared" si="15"/>
        <v>0.0</v>
      </c>
      <c r="K65" s="16" t="n">
        <f t="shared" si="13"/>
        <v>0.0</v>
      </c>
    </row>
    <row r="66" spans="2:11" x14ac:dyDescent="0.2">
      <c r="B66" s="21"/>
      <c r="C66" s="16">
        <v>0</v>
      </c>
      <c r="D66" s="18"/>
      <c r="E66" s="17"/>
      <c r="F66" s="16" t="n">
        <f t="shared" si="14"/>
        <v>0.0</v>
      </c>
      <c r="G66" s="16" t="n">
        <f>$F66*12</f>
        <v>0.0</v>
      </c>
      <c r="H66" s="16" t="n">
        <f t="shared" si="15"/>
        <v>0.0</v>
      </c>
      <c r="I66" s="16" t="n">
        <f t="shared" si="15"/>
        <v>0.0</v>
      </c>
      <c r="J66" s="16" t="n">
        <f t="shared" si="15"/>
        <v>0.0</v>
      </c>
      <c r="K66" s="16" t="n">
        <f t="shared" si="13"/>
        <v>0.0</v>
      </c>
    </row>
    <row r="67" spans="2:11" x14ac:dyDescent="0.2">
      <c r="B67" s="21"/>
      <c r="C67" s="16">
        <v>0</v>
      </c>
      <c r="D67" s="18"/>
      <c r="E67" s="17"/>
      <c r="F67" s="16">
        <v>0</v>
      </c>
      <c r="G67" s="16" t="n">
        <f>$F67*12</f>
        <v>0.0</v>
      </c>
      <c r="H67" s="16" t="n">
        <f t="shared" si="15"/>
        <v>0.0</v>
      </c>
      <c r="I67" s="16" t="n">
        <f t="shared" si="15"/>
        <v>0.0</v>
      </c>
      <c r="J67" s="16" t="n">
        <f t="shared" si="15"/>
        <v>0.0</v>
      </c>
      <c r="K67" s="16" t="n">
        <f t="shared" si="13"/>
        <v>0.0</v>
      </c>
    </row>
    <row r="68" spans="2:11" x14ac:dyDescent="0.2">
      <c r="B68" s="21"/>
      <c r="C68" s="16">
        <v>0</v>
      </c>
      <c r="D68" s="18"/>
      <c r="E68" s="17"/>
      <c r="F68" s="16">
        <v>0</v>
      </c>
      <c r="G68" s="16" t="n">
        <f>$F68*12</f>
        <v>0.0</v>
      </c>
      <c r="H68" s="16" t="n">
        <f t="shared" si="15"/>
        <v>0.0</v>
      </c>
      <c r="I68" s="16" t="n">
        <f t="shared" si="15"/>
        <v>0.0</v>
      </c>
      <c r="J68" s="16" t="n">
        <f t="shared" si="15"/>
        <v>0.0</v>
      </c>
      <c r="K68" s="16" t="n">
        <f t="shared" si="13"/>
        <v>0.0</v>
      </c>
    </row>
    <row r="69" spans="2:11" x14ac:dyDescent="0.2">
      <c r="B69" s="21"/>
      <c r="C69" s="16">
        <v>0</v>
      </c>
      <c r="D69" s="18"/>
      <c r="E69" s="17"/>
      <c r="F69" s="16">
        <v>0</v>
      </c>
      <c r="G69" s="16" t="n">
        <f>$F69*12</f>
        <v>0.0</v>
      </c>
      <c r="H69" s="16" t="n">
        <f t="shared" si="15"/>
        <v>0.0</v>
      </c>
      <c r="I69" s="16" t="n">
        <f t="shared" si="15"/>
        <v>0.0</v>
      </c>
      <c r="J69" s="16" t="n">
        <f t="shared" si="15"/>
        <v>0.0</v>
      </c>
      <c r="K69" s="16" t="n">
        <f t="shared" si="13"/>
        <v>0.0</v>
      </c>
    </row>
    <row r="70" spans="2:11" x14ac:dyDescent="0.2">
      <c r="D70" s="20"/>
    </row>
    <row r="71" spans="2:11" x14ac:dyDescent="0.2">
      <c r="B71" s="19" t="s">
        <v>53</v>
      </c>
      <c r="C71" s="16">
        <v>0</v>
      </c>
      <c r="D71" s="18"/>
      <c r="E71" s="17"/>
      <c r="F71" s="16" t="n">
        <f>IF($E71="IO",($C71*$D71/(360/365*12)),(IF(ISERROR(PMT($D71/(360/365*12),$E71,-C71)),0,(PMT($D71/(360/365*12),$E71,-$C71)))))</f>
        <v>0.0</v>
      </c>
      <c r="G71" s="16" t="n">
        <f>$F71*12</f>
        <v>0.0</v>
      </c>
      <c r="H71" s="16" t="n">
        <f>$F71*12</f>
        <v>0.0</v>
      </c>
      <c r="I71" s="16" t="n">
        <f>$F71*12</f>
        <v>0.0</v>
      </c>
      <c r="J71" s="16" t="n">
        <f>$F71*12</f>
        <v>0.0</v>
      </c>
      <c r="K71" s="16" t="n">
        <f>PMT((D71+2%)*365/360/12,240,-C71)*12</f>
        <v>0.0</v>
      </c>
    </row>
    <row r="73" spans="2:11" x14ac:dyDescent="0.2">
      <c r="B73" s="11" t="s">
        <v>52</v>
      </c>
      <c r="C73" s="15" t="n">
        <f>SUM(C60:C71)</f>
        <v>0.0</v>
      </c>
    </row>
    <row r="75" spans="2:11" x14ac:dyDescent="0.2">
      <c r="B75" s="14" t="s">
        <v>51</v>
      </c>
      <c r="C75" s="13"/>
      <c r="D75" s="13"/>
      <c r="E75" s="13"/>
      <c r="F75" s="13"/>
      <c r="G75" s="12" t="n">
        <f>SUM(G60:G71)</f>
        <v>0.0</v>
      </c>
      <c r="H75" s="12" t="n">
        <f>SUM(H60:H71)</f>
        <v>0.0</v>
      </c>
      <c r="I75" s="12" t="n">
        <f>SUM(I60:I71)</f>
        <v>0.0</v>
      </c>
      <c r="J75" s="12" t="n">
        <f>SUM(J60:J71)</f>
        <v>0.0</v>
      </c>
      <c r="K75" s="12" t="n">
        <f>SUM(K60:K71)</f>
        <v>0.0</v>
      </c>
    </row>
    <row r="78" spans="2:11" ht="12.95" customHeight="1" x14ac:dyDescent="0.2">
      <c r="B78" s="184" t="s">
        <v>50</v>
      </c>
      <c r="C78" s="185"/>
      <c r="D78" s="186"/>
      <c r="E78" s="186"/>
      <c r="F78" s="187"/>
      <c r="G78" s="180" t="e">
        <f>(G56/G75)</f>
        <v>#DIV/0!</v>
      </c>
      <c r="H78" s="180" t="e">
        <f>(H56/H75)</f>
        <v>#DIV/0!</v>
      </c>
      <c r="I78" s="180" t="e">
        <f>(I56/I75)</f>
        <v>#DIV/0!</v>
      </c>
      <c r="J78" s="180" t="e">
        <f>(J56/J75)</f>
        <v>#DIV/0!</v>
      </c>
      <c r="K78" s="180" t="e">
        <f>(K56/K75)</f>
        <v>#DIV/0!</v>
      </c>
    </row>
    <row r="79" spans="2:11" ht="12.95" customHeight="1" x14ac:dyDescent="0.2">
      <c r="B79" s="188"/>
      <c r="C79" s="189"/>
      <c r="D79" s="190"/>
      <c r="E79" s="190"/>
      <c r="F79" s="191"/>
      <c r="G79" s="180"/>
      <c r="H79" s="180"/>
      <c r="I79" s="180"/>
      <c r="J79" s="180"/>
      <c r="K79" s="180"/>
    </row>
    <row r="81" spans="2:11" x14ac:dyDescent="0.2">
      <c r="B81" s="11" t="s">
        <v>49</v>
      </c>
      <c r="C81" s="10"/>
      <c r="D81" s="10"/>
      <c r="E81" s="10"/>
      <c r="F81" s="10"/>
      <c r="G81" s="9" t="n">
        <f>G56-G75</f>
        <v>0.0</v>
      </c>
      <c r="H81" s="9" t="n">
        <f>H56-H75</f>
        <v>0.0</v>
      </c>
      <c r="I81" s="9" t="n">
        <f>I56-I75</f>
        <v>0.0</v>
      </c>
      <c r="J81" s="9" t="n">
        <f>J56-J75</f>
        <v>0.0</v>
      </c>
      <c r="K81" s="9" t="n">
        <f>K56-K75</f>
        <v>0.0</v>
      </c>
    </row>
    <row r="83" spans="2:11" x14ac:dyDescent="0.2">
      <c r="B83" s="8" t="s">
        <v>48</v>
      </c>
      <c r="C83" s="168"/>
      <c r="D83" s="169"/>
      <c r="E83" s="169"/>
      <c r="F83" s="169"/>
      <c r="G83" s="169"/>
      <c r="H83" s="169"/>
      <c r="I83" s="169"/>
      <c r="J83" s="169"/>
      <c r="K83" s="170"/>
    </row>
    <row r="84" spans="2:11" x14ac:dyDescent="0.2">
      <c r="C84" s="171"/>
      <c r="D84" s="172"/>
      <c r="E84" s="172"/>
      <c r="F84" s="172"/>
      <c r="G84" s="172"/>
      <c r="H84" s="172"/>
      <c r="I84" s="172"/>
      <c r="J84" s="172"/>
      <c r="K84" s="173"/>
    </row>
    <row r="85" spans="2:11" x14ac:dyDescent="0.2">
      <c r="C85" s="171"/>
      <c r="D85" s="172"/>
      <c r="E85" s="172"/>
      <c r="F85" s="172"/>
      <c r="G85" s="172"/>
      <c r="H85" s="172"/>
      <c r="I85" s="172"/>
      <c r="J85" s="172"/>
      <c r="K85" s="173"/>
    </row>
    <row r="86" spans="2:11" x14ac:dyDescent="0.2">
      <c r="C86" s="171"/>
      <c r="D86" s="172"/>
      <c r="E86" s="172"/>
      <c r="F86" s="172"/>
      <c r="G86" s="172"/>
      <c r="H86" s="172"/>
      <c r="I86" s="172"/>
      <c r="J86" s="172"/>
      <c r="K86" s="173"/>
    </row>
    <row r="87" spans="2:11" x14ac:dyDescent="0.2">
      <c r="C87" s="171"/>
      <c r="D87" s="172"/>
      <c r="E87" s="172"/>
      <c r="F87" s="172"/>
      <c r="G87" s="172"/>
      <c r="H87" s="172"/>
      <c r="I87" s="172"/>
      <c r="J87" s="172"/>
      <c r="K87" s="173"/>
    </row>
    <row r="88" spans="2:11" x14ac:dyDescent="0.2">
      <c r="C88" s="171"/>
      <c r="D88" s="172"/>
      <c r="E88" s="172"/>
      <c r="F88" s="172"/>
      <c r="G88" s="172"/>
      <c r="H88" s="172"/>
      <c r="I88" s="172"/>
      <c r="J88" s="172"/>
      <c r="K88" s="173"/>
    </row>
    <row r="89" spans="2:11" x14ac:dyDescent="0.2">
      <c r="C89" s="171"/>
      <c r="D89" s="172"/>
      <c r="E89" s="172"/>
      <c r="F89" s="172"/>
      <c r="G89" s="172"/>
      <c r="H89" s="172"/>
      <c r="I89" s="172"/>
      <c r="J89" s="172"/>
      <c r="K89" s="173"/>
    </row>
    <row r="90" spans="2:11" x14ac:dyDescent="0.2">
      <c r="C90" s="171"/>
      <c r="D90" s="172"/>
      <c r="E90" s="172"/>
      <c r="F90" s="172"/>
      <c r="G90" s="172"/>
      <c r="H90" s="172"/>
      <c r="I90" s="172"/>
      <c r="J90" s="172"/>
      <c r="K90" s="173"/>
    </row>
    <row r="91" spans="2:11" x14ac:dyDescent="0.2">
      <c r="C91" s="171"/>
      <c r="D91" s="172"/>
      <c r="E91" s="172"/>
      <c r="F91" s="172"/>
      <c r="G91" s="172"/>
      <c r="H91" s="172"/>
      <c r="I91" s="172"/>
      <c r="J91" s="172"/>
      <c r="K91" s="173"/>
    </row>
    <row r="92" spans="2:11" x14ac:dyDescent="0.2">
      <c r="C92" s="174"/>
      <c r="D92" s="175"/>
      <c r="E92" s="175"/>
      <c r="F92" s="175"/>
      <c r="G92" s="175"/>
      <c r="H92" s="175"/>
      <c r="I92" s="175"/>
      <c r="J92" s="175"/>
      <c r="K92" s="176"/>
    </row>
  </sheetData>
  <mergeCells count="18">
    <mergeCell ref="A2:K2"/>
    <mergeCell ref="A3:K3"/>
    <mergeCell ref="H78:H79"/>
    <mergeCell ref="I78:I79"/>
    <mergeCell ref="J78:J79"/>
    <mergeCell ref="K78:K79"/>
    <mergeCell ref="B78:F79"/>
    <mergeCell ref="C83:K92"/>
    <mergeCell ref="I6:J6"/>
    <mergeCell ref="I7:J7"/>
    <mergeCell ref="I8:J8"/>
    <mergeCell ref="B59:K59"/>
    <mergeCell ref="G78:G79"/>
    <mergeCell ref="C6:E6"/>
    <mergeCell ref="C7:E7"/>
    <mergeCell ref="C8:E8"/>
    <mergeCell ref="I9:J9"/>
    <mergeCell ref="G12:K12"/>
  </mergeCells>
  <printOptions horizontalCentered="1"/>
  <pageMargins left="0.5" right="0.5" top="0.25" bottom="0.25" header="0.5" footer="0.5"/>
  <pageSetup scale="49" orientation="portrait" horizontalDpi="1200" verticalDpi="1200" r:id="rId1"/>
  <colBreaks count="2" manualBreakCount="2">
    <brk id="11" max="1048575" man="1" pt="1"/>
    <brk id="22" max="1048575" man="1" pt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8"/>
  <sheetViews>
    <sheetView zoomScale="80" zoomScaleNormal="80" workbookViewId="0">
      <selection activeCell="B12" sqref="B12"/>
    </sheetView>
  </sheetViews>
  <sheetFormatPr defaultRowHeight="15" x14ac:dyDescent="0.25"/>
  <cols>
    <col min="2" max="2" customWidth="true" width="31.42578125" collapsed="false"/>
    <col min="9" max="13" bestFit="true" customWidth="true" width="17.85546875" collapsed="false"/>
  </cols>
  <sheetData>
    <row r="2" spans="1:14" ht="19.5" x14ac:dyDescent="0.25">
      <c r="A2" s="162" t="s">
        <v>240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</row>
    <row r="3" spans="1:14" ht="15.75" x14ac:dyDescent="0.25">
      <c r="A3" s="163" t="s">
        <v>239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</row>
    <row r="6" spans="1:14" ht="18" x14ac:dyDescent="0.25">
      <c r="B6" s="75" t="s">
        <v>296</v>
      </c>
      <c r="C6" s="178"/>
      <c r="D6" s="178"/>
      <c r="E6" s="178"/>
      <c r="F6" s="178"/>
      <c r="G6" s="178"/>
      <c r="I6" s="75" t="s">
        <v>1</v>
      </c>
      <c r="J6" s="177"/>
      <c r="K6" s="177"/>
      <c r="L6" s="177"/>
    </row>
    <row r="7" spans="1:14" ht="18" x14ac:dyDescent="0.25">
      <c r="B7" s="75" t="s">
        <v>341</v>
      </c>
      <c r="C7" s="178"/>
      <c r="D7" s="178"/>
      <c r="E7" s="178"/>
      <c r="F7" s="178"/>
      <c r="G7" s="178"/>
      <c r="I7" s="75" t="s">
        <v>237</v>
      </c>
      <c r="J7" s="178"/>
      <c r="K7" s="178"/>
      <c r="L7" s="178"/>
    </row>
    <row r="8" spans="1:14" ht="18" x14ac:dyDescent="0.25">
      <c r="B8" s="75" t="s">
        <v>150</v>
      </c>
      <c r="C8" s="178"/>
      <c r="D8" s="178"/>
      <c r="E8" s="178"/>
      <c r="F8" s="178"/>
      <c r="G8" s="178"/>
      <c r="I8" s="75" t="s">
        <v>295</v>
      </c>
      <c r="J8" s="178" t="s">
        <v>294</v>
      </c>
      <c r="K8" s="178"/>
      <c r="L8" s="178"/>
    </row>
    <row r="9" spans="1:14" ht="18" x14ac:dyDescent="0.25">
      <c r="B9" s="75" t="s">
        <v>335</v>
      </c>
      <c r="C9" s="159" t="s">
        <v>334</v>
      </c>
      <c r="I9" s="75" t="s">
        <v>148</v>
      </c>
      <c r="J9" s="178" t="s">
        <v>205</v>
      </c>
      <c r="K9" s="178"/>
      <c r="L9" s="178"/>
    </row>
    <row r="11" spans="1:14" ht="15.75" thickBot="1" x14ac:dyDescent="0.3"/>
    <row r="12" spans="1:14" ht="21.75" thickBot="1" x14ac:dyDescent="0.4">
      <c r="I12" s="192"/>
      <c r="J12" s="193"/>
      <c r="K12" s="193"/>
      <c r="L12" s="193"/>
      <c r="M12" s="194"/>
    </row>
    <row r="13" spans="1:14" x14ac:dyDescent="0.25">
      <c r="I13" s="35" t="s">
        <v>244</v>
      </c>
      <c r="J13" s="35" t="s">
        <v>298</v>
      </c>
      <c r="K13" s="35" t="s">
        <v>298</v>
      </c>
      <c r="L13" s="35" t="s">
        <v>298</v>
      </c>
      <c r="M13" s="35" t="s">
        <v>298</v>
      </c>
    </row>
    <row r="14" spans="1:14" x14ac:dyDescent="0.25">
      <c r="I14" s="34" t="s">
        <v>293</v>
      </c>
      <c r="J14" s="34" t="s">
        <v>152</v>
      </c>
      <c r="K14" s="34" t="s">
        <v>11</v>
      </c>
      <c r="L14" s="34" t="s">
        <v>12</v>
      </c>
      <c r="M14" s="34" t="s">
        <v>13</v>
      </c>
    </row>
    <row r="15" spans="1:14" ht="15.75" x14ac:dyDescent="0.25">
      <c r="I15" s="129">
        <v>2015</v>
      </c>
      <c r="J15" s="129">
        <v>2014</v>
      </c>
      <c r="K15" s="129">
        <v>2013</v>
      </c>
      <c r="L15" s="129">
        <v>2012</v>
      </c>
      <c r="M15" s="129">
        <v>2011</v>
      </c>
    </row>
    <row r="16" spans="1:14" ht="18" x14ac:dyDescent="0.25">
      <c r="B16" s="41" t="s">
        <v>292</v>
      </c>
      <c r="C16" s="81"/>
      <c r="D16" s="81"/>
      <c r="E16" s="81"/>
      <c r="F16" s="81"/>
      <c r="G16" s="81"/>
      <c r="H16" s="81"/>
      <c r="I16" s="104"/>
      <c r="J16" s="104"/>
      <c r="K16" s="104"/>
      <c r="L16" s="104"/>
      <c r="M16" s="104"/>
    </row>
    <row r="17" spans="2:13" ht="15.75" x14ac:dyDescent="0.25">
      <c r="B17" s="121" t="s">
        <v>291</v>
      </c>
      <c r="I17" s="128"/>
      <c r="J17" s="128"/>
      <c r="K17" s="128"/>
      <c r="L17" s="128"/>
      <c r="M17" s="128"/>
    </row>
    <row r="18" spans="2:13" ht="15.75" x14ac:dyDescent="0.25">
      <c r="B18" s="88" t="s">
        <v>251</v>
      </c>
      <c r="C18" s="87"/>
      <c r="D18" s="87"/>
      <c r="E18" s="87"/>
      <c r="F18" s="87"/>
      <c r="G18" s="87"/>
      <c r="H18" s="87"/>
      <c r="I18" s="119">
        <v>0</v>
      </c>
      <c r="J18" s="119" t="n">
        <v>102232.0</v>
      </c>
      <c r="K18" s="119">
        <v>0</v>
      </c>
      <c r="L18" s="119">
        <v>0</v>
      </c>
      <c r="M18" s="119">
        <v>0</v>
      </c>
    </row>
    <row r="19" spans="2:13" ht="15.75" x14ac:dyDescent="0.25">
      <c r="B19" s="92" t="s">
        <v>290</v>
      </c>
      <c r="C19" s="87"/>
      <c r="D19" s="87"/>
      <c r="E19" s="87"/>
      <c r="F19" s="87"/>
      <c r="G19" s="87"/>
      <c r="H19" s="87"/>
      <c r="I19" s="119">
        <v>0</v>
      </c>
      <c r="J19" s="119">
        <v>0</v>
      </c>
      <c r="K19" s="119">
        <v>0</v>
      </c>
      <c r="L19" s="119">
        <v>0</v>
      </c>
      <c r="M19" s="119">
        <v>0</v>
      </c>
    </row>
    <row r="20" spans="2:13" ht="15.75" x14ac:dyDescent="0.25">
      <c r="B20" s="88" t="s">
        <v>289</v>
      </c>
      <c r="C20" s="87"/>
      <c r="D20" s="87"/>
      <c r="E20" s="87"/>
      <c r="F20" s="87"/>
      <c r="G20" s="87"/>
      <c r="H20" s="87"/>
      <c r="I20" s="119">
        <v>0</v>
      </c>
      <c r="J20" s="119">
        <v>0</v>
      </c>
      <c r="K20" s="119">
        <v>0</v>
      </c>
      <c r="L20" s="119">
        <v>0</v>
      </c>
      <c r="M20" s="119">
        <v>0</v>
      </c>
    </row>
    <row r="21" spans="2:13" ht="15.75" x14ac:dyDescent="0.25">
      <c r="B21" s="92" t="s">
        <v>288</v>
      </c>
      <c r="C21" s="87"/>
      <c r="D21" s="87"/>
      <c r="E21" s="87"/>
      <c r="F21" s="87"/>
      <c r="G21" s="87"/>
      <c r="H21" s="87"/>
      <c r="I21" s="119">
        <v>0</v>
      </c>
      <c r="J21" s="119">
        <v>0</v>
      </c>
      <c r="K21" s="119">
        <v>0</v>
      </c>
      <c r="L21" s="119">
        <v>0</v>
      </c>
      <c r="M21" s="119">
        <v>0</v>
      </c>
    </row>
    <row r="22" spans="2:13" ht="15.75" x14ac:dyDescent="0.25">
      <c r="B22" s="88" t="s">
        <v>287</v>
      </c>
      <c r="C22" s="87"/>
      <c r="D22" s="87"/>
      <c r="E22" s="87"/>
      <c r="F22" s="87"/>
      <c r="G22" s="87"/>
      <c r="H22" s="87"/>
      <c r="I22" s="119">
        <v>0</v>
      </c>
      <c r="J22" s="119" t="n">
        <v>52877.0</v>
      </c>
      <c r="K22" s="119">
        <v>0</v>
      </c>
      <c r="L22" s="119">
        <v>0</v>
      </c>
      <c r="M22" s="119">
        <v>0</v>
      </c>
    </row>
    <row r="23" spans="2:13" ht="15.75" x14ac:dyDescent="0.25">
      <c r="B23" s="115" t="s">
        <v>133</v>
      </c>
      <c r="I23" s="106" t="n">
        <f>SUM(I18:I22)</f>
        <v>0.0</v>
      </c>
      <c r="J23" s="106" t="n">
        <f>SUM(J18:J22)</f>
        <v>155109.0</v>
      </c>
      <c r="K23" s="106" t="n">
        <f>SUM(K18:K22)</f>
        <v>0.0</v>
      </c>
      <c r="L23" s="106" t="n">
        <f>SUM(L18:L22)</f>
        <v>0.0</v>
      </c>
      <c r="M23" s="106" t="n">
        <f>SUM(M18:M22)</f>
        <v>0.0</v>
      </c>
    </row>
    <row r="24" spans="2:13" x14ac:dyDescent="0.25">
      <c r="B24" s="122"/>
      <c r="I24" s="120"/>
      <c r="J24" s="120"/>
      <c r="K24" s="120"/>
      <c r="L24" s="120"/>
      <c r="M24" s="120"/>
    </row>
    <row r="25" spans="2:13" ht="15.75" x14ac:dyDescent="0.25">
      <c r="B25" s="127" t="s">
        <v>286</v>
      </c>
      <c r="I25" s="120"/>
      <c r="J25" s="120"/>
      <c r="K25" s="120"/>
      <c r="L25" s="120"/>
      <c r="M25" s="120"/>
    </row>
    <row r="26" spans="2:13" x14ac:dyDescent="0.25">
      <c r="B26" s="92" t="s">
        <v>285</v>
      </c>
      <c r="I26" s="116">
        <v>0</v>
      </c>
      <c r="J26" s="116">
        <v>0</v>
      </c>
      <c r="K26" s="116">
        <v>0</v>
      </c>
      <c r="L26" s="116">
        <v>0</v>
      </c>
      <c r="M26" s="116">
        <v>0</v>
      </c>
    </row>
    <row r="27" spans="2:13" x14ac:dyDescent="0.25">
      <c r="B27" s="92" t="s">
        <v>200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</row>
    <row r="28" spans="2:13" x14ac:dyDescent="0.25">
      <c r="B28" s="122"/>
      <c r="I28" s="120"/>
      <c r="J28" s="120"/>
      <c r="K28" s="120"/>
      <c r="L28" s="120"/>
      <c r="M28" s="120"/>
    </row>
    <row r="29" spans="2:13" ht="15.75" x14ac:dyDescent="0.25">
      <c r="B29" s="127" t="s">
        <v>284</v>
      </c>
      <c r="I29" s="120"/>
      <c r="J29" s="120"/>
      <c r="K29" s="120"/>
      <c r="L29" s="120"/>
      <c r="M29" s="120"/>
    </row>
    <row r="30" spans="2:13" x14ac:dyDescent="0.25">
      <c r="B30" s="92" t="s">
        <v>283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</row>
    <row r="31" spans="2:13" x14ac:dyDescent="0.25">
      <c r="B31" s="92" t="s">
        <v>282</v>
      </c>
      <c r="I31" s="116">
        <v>0</v>
      </c>
      <c r="J31" s="116" t="n">
        <v>52877.0</v>
      </c>
      <c r="K31" s="116">
        <v>0</v>
      </c>
      <c r="L31" s="116">
        <v>0</v>
      </c>
      <c r="M31" s="116">
        <v>0</v>
      </c>
    </row>
    <row r="32" spans="2:13" x14ac:dyDescent="0.25">
      <c r="B32" s="92" t="s">
        <v>281</v>
      </c>
      <c r="I32" s="116">
        <v>0</v>
      </c>
      <c r="J32" s="116" t="n">
        <v>-29767.0</v>
      </c>
      <c r="K32" s="116">
        <v>0</v>
      </c>
      <c r="L32" s="116">
        <v>0</v>
      </c>
      <c r="M32" s="116">
        <v>0</v>
      </c>
    </row>
    <row r="33" spans="2:14" x14ac:dyDescent="0.25">
      <c r="B33" s="92" t="s">
        <v>280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</row>
    <row r="34" spans="2:14" x14ac:dyDescent="0.25">
      <c r="B34" s="126" t="s">
        <v>279</v>
      </c>
      <c r="I34" s="116" t="n">
        <f>SUM(I30:I33)</f>
        <v>0.0</v>
      </c>
      <c r="J34" s="116" t="n">
        <f>SUM(J30:J33)</f>
        <v>23110.0</v>
      </c>
      <c r="K34" s="116" t="n">
        <f>SUM(K30:K33)</f>
        <v>0.0</v>
      </c>
      <c r="L34" s="116" t="n">
        <f>SUM(L30:L33)</f>
        <v>0.0</v>
      </c>
      <c r="M34" s="116" t="n">
        <f>SUM(M30:M33)</f>
        <v>0.0</v>
      </c>
    </row>
    <row r="35" spans="2:14" x14ac:dyDescent="0.25">
      <c r="B35" s="122"/>
      <c r="I35" s="120"/>
      <c r="J35" s="120"/>
      <c r="K35" s="120"/>
      <c r="L35" s="120"/>
      <c r="M35" s="120"/>
    </row>
    <row r="36" spans="2:14" x14ac:dyDescent="0.25">
      <c r="B36" s="125" t="s">
        <v>278</v>
      </c>
      <c r="I36" s="116">
        <v>0</v>
      </c>
      <c r="J36" s="116">
        <v>0</v>
      </c>
      <c r="K36" s="116">
        <v>0</v>
      </c>
      <c r="L36" s="116">
        <v>0</v>
      </c>
      <c r="M36" s="116">
        <v>0</v>
      </c>
    </row>
    <row r="37" spans="2:14" x14ac:dyDescent="0.25">
      <c r="B37" s="125" t="s">
        <v>277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20"/>
    </row>
    <row r="38" spans="2:14" x14ac:dyDescent="0.25">
      <c r="B38" s="115" t="s">
        <v>276</v>
      </c>
      <c r="C38" s="81"/>
      <c r="D38" s="81"/>
      <c r="E38" s="81"/>
      <c r="F38" s="81"/>
      <c r="G38" s="81"/>
      <c r="H38" s="81"/>
      <c r="I38" s="110" t="n">
        <f>SUM(I26+I27+I34+I36+I37)</f>
        <v>0.0</v>
      </c>
      <c r="J38" s="110" t="n">
        <f>SUM(J26+J27+J34+J36+J37)</f>
        <v>23110.0</v>
      </c>
      <c r="K38" s="110" t="n">
        <f>SUM(K26+K27+K34+K36+K37)</f>
        <v>0.0</v>
      </c>
      <c r="L38" s="110" t="n">
        <f>SUM(L26+L27+L34+L36+L37)</f>
        <v>0.0</v>
      </c>
      <c r="M38" s="110" t="n">
        <f>SUM(M26+M27+M34+M36+M37)</f>
        <v>0.0</v>
      </c>
    </row>
    <row r="39" spans="2:14" ht="15.75" x14ac:dyDescent="0.25">
      <c r="B39" s="114" t="s">
        <v>275</v>
      </c>
      <c r="C39" s="124"/>
      <c r="D39" s="124"/>
      <c r="E39" s="124"/>
      <c r="F39" s="124"/>
      <c r="G39" s="124"/>
      <c r="H39" s="124"/>
      <c r="I39" s="112" t="n">
        <f>SUM(I23+I38)</f>
        <v>0.0</v>
      </c>
      <c r="J39" s="123" t="n">
        <f>SUM(J23+J38)</f>
        <v>178219.0</v>
      </c>
      <c r="K39" s="112" t="n">
        <f>SUM(K23+K38)</f>
        <v>0.0</v>
      </c>
      <c r="L39" s="112" t="n">
        <f>SUM(L23+L38)</f>
        <v>0.0</v>
      </c>
      <c r="M39" s="112" t="n">
        <f>SUM(M23+M38)</f>
        <v>0.0</v>
      </c>
    </row>
    <row r="40" spans="2:14" x14ac:dyDescent="0.25">
      <c r="B40" s="122"/>
      <c r="I40" s="120"/>
      <c r="J40" s="120"/>
      <c r="K40" s="120"/>
      <c r="L40" s="120"/>
      <c r="M40" s="120"/>
    </row>
    <row r="41" spans="2:14" ht="18" x14ac:dyDescent="0.25">
      <c r="B41" s="41" t="s">
        <v>274</v>
      </c>
      <c r="C41" s="81"/>
      <c r="D41" s="81"/>
      <c r="E41" s="81"/>
      <c r="F41" s="81"/>
      <c r="G41" s="81"/>
      <c r="H41" s="81"/>
      <c r="I41" s="97"/>
      <c r="J41" s="97"/>
      <c r="K41" s="97"/>
      <c r="L41" s="97"/>
      <c r="M41" s="97"/>
    </row>
    <row r="42" spans="2:14" ht="15.75" x14ac:dyDescent="0.25">
      <c r="B42" s="121" t="s">
        <v>273</v>
      </c>
      <c r="I42" s="120"/>
      <c r="J42" s="120"/>
      <c r="K42" s="120"/>
      <c r="L42" s="120"/>
      <c r="M42" s="120"/>
    </row>
    <row r="43" spans="2:14" ht="15.75" x14ac:dyDescent="0.25">
      <c r="B43" s="88" t="s">
        <v>272</v>
      </c>
      <c r="C43" s="87"/>
      <c r="D43" s="87"/>
      <c r="E43" s="87"/>
      <c r="F43" s="87"/>
      <c r="G43" s="87"/>
      <c r="H43" s="87"/>
      <c r="I43" s="119">
        <v>0</v>
      </c>
      <c r="J43" s="119" t="n">
        <v>153492.0</v>
      </c>
      <c r="K43" s="119">
        <v>0</v>
      </c>
      <c r="L43" s="119">
        <v>0</v>
      </c>
      <c r="M43" s="119">
        <v>0</v>
      </c>
    </row>
    <row r="44" spans="2:14" ht="15.75" x14ac:dyDescent="0.25">
      <c r="B44" s="92" t="s">
        <v>271</v>
      </c>
      <c r="C44" s="87"/>
      <c r="D44" s="87"/>
      <c r="E44" s="87"/>
      <c r="F44" s="87"/>
      <c r="G44" s="87"/>
      <c r="H44" s="87"/>
      <c r="I44" s="119">
        <v>0</v>
      </c>
      <c r="J44" s="119">
        <v>0</v>
      </c>
      <c r="K44" s="119">
        <v>0</v>
      </c>
      <c r="L44" s="119">
        <v>0</v>
      </c>
      <c r="M44" s="119">
        <v>0</v>
      </c>
    </row>
    <row r="45" spans="2:14" ht="15.75" x14ac:dyDescent="0.25">
      <c r="B45" s="88" t="s">
        <v>312</v>
      </c>
      <c r="C45" s="87"/>
      <c r="D45" s="87"/>
      <c r="E45" s="87"/>
      <c r="F45" s="87"/>
      <c r="G45" s="87"/>
      <c r="H45" s="87"/>
      <c r="I45" s="119">
        <v>0</v>
      </c>
      <c r="J45" s="119">
        <v>0</v>
      </c>
      <c r="K45" s="119">
        <v>0</v>
      </c>
      <c r="L45" s="119">
        <v>0</v>
      </c>
      <c r="M45" s="119">
        <v>0</v>
      </c>
    </row>
    <row r="46" spans="2:14" ht="15.75" x14ac:dyDescent="0.25">
      <c r="B46" s="92" t="s">
        <v>270</v>
      </c>
      <c r="C46" s="87"/>
      <c r="D46" s="87"/>
      <c r="E46" s="87"/>
      <c r="F46" s="87"/>
      <c r="G46" s="87"/>
      <c r="H46" s="87"/>
      <c r="I46" s="119">
        <v>0</v>
      </c>
      <c r="J46" s="119">
        <v>0</v>
      </c>
      <c r="K46" s="119">
        <v>0</v>
      </c>
      <c r="L46" s="119">
        <v>0</v>
      </c>
      <c r="M46" s="119">
        <v>0</v>
      </c>
    </row>
    <row r="47" spans="2:14" ht="15.75" x14ac:dyDescent="0.25">
      <c r="B47" s="92" t="s">
        <v>269</v>
      </c>
      <c r="C47" s="87"/>
      <c r="D47" s="87"/>
      <c r="E47" s="87"/>
      <c r="F47" s="87"/>
      <c r="G47" s="87"/>
      <c r="H47" s="87"/>
      <c r="I47" s="119">
        <v>0</v>
      </c>
      <c r="J47" s="119" t="n">
        <v>153492.0</v>
      </c>
      <c r="K47" s="119">
        <v>0</v>
      </c>
      <c r="L47" s="119">
        <v>0</v>
      </c>
      <c r="M47" s="119">
        <v>0</v>
      </c>
    </row>
    <row r="48" spans="2:14" ht="15.75" x14ac:dyDescent="0.25">
      <c r="B48" s="115" t="s">
        <v>132</v>
      </c>
      <c r="C48" s="87"/>
      <c r="D48" s="87"/>
      <c r="E48" s="87"/>
      <c r="F48" s="87"/>
      <c r="G48" s="87"/>
      <c r="H48" s="87"/>
      <c r="I48" s="106" t="n">
        <f>SUM(I43:I47)</f>
        <v>0.0</v>
      </c>
      <c r="J48" s="106" t="n">
        <f>SUM(J43:J47)</f>
        <v>306984.0</v>
      </c>
      <c r="K48" s="106" t="n">
        <f>SUM(K43:K47)</f>
        <v>0.0</v>
      </c>
      <c r="L48" s="106" t="n">
        <f>SUM(L43:L47)</f>
        <v>0.0</v>
      </c>
      <c r="M48" s="106" t="n">
        <f>SUM(M43:M47)</f>
        <v>0.0</v>
      </c>
    </row>
    <row r="49" spans="2:13" x14ac:dyDescent="0.25">
      <c r="B49" s="7"/>
      <c r="I49" s="116"/>
      <c r="J49" s="116"/>
      <c r="K49" s="116"/>
      <c r="L49" s="116"/>
      <c r="M49" s="116"/>
    </row>
    <row r="50" spans="2:13" ht="15.75" x14ac:dyDescent="0.25">
      <c r="B50" s="118" t="s">
        <v>268</v>
      </c>
      <c r="I50" s="116"/>
      <c r="J50" s="116"/>
      <c r="K50" s="116"/>
      <c r="L50" s="116"/>
      <c r="M50" s="116"/>
    </row>
    <row r="51" spans="2:13" x14ac:dyDescent="0.25">
      <c r="B51" s="117" t="s">
        <v>267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</row>
    <row r="52" spans="2:13" ht="15.75" x14ac:dyDescent="0.25">
      <c r="B52" s="92" t="s">
        <v>266</v>
      </c>
      <c r="C52" s="87"/>
      <c r="D52" s="87"/>
      <c r="E52" s="87"/>
      <c r="F52" s="87"/>
      <c r="G52" s="87"/>
      <c r="H52" s="87"/>
      <c r="I52" s="116">
        <v>0</v>
      </c>
      <c r="J52" s="116">
        <v>0</v>
      </c>
      <c r="K52" s="116">
        <v>0</v>
      </c>
      <c r="L52" s="116">
        <v>0</v>
      </c>
      <c r="M52" s="116">
        <v>0</v>
      </c>
    </row>
    <row r="53" spans="2:13" ht="15.75" x14ac:dyDescent="0.25">
      <c r="B53" s="115" t="s">
        <v>265</v>
      </c>
      <c r="C53" s="107"/>
      <c r="D53" s="107"/>
      <c r="E53" s="107"/>
      <c r="F53" s="107"/>
      <c r="G53" s="107"/>
      <c r="H53" s="107"/>
      <c r="I53" s="110" t="n">
        <f>SUM(I51:I52)</f>
        <v>0.0</v>
      </c>
      <c r="J53" s="110" t="n">
        <f>SUM(J51:J52)</f>
        <v>0.0</v>
      </c>
      <c r="K53" s="110" t="n">
        <f>SUM(K51:K52)</f>
        <v>0.0</v>
      </c>
      <c r="L53" s="110" t="n">
        <f>SUM(L51:L52)</f>
        <v>0.0</v>
      </c>
      <c r="M53" s="110" t="n">
        <f>SUM(M51:M52)</f>
        <v>0.0</v>
      </c>
    </row>
    <row r="54" spans="2:13" ht="15.75" x14ac:dyDescent="0.25">
      <c r="B54" s="114" t="s">
        <v>264</v>
      </c>
      <c r="C54" s="113"/>
      <c r="D54" s="113"/>
      <c r="E54" s="113"/>
      <c r="F54" s="113"/>
      <c r="G54" s="113"/>
      <c r="H54" s="113"/>
      <c r="I54" s="112" t="n">
        <f>SUM(I48+I53)</f>
        <v>0.0</v>
      </c>
      <c r="J54" s="112" t="n">
        <f>SUM(J48+J53)</f>
        <v>306984.0</v>
      </c>
      <c r="K54" s="112" t="n">
        <f>SUM(K48+K53)</f>
        <v>0.0</v>
      </c>
      <c r="L54" s="112" t="n">
        <f>SUM(L48+L53)</f>
        <v>0.0</v>
      </c>
      <c r="M54" s="112" t="n">
        <f>SUM(M48+M53)</f>
        <v>0.0</v>
      </c>
    </row>
    <row r="55" spans="2:13" ht="15.75" x14ac:dyDescent="0.25">
      <c r="B55" s="111"/>
      <c r="C55" s="87"/>
      <c r="D55" s="87"/>
      <c r="E55" s="87"/>
      <c r="F55" s="87"/>
      <c r="G55" s="87"/>
      <c r="H55" s="87"/>
      <c r="I55" s="109"/>
      <c r="J55" s="109"/>
      <c r="K55" s="109"/>
      <c r="L55" s="109"/>
      <c r="M55" s="109"/>
    </row>
    <row r="56" spans="2:13" ht="18" x14ac:dyDescent="0.25">
      <c r="B56" s="41" t="s">
        <v>263</v>
      </c>
      <c r="C56" s="81"/>
      <c r="D56" s="81"/>
      <c r="E56" s="81"/>
      <c r="F56" s="81"/>
      <c r="G56" s="81"/>
      <c r="H56" s="81"/>
      <c r="I56" s="110"/>
      <c r="J56" s="110"/>
      <c r="K56" s="110"/>
      <c r="L56" s="110"/>
      <c r="M56" s="110"/>
    </row>
    <row r="57" spans="2:13" ht="15.75" x14ac:dyDescent="0.25">
      <c r="B57" s="88" t="s">
        <v>262</v>
      </c>
      <c r="C57" s="87"/>
      <c r="D57" s="87"/>
      <c r="E57" s="87"/>
      <c r="F57" s="87"/>
      <c r="G57" s="87"/>
      <c r="H57" s="87"/>
      <c r="I57" s="119">
        <v>0</v>
      </c>
      <c r="J57" s="119">
        <v>0</v>
      </c>
      <c r="K57" s="119">
        <v>0</v>
      </c>
      <c r="L57" s="119">
        <v>0</v>
      </c>
      <c r="M57" s="119">
        <v>0</v>
      </c>
    </row>
    <row r="58" spans="2:13" ht="15.75" x14ac:dyDescent="0.25">
      <c r="B58" s="92" t="s">
        <v>261</v>
      </c>
      <c r="C58" s="87"/>
      <c r="D58" s="87"/>
      <c r="E58" s="87"/>
      <c r="F58" s="87"/>
      <c r="G58" s="87"/>
      <c r="H58" s="87"/>
      <c r="I58" s="119">
        <v>0</v>
      </c>
      <c r="J58" s="119">
        <v>0</v>
      </c>
      <c r="K58" s="119">
        <v>0</v>
      </c>
      <c r="L58" s="119">
        <v>0</v>
      </c>
      <c r="M58" s="119">
        <v>0</v>
      </c>
    </row>
    <row r="59" spans="2:13" ht="15.75" x14ac:dyDescent="0.25">
      <c r="B59" s="88" t="s">
        <v>260</v>
      </c>
      <c r="C59" s="87"/>
      <c r="D59" s="87"/>
      <c r="E59" s="87"/>
      <c r="F59" s="87"/>
      <c r="G59" s="87"/>
      <c r="H59" s="87"/>
      <c r="I59" s="119">
        <v>0</v>
      </c>
      <c r="J59" s="119" t="n">
        <v>-21493.0</v>
      </c>
      <c r="K59" s="119">
        <v>0</v>
      </c>
      <c r="L59" s="119">
        <v>0</v>
      </c>
      <c r="M59" s="119">
        <v>0</v>
      </c>
    </row>
    <row r="60" spans="2:13" ht="15.75" x14ac:dyDescent="0.25">
      <c r="B60" s="92" t="s">
        <v>259</v>
      </c>
      <c r="C60" s="87"/>
      <c r="D60" s="87"/>
      <c r="E60" s="87"/>
      <c r="F60" s="87"/>
      <c r="G60" s="87"/>
      <c r="H60" s="87"/>
      <c r="I60" s="119">
        <v>0</v>
      </c>
      <c r="J60" s="119">
        <v>0</v>
      </c>
      <c r="K60" s="119">
        <v>0</v>
      </c>
      <c r="L60" s="119">
        <v>0</v>
      </c>
      <c r="M60" s="119">
        <v>0</v>
      </c>
    </row>
    <row r="61" spans="2:13" ht="15.75" x14ac:dyDescent="0.25">
      <c r="B61" s="108" t="s">
        <v>258</v>
      </c>
      <c r="C61" s="107"/>
      <c r="D61" s="107"/>
      <c r="E61" s="107"/>
      <c r="F61" s="107"/>
      <c r="G61" s="107"/>
      <c r="H61" s="107"/>
      <c r="I61" s="106" t="n">
        <f>SUM(I57:I60)</f>
        <v>0.0</v>
      </c>
      <c r="J61" s="106" t="n">
        <f>SUM(J57:J60)</f>
        <v>-21493.0</v>
      </c>
      <c r="K61" s="106" t="n">
        <f>SUM(K57:K60)</f>
        <v>0.0</v>
      </c>
      <c r="L61" s="106" t="n">
        <f>SUM(L57:L60)</f>
        <v>0.0</v>
      </c>
      <c r="M61" s="106" t="n">
        <f>SUM(M57:M60)</f>
        <v>0.0</v>
      </c>
    </row>
    <row r="62" spans="2:13" ht="15.75" x14ac:dyDescent="0.25">
      <c r="B62" s="105" t="s">
        <v>257</v>
      </c>
      <c r="C62" s="104"/>
      <c r="D62" s="104"/>
      <c r="E62" s="104"/>
      <c r="F62" s="104"/>
      <c r="G62" s="104"/>
      <c r="H62" s="104"/>
      <c r="I62" s="103" t="n">
        <f>I39-I54-I36</f>
        <v>0.0</v>
      </c>
      <c r="J62" s="103" t="n">
        <f>J39-J54-J36</f>
        <v>-128765.0</v>
      </c>
      <c r="K62" s="103" t="n">
        <f>K39-K54-K36</f>
        <v>0.0</v>
      </c>
      <c r="L62" s="103" t="n">
        <f>L39-L54-L36</f>
        <v>0.0</v>
      </c>
      <c r="M62" s="103" t="n">
        <f>M39-M54-M36</f>
        <v>0.0</v>
      </c>
    </row>
    <row r="63" spans="2:13" ht="15.75" x14ac:dyDescent="0.25">
      <c r="B63" s="102" t="s">
        <v>256</v>
      </c>
      <c r="C63" s="101"/>
      <c r="D63" s="101"/>
      <c r="E63" s="101"/>
      <c r="F63" s="101"/>
      <c r="G63" s="101"/>
      <c r="H63" s="101"/>
      <c r="I63" s="99" t="n">
        <f>I54+I61</f>
        <v>0.0</v>
      </c>
      <c r="J63" s="100" t="n">
        <f>J54+J61</f>
        <v>285491.0</v>
      </c>
      <c r="K63" s="99" t="n">
        <f>K54+K61</f>
        <v>0.0</v>
      </c>
      <c r="L63" s="99" t="n">
        <f>L54+L61</f>
        <v>0.0</v>
      </c>
      <c r="M63" s="99" t="n">
        <f>M54+M61</f>
        <v>0.0</v>
      </c>
    </row>
    <row r="64" spans="2:13" ht="15.75" x14ac:dyDescent="0.25">
      <c r="B64" s="98"/>
      <c r="C64" s="87"/>
      <c r="D64" s="87"/>
      <c r="E64" s="87"/>
      <c r="F64" s="87"/>
      <c r="G64" s="87"/>
      <c r="H64" s="87"/>
      <c r="I64" s="95"/>
      <c r="J64" s="95"/>
      <c r="K64" s="95"/>
      <c r="L64" s="95"/>
      <c r="M64" s="95"/>
    </row>
    <row r="65" spans="2:13" ht="18" x14ac:dyDescent="0.25">
      <c r="B65" s="41" t="s">
        <v>255</v>
      </c>
      <c r="C65" s="81"/>
      <c r="D65" s="81"/>
      <c r="E65" s="81"/>
      <c r="F65" s="81"/>
      <c r="G65" s="81"/>
      <c r="H65" s="81"/>
      <c r="I65" s="97"/>
      <c r="J65" s="97"/>
      <c r="K65" s="97"/>
      <c r="L65" s="97"/>
      <c r="M65" s="97"/>
    </row>
    <row r="66" spans="2:13" ht="15.75" x14ac:dyDescent="0.25">
      <c r="B66" s="96" t="s">
        <v>254</v>
      </c>
      <c r="C66" s="87"/>
      <c r="D66" s="87"/>
      <c r="E66" s="87"/>
      <c r="F66" s="87"/>
      <c r="G66" s="87"/>
      <c r="H66" s="87"/>
      <c r="I66" s="94"/>
      <c r="J66" s="94"/>
      <c r="K66" s="94"/>
      <c r="L66" s="94"/>
      <c r="M66" s="94"/>
    </row>
    <row r="67" spans="2:13" ht="15.75" x14ac:dyDescent="0.25">
      <c r="B67" s="92" t="s">
        <v>253</v>
      </c>
      <c r="C67" s="87"/>
      <c r="D67" s="87"/>
      <c r="E67" s="87"/>
      <c r="F67" s="87"/>
      <c r="G67" s="87"/>
      <c r="H67" s="87"/>
      <c r="I67" s="95" t="e">
        <f>I23/I48</f>
        <v>#DIV/0!</v>
      </c>
      <c r="J67" s="95" t="n">
        <f>J23/J48</f>
        <v>0.5052673754983973</v>
      </c>
      <c r="K67" s="95" t="e">
        <f>K23/K48</f>
        <v>#DIV/0!</v>
      </c>
      <c r="L67" s="95" t="e">
        <f>L23/L48</f>
        <v>#DIV/0!</v>
      </c>
      <c r="M67" s="95" t="e">
        <f>M23/M48</f>
        <v>#DIV/0!</v>
      </c>
    </row>
    <row r="68" spans="2:13" ht="15.75" x14ac:dyDescent="0.25">
      <c r="B68" s="88" t="s">
        <v>252</v>
      </c>
      <c r="C68" s="87"/>
      <c r="D68" s="87"/>
      <c r="E68" s="87"/>
      <c r="F68" s="87"/>
      <c r="G68" s="87"/>
      <c r="H68" s="87"/>
      <c r="I68" s="95" t="e">
        <f>(I18+I19)/I48</f>
        <v>#DIV/0!</v>
      </c>
      <c r="J68" s="95" t="n">
        <f>(J18+J19)/J48</f>
        <v>0.3330206134521669</v>
      </c>
      <c r="K68" s="95" t="e">
        <f>(K18+K19)/K48</f>
        <v>#DIV/0!</v>
      </c>
      <c r="L68" s="95" t="e">
        <f>(L18+L19)/L48</f>
        <v>#DIV/0!</v>
      </c>
      <c r="M68" s="95" t="e">
        <f>(M18+M19)/M48</f>
        <v>#DIV/0!</v>
      </c>
    </row>
    <row r="69" spans="2:13" ht="15.75" x14ac:dyDescent="0.25">
      <c r="B69" s="92" t="s">
        <v>251</v>
      </c>
      <c r="C69" s="87"/>
      <c r="D69" s="87"/>
      <c r="E69" s="87"/>
      <c r="F69" s="87"/>
      <c r="G69" s="87"/>
      <c r="H69" s="87"/>
      <c r="I69" s="95" t="e">
        <f>I18/I48</f>
        <v>#DIV/0!</v>
      </c>
      <c r="J69" s="95" t="n">
        <f>J18/J48</f>
        <v>0.3330206134521669</v>
      </c>
      <c r="K69" s="95" t="e">
        <f>K18/K48</f>
        <v>#DIV/0!</v>
      </c>
      <c r="L69" s="95" t="e">
        <f>L18/L48</f>
        <v>#DIV/0!</v>
      </c>
      <c r="M69" s="95" t="e">
        <f>M18/M48</f>
        <v>#DIV/0!</v>
      </c>
    </row>
    <row r="70" spans="2:13" ht="15.75" x14ac:dyDescent="0.25">
      <c r="B70" s="89" t="s">
        <v>250</v>
      </c>
      <c r="C70" s="87"/>
      <c r="D70" s="87"/>
      <c r="E70" s="87"/>
      <c r="F70" s="87"/>
      <c r="G70" s="87"/>
      <c r="H70" s="87"/>
      <c r="I70" s="94"/>
      <c r="J70" s="94"/>
      <c r="K70" s="94"/>
      <c r="L70" s="94"/>
      <c r="M70" s="94"/>
    </row>
    <row r="71" spans="2:13" ht="15.75" x14ac:dyDescent="0.25">
      <c r="B71" s="92" t="s">
        <v>249</v>
      </c>
      <c r="C71" s="87"/>
      <c r="D71" s="87"/>
      <c r="E71" s="87"/>
      <c r="F71" s="87"/>
      <c r="G71" s="87"/>
      <c r="H71" s="87"/>
      <c r="I71" s="93" t="e">
        <f>I53/I39</f>
        <v>#DIV/0!</v>
      </c>
      <c r="J71" s="93" t="n">
        <f t="shared" ref="J71:M71" si="0">J53/J39</f>
        <v>0.0</v>
      </c>
      <c r="K71" s="93" t="e">
        <f t="shared" si="0"/>
        <v>#DIV/0!</v>
      </c>
      <c r="L71" s="93" t="e">
        <f t="shared" si="0"/>
        <v>#DIV/0!</v>
      </c>
      <c r="M71" s="93" t="e">
        <f t="shared" si="0"/>
        <v>#DIV/0!</v>
      </c>
    </row>
    <row r="72" spans="2:13" ht="15.75" x14ac:dyDescent="0.25">
      <c r="B72" s="92" t="s">
        <v>248</v>
      </c>
      <c r="C72" s="87"/>
      <c r="D72" s="87"/>
      <c r="E72" s="87"/>
      <c r="F72" s="87"/>
      <c r="G72" s="87"/>
      <c r="H72" s="87"/>
      <c r="I72" s="91" t="e">
        <f>I53/I61</f>
        <v>#DIV/0!</v>
      </c>
      <c r="J72" s="91" t="n">
        <f t="shared" ref="J72:M72" si="1">J53/J61</f>
        <v>0.0</v>
      </c>
      <c r="K72" s="91" t="e">
        <f t="shared" si="1"/>
        <v>#DIV/0!</v>
      </c>
      <c r="L72" s="91" t="e">
        <f t="shared" si="1"/>
        <v>#DIV/0!</v>
      </c>
      <c r="M72" s="91" t="e">
        <f t="shared" si="1"/>
        <v>#DIV/0!</v>
      </c>
    </row>
    <row r="73" spans="2:13" ht="15.75" x14ac:dyDescent="0.25">
      <c r="B73" s="92" t="s">
        <v>247</v>
      </c>
      <c r="C73" s="87"/>
      <c r="D73" s="87"/>
      <c r="E73" s="87"/>
      <c r="F73" s="87"/>
      <c r="G73" s="87"/>
      <c r="H73" s="87"/>
      <c r="I73" s="91" t="e">
        <f>I53/I62</f>
        <v>#DIV/0!</v>
      </c>
      <c r="J73" s="91" t="n">
        <f t="shared" ref="J73:M73" si="2">J53/J62</f>
        <v>0.0</v>
      </c>
      <c r="K73" s="91" t="e">
        <f t="shared" si="2"/>
        <v>#DIV/0!</v>
      </c>
      <c r="L73" s="91" t="e">
        <f t="shared" si="2"/>
        <v>#DIV/0!</v>
      </c>
      <c r="M73" s="91" t="e">
        <f t="shared" si="2"/>
        <v>#DIV/0!</v>
      </c>
    </row>
    <row r="74" spans="2:13" ht="15.75" x14ac:dyDescent="0.25">
      <c r="B74" s="92" t="s">
        <v>246</v>
      </c>
      <c r="C74" s="87"/>
      <c r="D74" s="87"/>
      <c r="E74" s="87"/>
      <c r="F74" s="87"/>
      <c r="G74" s="87"/>
      <c r="H74" s="87"/>
      <c r="I74" s="91" t="n">
        <f>((I39+J39)/2)/((I61+J61)/2)</f>
        <v>-8.291955520401991</v>
      </c>
      <c r="J74" s="91" t="n">
        <f>((J39+K39)/2)/((J61+K61)/2)</f>
        <v>-8.291955520401991</v>
      </c>
      <c r="K74" s="91" t="e">
        <f>((K39+L39)/2)/((K61+L61)/2)</f>
        <v>#DIV/0!</v>
      </c>
      <c r="L74" s="91" t="e">
        <f>((L39+M39)/2)/((L61+M61)/2)</f>
        <v>#DIV/0!</v>
      </c>
      <c r="M74" s="91" t="e">
        <f>((M39)/((M61)))</f>
        <v>#DIV/0!</v>
      </c>
    </row>
    <row r="75" spans="2:13" ht="15.75" x14ac:dyDescent="0.25">
      <c r="B75" s="89" t="s">
        <v>245</v>
      </c>
      <c r="C75" s="87"/>
      <c r="D75" s="87"/>
      <c r="E75" s="87"/>
      <c r="F75" s="87"/>
      <c r="G75" s="87"/>
      <c r="H75" s="87"/>
      <c r="I75" s="86"/>
      <c r="J75" s="86"/>
      <c r="K75" s="86"/>
      <c r="L75" s="86"/>
      <c r="M75" s="86"/>
    </row>
    <row r="76" spans="2:13" ht="15.75" x14ac:dyDescent="0.25">
      <c r="B76" s="88" t="s">
        <v>222</v>
      </c>
      <c r="C76" s="87"/>
      <c r="D76" s="87"/>
      <c r="E76" s="87"/>
      <c r="F76" s="87"/>
      <c r="G76" s="87"/>
      <c r="H76" s="87"/>
      <c r="I76" s="90" t="n">
        <f>'Business Cash Flow'!G49/((BSA!I39+BSA!J39)/2)</f>
        <v>0.0</v>
      </c>
      <c r="J76" s="90" t="n">
        <f>'Business Cash Flow'!H49/((BSA!J39+BSA!K39)/2)</f>
        <v>0.0</v>
      </c>
      <c r="K76" s="90" t="e">
        <f>'Business Cash Flow'!I49/((BSA!K39+BSA!L39)/2)</f>
        <v>#DIV/0!</v>
      </c>
      <c r="L76" s="90" t="e">
        <f>'Business Cash Flow'!J49/((BSA!L39+BSA!M39)/2)</f>
        <v>#DIV/0!</v>
      </c>
      <c r="M76" s="90" t="s">
        <v>309</v>
      </c>
    </row>
    <row r="77" spans="2:13" ht="15.75" x14ac:dyDescent="0.25">
      <c r="B77" s="88" t="s">
        <v>91</v>
      </c>
      <c r="C77" s="87"/>
      <c r="D77" s="87"/>
      <c r="E77" s="87"/>
      <c r="F77" s="87"/>
      <c r="G77" s="87"/>
      <c r="H77" s="87"/>
      <c r="I77" s="90" t="n">
        <f>'Business Cash Flow'!G49/((BSA!I61+BSA!J61)/2)</f>
        <v>0.0</v>
      </c>
      <c r="J77" s="90" t="n">
        <f>'Business Cash Flow'!H49/((BSA!J61+BSA!K61)/2)</f>
        <v>0.0</v>
      </c>
      <c r="K77" s="90" t="e">
        <f>'Business Cash Flow'!I49/((BSA!K61+BSA!L61)/2)</f>
        <v>#DIV/0!</v>
      </c>
      <c r="L77" s="90" t="e">
        <f>'Business Cash Flow'!J49/((BSA!L61+BSA!M61)/2)</f>
        <v>#DIV/0!</v>
      </c>
      <c r="M77" s="90" t="s">
        <v>309</v>
      </c>
    </row>
    <row r="78" spans="2:13" ht="15.75" x14ac:dyDescent="0.25">
      <c r="B78" s="88" t="s">
        <v>220</v>
      </c>
      <c r="C78" s="87"/>
      <c r="D78" s="87"/>
      <c r="E78" s="87"/>
      <c r="F78" s="87"/>
      <c r="G78" s="87"/>
      <c r="H78" s="87"/>
      <c r="I78" s="90" t="e">
        <f>'Business Cash Flow'!G20/'Business Cash Flow'!G16</f>
        <v>#DIV/0!</v>
      </c>
      <c r="J78" s="90" t="e">
        <f>'Business Cash Flow'!H20/'Business Cash Flow'!H16</f>
        <v>#DIV/0!</v>
      </c>
      <c r="K78" s="90" t="e">
        <f>'Business Cash Flow'!I20/'Business Cash Flow'!I16</f>
        <v>#DIV/0!</v>
      </c>
      <c r="L78" s="90" t="e">
        <f>'Business Cash Flow'!J20/'Business Cash Flow'!J16</f>
        <v>#DIV/0!</v>
      </c>
      <c r="M78" s="90" t="s">
        <v>309</v>
      </c>
    </row>
    <row r="79" spans="2:13" ht="15.75" x14ac:dyDescent="0.25">
      <c r="B79" s="88" t="s">
        <v>89</v>
      </c>
      <c r="C79" s="87"/>
      <c r="D79" s="87"/>
      <c r="E79" s="87"/>
      <c r="F79" s="87"/>
      <c r="G79" s="87"/>
      <c r="H79" s="87"/>
      <c r="I79" s="90" t="e">
        <f>'Business Cash Flow'!G34/'Business Cash Flow'!G16</f>
        <v>#DIV/0!</v>
      </c>
      <c r="J79" s="90" t="e">
        <f>'Business Cash Flow'!H34/'Business Cash Flow'!H16</f>
        <v>#DIV/0!</v>
      </c>
      <c r="K79" s="90" t="e">
        <f>'Business Cash Flow'!I34/'Business Cash Flow'!I16</f>
        <v>#DIV/0!</v>
      </c>
      <c r="L79" s="90" t="e">
        <f>'Business Cash Flow'!J34/'Business Cash Flow'!J16</f>
        <v>#DIV/0!</v>
      </c>
      <c r="M79" s="90" t="s">
        <v>309</v>
      </c>
    </row>
    <row r="80" spans="2:13" ht="15.75" x14ac:dyDescent="0.25">
      <c r="B80" s="88" t="s">
        <v>218</v>
      </c>
      <c r="C80" s="87"/>
      <c r="D80" s="87"/>
      <c r="E80" s="87"/>
      <c r="F80" s="87"/>
      <c r="G80" s="87"/>
      <c r="H80" s="87"/>
      <c r="I80" s="90" t="e">
        <f>'Business Cash Flow'!G49/'Business Cash Flow'!G16</f>
        <v>#DIV/0!</v>
      </c>
      <c r="J80" s="90" t="e">
        <f>'Business Cash Flow'!H49/'Business Cash Flow'!H16</f>
        <v>#DIV/0!</v>
      </c>
      <c r="K80" s="90" t="e">
        <f>'Business Cash Flow'!I49/'Business Cash Flow'!I16</f>
        <v>#DIV/0!</v>
      </c>
      <c r="L80" s="90" t="e">
        <f>'Business Cash Flow'!J49/'Business Cash Flow'!J16</f>
        <v>#DIV/0!</v>
      </c>
      <c r="M80" s="90" t="s">
        <v>309</v>
      </c>
    </row>
    <row r="81" spans="2:13" ht="15.75" x14ac:dyDescent="0.25">
      <c r="B81" s="89" t="s">
        <v>206</v>
      </c>
      <c r="C81" s="87"/>
      <c r="D81" s="87"/>
      <c r="E81" s="87"/>
      <c r="F81" s="87"/>
      <c r="G81" s="87"/>
      <c r="H81" s="87"/>
      <c r="I81" s="86"/>
      <c r="J81" s="86"/>
      <c r="K81" s="86"/>
      <c r="L81" s="86"/>
      <c r="M81" s="86"/>
    </row>
    <row r="82" spans="2:13" ht="15.75" x14ac:dyDescent="0.25">
      <c r="B82" s="88" t="s">
        <v>207</v>
      </c>
      <c r="C82" s="87"/>
      <c r="D82" s="87"/>
      <c r="E82" s="87"/>
      <c r="F82" s="87"/>
      <c r="G82" s="87"/>
      <c r="H82" s="87"/>
      <c r="I82" s="134" t="e">
        <f>-'Business Cash Flow'!G18/((BSA!I20+BSA!J20)/2)</f>
        <v>#DIV/0!</v>
      </c>
      <c r="J82" s="134" t="e">
        <f>-'Business Cash Flow'!H18/((BSA!J20+BSA!K20)/2)</f>
        <v>#DIV/0!</v>
      </c>
      <c r="K82" s="134" t="e">
        <f>-'Business Cash Flow'!I18/((BSA!K20+BSA!L20)/2)</f>
        <v>#DIV/0!</v>
      </c>
      <c r="L82" s="134" t="e">
        <f>-'Business Cash Flow'!J18/((BSA!L20+BSA!M20)/2)</f>
        <v>#DIV/0!</v>
      </c>
      <c r="M82" s="90" t="s">
        <v>309</v>
      </c>
    </row>
    <row r="83" spans="2:13" ht="15.75" x14ac:dyDescent="0.25">
      <c r="B83" s="88" t="s">
        <v>208</v>
      </c>
      <c r="C83" s="87"/>
      <c r="D83" s="87"/>
      <c r="E83" s="87"/>
      <c r="F83" s="87"/>
      <c r="G83" s="87"/>
      <c r="H83" s="87"/>
      <c r="I83" s="86" t="e">
        <f>365/I82</f>
        <v>#DIV/0!</v>
      </c>
      <c r="J83" s="86" t="e">
        <f>365/J82</f>
        <v>#DIV/0!</v>
      </c>
      <c r="K83" s="86" t="e">
        <f>365/K82</f>
        <v>#DIV/0!</v>
      </c>
      <c r="L83" s="86" t="e">
        <f>365/L82</f>
        <v>#DIV/0!</v>
      </c>
      <c r="M83" s="90" t="s">
        <v>309</v>
      </c>
    </row>
    <row r="84" spans="2:13" ht="15.75" x14ac:dyDescent="0.25">
      <c r="B84" s="88" t="s">
        <v>209</v>
      </c>
      <c r="C84" s="87"/>
      <c r="D84" s="87"/>
      <c r="E84" s="87"/>
      <c r="F84" s="87"/>
      <c r="G84" s="87"/>
      <c r="H84" s="87"/>
      <c r="I84" s="134" t="e">
        <f>'Business Cash Flow'!G16/((BSA!I19+BSA!J19)/2)</f>
        <v>#DIV/0!</v>
      </c>
      <c r="J84" s="134" t="e">
        <f>'Business Cash Flow'!H16/((BSA!J19+BSA!K19)/2)</f>
        <v>#DIV/0!</v>
      </c>
      <c r="K84" s="134" t="e">
        <f>'Business Cash Flow'!I16/((BSA!K19+BSA!L19)/2)</f>
        <v>#DIV/0!</v>
      </c>
      <c r="L84" s="134" t="e">
        <f>'Business Cash Flow'!J16/((BSA!L19+BSA!M19)/2)</f>
        <v>#DIV/0!</v>
      </c>
      <c r="M84" s="90" t="s">
        <v>309</v>
      </c>
    </row>
    <row r="85" spans="2:13" ht="15.75" x14ac:dyDescent="0.25">
      <c r="B85" s="88" t="s">
        <v>210</v>
      </c>
      <c r="C85" s="87"/>
      <c r="D85" s="87"/>
      <c r="E85" s="87"/>
      <c r="F85" s="87"/>
      <c r="G85" s="87"/>
      <c r="H85" s="87"/>
      <c r="I85" s="86" t="e">
        <f>365/I84</f>
        <v>#DIV/0!</v>
      </c>
      <c r="J85" s="86" t="e">
        <f>365/J84</f>
        <v>#DIV/0!</v>
      </c>
      <c r="K85" s="86" t="e">
        <f>365/K84</f>
        <v>#DIV/0!</v>
      </c>
      <c r="L85" s="86" t="e">
        <f>365/L84</f>
        <v>#DIV/0!</v>
      </c>
      <c r="M85" s="90" t="s">
        <v>309</v>
      </c>
    </row>
    <row r="86" spans="2:13" ht="15.75" x14ac:dyDescent="0.25">
      <c r="B86" s="88" t="s">
        <v>211</v>
      </c>
      <c r="C86" s="87"/>
      <c r="D86" s="87"/>
      <c r="E86" s="87"/>
      <c r="F86" s="87"/>
      <c r="G86" s="87"/>
      <c r="H86" s="87"/>
      <c r="I86" s="134" t="n">
        <f>(-'Business Cash Flow'!G18+BSA!I20-BSA!J20)/((BSA!I43+BSA!J43)/2)</f>
        <v>0.0</v>
      </c>
      <c r="J86" s="134" t="n">
        <f>(-'Business Cash Flow'!H18+BSA!J20-BSA!K20)/((BSA!J43+BSA!K43)/2)</f>
        <v>0.0</v>
      </c>
      <c r="K86" s="134" t="e">
        <f>(-'Business Cash Flow'!I18+BSA!K20-BSA!L20)/((BSA!K43+BSA!L43)/2)</f>
        <v>#DIV/0!</v>
      </c>
      <c r="L86" s="134" t="e">
        <f>(-'Business Cash Flow'!J18+BSA!L20-BSA!M20)/((BSA!L43+BSA!M43)/2)</f>
        <v>#DIV/0!</v>
      </c>
      <c r="M86" s="90" t="s">
        <v>309</v>
      </c>
    </row>
    <row r="87" spans="2:13" ht="15.75" x14ac:dyDescent="0.25">
      <c r="B87" s="88" t="s">
        <v>212</v>
      </c>
      <c r="C87" s="87"/>
      <c r="D87" s="87"/>
      <c r="E87" s="87"/>
      <c r="F87" s="87"/>
      <c r="G87" s="87"/>
      <c r="H87" s="87"/>
      <c r="I87" s="86" t="e">
        <f>365/I86</f>
        <v>#DIV/0!</v>
      </c>
      <c r="J87" s="86" t="e">
        <f>365/J86</f>
        <v>#DIV/0!</v>
      </c>
      <c r="K87" s="86" t="e">
        <f>365/K86</f>
        <v>#DIV/0!</v>
      </c>
      <c r="L87" s="86" t="e">
        <f>365/L86</f>
        <v>#DIV/0!</v>
      </c>
      <c r="M87" s="90" t="s">
        <v>309</v>
      </c>
    </row>
    <row r="88" spans="2:13" x14ac:dyDescent="0.25">
      <c r="B88" s="10"/>
      <c r="C88" s="81"/>
      <c r="D88" s="81"/>
      <c r="E88" s="81"/>
      <c r="F88" s="81"/>
      <c r="G88" s="81"/>
      <c r="H88" s="81"/>
      <c r="I88" s="85"/>
      <c r="J88" s="85"/>
      <c r="K88" s="85"/>
      <c r="L88" s="85"/>
      <c r="M88" s="85"/>
    </row>
  </sheetData>
  <mergeCells count="10">
    <mergeCell ref="C8:G8"/>
    <mergeCell ref="J8:L8"/>
    <mergeCell ref="J9:L9"/>
    <mergeCell ref="I12:M12"/>
    <mergeCell ref="A2:N2"/>
    <mergeCell ref="A3:N3"/>
    <mergeCell ref="C6:G6"/>
    <mergeCell ref="J6:L6"/>
    <mergeCell ref="C7:G7"/>
    <mergeCell ref="J7:L7"/>
  </mergeCells>
  <printOptions horizontalCentered="1"/>
  <pageMargins left="0.5" right="0.5" top="0.25" bottom="0.25" header="0" footer="0"/>
  <pageSetup scale="49" fitToHeight="0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6"/>
  <sheetViews>
    <sheetView workbookViewId="0">
      <selection activeCell="B5" sqref="B5"/>
    </sheetView>
  </sheetViews>
  <sheetFormatPr defaultRowHeight="15" x14ac:dyDescent="0.25"/>
  <cols>
    <col min="2" max="2" customWidth="true" width="29.85546875" collapsed="false"/>
    <col min="8" max="8" customWidth="true" width="25.140625" collapsed="false"/>
    <col min="9" max="9" customWidth="true" width="21.85546875" collapsed="false"/>
    <col min="10" max="10" customWidth="true" width="21.7109375" collapsed="false"/>
    <col min="11" max="11" customWidth="true" width="21.28515625" collapsed="false"/>
    <col min="12" max="12" customWidth="true" width="9.140625" collapsed="false"/>
  </cols>
  <sheetData>
    <row r="2" spans="1:12" ht="19.5" x14ac:dyDescent="0.25">
      <c r="A2" s="162" t="s">
        <v>236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1:12" ht="15.75" x14ac:dyDescent="0.25">
      <c r="A3" s="163" t="s">
        <v>239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</row>
    <row r="5" spans="1:12" ht="18.75" customHeight="1" x14ac:dyDescent="0.25">
      <c r="B5" s="75" t="s">
        <v>0</v>
      </c>
      <c r="C5" s="178"/>
      <c r="D5" s="178"/>
      <c r="E5" s="178"/>
      <c r="F5" s="178"/>
      <c r="G5" s="178"/>
      <c r="H5" s="75"/>
      <c r="I5" s="75" t="s">
        <v>242</v>
      </c>
      <c r="J5" s="177"/>
      <c r="K5" s="177"/>
      <c r="L5" s="74"/>
    </row>
    <row r="6" spans="1:12" ht="18.75" customHeight="1" x14ac:dyDescent="0.25">
      <c r="B6" s="75" t="s">
        <v>213</v>
      </c>
      <c r="C6" s="178"/>
      <c r="D6" s="178"/>
      <c r="E6" s="178"/>
      <c r="F6" s="178"/>
      <c r="G6" s="178"/>
      <c r="H6" s="75"/>
      <c r="I6" s="75" t="s">
        <v>237</v>
      </c>
      <c r="J6" s="178"/>
      <c r="K6" s="178"/>
      <c r="L6" s="74"/>
    </row>
    <row r="7" spans="1:12" ht="18.75" customHeight="1" x14ac:dyDescent="0.25">
      <c r="B7" s="75" t="s">
        <v>235</v>
      </c>
      <c r="C7" s="178"/>
      <c r="D7" s="178"/>
      <c r="E7" s="178"/>
      <c r="F7" s="178"/>
      <c r="G7" s="178"/>
      <c r="H7" s="75"/>
      <c r="I7" s="75" t="s">
        <v>234</v>
      </c>
      <c r="J7" s="178" t="s">
        <v>233</v>
      </c>
      <c r="K7" s="178"/>
      <c r="L7" s="74"/>
    </row>
    <row r="8" spans="1:12" ht="18.75" x14ac:dyDescent="0.3">
      <c r="B8" s="80"/>
      <c r="C8" s="80"/>
      <c r="D8" s="80"/>
      <c r="E8" s="80"/>
      <c r="F8" s="80"/>
      <c r="G8" s="80"/>
      <c r="H8" s="75"/>
      <c r="I8" s="75" t="s">
        <v>148</v>
      </c>
      <c r="J8" s="178" t="s">
        <v>205</v>
      </c>
      <c r="K8" s="178"/>
      <c r="L8" s="74"/>
    </row>
    <row r="12" spans="1:12" x14ac:dyDescent="0.25">
      <c r="I12" s="35" t="s">
        <v>232</v>
      </c>
      <c r="J12" s="35" t="s">
        <v>232</v>
      </c>
      <c r="K12" s="35" t="s">
        <v>232</v>
      </c>
    </row>
    <row r="13" spans="1:12" x14ac:dyDescent="0.25">
      <c r="I13" s="34" t="s">
        <v>11</v>
      </c>
      <c r="J13" s="34" t="s">
        <v>12</v>
      </c>
      <c r="K13" s="34" t="s">
        <v>13</v>
      </c>
    </row>
    <row r="14" spans="1:12" x14ac:dyDescent="0.25">
      <c r="I14" s="22">
        <v>2013</v>
      </c>
      <c r="J14" s="22">
        <v>2012</v>
      </c>
      <c r="K14" s="22">
        <v>2011</v>
      </c>
    </row>
    <row r="15" spans="1:12" ht="18" x14ac:dyDescent="0.25">
      <c r="B15" s="41" t="s">
        <v>231</v>
      </c>
      <c r="C15" s="81"/>
      <c r="D15" s="81"/>
      <c r="E15" s="81"/>
      <c r="F15" s="81"/>
      <c r="G15" s="81"/>
      <c r="H15" s="81"/>
      <c r="I15" s="81"/>
      <c r="J15" s="81"/>
      <c r="K15" s="81"/>
    </row>
    <row r="16" spans="1:12" x14ac:dyDescent="0.25">
      <c r="B16" s="7"/>
    </row>
    <row r="17" spans="2:11" x14ac:dyDescent="0.25">
      <c r="B17" s="73" t="s">
        <v>230</v>
      </c>
      <c r="I17" t="e">
        <f>'BSA 2013'!J78</f>
        <v>#DIV/0!</v>
      </c>
      <c r="J17" t="e">
        <f>'BSA 2012'!J78</f>
        <v>#DIV/0!</v>
      </c>
      <c r="K17" t="e">
        <f>'BSA 2011'!J78</f>
        <v>#DIV/0!</v>
      </c>
    </row>
    <row r="18" spans="2:11" x14ac:dyDescent="0.25">
      <c r="B18" s="7"/>
    </row>
    <row r="19" spans="2:11" x14ac:dyDescent="0.25">
      <c r="B19" s="72" t="s">
        <v>229</v>
      </c>
      <c r="I19" t="e">
        <f>'BSA 2013'!J80</f>
        <v>#DIV/0!</v>
      </c>
      <c r="J19" t="e">
        <f>'BSA 2012'!J80</f>
        <v>#DIV/0!</v>
      </c>
      <c r="K19" t="e">
        <f>'BSA 2011'!J80</f>
        <v>#DIV/0!</v>
      </c>
    </row>
    <row r="20" spans="2:11" x14ac:dyDescent="0.25">
      <c r="B20" s="7"/>
    </row>
    <row r="21" spans="2:11" x14ac:dyDescent="0.25">
      <c r="B21" s="72" t="s">
        <v>228</v>
      </c>
      <c r="I21" t="e">
        <f>'BSA 2013'!J82</f>
        <v>#DIV/0!</v>
      </c>
      <c r="J21" t="e">
        <f>'BSA 2012'!J82</f>
        <v>#DIV/0!</v>
      </c>
      <c r="K21" t="e">
        <f>'BSA 2011'!J82</f>
        <v>#DIV/0!</v>
      </c>
    </row>
    <row r="22" spans="2:11" x14ac:dyDescent="0.25">
      <c r="B22" s="7"/>
    </row>
    <row r="23" spans="2:11" ht="18" x14ac:dyDescent="0.25">
      <c r="B23" s="41" t="s">
        <v>227</v>
      </c>
      <c r="C23" s="81"/>
      <c r="D23" s="81"/>
      <c r="E23" s="81"/>
      <c r="F23" s="81"/>
      <c r="G23" s="81"/>
      <c r="H23" s="81"/>
      <c r="I23" s="81"/>
      <c r="J23" s="81"/>
      <c r="K23" s="81"/>
    </row>
    <row r="24" spans="2:11" x14ac:dyDescent="0.25">
      <c r="B24" s="7"/>
    </row>
    <row r="25" spans="2:11" x14ac:dyDescent="0.25">
      <c r="B25" s="72" t="s">
        <v>226</v>
      </c>
      <c r="I25" s="82" t="e">
        <f>'BSA 2013'!J86</f>
        <v>#DIV/0!</v>
      </c>
      <c r="J25" s="82" t="e">
        <f>-'BSA 2012'!J86</f>
        <v>#DIV/0!</v>
      </c>
      <c r="K25" s="82" t="e">
        <f>'BSA 2011'!J86</f>
        <v>#DIV/0!</v>
      </c>
    </row>
    <row r="26" spans="2:11" x14ac:dyDescent="0.25">
      <c r="B26" s="7"/>
    </row>
    <row r="27" spans="2:11" x14ac:dyDescent="0.25">
      <c r="B27" s="72" t="s">
        <v>225</v>
      </c>
      <c r="I27" s="82" t="e">
        <f>'BSA 2013'!J88</f>
        <v>#DIV/0!</v>
      </c>
      <c r="J27" s="82" t="e">
        <f>'BSA 2012'!J88</f>
        <v>#DIV/0!</v>
      </c>
      <c r="K27" s="82" t="e">
        <f>'BSA 2011'!J88</f>
        <v>#DIV/0!</v>
      </c>
    </row>
    <row r="28" spans="2:11" x14ac:dyDescent="0.25">
      <c r="B28" s="7"/>
    </row>
    <row r="29" spans="2:11" x14ac:dyDescent="0.25">
      <c r="B29" s="72" t="s">
        <v>224</v>
      </c>
      <c r="I29" s="82" t="e">
        <f>'BSA 2013'!J90</f>
        <v>#DIV/0!</v>
      </c>
      <c r="J29" s="82" t="e">
        <f>'BSA 2012'!J90</f>
        <v>#DIV/0!</v>
      </c>
      <c r="K29" s="82" t="e">
        <f>'BSA 2011'!J90</f>
        <v>#DIV/0!</v>
      </c>
    </row>
    <row r="30" spans="2:11" x14ac:dyDescent="0.25">
      <c r="B30" s="7"/>
    </row>
    <row r="31" spans="2:11" ht="18" x14ac:dyDescent="0.25">
      <c r="B31" s="41" t="s">
        <v>223</v>
      </c>
      <c r="C31" s="81"/>
      <c r="D31" s="81"/>
      <c r="E31" s="81"/>
      <c r="F31" s="81"/>
      <c r="G31" s="81"/>
      <c r="H31" s="81"/>
      <c r="I31" s="81"/>
      <c r="J31" s="81"/>
      <c r="K31" s="81"/>
    </row>
    <row r="32" spans="2:11" x14ac:dyDescent="0.25">
      <c r="B32" s="7"/>
    </row>
    <row r="33" spans="2:11" x14ac:dyDescent="0.25">
      <c r="B33" s="72" t="s">
        <v>222</v>
      </c>
      <c r="I33" s="82" t="e">
        <f>'BSA 2013'!J94</f>
        <v>#DIV/0!</v>
      </c>
      <c r="J33" s="82" t="e">
        <f>'BSA 2012'!J94</f>
        <v>#DIV/0!</v>
      </c>
      <c r="K33" s="82" t="e">
        <f>'BSA 2011'!J94</f>
        <v>#DIV/0!</v>
      </c>
    </row>
    <row r="34" spans="2:11" x14ac:dyDescent="0.25">
      <c r="B34" s="7"/>
    </row>
    <row r="35" spans="2:11" x14ac:dyDescent="0.25">
      <c r="B35" s="72" t="s">
        <v>221</v>
      </c>
      <c r="I35" s="82" t="e">
        <f>'BSA 2013'!J96</f>
        <v>#DIV/0!</v>
      </c>
      <c r="J35" s="82" t="e">
        <f>'BSA 2012'!J96</f>
        <v>#DIV/0!</v>
      </c>
      <c r="K35" s="82" t="e">
        <f>'BSA 2011'!J96</f>
        <v>#DIV/0!</v>
      </c>
    </row>
    <row r="36" spans="2:11" x14ac:dyDescent="0.25">
      <c r="B36" s="7"/>
    </row>
    <row r="37" spans="2:11" x14ac:dyDescent="0.25">
      <c r="B37" s="72" t="s">
        <v>220</v>
      </c>
      <c r="I37" s="82" t="e">
        <f>'BSA 2013'!J98</f>
        <v>#DIV/0!</v>
      </c>
      <c r="J37" s="82" t="e">
        <f>'BSA 2012'!J98</f>
        <v>#DIV/0!</v>
      </c>
      <c r="K37" s="82" t="e">
        <f>'BSA 2011'!J98</f>
        <v>#DIV/0!</v>
      </c>
    </row>
    <row r="38" spans="2:11" x14ac:dyDescent="0.25">
      <c r="B38" s="7"/>
    </row>
    <row r="39" spans="2:11" x14ac:dyDescent="0.25">
      <c r="B39" s="72" t="s">
        <v>219</v>
      </c>
      <c r="I39" s="82" t="e">
        <f>'BSA 2013'!J100</f>
        <v>#DIV/0!</v>
      </c>
      <c r="J39" s="82" t="e">
        <f>'BSA 2012'!J100</f>
        <v>#DIV/0!</v>
      </c>
      <c r="K39" s="82" t="e">
        <f>'BSA 2011'!J100</f>
        <v>#DIV/0!</v>
      </c>
    </row>
    <row r="40" spans="2:11" x14ac:dyDescent="0.25">
      <c r="B40" s="7"/>
    </row>
    <row r="41" spans="2:11" x14ac:dyDescent="0.25">
      <c r="B41" s="72" t="s">
        <v>218</v>
      </c>
      <c r="I41" s="82" t="e">
        <f>'BSA 2013'!J102</f>
        <v>#DIV/0!</v>
      </c>
      <c r="J41" s="82" t="e">
        <f>'BSA 2012'!J102</f>
        <v>#DIV/0!</v>
      </c>
      <c r="K41" s="82" t="e">
        <f>'BSA 2011'!J102</f>
        <v>#DIV/0!</v>
      </c>
    </row>
    <row r="42" spans="2:11" x14ac:dyDescent="0.25">
      <c r="B42" s="7"/>
    </row>
    <row r="43" spans="2:11" ht="18" x14ac:dyDescent="0.25">
      <c r="B43" s="41" t="s">
        <v>206</v>
      </c>
      <c r="C43" s="81"/>
      <c r="D43" s="81"/>
      <c r="E43" s="81"/>
      <c r="F43" s="81"/>
      <c r="G43" s="81"/>
      <c r="H43" s="81"/>
      <c r="I43" s="81"/>
      <c r="J43" s="81"/>
      <c r="K43" s="81"/>
    </row>
    <row r="44" spans="2:11" x14ac:dyDescent="0.25">
      <c r="B44" s="7"/>
    </row>
    <row r="45" spans="2:11" x14ac:dyDescent="0.25">
      <c r="B45" s="72" t="s">
        <v>207</v>
      </c>
      <c r="I45" t="e">
        <f>'BSA 2013'!J106</f>
        <v>#DIV/0!</v>
      </c>
      <c r="J45" t="e">
        <f>'BSA 2012'!J106</f>
        <v>#DIV/0!</v>
      </c>
      <c r="K45" t="e">
        <f>'BSA 2011'!J106</f>
        <v>#DIV/0!</v>
      </c>
    </row>
    <row r="46" spans="2:11" x14ac:dyDescent="0.25">
      <c r="B46" s="7"/>
    </row>
    <row r="47" spans="2:11" x14ac:dyDescent="0.25">
      <c r="B47" s="72" t="s">
        <v>208</v>
      </c>
      <c r="I47" s="83" t="e">
        <f>'BSA 2013'!J108</f>
        <v>#DIV/0!</v>
      </c>
      <c r="J47" s="83" t="e">
        <f>'BSA 2012'!J108</f>
        <v>#DIV/0!</v>
      </c>
      <c r="K47" s="83" t="e">
        <f>'BSA 2011'!J108</f>
        <v>#DIV/0!</v>
      </c>
    </row>
    <row r="48" spans="2:11" x14ac:dyDescent="0.25">
      <c r="B48" s="7"/>
    </row>
    <row r="49" spans="2:11" x14ac:dyDescent="0.25">
      <c r="B49" s="72" t="s">
        <v>209</v>
      </c>
      <c r="I49" t="e">
        <f>'BSA 2013'!J110</f>
        <v>#DIV/0!</v>
      </c>
      <c r="J49" t="e">
        <f>'BSA 2012'!J110</f>
        <v>#DIV/0!</v>
      </c>
      <c r="K49" t="e">
        <f>'BSA 2011'!J110</f>
        <v>#DIV/0!</v>
      </c>
    </row>
    <row r="50" spans="2:11" x14ac:dyDescent="0.25">
      <c r="B50" s="7"/>
    </row>
    <row r="51" spans="2:11" x14ac:dyDescent="0.25">
      <c r="B51" s="72" t="s">
        <v>210</v>
      </c>
      <c r="I51" s="83" t="e">
        <f>'BSA 2013'!J112</f>
        <v>#DIV/0!</v>
      </c>
      <c r="J51" s="83" t="e">
        <f>'BSA 2012'!J112</f>
        <v>#DIV/0!</v>
      </c>
      <c r="K51" s="83" t="e">
        <f>'BSA 2011'!J112</f>
        <v>#DIV/0!</v>
      </c>
    </row>
    <row r="52" spans="2:11" x14ac:dyDescent="0.25">
      <c r="B52" s="7"/>
    </row>
    <row r="53" spans="2:11" x14ac:dyDescent="0.25">
      <c r="B53" s="72" t="s">
        <v>211</v>
      </c>
      <c r="I53" t="e">
        <f>'BSA 2013'!J114</f>
        <v>#DIV/0!</v>
      </c>
      <c r="J53" t="e">
        <f>'BSA 2012'!J114</f>
        <v>#DIV/0!</v>
      </c>
      <c r="K53" t="e">
        <f>'BSA 2011'!J114</f>
        <v>#DIV/0!</v>
      </c>
    </row>
    <row r="54" spans="2:11" x14ac:dyDescent="0.25">
      <c r="B54" s="7"/>
    </row>
    <row r="55" spans="2:11" x14ac:dyDescent="0.25">
      <c r="B55" s="72" t="s">
        <v>212</v>
      </c>
      <c r="I55" s="83" t="e">
        <f>'BSA 2013'!J116</f>
        <v>#DIV/0!</v>
      </c>
      <c r="J55" s="83" t="e">
        <f>'BSA 2012'!J116</f>
        <v>#DIV/0!</v>
      </c>
      <c r="K55" s="83" t="e">
        <f>'BSA 2011'!J116</f>
        <v>#DIV/0!</v>
      </c>
    </row>
    <row r="56" spans="2:11" x14ac:dyDescent="0.25">
      <c r="B56" s="10"/>
      <c r="C56" s="81"/>
      <c r="D56" s="81"/>
      <c r="E56" s="81"/>
      <c r="F56" s="81"/>
      <c r="G56" s="81"/>
      <c r="H56" s="81"/>
      <c r="I56" s="81"/>
      <c r="J56" s="81"/>
      <c r="K56" s="81"/>
    </row>
  </sheetData>
  <mergeCells count="9">
    <mergeCell ref="J8:K8"/>
    <mergeCell ref="C5:G5"/>
    <mergeCell ref="C6:G6"/>
    <mergeCell ref="C7:G7"/>
    <mergeCell ref="A2:L2"/>
    <mergeCell ref="A3:L3"/>
    <mergeCell ref="J5:K5"/>
    <mergeCell ref="J6:K6"/>
    <mergeCell ref="J7:K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16"/>
  <sheetViews>
    <sheetView workbookViewId="0">
      <selection activeCell="O8" sqref="O8"/>
    </sheetView>
  </sheetViews>
  <sheetFormatPr defaultColWidth="12.5703125" defaultRowHeight="12.75" x14ac:dyDescent="0.2"/>
  <cols>
    <col min="1" max="1" style="7" width="12.5703125" collapsed="false"/>
    <col min="2" max="2" customWidth="true" style="7" width="28.5703125" collapsed="false"/>
    <col min="3" max="3" customWidth="true" style="7" width="6.5703125" collapsed="false"/>
    <col min="4" max="4" bestFit="true" customWidth="true" style="7" width="13.42578125" collapsed="false"/>
    <col min="5" max="7" style="7" width="12.5703125" collapsed="false"/>
    <col min="8" max="8" customWidth="true" style="7" width="28.140625" collapsed="false"/>
    <col min="9" max="9" customWidth="true" style="7" width="5.7109375" collapsed="false"/>
    <col min="10" max="10" customWidth="true" style="7" width="12.5703125" collapsed="false"/>
    <col min="11" max="16384" style="7" width="12.5703125" collapsed="false"/>
  </cols>
  <sheetData>
    <row r="2" spans="1:13" ht="18" customHeight="1" x14ac:dyDescent="0.25">
      <c r="A2" s="164" t="s">
        <v>240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</row>
    <row r="3" spans="1:13" ht="18" customHeight="1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1:13" x14ac:dyDescent="0.2">
      <c r="E4" s="49"/>
      <c r="F4" s="49"/>
      <c r="G4" s="49"/>
      <c r="H4" s="49"/>
    </row>
    <row r="5" spans="1:13" ht="18" x14ac:dyDescent="0.25">
      <c r="B5" s="75" t="s">
        <v>0</v>
      </c>
      <c r="C5" s="178" t="n">
        <f>'Business Cash Flow'!C6:E6</f>
        <v>0.0</v>
      </c>
      <c r="D5" s="178"/>
      <c r="E5" s="178"/>
      <c r="F5" s="178"/>
      <c r="G5" s="77"/>
      <c r="H5" s="75" t="s">
        <v>1</v>
      </c>
      <c r="I5" s="177" t="n">
        <f>'Business Cash Flow'!I6:J6</f>
        <v>0.0</v>
      </c>
      <c r="J5" s="178"/>
      <c r="K5" s="178"/>
      <c r="L5" s="178"/>
    </row>
    <row r="6" spans="1:13" ht="18" x14ac:dyDescent="0.25">
      <c r="B6" s="75" t="s">
        <v>213</v>
      </c>
      <c r="C6" s="178" t="n">
        <f>'Business Cash Flow'!C7:E7</f>
        <v>0.0</v>
      </c>
      <c r="D6" s="178"/>
      <c r="E6" s="178"/>
      <c r="F6" s="178"/>
      <c r="G6" s="77"/>
      <c r="H6" s="75" t="s">
        <v>237</v>
      </c>
      <c r="I6" s="178" t="n">
        <f>'Business Cash Flow'!I7:J7</f>
        <v>0.0</v>
      </c>
      <c r="J6" s="178"/>
      <c r="K6" s="178"/>
      <c r="L6" s="178"/>
    </row>
    <row r="7" spans="1:13" ht="18" x14ac:dyDescent="0.25">
      <c r="B7" s="75" t="s">
        <v>150</v>
      </c>
      <c r="C7" s="178"/>
      <c r="D7" s="178"/>
      <c r="E7" s="178"/>
      <c r="F7" s="178"/>
      <c r="G7" s="77"/>
      <c r="H7" s="75" t="s">
        <v>3</v>
      </c>
      <c r="I7" s="178" t="s">
        <v>149</v>
      </c>
      <c r="J7" s="178"/>
      <c r="K7" s="178"/>
      <c r="L7" s="178"/>
    </row>
    <row r="8" spans="1:13" ht="18" x14ac:dyDescent="0.25">
      <c r="B8" s="76"/>
      <c r="C8" s="76"/>
      <c r="D8" s="76"/>
      <c r="E8" s="76"/>
      <c r="F8" s="76"/>
      <c r="G8" s="76"/>
      <c r="H8" s="75" t="s">
        <v>148</v>
      </c>
      <c r="I8" s="178" t="s">
        <v>205</v>
      </c>
      <c r="J8" s="178"/>
      <c r="K8" s="178"/>
      <c r="L8" s="178"/>
    </row>
    <row r="10" spans="1:13" ht="18.75" thickBot="1" x14ac:dyDescent="0.3">
      <c r="B10" s="48" t="s">
        <v>147</v>
      </c>
      <c r="C10" s="47"/>
      <c r="D10" s="47"/>
      <c r="E10" s="47"/>
      <c r="F10" s="47"/>
      <c r="G10" s="47"/>
      <c r="H10" s="48" t="s">
        <v>146</v>
      </c>
      <c r="I10" s="47"/>
      <c r="J10" s="47"/>
      <c r="K10" s="47"/>
      <c r="L10" s="47"/>
    </row>
    <row r="11" spans="1:13" ht="23.1" customHeight="1" x14ac:dyDescent="0.2">
      <c r="B11" s="46" t="s">
        <v>145</v>
      </c>
      <c r="H11" s="46" t="s">
        <v>144</v>
      </c>
    </row>
    <row r="13" spans="1:13" x14ac:dyDescent="0.2">
      <c r="B13" s="7" t="s">
        <v>143</v>
      </c>
      <c r="D13" s="43">
        <v>0</v>
      </c>
      <c r="H13" s="7" t="s">
        <v>142</v>
      </c>
      <c r="J13" s="43">
        <v>0</v>
      </c>
    </row>
    <row r="14" spans="1:13" x14ac:dyDescent="0.2">
      <c r="B14" s="7" t="s">
        <v>141</v>
      </c>
      <c r="D14" s="43">
        <v>0</v>
      </c>
      <c r="H14" s="7" t="s">
        <v>140</v>
      </c>
      <c r="J14" s="43">
        <v>0</v>
      </c>
    </row>
    <row r="15" spans="1:13" x14ac:dyDescent="0.2">
      <c r="B15" s="7" t="s">
        <v>139</v>
      </c>
      <c r="D15" s="43">
        <v>0</v>
      </c>
      <c r="H15" s="7" t="s">
        <v>138</v>
      </c>
      <c r="J15" s="43">
        <v>0</v>
      </c>
    </row>
    <row r="16" spans="1:13" x14ac:dyDescent="0.2">
      <c r="B16" s="7" t="s">
        <v>137</v>
      </c>
      <c r="D16" s="43">
        <v>0</v>
      </c>
      <c r="H16" s="7" t="s">
        <v>194</v>
      </c>
      <c r="J16" s="43">
        <v>0</v>
      </c>
    </row>
    <row r="17" spans="1:11" x14ac:dyDescent="0.2">
      <c r="B17" s="7" t="s">
        <v>136</v>
      </c>
      <c r="D17" s="43">
        <v>0</v>
      </c>
      <c r="H17" s="7" t="s">
        <v>199</v>
      </c>
      <c r="J17" s="43">
        <v>0</v>
      </c>
    </row>
    <row r="18" spans="1:11" x14ac:dyDescent="0.2">
      <c r="B18" s="7" t="s">
        <v>135</v>
      </c>
      <c r="D18" s="43">
        <v>0</v>
      </c>
      <c r="H18" s="7" t="s">
        <v>134</v>
      </c>
      <c r="J18" s="43">
        <v>0</v>
      </c>
    </row>
    <row r="19" spans="1:11" x14ac:dyDescent="0.2">
      <c r="B19" s="7" t="s">
        <v>133</v>
      </c>
      <c r="E19" s="42" t="n">
        <f>SUM(D13:D18)</f>
        <v>0.0</v>
      </c>
      <c r="H19" s="7" t="s">
        <v>132</v>
      </c>
      <c r="K19" s="42" t="n">
        <f>SUM(J13:J18)</f>
        <v>0.0</v>
      </c>
    </row>
    <row r="21" spans="1:11" ht="14.25" x14ac:dyDescent="0.2">
      <c r="B21" s="44" t="s">
        <v>131</v>
      </c>
      <c r="H21" s="44" t="s">
        <v>130</v>
      </c>
    </row>
    <row r="23" spans="1:11" x14ac:dyDescent="0.2">
      <c r="B23" s="7" t="s">
        <v>129</v>
      </c>
      <c r="D23" s="43">
        <v>0</v>
      </c>
      <c r="H23" s="7" t="s">
        <v>128</v>
      </c>
      <c r="J23" s="43">
        <v>0</v>
      </c>
    </row>
    <row r="24" spans="1:11" x14ac:dyDescent="0.2">
      <c r="B24" s="7" t="s">
        <v>200</v>
      </c>
      <c r="D24" s="43">
        <v>0</v>
      </c>
      <c r="H24" s="7" t="s">
        <v>127</v>
      </c>
      <c r="J24" s="43">
        <v>0</v>
      </c>
    </row>
    <row r="25" spans="1:11" x14ac:dyDescent="0.2">
      <c r="B25" s="7" t="s">
        <v>126</v>
      </c>
      <c r="D25" s="43">
        <v>0</v>
      </c>
      <c r="H25" s="7" t="s">
        <v>125</v>
      </c>
      <c r="J25" s="43">
        <v>0</v>
      </c>
    </row>
    <row r="26" spans="1:11" x14ac:dyDescent="0.2">
      <c r="B26" s="7" t="s">
        <v>124</v>
      </c>
      <c r="E26" s="42" t="n">
        <f>SUM(D23:D25)</f>
        <v>0.0</v>
      </c>
      <c r="H26" s="7" t="s">
        <v>123</v>
      </c>
      <c r="K26" s="42" t="n">
        <f>SUM(J23:J25)</f>
        <v>0.0</v>
      </c>
    </row>
    <row r="28" spans="1:11" ht="15" x14ac:dyDescent="0.2">
      <c r="B28" s="44" t="s">
        <v>122</v>
      </c>
      <c r="H28" s="45" t="s">
        <v>121</v>
      </c>
      <c r="I28" s="10"/>
      <c r="J28" s="10"/>
      <c r="K28" s="42" t="n">
        <f>SUM(K19+K26)</f>
        <v>0.0</v>
      </c>
    </row>
    <row r="30" spans="1:11" ht="15" x14ac:dyDescent="0.2">
      <c r="B30" s="7" t="s">
        <v>120</v>
      </c>
      <c r="D30" s="43">
        <v>0</v>
      </c>
      <c r="H30" s="45" t="s">
        <v>119</v>
      </c>
    </row>
    <row r="31" spans="1:11" x14ac:dyDescent="0.2">
      <c r="B31" s="7" t="s">
        <v>118</v>
      </c>
      <c r="D31" s="43">
        <v>0</v>
      </c>
    </row>
    <row r="32" spans="1:11" x14ac:dyDescent="0.2">
      <c r="A32" s="7" t="s">
        <v>86</v>
      </c>
      <c r="B32" s="7" t="s">
        <v>117</v>
      </c>
      <c r="D32" s="43">
        <v>0</v>
      </c>
      <c r="H32" s="7" t="s">
        <v>116</v>
      </c>
      <c r="J32" s="43">
        <v>0</v>
      </c>
    </row>
    <row r="33" spans="1:15" x14ac:dyDescent="0.2">
      <c r="A33" s="7" t="s">
        <v>86</v>
      </c>
      <c r="B33" s="7" t="s">
        <v>115</v>
      </c>
      <c r="D33" s="43">
        <v>0</v>
      </c>
      <c r="H33" s="7" t="s">
        <v>114</v>
      </c>
      <c r="J33" s="43">
        <v>0</v>
      </c>
    </row>
    <row r="34" spans="1:15" x14ac:dyDescent="0.2">
      <c r="B34" s="7" t="s">
        <v>113</v>
      </c>
      <c r="D34" s="43">
        <v>0</v>
      </c>
      <c r="H34" s="7" t="s">
        <v>112</v>
      </c>
      <c r="J34" s="43">
        <v>0</v>
      </c>
    </row>
    <row r="35" spans="1:15" x14ac:dyDescent="0.2">
      <c r="B35" s="7" t="s">
        <v>111</v>
      </c>
      <c r="E35" s="42" t="n">
        <f>SUM(D30:D34)</f>
        <v>0.0</v>
      </c>
      <c r="H35" s="7" t="s">
        <v>110</v>
      </c>
      <c r="K35" s="42" t="n">
        <f>SUM(J32:J34)</f>
        <v>0.0</v>
      </c>
    </row>
    <row r="37" spans="1:15" ht="14.25" x14ac:dyDescent="0.2">
      <c r="B37" s="44" t="s">
        <v>109</v>
      </c>
    </row>
    <row r="39" spans="1:15" x14ac:dyDescent="0.2">
      <c r="B39" s="7" t="s">
        <v>108</v>
      </c>
      <c r="D39" s="43">
        <v>0</v>
      </c>
    </row>
    <row r="40" spans="1:15" x14ac:dyDescent="0.2">
      <c r="B40" s="7" t="s">
        <v>107</v>
      </c>
      <c r="D40" s="43">
        <v>0</v>
      </c>
    </row>
    <row r="41" spans="1:15" x14ac:dyDescent="0.2">
      <c r="B41" s="30" t="s">
        <v>106</v>
      </c>
      <c r="E41" s="42" t="n">
        <f>SUM(D39:D40)</f>
        <v>0.0</v>
      </c>
    </row>
    <row r="43" spans="1:15" x14ac:dyDescent="0.2">
      <c r="B43" s="10" t="s">
        <v>105</v>
      </c>
      <c r="E43" s="42">
        <v>0</v>
      </c>
    </row>
    <row r="46" spans="1:15" ht="18" x14ac:dyDescent="0.25">
      <c r="B46" s="41" t="s">
        <v>104</v>
      </c>
      <c r="C46" s="10"/>
      <c r="D46" s="10"/>
      <c r="E46" s="42" t="n">
        <f>SUM(E19+E26+E35+E41+E43)</f>
        <v>0.0</v>
      </c>
      <c r="F46" s="10"/>
      <c r="G46" s="10"/>
      <c r="H46" s="41" t="s">
        <v>103</v>
      </c>
      <c r="I46" s="10"/>
      <c r="J46" s="10"/>
      <c r="K46" s="42" t="n">
        <f>SUM(K28+K35)</f>
        <v>0.0</v>
      </c>
      <c r="N46" s="66" t="n">
        <f>K28</f>
        <v>0.0</v>
      </c>
      <c r="O46" s="66" t="n">
        <f>K35</f>
        <v>0.0</v>
      </c>
    </row>
    <row r="74" spans="8:10" ht="18" x14ac:dyDescent="0.25">
      <c r="H74" s="41" t="s">
        <v>102</v>
      </c>
    </row>
    <row r="76" spans="8:10" x14ac:dyDescent="0.2">
      <c r="H76" s="11" t="s">
        <v>101</v>
      </c>
    </row>
    <row r="78" spans="8:10" x14ac:dyDescent="0.2">
      <c r="H78" s="40" t="s">
        <v>100</v>
      </c>
      <c r="I78" s="37"/>
      <c r="J78" s="39" t="e">
        <f>E19/K19</f>
        <v>#DIV/0!</v>
      </c>
    </row>
    <row r="80" spans="8:10" x14ac:dyDescent="0.2">
      <c r="H80" s="37" t="s">
        <v>99</v>
      </c>
      <c r="I80" s="37"/>
      <c r="J80" s="39" t="e">
        <f>(D13+D14+D15)/K19</f>
        <v>#DIV/0!</v>
      </c>
    </row>
    <row r="82" spans="8:10" x14ac:dyDescent="0.2">
      <c r="H82" s="37" t="s">
        <v>98</v>
      </c>
      <c r="I82" s="37"/>
      <c r="J82" s="39" t="e">
        <f>(D13+D14)/K19</f>
        <v>#DIV/0!</v>
      </c>
    </row>
    <row r="84" spans="8:10" x14ac:dyDescent="0.2">
      <c r="H84" s="11" t="s">
        <v>97</v>
      </c>
    </row>
    <row r="86" spans="8:10" x14ac:dyDescent="0.2">
      <c r="H86" s="37" t="s">
        <v>96</v>
      </c>
      <c r="I86" s="37"/>
      <c r="J86" s="36" t="e">
        <f>K26/E46</f>
        <v>#DIV/0!</v>
      </c>
    </row>
    <row r="88" spans="8:10" x14ac:dyDescent="0.2">
      <c r="H88" s="37" t="s">
        <v>95</v>
      </c>
      <c r="I88" s="37"/>
      <c r="J88" s="36" t="e">
        <f>K26/(K26+K35)</f>
        <v>#DIV/0!</v>
      </c>
    </row>
    <row r="90" spans="8:10" x14ac:dyDescent="0.2">
      <c r="H90" s="37" t="s">
        <v>94</v>
      </c>
      <c r="I90" s="37"/>
      <c r="J90" s="36" t="e">
        <f>K26/K35</f>
        <v>#DIV/0!</v>
      </c>
    </row>
    <row r="92" spans="8:10" x14ac:dyDescent="0.2">
      <c r="H92" s="11" t="s">
        <v>93</v>
      </c>
    </row>
    <row r="94" spans="8:10" x14ac:dyDescent="0.2">
      <c r="H94" s="37" t="s">
        <v>92</v>
      </c>
      <c r="I94" s="37"/>
      <c r="J94" s="36" t="e">
        <f>'Business Cash Flow'!H49/(('BSA 2013'!E46+'BSA 2012'!E46)/2)</f>
        <v>#DIV/0!</v>
      </c>
    </row>
    <row r="96" spans="8:10" x14ac:dyDescent="0.2">
      <c r="H96" s="37" t="s">
        <v>91</v>
      </c>
      <c r="I96" s="37"/>
      <c r="J96" s="36" t="e">
        <f>'Business Cash Flow'!H49/(('BSA 2013'!K35+'BSA 2012'!K35)/2)</f>
        <v>#DIV/0!</v>
      </c>
    </row>
    <row r="97" spans="8:10" x14ac:dyDescent="0.2">
      <c r="J97" s="38"/>
    </row>
    <row r="98" spans="8:10" x14ac:dyDescent="0.2">
      <c r="H98" s="37" t="s">
        <v>90</v>
      </c>
      <c r="I98" s="37"/>
      <c r="J98" s="36" t="e">
        <f>'Business Cash Flow'!H20/'Business Cash Flow'!H16</f>
        <v>#DIV/0!</v>
      </c>
    </row>
    <row r="100" spans="8:10" x14ac:dyDescent="0.2">
      <c r="H100" s="37" t="s">
        <v>89</v>
      </c>
      <c r="I100" s="37"/>
      <c r="J100" s="36" t="e">
        <f>'Business Cash Flow'!H34/'Business Cash Flow'!H16</f>
        <v>#DIV/0!</v>
      </c>
    </row>
    <row r="102" spans="8:10" x14ac:dyDescent="0.2">
      <c r="H102" s="37" t="s">
        <v>88</v>
      </c>
      <c r="I102" s="37"/>
      <c r="J102" s="36" t="e">
        <f>'Business Cash Flow'!H49/'Business Cash Flow'!H16</f>
        <v>#DIV/0!</v>
      </c>
    </row>
    <row r="104" spans="8:10" x14ac:dyDescent="0.2">
      <c r="H104" s="11" t="s">
        <v>206</v>
      </c>
    </row>
    <row r="106" spans="8:10" x14ac:dyDescent="0.2">
      <c r="H106" s="37" t="s">
        <v>207</v>
      </c>
      <c r="I106" s="37"/>
      <c r="J106" s="39" t="e">
        <f>('Business Cash Flow'!H18)/((D16+'BSA 2012'!D16)/2)</f>
        <v>#DIV/0!</v>
      </c>
    </row>
    <row r="108" spans="8:10" x14ac:dyDescent="0.2">
      <c r="H108" s="37" t="s">
        <v>208</v>
      </c>
      <c r="I108" s="37"/>
      <c r="J108" s="68" t="e">
        <f>365/J106</f>
        <v>#DIV/0!</v>
      </c>
    </row>
    <row r="110" spans="8:10" x14ac:dyDescent="0.2">
      <c r="H110" s="37" t="s">
        <v>209</v>
      </c>
      <c r="I110" s="37"/>
      <c r="J110" s="39" t="e">
        <f>('Business Cash Flow'!H16)/((D15+'BSA 2012'!D15)/2)</f>
        <v>#DIV/0!</v>
      </c>
    </row>
    <row r="112" spans="8:10" x14ac:dyDescent="0.2">
      <c r="H112" s="37" t="s">
        <v>210</v>
      </c>
      <c r="I112" s="37"/>
      <c r="J112" s="68" t="e">
        <f>365/J110</f>
        <v>#DIV/0!</v>
      </c>
    </row>
    <row r="114" spans="8:10" x14ac:dyDescent="0.2">
      <c r="H114" s="37" t="s">
        <v>211</v>
      </c>
      <c r="I114" s="37"/>
      <c r="J114" s="39" t="e">
        <f>(-'Business Cash Flow'!H18+D16-'BSA 2012'!D16)/(('BSA 2013'!J13+'BSA 2012'!J13)/2)</f>
        <v>#DIV/0!</v>
      </c>
    </row>
    <row r="116" spans="8:10" x14ac:dyDescent="0.2">
      <c r="H116" s="37" t="s">
        <v>212</v>
      </c>
      <c r="I116" s="37"/>
      <c r="J116" s="68" t="e">
        <f>365/J114</f>
        <v>#DIV/0!</v>
      </c>
    </row>
  </sheetData>
  <mergeCells count="9">
    <mergeCell ref="I8:L8"/>
    <mergeCell ref="I5:L5"/>
    <mergeCell ref="I6:L6"/>
    <mergeCell ref="I7:L7"/>
    <mergeCell ref="A2:M2"/>
    <mergeCell ref="A3:M3"/>
    <mergeCell ref="C5:F5"/>
    <mergeCell ref="C6:F6"/>
    <mergeCell ref="C7:F7"/>
  </mergeCells>
  <printOptions horizontalCentered="1" verticalCentered="1"/>
  <pageMargins left="0.5" right="0.5" top="0.5" bottom="0.5" header="0.5" footer="0.5"/>
  <pageSetup scale="48" orientation="portrait" horizontalDpi="1200" verticalDpi="1200" r:id="rId1"/>
  <colBreaks count="1" manualBreakCount="1">
    <brk id="1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16"/>
  <sheetViews>
    <sheetView topLeftCell="A76" workbookViewId="0">
      <selection activeCell="A2" sqref="A2:M3"/>
    </sheetView>
  </sheetViews>
  <sheetFormatPr defaultColWidth="12.5703125" defaultRowHeight="12.75" x14ac:dyDescent="0.2"/>
  <cols>
    <col min="1" max="1" style="7" width="12.5703125" collapsed="false"/>
    <col min="2" max="2" customWidth="true" style="7" width="28.7109375" collapsed="false"/>
    <col min="3" max="3" customWidth="true" style="7" width="6.5703125" collapsed="false"/>
    <col min="4" max="7" style="7" width="12.5703125" collapsed="false"/>
    <col min="8" max="8" customWidth="true" style="7" width="28.140625" collapsed="false"/>
    <col min="9" max="9" customWidth="true" style="7" width="5.7109375" collapsed="false"/>
    <col min="10" max="10" customWidth="true" style="7" width="12.5703125" collapsed="false"/>
    <col min="11" max="11" bestFit="true" customWidth="true" style="7" width="13.42578125" collapsed="false"/>
    <col min="12" max="13" style="7" width="12.5703125" collapsed="false"/>
    <col min="14" max="14" bestFit="true" customWidth="true" style="7" width="13.42578125" collapsed="false"/>
    <col min="15" max="16384" style="7" width="12.5703125" collapsed="false"/>
  </cols>
  <sheetData>
    <row r="2" spans="1:13" ht="18" customHeight="1" x14ac:dyDescent="0.25">
      <c r="A2" s="164" t="s">
        <v>240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</row>
    <row r="3" spans="1:13" ht="18" customHeight="1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1:13" x14ac:dyDescent="0.2">
      <c r="E4" s="49"/>
      <c r="F4" s="49"/>
      <c r="G4" s="49"/>
      <c r="H4" s="49"/>
    </row>
    <row r="5" spans="1:13" ht="18" x14ac:dyDescent="0.25">
      <c r="B5" s="75" t="s">
        <v>0</v>
      </c>
      <c r="C5" s="178" t="n">
        <f>'BSA 2013'!C5:F5</f>
        <v>0.0</v>
      </c>
      <c r="D5" s="178"/>
      <c r="E5" s="178"/>
      <c r="F5" s="178"/>
      <c r="G5" s="77"/>
      <c r="H5" s="75" t="s">
        <v>1</v>
      </c>
      <c r="I5" s="177" t="n">
        <f>'BSA 2013'!I5:L5</f>
        <v>0.0</v>
      </c>
      <c r="J5" s="178"/>
      <c r="K5" s="178"/>
      <c r="L5" s="178"/>
    </row>
    <row r="6" spans="1:13" ht="18" x14ac:dyDescent="0.25">
      <c r="B6" s="75" t="s">
        <v>213</v>
      </c>
      <c r="C6" s="178" t="n">
        <f>'BSA 2013'!C6:F6</f>
        <v>0.0</v>
      </c>
      <c r="D6" s="178"/>
      <c r="E6" s="178"/>
      <c r="F6" s="178"/>
      <c r="G6" s="77"/>
      <c r="H6" s="75" t="s">
        <v>151</v>
      </c>
      <c r="I6" s="178" t="n">
        <f>'BSA 2013'!I6:L6</f>
        <v>0.0</v>
      </c>
      <c r="J6" s="178"/>
      <c r="K6" s="178"/>
      <c r="L6" s="178"/>
    </row>
    <row r="7" spans="1:13" ht="18" x14ac:dyDescent="0.25">
      <c r="B7" s="75" t="s">
        <v>150</v>
      </c>
      <c r="C7" s="178" t="n">
        <f>'BSA 2013'!C7:F7</f>
        <v>0.0</v>
      </c>
      <c r="D7" s="178"/>
      <c r="E7" s="178"/>
      <c r="F7" s="178"/>
      <c r="G7" s="77"/>
      <c r="H7" s="75" t="s">
        <v>3</v>
      </c>
      <c r="I7" s="178" t="s">
        <v>149</v>
      </c>
      <c r="J7" s="178"/>
      <c r="K7" s="178"/>
      <c r="L7" s="178"/>
    </row>
    <row r="8" spans="1:13" ht="18" x14ac:dyDescent="0.25">
      <c r="B8" s="76"/>
      <c r="C8" s="76"/>
      <c r="D8" s="76"/>
      <c r="E8" s="76"/>
      <c r="F8" s="76"/>
      <c r="G8" s="76"/>
      <c r="H8" s="75" t="s">
        <v>148</v>
      </c>
      <c r="I8" s="178" t="s">
        <v>205</v>
      </c>
      <c r="J8" s="178"/>
      <c r="K8" s="178"/>
      <c r="L8" s="178"/>
    </row>
    <row r="10" spans="1:13" ht="18.75" thickBot="1" x14ac:dyDescent="0.3">
      <c r="B10" s="48" t="s">
        <v>147</v>
      </c>
      <c r="C10" s="47"/>
      <c r="D10" s="47"/>
      <c r="E10" s="47"/>
      <c r="F10" s="47"/>
      <c r="G10" s="47"/>
      <c r="H10" s="48" t="s">
        <v>146</v>
      </c>
      <c r="I10" s="47"/>
      <c r="J10" s="47"/>
      <c r="K10" s="47"/>
      <c r="L10" s="47"/>
    </row>
    <row r="11" spans="1:13" ht="23.1" customHeight="1" x14ac:dyDescent="0.2">
      <c r="B11" s="46" t="s">
        <v>145</v>
      </c>
      <c r="H11" s="46" t="s">
        <v>144</v>
      </c>
    </row>
    <row r="13" spans="1:13" x14ac:dyDescent="0.2">
      <c r="B13" s="7" t="s">
        <v>143</v>
      </c>
      <c r="D13" s="43">
        <v>0</v>
      </c>
      <c r="H13" s="7" t="s">
        <v>142</v>
      </c>
      <c r="J13" s="43">
        <v>0</v>
      </c>
    </row>
    <row r="14" spans="1:13" x14ac:dyDescent="0.2">
      <c r="B14" s="7" t="s">
        <v>141</v>
      </c>
      <c r="D14" s="43">
        <v>0</v>
      </c>
      <c r="H14" s="7" t="s">
        <v>140</v>
      </c>
      <c r="J14" s="43">
        <v>0</v>
      </c>
    </row>
    <row r="15" spans="1:13" x14ac:dyDescent="0.2">
      <c r="B15" s="7" t="s">
        <v>139</v>
      </c>
      <c r="D15" s="43">
        <v>0</v>
      </c>
      <c r="H15" s="7" t="s">
        <v>138</v>
      </c>
      <c r="J15" s="43">
        <v>0</v>
      </c>
    </row>
    <row r="16" spans="1:13" x14ac:dyDescent="0.2">
      <c r="B16" s="7" t="s">
        <v>137</v>
      </c>
      <c r="D16" s="43">
        <v>0</v>
      </c>
      <c r="H16" s="7" t="s">
        <v>194</v>
      </c>
      <c r="J16" s="43">
        <v>0</v>
      </c>
    </row>
    <row r="17" spans="1:11" x14ac:dyDescent="0.2">
      <c r="B17" s="7" t="s">
        <v>136</v>
      </c>
      <c r="D17" s="43">
        <v>0</v>
      </c>
      <c r="H17" s="7" t="s">
        <v>199</v>
      </c>
      <c r="J17" s="43">
        <v>0</v>
      </c>
    </row>
    <row r="18" spans="1:11" x14ac:dyDescent="0.2">
      <c r="B18" s="7" t="s">
        <v>135</v>
      </c>
      <c r="D18" s="43">
        <v>0</v>
      </c>
      <c r="H18" s="7" t="s">
        <v>134</v>
      </c>
      <c r="J18" s="43">
        <v>0</v>
      </c>
    </row>
    <row r="19" spans="1:11" x14ac:dyDescent="0.2">
      <c r="B19" s="7" t="s">
        <v>133</v>
      </c>
      <c r="E19" s="42" t="n">
        <f>SUM(D13:D18)</f>
        <v>0.0</v>
      </c>
      <c r="H19" s="7" t="s">
        <v>132</v>
      </c>
      <c r="K19" s="42" t="n">
        <f>SUM(J13:J18)</f>
        <v>0.0</v>
      </c>
    </row>
    <row r="21" spans="1:11" ht="14.25" x14ac:dyDescent="0.2">
      <c r="B21" s="44" t="s">
        <v>131</v>
      </c>
      <c r="H21" s="44" t="s">
        <v>130</v>
      </c>
    </row>
    <row r="23" spans="1:11" x14ac:dyDescent="0.2">
      <c r="B23" s="7" t="s">
        <v>129</v>
      </c>
      <c r="D23" s="43">
        <v>0</v>
      </c>
      <c r="H23" s="7" t="s">
        <v>128</v>
      </c>
      <c r="J23" s="43">
        <v>0</v>
      </c>
    </row>
    <row r="24" spans="1:11" x14ac:dyDescent="0.2">
      <c r="B24" s="7" t="s">
        <v>200</v>
      </c>
      <c r="D24" s="43">
        <v>0</v>
      </c>
      <c r="H24" s="7" t="s">
        <v>127</v>
      </c>
      <c r="J24" s="43">
        <v>0</v>
      </c>
    </row>
    <row r="25" spans="1:11" x14ac:dyDescent="0.2">
      <c r="B25" s="7" t="s">
        <v>126</v>
      </c>
      <c r="D25" s="43">
        <v>0</v>
      </c>
      <c r="H25" s="7" t="s">
        <v>125</v>
      </c>
      <c r="J25" s="43">
        <v>0</v>
      </c>
    </row>
    <row r="26" spans="1:11" x14ac:dyDescent="0.2">
      <c r="B26" s="7" t="s">
        <v>124</v>
      </c>
      <c r="E26" s="42" t="n">
        <f>SUM(D23:D25)</f>
        <v>0.0</v>
      </c>
      <c r="H26" s="7" t="s">
        <v>123</v>
      </c>
      <c r="K26" s="42" t="n">
        <f>SUM(J23:J25)</f>
        <v>0.0</v>
      </c>
    </row>
    <row r="28" spans="1:11" ht="15" x14ac:dyDescent="0.2">
      <c r="B28" s="44" t="s">
        <v>122</v>
      </c>
      <c r="H28" s="45" t="s">
        <v>121</v>
      </c>
      <c r="I28" s="10"/>
      <c r="J28" s="10"/>
      <c r="K28" s="42" t="n">
        <f>SUM(K19+K26)</f>
        <v>0.0</v>
      </c>
    </row>
    <row r="30" spans="1:11" ht="15" x14ac:dyDescent="0.2">
      <c r="B30" s="7" t="s">
        <v>120</v>
      </c>
      <c r="D30" s="43">
        <v>0</v>
      </c>
      <c r="H30" s="45" t="s">
        <v>119</v>
      </c>
    </row>
    <row r="31" spans="1:11" x14ac:dyDescent="0.2">
      <c r="B31" s="7" t="s">
        <v>118</v>
      </c>
      <c r="D31" s="43">
        <v>0</v>
      </c>
    </row>
    <row r="32" spans="1:11" x14ac:dyDescent="0.2">
      <c r="A32" s="7" t="s">
        <v>86</v>
      </c>
      <c r="B32" s="7" t="s">
        <v>117</v>
      </c>
      <c r="D32" s="43">
        <v>0</v>
      </c>
      <c r="H32" s="7" t="s">
        <v>116</v>
      </c>
      <c r="J32" s="43">
        <v>0</v>
      </c>
    </row>
    <row r="33" spans="1:15" x14ac:dyDescent="0.2">
      <c r="A33" s="7" t="s">
        <v>86</v>
      </c>
      <c r="B33" s="7" t="s">
        <v>115</v>
      </c>
      <c r="D33" s="43">
        <v>0</v>
      </c>
      <c r="H33" s="7" t="s">
        <v>114</v>
      </c>
      <c r="J33" s="43">
        <v>0</v>
      </c>
    </row>
    <row r="34" spans="1:15" x14ac:dyDescent="0.2">
      <c r="B34" s="7" t="s">
        <v>113</v>
      </c>
      <c r="D34" s="43">
        <v>0</v>
      </c>
      <c r="H34" s="7" t="s">
        <v>112</v>
      </c>
      <c r="J34" s="43">
        <v>0</v>
      </c>
    </row>
    <row r="35" spans="1:15" x14ac:dyDescent="0.2">
      <c r="B35" s="7" t="s">
        <v>111</v>
      </c>
      <c r="E35" s="42" t="n">
        <f>SUM(D30:D34)</f>
        <v>0.0</v>
      </c>
      <c r="H35" s="7" t="s">
        <v>110</v>
      </c>
      <c r="K35" s="42" t="n">
        <f>SUM(J32:J34)</f>
        <v>0.0</v>
      </c>
    </row>
    <row r="37" spans="1:15" ht="14.25" x14ac:dyDescent="0.2">
      <c r="B37" s="44" t="s">
        <v>109</v>
      </c>
    </row>
    <row r="39" spans="1:15" x14ac:dyDescent="0.2">
      <c r="B39" s="7" t="s">
        <v>108</v>
      </c>
      <c r="D39" s="43">
        <v>0</v>
      </c>
    </row>
    <row r="40" spans="1:15" x14ac:dyDescent="0.2">
      <c r="B40" s="7" t="s">
        <v>107</v>
      </c>
      <c r="D40" s="43">
        <v>0</v>
      </c>
    </row>
    <row r="41" spans="1:15" x14ac:dyDescent="0.2">
      <c r="B41" s="30" t="s">
        <v>106</v>
      </c>
      <c r="E41" s="42" t="n">
        <f>SUM(D39:D40)</f>
        <v>0.0</v>
      </c>
    </row>
    <row r="43" spans="1:15" x14ac:dyDescent="0.2">
      <c r="B43" s="10" t="s">
        <v>105</v>
      </c>
      <c r="E43" s="42">
        <v>0</v>
      </c>
    </row>
    <row r="46" spans="1:15" ht="18" x14ac:dyDescent="0.25">
      <c r="B46" s="41" t="s">
        <v>104</v>
      </c>
      <c r="C46" s="10"/>
      <c r="D46" s="10"/>
      <c r="E46" s="42" t="n">
        <f>SUM(E19+E26+E35+E41+E43)</f>
        <v>0.0</v>
      </c>
      <c r="F46" s="10"/>
      <c r="G46" s="10"/>
      <c r="H46" s="41" t="s">
        <v>103</v>
      </c>
      <c r="I46" s="10"/>
      <c r="J46" s="10"/>
      <c r="K46" s="42" t="n">
        <f>SUM(K28+K35)</f>
        <v>0.0</v>
      </c>
      <c r="N46" s="66" t="n">
        <f>K28</f>
        <v>0.0</v>
      </c>
      <c r="O46" s="66" t="n">
        <f>K35</f>
        <v>0.0</v>
      </c>
    </row>
    <row r="74" spans="8:10" ht="18" x14ac:dyDescent="0.25">
      <c r="H74" s="41" t="s">
        <v>102</v>
      </c>
    </row>
    <row r="76" spans="8:10" x14ac:dyDescent="0.2">
      <c r="H76" s="11" t="s">
        <v>101</v>
      </c>
    </row>
    <row r="78" spans="8:10" x14ac:dyDescent="0.2">
      <c r="H78" s="40" t="s">
        <v>100</v>
      </c>
      <c r="I78" s="37"/>
      <c r="J78" s="39" t="e">
        <f>E19/K19</f>
        <v>#DIV/0!</v>
      </c>
    </row>
    <row r="80" spans="8:10" x14ac:dyDescent="0.2">
      <c r="H80" s="37" t="s">
        <v>99</v>
      </c>
      <c r="I80" s="37"/>
      <c r="J80" s="39" t="e">
        <f>(D13+D14+D15)/K19</f>
        <v>#DIV/0!</v>
      </c>
    </row>
    <row r="82" spans="8:10" x14ac:dyDescent="0.2">
      <c r="H82" s="37" t="s">
        <v>98</v>
      </c>
      <c r="I82" s="37"/>
      <c r="J82" s="39" t="e">
        <f>(D13+D14)/K19</f>
        <v>#DIV/0!</v>
      </c>
    </row>
    <row r="84" spans="8:10" x14ac:dyDescent="0.2">
      <c r="H84" s="11" t="s">
        <v>97</v>
      </c>
    </row>
    <row r="86" spans="8:10" x14ac:dyDescent="0.2">
      <c r="H86" s="37" t="s">
        <v>96</v>
      </c>
      <c r="I86" s="37"/>
      <c r="J86" s="36" t="e">
        <f>K26/E46</f>
        <v>#DIV/0!</v>
      </c>
    </row>
    <row r="88" spans="8:10" x14ac:dyDescent="0.2">
      <c r="H88" s="37" t="s">
        <v>95</v>
      </c>
      <c r="I88" s="37"/>
      <c r="J88" s="36" t="e">
        <f>K26/(K26+K35)</f>
        <v>#DIV/0!</v>
      </c>
    </row>
    <row r="90" spans="8:10" x14ac:dyDescent="0.2">
      <c r="H90" s="37" t="s">
        <v>94</v>
      </c>
      <c r="I90" s="37"/>
      <c r="J90" s="36" t="e">
        <f>K26/K35</f>
        <v>#DIV/0!</v>
      </c>
    </row>
    <row r="92" spans="8:10" x14ac:dyDescent="0.2">
      <c r="H92" s="11" t="s">
        <v>93</v>
      </c>
    </row>
    <row r="94" spans="8:10" x14ac:dyDescent="0.2">
      <c r="H94" s="37" t="s">
        <v>92</v>
      </c>
      <c r="I94" s="37"/>
      <c r="J94" s="36" t="e">
        <f>'Business Cash Flow'!I49/(('BSA 2012'!E46+'BSA 2011'!E46)/2)</f>
        <v>#DIV/0!</v>
      </c>
    </row>
    <row r="96" spans="8:10" x14ac:dyDescent="0.2">
      <c r="H96" s="37" t="s">
        <v>91</v>
      </c>
      <c r="I96" s="37"/>
      <c r="J96" s="36" t="e">
        <f>'Business Cash Flow'!I49/(('BSA 2012'!K35+'BSA 2011'!K35)/2)</f>
        <v>#DIV/0!</v>
      </c>
    </row>
    <row r="97" spans="8:10" x14ac:dyDescent="0.2">
      <c r="J97" s="38"/>
    </row>
    <row r="98" spans="8:10" x14ac:dyDescent="0.2">
      <c r="H98" s="37" t="s">
        <v>90</v>
      </c>
      <c r="I98" s="37"/>
      <c r="J98" s="36" t="e">
        <f>'Business Cash Flow'!I20/'Business Cash Flow'!I16</f>
        <v>#DIV/0!</v>
      </c>
    </row>
    <row r="100" spans="8:10" x14ac:dyDescent="0.2">
      <c r="H100" s="37" t="s">
        <v>89</v>
      </c>
      <c r="I100" s="37"/>
      <c r="J100" s="36" t="e">
        <f>'Business Cash Flow'!I34/'Business Cash Flow'!I16</f>
        <v>#DIV/0!</v>
      </c>
    </row>
    <row r="102" spans="8:10" x14ac:dyDescent="0.2">
      <c r="H102" s="37" t="s">
        <v>88</v>
      </c>
      <c r="I102" s="37"/>
      <c r="J102" s="36" t="e">
        <f>'Business Cash Flow'!I49/'Business Cash Flow'!I16</f>
        <v>#DIV/0!</v>
      </c>
    </row>
    <row r="104" spans="8:10" x14ac:dyDescent="0.2">
      <c r="H104" s="11" t="s">
        <v>206</v>
      </c>
    </row>
    <row r="106" spans="8:10" x14ac:dyDescent="0.2">
      <c r="H106" s="37" t="s">
        <v>207</v>
      </c>
      <c r="I106" s="37"/>
      <c r="J106" s="39" t="e">
        <f>('Business Cash Flow'!I18)/((D16+'BSA 2012'!D16)/2)</f>
        <v>#DIV/0!</v>
      </c>
    </row>
    <row r="108" spans="8:10" x14ac:dyDescent="0.2">
      <c r="H108" s="37" t="s">
        <v>208</v>
      </c>
      <c r="I108" s="37"/>
      <c r="J108" s="68" t="e">
        <f>365/J106</f>
        <v>#DIV/0!</v>
      </c>
    </row>
    <row r="110" spans="8:10" x14ac:dyDescent="0.2">
      <c r="H110" s="37" t="s">
        <v>209</v>
      </c>
      <c r="I110" s="37"/>
      <c r="J110" s="39" t="e">
        <f>('Business Cash Flow'!I16)/((D15+'BSA 2011'!D15)/2)</f>
        <v>#DIV/0!</v>
      </c>
    </row>
    <row r="112" spans="8:10" x14ac:dyDescent="0.2">
      <c r="H112" s="37" t="s">
        <v>210</v>
      </c>
      <c r="I112" s="37"/>
      <c r="J112" s="68" t="e">
        <f>365/J110</f>
        <v>#DIV/0!</v>
      </c>
    </row>
    <row r="114" spans="8:10" x14ac:dyDescent="0.2">
      <c r="H114" s="37" t="s">
        <v>211</v>
      </c>
      <c r="I114" s="37"/>
      <c r="J114" s="39" t="e">
        <f>(-'Business Cash Flow'!I18+D16-'BSA 2011'!D16)/(('BSA 2012'!J13+'BSA 2011'!J13)/2)</f>
        <v>#DIV/0!</v>
      </c>
    </row>
    <row r="116" spans="8:10" x14ac:dyDescent="0.2">
      <c r="H116" s="37" t="s">
        <v>212</v>
      </c>
      <c r="I116" s="37"/>
      <c r="J116" s="68" t="e">
        <f>365/J114</f>
        <v>#DIV/0!</v>
      </c>
    </row>
  </sheetData>
  <mergeCells count="9">
    <mergeCell ref="C7:F7"/>
    <mergeCell ref="I7:L7"/>
    <mergeCell ref="I8:L8"/>
    <mergeCell ref="A2:M2"/>
    <mergeCell ref="A3:M3"/>
    <mergeCell ref="C5:F5"/>
    <mergeCell ref="I5:L5"/>
    <mergeCell ref="C6:F6"/>
    <mergeCell ref="I6:L6"/>
  </mergeCells>
  <printOptions horizontalCentered="1" verticalCentered="1"/>
  <pageMargins left="0.5" right="0.5" top="0.5" bottom="0.5" header="0.5" footer="0.5"/>
  <pageSetup scale="48" orientation="portrait" horizontalDpi="1200" verticalDpi="1200" r:id="rId1"/>
  <colBreaks count="1" manualBreakCount="1">
    <brk id="13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16"/>
  <sheetViews>
    <sheetView workbookViewId="0">
      <selection activeCell="O3" sqref="O3"/>
    </sheetView>
  </sheetViews>
  <sheetFormatPr defaultColWidth="12.5703125" defaultRowHeight="12.75" x14ac:dyDescent="0.2"/>
  <cols>
    <col min="1" max="1" style="7" width="12.5703125" collapsed="false"/>
    <col min="2" max="2" customWidth="true" style="7" width="28.85546875" collapsed="false"/>
    <col min="3" max="3" customWidth="true" style="7" width="6.5703125" collapsed="false"/>
    <col min="4" max="4" customWidth="true" style="7" width="13.28515625" collapsed="false"/>
    <col min="5" max="5" bestFit="true" customWidth="true" style="7" width="13.42578125" collapsed="false"/>
    <col min="6" max="6" style="7" width="12.5703125" collapsed="false"/>
    <col min="7" max="7" customWidth="true" style="7" width="11.85546875" collapsed="false"/>
    <col min="8" max="8" customWidth="true" style="7" width="28.140625" collapsed="false"/>
    <col min="9" max="9" customWidth="true" style="7" width="5.7109375" collapsed="false"/>
    <col min="10" max="10" customWidth="true" style="7" width="12.5703125" collapsed="false"/>
    <col min="11" max="11" bestFit="true" customWidth="true" style="7" width="13.42578125" collapsed="false"/>
    <col min="12" max="16384" style="7" width="12.5703125" collapsed="false"/>
  </cols>
  <sheetData>
    <row r="2" spans="1:13" ht="18" customHeight="1" x14ac:dyDescent="0.25">
      <c r="A2" s="164" t="s">
        <v>240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</row>
    <row r="3" spans="1:13" ht="18" customHeight="1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1:13" x14ac:dyDescent="0.2">
      <c r="E4" s="49"/>
      <c r="F4" s="49"/>
      <c r="G4" s="49"/>
      <c r="H4" s="49"/>
    </row>
    <row r="5" spans="1:13" ht="18" x14ac:dyDescent="0.25">
      <c r="B5" s="75" t="s">
        <v>0</v>
      </c>
      <c r="C5" s="178" t="n">
        <f>'BSA 2012'!C5:F5</f>
        <v>0.0</v>
      </c>
      <c r="D5" s="178"/>
      <c r="E5" s="178"/>
      <c r="F5" s="178"/>
      <c r="G5" s="77"/>
      <c r="H5" s="75" t="s">
        <v>1</v>
      </c>
      <c r="I5" s="177" t="n">
        <f>'BSA 2012'!I5:L5</f>
        <v>0.0</v>
      </c>
      <c r="J5" s="178"/>
      <c r="K5" s="178"/>
      <c r="L5" s="178"/>
    </row>
    <row r="6" spans="1:13" ht="18" x14ac:dyDescent="0.25">
      <c r="B6" s="75" t="s">
        <v>213</v>
      </c>
      <c r="C6" s="178" t="n">
        <f>'BSA 2012'!C6:F6</f>
        <v>0.0</v>
      </c>
      <c r="D6" s="178"/>
      <c r="E6" s="178"/>
      <c r="F6" s="178"/>
      <c r="G6" s="77"/>
      <c r="H6" s="75" t="s">
        <v>237</v>
      </c>
      <c r="I6" s="178" t="n">
        <f>'BSA 2012'!I6:L6</f>
        <v>0.0</v>
      </c>
      <c r="J6" s="178"/>
      <c r="K6" s="178"/>
      <c r="L6" s="178"/>
    </row>
    <row r="7" spans="1:13" ht="18" x14ac:dyDescent="0.25">
      <c r="B7" s="75" t="s">
        <v>150</v>
      </c>
      <c r="C7" s="178" t="n">
        <f>'BSA 2012'!C7:F7</f>
        <v>0.0</v>
      </c>
      <c r="D7" s="178"/>
      <c r="E7" s="178"/>
      <c r="F7" s="178"/>
      <c r="G7" s="77"/>
      <c r="H7" s="75" t="s">
        <v>3</v>
      </c>
      <c r="I7" s="178" t="s">
        <v>149</v>
      </c>
      <c r="J7" s="178"/>
      <c r="K7" s="178"/>
      <c r="L7" s="178"/>
    </row>
    <row r="8" spans="1:13" ht="18" x14ac:dyDescent="0.25">
      <c r="B8" s="76"/>
      <c r="C8" s="76"/>
      <c r="D8" s="76"/>
      <c r="E8" s="76"/>
      <c r="F8" s="76"/>
      <c r="G8" s="76"/>
      <c r="H8" s="75" t="s">
        <v>148</v>
      </c>
      <c r="I8" s="178" t="s">
        <v>205</v>
      </c>
      <c r="J8" s="178"/>
      <c r="K8" s="178"/>
      <c r="L8" s="178"/>
    </row>
    <row r="10" spans="1:13" ht="18.75" thickBot="1" x14ac:dyDescent="0.3">
      <c r="B10" s="48" t="s">
        <v>147</v>
      </c>
      <c r="C10" s="47"/>
      <c r="D10" s="47"/>
      <c r="E10" s="47"/>
      <c r="F10" s="47"/>
      <c r="G10" s="47"/>
      <c r="H10" s="48" t="s">
        <v>146</v>
      </c>
      <c r="I10" s="47"/>
      <c r="J10" s="47"/>
      <c r="K10" s="47"/>
      <c r="L10" s="47"/>
    </row>
    <row r="11" spans="1:13" ht="23.1" customHeight="1" x14ac:dyDescent="0.2">
      <c r="B11" s="46" t="s">
        <v>145</v>
      </c>
      <c r="H11" s="46" t="s">
        <v>144</v>
      </c>
    </row>
    <row r="13" spans="1:13" x14ac:dyDescent="0.2">
      <c r="B13" s="7" t="s">
        <v>143</v>
      </c>
      <c r="D13" s="43">
        <v>0</v>
      </c>
      <c r="H13" s="7" t="s">
        <v>142</v>
      </c>
      <c r="J13" s="43">
        <v>0</v>
      </c>
    </row>
    <row r="14" spans="1:13" x14ac:dyDescent="0.2">
      <c r="B14" s="7" t="s">
        <v>141</v>
      </c>
      <c r="D14" s="43">
        <v>0</v>
      </c>
      <c r="H14" s="7" t="s">
        <v>140</v>
      </c>
      <c r="J14" s="43">
        <v>0</v>
      </c>
    </row>
    <row r="15" spans="1:13" x14ac:dyDescent="0.2">
      <c r="B15" s="7" t="s">
        <v>139</v>
      </c>
      <c r="D15" s="43">
        <v>0</v>
      </c>
      <c r="H15" s="7" t="s">
        <v>138</v>
      </c>
      <c r="J15" s="43">
        <v>0</v>
      </c>
    </row>
    <row r="16" spans="1:13" x14ac:dyDescent="0.2">
      <c r="B16" s="7" t="s">
        <v>137</v>
      </c>
      <c r="D16" s="43">
        <v>0</v>
      </c>
      <c r="H16" s="7" t="s">
        <v>194</v>
      </c>
      <c r="J16" s="43">
        <v>0</v>
      </c>
    </row>
    <row r="17" spans="1:11" x14ac:dyDescent="0.2">
      <c r="B17" s="7" t="s">
        <v>136</v>
      </c>
      <c r="D17" s="43">
        <v>0</v>
      </c>
      <c r="H17" s="7" t="s">
        <v>199</v>
      </c>
      <c r="J17" s="43">
        <v>0</v>
      </c>
    </row>
    <row r="18" spans="1:11" x14ac:dyDescent="0.2">
      <c r="B18" s="7" t="s">
        <v>135</v>
      </c>
      <c r="D18" s="43">
        <v>0</v>
      </c>
      <c r="H18" s="7" t="s">
        <v>134</v>
      </c>
      <c r="J18" s="43">
        <v>0</v>
      </c>
    </row>
    <row r="19" spans="1:11" x14ac:dyDescent="0.2">
      <c r="B19" s="7" t="s">
        <v>133</v>
      </c>
      <c r="E19" s="42" t="n">
        <f>SUM(D13:D18)</f>
        <v>0.0</v>
      </c>
      <c r="H19" s="7" t="s">
        <v>132</v>
      </c>
      <c r="K19" s="42" t="n">
        <f>SUM(J13:J18)</f>
        <v>0.0</v>
      </c>
    </row>
    <row r="21" spans="1:11" ht="14.25" x14ac:dyDescent="0.2">
      <c r="B21" s="44" t="s">
        <v>131</v>
      </c>
      <c r="H21" s="44" t="s">
        <v>130</v>
      </c>
    </row>
    <row r="23" spans="1:11" x14ac:dyDescent="0.2">
      <c r="B23" s="7" t="s">
        <v>129</v>
      </c>
      <c r="D23" s="43">
        <v>0</v>
      </c>
      <c r="H23" s="7" t="s">
        <v>128</v>
      </c>
      <c r="J23" s="43">
        <v>0</v>
      </c>
    </row>
    <row r="24" spans="1:11" x14ac:dyDescent="0.2">
      <c r="B24" s="7" t="s">
        <v>200</v>
      </c>
      <c r="D24" s="43">
        <v>0</v>
      </c>
      <c r="H24" s="7" t="s">
        <v>127</v>
      </c>
      <c r="J24" s="43">
        <v>0</v>
      </c>
    </row>
    <row r="25" spans="1:11" x14ac:dyDescent="0.2">
      <c r="B25" s="7" t="s">
        <v>126</v>
      </c>
      <c r="D25" s="43">
        <v>0</v>
      </c>
      <c r="H25" s="7" t="s">
        <v>125</v>
      </c>
      <c r="J25" s="43">
        <v>0</v>
      </c>
    </row>
    <row r="26" spans="1:11" x14ac:dyDescent="0.2">
      <c r="B26" s="7" t="s">
        <v>124</v>
      </c>
      <c r="E26" s="42" t="n">
        <f>SUM(D23:D25)</f>
        <v>0.0</v>
      </c>
      <c r="H26" s="7" t="s">
        <v>123</v>
      </c>
      <c r="K26" s="42" t="n">
        <f>SUM(J23:J25)</f>
        <v>0.0</v>
      </c>
    </row>
    <row r="28" spans="1:11" ht="15" x14ac:dyDescent="0.2">
      <c r="B28" s="44" t="s">
        <v>122</v>
      </c>
      <c r="H28" s="45" t="s">
        <v>121</v>
      </c>
      <c r="I28" s="10"/>
      <c r="J28" s="10"/>
      <c r="K28" s="42" t="n">
        <f>SUM(K19+K26)</f>
        <v>0.0</v>
      </c>
    </row>
    <row r="30" spans="1:11" ht="15" x14ac:dyDescent="0.2">
      <c r="B30" s="7" t="s">
        <v>120</v>
      </c>
      <c r="D30" s="43">
        <v>0</v>
      </c>
      <c r="H30" s="45" t="s">
        <v>119</v>
      </c>
    </row>
    <row r="31" spans="1:11" x14ac:dyDescent="0.2">
      <c r="B31" s="7" t="s">
        <v>118</v>
      </c>
      <c r="D31" s="43">
        <v>0</v>
      </c>
    </row>
    <row r="32" spans="1:11" x14ac:dyDescent="0.2">
      <c r="A32" s="7" t="s">
        <v>86</v>
      </c>
      <c r="B32" s="7" t="s">
        <v>117</v>
      </c>
      <c r="D32" s="43">
        <v>0</v>
      </c>
      <c r="H32" s="7" t="s">
        <v>116</v>
      </c>
      <c r="J32" s="43">
        <v>0</v>
      </c>
    </row>
    <row r="33" spans="1:15" x14ac:dyDescent="0.2">
      <c r="A33" s="7" t="s">
        <v>86</v>
      </c>
      <c r="B33" s="7" t="s">
        <v>115</v>
      </c>
      <c r="D33" s="43">
        <v>0</v>
      </c>
      <c r="H33" s="7" t="s">
        <v>114</v>
      </c>
      <c r="J33" s="43">
        <v>0</v>
      </c>
    </row>
    <row r="34" spans="1:15" x14ac:dyDescent="0.2">
      <c r="B34" s="7" t="s">
        <v>113</v>
      </c>
      <c r="D34" s="43">
        <v>0</v>
      </c>
      <c r="H34" s="7" t="s">
        <v>112</v>
      </c>
      <c r="J34" s="43">
        <v>0</v>
      </c>
    </row>
    <row r="35" spans="1:15" x14ac:dyDescent="0.2">
      <c r="B35" s="7" t="s">
        <v>111</v>
      </c>
      <c r="E35" s="42" t="n">
        <f>SUM(D30:D34)</f>
        <v>0.0</v>
      </c>
      <c r="H35" s="7" t="s">
        <v>110</v>
      </c>
      <c r="K35" s="42" t="n">
        <f>SUM(J32:J34)</f>
        <v>0.0</v>
      </c>
    </row>
    <row r="37" spans="1:15" ht="14.25" x14ac:dyDescent="0.2">
      <c r="B37" s="44" t="s">
        <v>109</v>
      </c>
    </row>
    <row r="39" spans="1:15" x14ac:dyDescent="0.2">
      <c r="B39" s="7" t="s">
        <v>108</v>
      </c>
      <c r="D39" s="43">
        <v>0</v>
      </c>
    </row>
    <row r="40" spans="1:15" x14ac:dyDescent="0.2">
      <c r="B40" s="7" t="s">
        <v>107</v>
      </c>
      <c r="D40" s="43">
        <v>0</v>
      </c>
    </row>
    <row r="41" spans="1:15" x14ac:dyDescent="0.2">
      <c r="B41" s="30" t="s">
        <v>106</v>
      </c>
      <c r="E41" s="42" t="n">
        <f>SUM(D39:D40)</f>
        <v>0.0</v>
      </c>
    </row>
    <row r="43" spans="1:15" x14ac:dyDescent="0.2">
      <c r="B43" s="10" t="s">
        <v>105</v>
      </c>
      <c r="E43" s="42">
        <v>0</v>
      </c>
    </row>
    <row r="46" spans="1:15" ht="18" x14ac:dyDescent="0.25">
      <c r="B46" s="41" t="s">
        <v>104</v>
      </c>
      <c r="C46" s="10"/>
      <c r="D46" s="10"/>
      <c r="E46" s="42" t="n">
        <f>SUM(E19+E26+E35+E41+E43)</f>
        <v>0.0</v>
      </c>
      <c r="F46" s="10"/>
      <c r="G46" s="10"/>
      <c r="H46" s="41" t="s">
        <v>103</v>
      </c>
      <c r="I46" s="10"/>
      <c r="J46" s="10"/>
      <c r="K46" s="42" t="n">
        <f>SUM(K28+K35)</f>
        <v>0.0</v>
      </c>
      <c r="N46" s="66" t="n">
        <f>K28</f>
        <v>0.0</v>
      </c>
      <c r="O46" s="66" t="n">
        <f>K35</f>
        <v>0.0</v>
      </c>
    </row>
    <row r="74" spans="8:10" ht="18" x14ac:dyDescent="0.25">
      <c r="H74" s="41" t="s">
        <v>102</v>
      </c>
    </row>
    <row r="76" spans="8:10" x14ac:dyDescent="0.2">
      <c r="H76" s="11" t="s">
        <v>101</v>
      </c>
    </row>
    <row r="78" spans="8:10" x14ac:dyDescent="0.2">
      <c r="H78" s="40" t="s">
        <v>100</v>
      </c>
      <c r="I78" s="37"/>
      <c r="J78" s="39" t="e">
        <f>E19/K19</f>
        <v>#DIV/0!</v>
      </c>
    </row>
    <row r="80" spans="8:10" x14ac:dyDescent="0.2">
      <c r="H80" s="37" t="s">
        <v>99</v>
      </c>
      <c r="I80" s="37"/>
      <c r="J80" s="39" t="e">
        <f>(D13+D14+D15)/K19</f>
        <v>#DIV/0!</v>
      </c>
    </row>
    <row r="82" spans="8:10" x14ac:dyDescent="0.2">
      <c r="H82" s="37" t="s">
        <v>98</v>
      </c>
      <c r="I82" s="37"/>
      <c r="J82" s="39" t="e">
        <f>(D13+D14)/K19</f>
        <v>#DIV/0!</v>
      </c>
    </row>
    <row r="84" spans="8:10" x14ac:dyDescent="0.2">
      <c r="H84" s="11" t="s">
        <v>97</v>
      </c>
    </row>
    <row r="86" spans="8:10" x14ac:dyDescent="0.2">
      <c r="H86" s="37" t="s">
        <v>96</v>
      </c>
      <c r="I86" s="37"/>
      <c r="J86" s="36" t="e">
        <f>K26/E46</f>
        <v>#DIV/0!</v>
      </c>
    </row>
    <row r="88" spans="8:10" x14ac:dyDescent="0.2">
      <c r="H88" s="37" t="s">
        <v>95</v>
      </c>
      <c r="I88" s="37"/>
      <c r="J88" s="36" t="e">
        <f>K26/(K26+K35)</f>
        <v>#DIV/0!</v>
      </c>
    </row>
    <row r="90" spans="8:10" x14ac:dyDescent="0.2">
      <c r="H90" s="37" t="s">
        <v>94</v>
      </c>
      <c r="I90" s="37"/>
      <c r="J90" s="36" t="e">
        <f>K26/K35</f>
        <v>#DIV/0!</v>
      </c>
    </row>
    <row r="92" spans="8:10" x14ac:dyDescent="0.2">
      <c r="H92" s="11" t="s">
        <v>93</v>
      </c>
    </row>
    <row r="94" spans="8:10" x14ac:dyDescent="0.2">
      <c r="H94" s="37" t="s">
        <v>92</v>
      </c>
      <c r="I94" s="37"/>
      <c r="J94" s="36" t="e">
        <f>'Business Cash Flow'!J49/((E46+'BSA 2010'!E46)/2)</f>
        <v>#DIV/0!</v>
      </c>
    </row>
    <row r="96" spans="8:10" x14ac:dyDescent="0.2">
      <c r="H96" s="37" t="s">
        <v>91</v>
      </c>
      <c r="I96" s="37"/>
      <c r="J96" s="36" t="e">
        <f>'Business Cash Flow'!J49/((K35+'BSA 2010'!K35)/2)</f>
        <v>#DIV/0!</v>
      </c>
    </row>
    <row r="97" spans="8:10" x14ac:dyDescent="0.2">
      <c r="J97" s="38"/>
    </row>
    <row r="98" spans="8:10" x14ac:dyDescent="0.2">
      <c r="H98" s="37" t="s">
        <v>90</v>
      </c>
      <c r="I98" s="37"/>
      <c r="J98" s="36" t="e">
        <f>'Business Cash Flow'!J20/'Business Cash Flow'!J16</f>
        <v>#DIV/0!</v>
      </c>
    </row>
    <row r="100" spans="8:10" x14ac:dyDescent="0.2">
      <c r="H100" s="37" t="s">
        <v>89</v>
      </c>
      <c r="I100" s="37"/>
      <c r="J100" s="36" t="e">
        <f>'Business Cash Flow'!J34/'Business Cash Flow'!J16</f>
        <v>#DIV/0!</v>
      </c>
    </row>
    <row r="102" spans="8:10" x14ac:dyDescent="0.2">
      <c r="H102" s="37" t="s">
        <v>88</v>
      </c>
      <c r="I102" s="37"/>
      <c r="J102" s="36" t="e">
        <f>'Business Cash Flow'!J49/'Business Cash Flow'!J16</f>
        <v>#DIV/0!</v>
      </c>
    </row>
    <row r="104" spans="8:10" x14ac:dyDescent="0.2">
      <c r="H104" s="11" t="s">
        <v>206</v>
      </c>
    </row>
    <row r="106" spans="8:10" x14ac:dyDescent="0.2">
      <c r="H106" s="37" t="s">
        <v>207</v>
      </c>
      <c r="I106" s="37"/>
      <c r="J106" s="39" t="e">
        <f>('Business Cash Flow'!J18)/((D16+'BSA 2010'!D16)/2)</f>
        <v>#DIV/0!</v>
      </c>
    </row>
    <row r="108" spans="8:10" x14ac:dyDescent="0.2">
      <c r="H108" s="37" t="s">
        <v>208</v>
      </c>
      <c r="I108" s="37"/>
      <c r="J108" s="68" t="e">
        <f>365/J106</f>
        <v>#DIV/0!</v>
      </c>
    </row>
    <row r="110" spans="8:10" x14ac:dyDescent="0.2">
      <c r="H110" s="37" t="s">
        <v>209</v>
      </c>
      <c r="I110" s="37"/>
      <c r="J110" s="39" t="e">
        <f>('Business Cash Flow'!J16)/((D15+'BSA 2011'!D15)/2)</f>
        <v>#DIV/0!</v>
      </c>
    </row>
    <row r="112" spans="8:10" x14ac:dyDescent="0.2">
      <c r="H112" s="37" t="s">
        <v>210</v>
      </c>
      <c r="I112" s="37"/>
      <c r="J112" s="68" t="e">
        <f>365/J110</f>
        <v>#DIV/0!</v>
      </c>
    </row>
    <row r="114" spans="8:10" x14ac:dyDescent="0.2">
      <c r="H114" s="37" t="s">
        <v>211</v>
      </c>
      <c r="I114" s="37"/>
      <c r="J114" s="39" t="e">
        <f>(-'Business Cash Flow'!J18+D16-'BSA 2010'!D16)/(('BSA 2011'!J13+'BSA 2010'!J13)/2)</f>
        <v>#DIV/0!</v>
      </c>
    </row>
    <row r="116" spans="8:10" x14ac:dyDescent="0.2">
      <c r="H116" s="37" t="s">
        <v>212</v>
      </c>
      <c r="I116" s="37"/>
      <c r="J116" s="68" t="e">
        <f>365/J114</f>
        <v>#DIV/0!</v>
      </c>
    </row>
  </sheetData>
  <mergeCells count="9">
    <mergeCell ref="C7:F7"/>
    <mergeCell ref="I7:L7"/>
    <mergeCell ref="I8:L8"/>
    <mergeCell ref="A2:M2"/>
    <mergeCell ref="A3:M3"/>
    <mergeCell ref="C5:F5"/>
    <mergeCell ref="I5:L5"/>
    <mergeCell ref="C6:F6"/>
    <mergeCell ref="I6:L6"/>
  </mergeCells>
  <printOptions horizontalCentered="1" verticalCentered="1"/>
  <pageMargins left="0.5" right="0.5" top="0.5" bottom="0.5" header="0.5" footer="0.5"/>
  <pageSetup scale="48" orientation="portrait" horizontalDpi="1200" verticalDpi="1200" r:id="rId1"/>
  <colBreaks count="1" manualBreakCount="1">
    <brk id="1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16"/>
  <sheetViews>
    <sheetView workbookViewId="0">
      <selection activeCell="N18" sqref="N18"/>
    </sheetView>
  </sheetViews>
  <sheetFormatPr defaultColWidth="12.5703125" defaultRowHeight="12.75" x14ac:dyDescent="0.2"/>
  <cols>
    <col min="1" max="1" style="7" width="12.5703125" collapsed="false"/>
    <col min="2" max="2" customWidth="true" style="7" width="28.5703125" collapsed="false"/>
    <col min="3" max="3" customWidth="true" style="7" width="6.5703125" collapsed="false"/>
    <col min="4" max="4" customWidth="true" style="7" width="13.28515625" collapsed="false"/>
    <col min="5" max="5" bestFit="true" customWidth="true" style="7" width="13.42578125" collapsed="false"/>
    <col min="6" max="6" style="7" width="12.5703125" collapsed="false"/>
    <col min="7" max="7" customWidth="true" style="7" width="11.85546875" collapsed="false"/>
    <col min="8" max="8" customWidth="true" style="7" width="28.140625" collapsed="false"/>
    <col min="9" max="9" customWidth="true" style="7" width="5.7109375" collapsed="false"/>
    <col min="10" max="10" customWidth="true" style="7" width="12.5703125" collapsed="false"/>
    <col min="11" max="11" bestFit="true" customWidth="true" style="7" width="13.42578125" collapsed="false"/>
    <col min="12" max="16384" style="7" width="12.5703125" collapsed="false"/>
  </cols>
  <sheetData>
    <row r="2" spans="1:13" ht="18" customHeight="1" x14ac:dyDescent="0.25">
      <c r="A2" s="164" t="s">
        <v>240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</row>
    <row r="3" spans="1:13" ht="18" customHeight="1" x14ac:dyDescent="0.2">
      <c r="A3" s="167" t="s">
        <v>239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1:13" x14ac:dyDescent="0.2">
      <c r="E4" s="49"/>
      <c r="F4" s="49"/>
      <c r="G4" s="49"/>
      <c r="H4" s="49"/>
    </row>
    <row r="5" spans="1:13" ht="18" x14ac:dyDescent="0.25">
      <c r="B5" s="75" t="s">
        <v>0</v>
      </c>
      <c r="C5" s="178" t="n">
        <f>'BSA 2012'!C5:F5</f>
        <v>0.0</v>
      </c>
      <c r="D5" s="178"/>
      <c r="E5" s="178"/>
      <c r="F5" s="178"/>
      <c r="G5" s="77"/>
      <c r="H5" s="75" t="s">
        <v>1</v>
      </c>
      <c r="I5" s="177" t="n">
        <f>'BSA 2012'!I5:L5</f>
        <v>0.0</v>
      </c>
      <c r="J5" s="178"/>
      <c r="K5" s="178"/>
      <c r="L5" s="178"/>
    </row>
    <row r="6" spans="1:13" ht="18" x14ac:dyDescent="0.25">
      <c r="B6" s="75" t="s">
        <v>213</v>
      </c>
      <c r="C6" s="178" t="n">
        <f>'BSA 2012'!C6:F6</f>
        <v>0.0</v>
      </c>
      <c r="D6" s="178"/>
      <c r="E6" s="178"/>
      <c r="F6" s="178"/>
      <c r="G6" s="77"/>
      <c r="H6" s="75" t="s">
        <v>151</v>
      </c>
      <c r="I6" s="178" t="n">
        <f>'BSA 2012'!I6:L6</f>
        <v>0.0</v>
      </c>
      <c r="J6" s="178"/>
      <c r="K6" s="178"/>
      <c r="L6" s="178"/>
    </row>
    <row r="7" spans="1:13" ht="18" x14ac:dyDescent="0.25">
      <c r="B7" s="75" t="s">
        <v>150</v>
      </c>
      <c r="C7" s="178" t="n">
        <f>'BSA 2012'!C7:F7</f>
        <v>0.0</v>
      </c>
      <c r="D7" s="178"/>
      <c r="E7" s="178"/>
      <c r="F7" s="178"/>
      <c r="G7" s="77"/>
      <c r="H7" s="75" t="s">
        <v>3</v>
      </c>
      <c r="I7" s="178" t="s">
        <v>149</v>
      </c>
      <c r="J7" s="178"/>
      <c r="K7" s="178"/>
      <c r="L7" s="178"/>
    </row>
    <row r="8" spans="1:13" ht="18" x14ac:dyDescent="0.25">
      <c r="B8" s="76"/>
      <c r="C8" s="76"/>
      <c r="D8" s="76"/>
      <c r="E8" s="76"/>
      <c r="F8" s="76"/>
      <c r="G8" s="76"/>
      <c r="H8" s="75" t="s">
        <v>148</v>
      </c>
      <c r="I8" s="178" t="s">
        <v>205</v>
      </c>
      <c r="J8" s="178"/>
      <c r="K8" s="178"/>
      <c r="L8" s="178"/>
    </row>
    <row r="10" spans="1:13" ht="18.75" thickBot="1" x14ac:dyDescent="0.3">
      <c r="B10" s="48" t="s">
        <v>147</v>
      </c>
      <c r="C10" s="47"/>
      <c r="D10" s="47"/>
      <c r="E10" s="47"/>
      <c r="F10" s="47"/>
      <c r="G10" s="47"/>
      <c r="H10" s="48" t="s">
        <v>146</v>
      </c>
      <c r="I10" s="47"/>
      <c r="J10" s="47"/>
      <c r="K10" s="47"/>
      <c r="L10" s="47"/>
    </row>
    <row r="11" spans="1:13" ht="23.1" customHeight="1" x14ac:dyDescent="0.2">
      <c r="B11" s="46" t="s">
        <v>145</v>
      </c>
      <c r="H11" s="46" t="s">
        <v>144</v>
      </c>
    </row>
    <row r="13" spans="1:13" x14ac:dyDescent="0.2">
      <c r="B13" s="7" t="s">
        <v>143</v>
      </c>
      <c r="D13" s="43">
        <v>0</v>
      </c>
      <c r="H13" s="7" t="s">
        <v>142</v>
      </c>
      <c r="J13" s="43">
        <v>0</v>
      </c>
    </row>
    <row r="14" spans="1:13" x14ac:dyDescent="0.2">
      <c r="B14" s="7" t="s">
        <v>141</v>
      </c>
      <c r="D14" s="43">
        <v>0</v>
      </c>
      <c r="H14" s="7" t="s">
        <v>140</v>
      </c>
      <c r="J14" s="43">
        <v>0</v>
      </c>
    </row>
    <row r="15" spans="1:13" x14ac:dyDescent="0.2">
      <c r="B15" s="7" t="s">
        <v>139</v>
      </c>
      <c r="D15" s="43">
        <v>0</v>
      </c>
      <c r="H15" s="7" t="s">
        <v>138</v>
      </c>
      <c r="J15" s="43">
        <v>0</v>
      </c>
    </row>
    <row r="16" spans="1:13" x14ac:dyDescent="0.2">
      <c r="B16" s="7" t="s">
        <v>137</v>
      </c>
      <c r="D16" s="43">
        <v>0</v>
      </c>
      <c r="H16" s="7" t="s">
        <v>194</v>
      </c>
      <c r="J16" s="43">
        <v>0</v>
      </c>
    </row>
    <row r="17" spans="1:11" x14ac:dyDescent="0.2">
      <c r="B17" s="7" t="s">
        <v>136</v>
      </c>
      <c r="D17" s="43">
        <v>0</v>
      </c>
      <c r="H17" s="7" t="s">
        <v>199</v>
      </c>
      <c r="J17" s="43">
        <v>0</v>
      </c>
    </row>
    <row r="18" spans="1:11" x14ac:dyDescent="0.2">
      <c r="B18" s="7" t="s">
        <v>135</v>
      </c>
      <c r="D18" s="43">
        <v>0</v>
      </c>
      <c r="H18" s="7" t="s">
        <v>134</v>
      </c>
      <c r="J18" s="43">
        <v>0</v>
      </c>
    </row>
    <row r="19" spans="1:11" x14ac:dyDescent="0.2">
      <c r="B19" s="7" t="s">
        <v>133</v>
      </c>
      <c r="E19" s="42" t="n">
        <f>SUM(D13:D18)</f>
        <v>0.0</v>
      </c>
      <c r="H19" s="7" t="s">
        <v>132</v>
      </c>
      <c r="K19" s="42" t="n">
        <f>SUM(J13:J18)</f>
        <v>0.0</v>
      </c>
    </row>
    <row r="21" spans="1:11" ht="14.25" x14ac:dyDescent="0.2">
      <c r="B21" s="44" t="s">
        <v>131</v>
      </c>
      <c r="H21" s="44" t="s">
        <v>130</v>
      </c>
    </row>
    <row r="23" spans="1:11" x14ac:dyDescent="0.2">
      <c r="B23" s="7" t="s">
        <v>129</v>
      </c>
      <c r="D23" s="43">
        <v>0</v>
      </c>
      <c r="H23" s="7" t="s">
        <v>128</v>
      </c>
      <c r="J23" s="43">
        <v>0</v>
      </c>
    </row>
    <row r="24" spans="1:11" x14ac:dyDescent="0.2">
      <c r="B24" s="7" t="s">
        <v>200</v>
      </c>
      <c r="D24" s="43">
        <v>0</v>
      </c>
      <c r="H24" s="7" t="s">
        <v>127</v>
      </c>
      <c r="J24" s="43">
        <v>0</v>
      </c>
    </row>
    <row r="25" spans="1:11" x14ac:dyDescent="0.2">
      <c r="B25" s="7" t="s">
        <v>126</v>
      </c>
      <c r="D25" s="43">
        <v>0</v>
      </c>
      <c r="H25" s="7" t="s">
        <v>125</v>
      </c>
      <c r="J25" s="43">
        <v>0</v>
      </c>
    </row>
    <row r="26" spans="1:11" x14ac:dyDescent="0.2">
      <c r="B26" s="7" t="s">
        <v>124</v>
      </c>
      <c r="E26" s="42" t="n">
        <f>SUM(D23:D25)</f>
        <v>0.0</v>
      </c>
      <c r="H26" s="7" t="s">
        <v>123</v>
      </c>
      <c r="K26" s="42" t="n">
        <f>SUM(J23:J25)</f>
        <v>0.0</v>
      </c>
    </row>
    <row r="28" spans="1:11" ht="15" x14ac:dyDescent="0.2">
      <c r="B28" s="44" t="s">
        <v>122</v>
      </c>
      <c r="H28" s="45" t="s">
        <v>121</v>
      </c>
      <c r="I28" s="10"/>
      <c r="J28" s="10"/>
      <c r="K28" s="42" t="n">
        <f>SUM(K19+K26)</f>
        <v>0.0</v>
      </c>
    </row>
    <row r="30" spans="1:11" ht="15" x14ac:dyDescent="0.2">
      <c r="B30" s="7" t="s">
        <v>120</v>
      </c>
      <c r="D30" s="43">
        <v>0</v>
      </c>
      <c r="H30" s="45" t="s">
        <v>119</v>
      </c>
    </row>
    <row r="31" spans="1:11" x14ac:dyDescent="0.2">
      <c r="B31" s="7" t="s">
        <v>118</v>
      </c>
      <c r="D31" s="43">
        <v>0</v>
      </c>
    </row>
    <row r="32" spans="1:11" x14ac:dyDescent="0.2">
      <c r="A32" s="7" t="s">
        <v>86</v>
      </c>
      <c r="B32" s="7" t="s">
        <v>117</v>
      </c>
      <c r="D32" s="43">
        <v>0</v>
      </c>
      <c r="H32" s="7" t="s">
        <v>116</v>
      </c>
      <c r="J32" s="43">
        <v>0</v>
      </c>
    </row>
    <row r="33" spans="1:15" x14ac:dyDescent="0.2">
      <c r="A33" s="7" t="s">
        <v>86</v>
      </c>
      <c r="B33" s="7" t="s">
        <v>115</v>
      </c>
      <c r="D33" s="43">
        <v>0</v>
      </c>
      <c r="H33" s="7" t="s">
        <v>114</v>
      </c>
      <c r="J33" s="43">
        <v>0</v>
      </c>
    </row>
    <row r="34" spans="1:15" x14ac:dyDescent="0.2">
      <c r="B34" s="7" t="s">
        <v>113</v>
      </c>
      <c r="D34" s="43">
        <v>0</v>
      </c>
      <c r="H34" s="7" t="s">
        <v>112</v>
      </c>
      <c r="J34" s="43">
        <v>0</v>
      </c>
    </row>
    <row r="35" spans="1:15" x14ac:dyDescent="0.2">
      <c r="B35" s="7" t="s">
        <v>111</v>
      </c>
      <c r="E35" s="42" t="n">
        <f>SUM(D30:D34)</f>
        <v>0.0</v>
      </c>
      <c r="H35" s="7" t="s">
        <v>110</v>
      </c>
      <c r="K35" s="42" t="n">
        <f>SUM(J32:J34)</f>
        <v>0.0</v>
      </c>
    </row>
    <row r="37" spans="1:15" ht="14.25" x14ac:dyDescent="0.2">
      <c r="B37" s="44" t="s">
        <v>109</v>
      </c>
    </row>
    <row r="39" spans="1:15" x14ac:dyDescent="0.2">
      <c r="B39" s="7" t="s">
        <v>108</v>
      </c>
      <c r="D39" s="43">
        <v>0</v>
      </c>
    </row>
    <row r="40" spans="1:15" x14ac:dyDescent="0.2">
      <c r="B40" s="7" t="s">
        <v>107</v>
      </c>
      <c r="D40" s="43">
        <v>0</v>
      </c>
    </row>
    <row r="41" spans="1:15" x14ac:dyDescent="0.2">
      <c r="B41" s="30" t="s">
        <v>106</v>
      </c>
      <c r="E41" s="42" t="n">
        <f>SUM(D39:D40)</f>
        <v>0.0</v>
      </c>
    </row>
    <row r="43" spans="1:15" x14ac:dyDescent="0.2">
      <c r="B43" s="10" t="s">
        <v>105</v>
      </c>
      <c r="E43" s="42">
        <v>0</v>
      </c>
    </row>
    <row r="46" spans="1:15" ht="18" x14ac:dyDescent="0.25">
      <c r="B46" s="41" t="s">
        <v>104</v>
      </c>
      <c r="C46" s="10"/>
      <c r="D46" s="10"/>
      <c r="E46" s="42" t="n">
        <f>SUM(E19+E26+E35+E41+E43)</f>
        <v>0.0</v>
      </c>
      <c r="F46" s="10"/>
      <c r="G46" s="10"/>
      <c r="H46" s="41" t="s">
        <v>103</v>
      </c>
      <c r="I46" s="10"/>
      <c r="J46" s="10"/>
      <c r="K46" s="42" t="n">
        <f>SUM(K28+K35)</f>
        <v>0.0</v>
      </c>
      <c r="N46" s="66" t="n">
        <f>K28</f>
        <v>0.0</v>
      </c>
      <c r="O46" s="66" t="n">
        <f>K35</f>
        <v>0.0</v>
      </c>
    </row>
    <row r="74" spans="8:10" ht="18" x14ac:dyDescent="0.25">
      <c r="H74" s="41" t="s">
        <v>102</v>
      </c>
    </row>
    <row r="76" spans="8:10" x14ac:dyDescent="0.2">
      <c r="H76" s="11" t="s">
        <v>101</v>
      </c>
    </row>
    <row r="78" spans="8:10" x14ac:dyDescent="0.2">
      <c r="H78" s="40" t="s">
        <v>100</v>
      </c>
      <c r="I78" s="37"/>
      <c r="J78" s="39" t="e">
        <f>E19/K19</f>
        <v>#DIV/0!</v>
      </c>
    </row>
    <row r="80" spans="8:10" x14ac:dyDescent="0.2">
      <c r="H80" s="37" t="s">
        <v>99</v>
      </c>
      <c r="I80" s="37"/>
      <c r="J80" s="39" t="e">
        <f>(D13+D14+D15)/K19</f>
        <v>#DIV/0!</v>
      </c>
    </row>
    <row r="82" spans="8:10" x14ac:dyDescent="0.2">
      <c r="H82" s="37" t="s">
        <v>98</v>
      </c>
      <c r="I82" s="37"/>
      <c r="J82" s="39" t="e">
        <f>(D13+D14)/K19</f>
        <v>#DIV/0!</v>
      </c>
    </row>
    <row r="84" spans="8:10" x14ac:dyDescent="0.2">
      <c r="H84" s="11" t="s">
        <v>97</v>
      </c>
    </row>
    <row r="86" spans="8:10" x14ac:dyDescent="0.2">
      <c r="H86" s="37" t="s">
        <v>96</v>
      </c>
      <c r="I86" s="37"/>
      <c r="J86" s="36" t="e">
        <f>K26/E46</f>
        <v>#DIV/0!</v>
      </c>
    </row>
    <row r="88" spans="8:10" x14ac:dyDescent="0.2">
      <c r="H88" s="37" t="s">
        <v>95</v>
      </c>
      <c r="I88" s="37"/>
      <c r="J88" s="36" t="e">
        <f>K26/(K26+K35)</f>
        <v>#DIV/0!</v>
      </c>
    </row>
    <row r="90" spans="8:10" x14ac:dyDescent="0.2">
      <c r="H90" s="37" t="s">
        <v>94</v>
      </c>
      <c r="I90" s="37"/>
      <c r="J90" s="36" t="e">
        <f>K26/K35</f>
        <v>#DIV/0!</v>
      </c>
    </row>
    <row r="92" spans="8:10" x14ac:dyDescent="0.2">
      <c r="H92" s="11" t="s">
        <v>93</v>
      </c>
    </row>
    <row r="94" spans="8:10" x14ac:dyDescent="0.2">
      <c r="H94" s="37" t="s">
        <v>92</v>
      </c>
      <c r="I94" s="37"/>
      <c r="J94" s="36" t="e">
        <f>'Business Cash Flow'!J49/'BSA 2010'!E46</f>
        <v>#DIV/0!</v>
      </c>
    </row>
    <row r="96" spans="8:10" x14ac:dyDescent="0.2">
      <c r="H96" s="37" t="s">
        <v>91</v>
      </c>
      <c r="I96" s="37"/>
      <c r="J96" s="36" t="e">
        <f>'Business Cash Flow'!J49/'BSA 2010'!K35</f>
        <v>#DIV/0!</v>
      </c>
    </row>
    <row r="97" spans="8:10" x14ac:dyDescent="0.2">
      <c r="J97" s="38"/>
    </row>
    <row r="98" spans="8:10" x14ac:dyDescent="0.2">
      <c r="H98" s="37" t="s">
        <v>90</v>
      </c>
      <c r="I98" s="37"/>
      <c r="J98" s="36" t="e">
        <f>'Business Cash Flow'!J20/'Business Cash Flow'!J16</f>
        <v>#DIV/0!</v>
      </c>
    </row>
    <row r="100" spans="8:10" x14ac:dyDescent="0.2">
      <c r="H100" s="37" t="s">
        <v>89</v>
      </c>
      <c r="I100" s="37"/>
      <c r="J100" s="36" t="e">
        <f>'Business Cash Flow'!J34/'Business Cash Flow'!J16</f>
        <v>#DIV/0!</v>
      </c>
    </row>
    <row r="102" spans="8:10" x14ac:dyDescent="0.2">
      <c r="H102" s="37" t="s">
        <v>88</v>
      </c>
      <c r="I102" s="37"/>
      <c r="J102" s="36" t="e">
        <f>'Business Cash Flow'!J49/'Business Cash Flow'!J16</f>
        <v>#DIV/0!</v>
      </c>
    </row>
    <row r="104" spans="8:10" x14ac:dyDescent="0.2">
      <c r="H104" s="11" t="s">
        <v>206</v>
      </c>
    </row>
    <row r="106" spans="8:10" x14ac:dyDescent="0.2">
      <c r="H106" s="37" t="s">
        <v>207</v>
      </c>
      <c r="I106" s="37"/>
      <c r="J106" s="69" t="e">
        <f>('Business Cash Flow'!J18)/D16</f>
        <v>#DIV/0!</v>
      </c>
    </row>
    <row r="108" spans="8:10" x14ac:dyDescent="0.2">
      <c r="H108" s="37" t="s">
        <v>208</v>
      </c>
      <c r="I108" s="37"/>
      <c r="J108" s="68" t="e">
        <f>365/J106</f>
        <v>#DIV/0!</v>
      </c>
    </row>
    <row r="110" spans="8:10" x14ac:dyDescent="0.2">
      <c r="H110" s="37" t="s">
        <v>209</v>
      </c>
      <c r="I110" s="37"/>
      <c r="J110" s="39" t="e">
        <f>('Business Cash Flow'!J16)/((D15+'BSA 2010'!D15)/2)</f>
        <v>#DIV/0!</v>
      </c>
    </row>
    <row r="112" spans="8:10" x14ac:dyDescent="0.2">
      <c r="H112" s="37" t="s">
        <v>210</v>
      </c>
      <c r="I112" s="37"/>
      <c r="J112" s="68" t="e">
        <f>365/J110</f>
        <v>#DIV/0!</v>
      </c>
    </row>
    <row r="114" spans="8:10" x14ac:dyDescent="0.2">
      <c r="H114" s="37" t="s">
        <v>211</v>
      </c>
      <c r="I114" s="37"/>
      <c r="J114" s="39" t="e">
        <f>(-'Business Cash Flow'!J18+D16-'BSA 2010'!D16)/(('BSA 2012'!J13+'BSA 2010'!J13)/2)</f>
        <v>#DIV/0!</v>
      </c>
    </row>
    <row r="116" spans="8:10" x14ac:dyDescent="0.2">
      <c r="H116" s="37" t="s">
        <v>212</v>
      </c>
      <c r="I116" s="37"/>
      <c r="J116" s="68" t="e">
        <f>365/J114</f>
        <v>#DIV/0!</v>
      </c>
    </row>
  </sheetData>
  <mergeCells count="9">
    <mergeCell ref="C7:F7"/>
    <mergeCell ref="I7:L7"/>
    <mergeCell ref="I8:L8"/>
    <mergeCell ref="A2:M2"/>
    <mergeCell ref="A3:M3"/>
    <mergeCell ref="C5:F5"/>
    <mergeCell ref="I5:L5"/>
    <mergeCell ref="C6:F6"/>
    <mergeCell ref="I6:L6"/>
  </mergeCells>
  <printOptions horizontalCentered="1" verticalCentered="1"/>
  <pageMargins left="0.5" right="0.5" top="0.5" bottom="0.5" header="0.5" footer="0.5"/>
  <pageSetup scale="48" orientation="portrait" horizontalDpi="1200" verticalDpi="1200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SOS</vt:lpstr>
      <vt:lpstr>Commentary</vt:lpstr>
      <vt:lpstr>Business Cash Flow</vt:lpstr>
      <vt:lpstr>BSA</vt:lpstr>
      <vt:lpstr>BSA All</vt:lpstr>
      <vt:lpstr>BSA 2013</vt:lpstr>
      <vt:lpstr>BSA 2012</vt:lpstr>
      <vt:lpstr>BSA 2011</vt:lpstr>
      <vt:lpstr>BSA 2010</vt:lpstr>
      <vt:lpstr>UCA</vt:lpstr>
      <vt:lpstr>Z-Score</vt:lpstr>
      <vt:lpstr>Global Cash Flow</vt:lpstr>
      <vt:lpstr>Personal BSA</vt:lpstr>
      <vt:lpstr>BSA!Print_Area</vt:lpstr>
      <vt:lpstr>'BSA 2010'!Print_Area</vt:lpstr>
      <vt:lpstr>'BSA 2011'!Print_Area</vt:lpstr>
      <vt:lpstr>'BSA 2012'!Print_Area</vt:lpstr>
      <vt:lpstr>'BSA 2013'!Print_Area</vt:lpstr>
      <vt:lpstr>'Business Cash Flow'!Print_Area</vt:lpstr>
      <vt:lpstr>UCA!Print_Area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2015-01-20T15:21:21Z</dcterms:created>
  <dc:creator>Thomas</dc:creator>
  <cp:lastModifiedBy>Thomas</cp:lastModifiedBy>
  <cp:lastPrinted>2016-02-25T21:52:05Z</cp:lastPrinted>
  <dcterms:modified xsi:type="dcterms:W3CDTF">2016-02-29T18:07:39Z</dcterms:modified>
</cp:coreProperties>
</file>