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PD/PD10/"/>
    </mc:Choice>
  </mc:AlternateContent>
  <xr:revisionPtr revIDLastSave="0" documentId="13_ncr:1_{48695CB7-DFAB-D045-A07D-11D12541D757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PD10_Sarg21_2_PPL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K10" i="3" s="1"/>
  <c r="D9" i="3"/>
  <c r="D8" i="3"/>
  <c r="D7" i="3"/>
  <c r="K7" i="3" s="1"/>
  <c r="D6" i="3"/>
  <c r="K6" i="3" s="1"/>
  <c r="D5" i="3"/>
  <c r="D4" i="3"/>
  <c r="D3" i="3"/>
  <c r="K3" i="3" s="1"/>
  <c r="D2" i="3"/>
  <c r="K2" i="3" s="1"/>
  <c r="K5" i="3"/>
  <c r="K8" i="3"/>
  <c r="K9" i="3"/>
  <c r="M8" i="3" s="1"/>
  <c r="K4" i="3"/>
  <c r="M5" i="3" l="1"/>
  <c r="L5" i="3"/>
  <c r="L8" i="3"/>
  <c r="L2" i="3"/>
  <c r="M2" i="3"/>
  <c r="I3" i="2"/>
  <c r="I2" i="2"/>
  <c r="E3" i="2"/>
  <c r="J3" i="2"/>
  <c r="J2" i="2"/>
  <c r="H3" i="2"/>
  <c r="H2" i="2"/>
  <c r="D3" i="2"/>
  <c r="C3" i="2"/>
  <c r="B3" i="2"/>
</calcChain>
</file>

<file path=xl/sharedStrings.xml><?xml version="1.0" encoding="utf-8"?>
<sst xmlns="http://schemas.openxmlformats.org/spreadsheetml/2006/main" count="129" uniqueCount="69">
  <si>
    <t>run type</t>
  </si>
  <si>
    <t>bottle</t>
  </si>
  <si>
    <t>station</t>
  </si>
  <si>
    <t>cast</t>
  </si>
  <si>
    <t>niskin</t>
  </si>
  <si>
    <t>depth</t>
  </si>
  <si>
    <t>i.s. temp.</t>
  </si>
  <si>
    <t>salinity</t>
  </si>
  <si>
    <t>density</t>
  </si>
  <si>
    <t>sample mass</t>
  </si>
  <si>
    <t>temperature</t>
  </si>
  <si>
    <t>rep#</t>
  </si>
  <si>
    <t>area</t>
  </si>
  <si>
    <t>CT</t>
  </si>
  <si>
    <t>factor CT</t>
  </si>
  <si>
    <t>unit</t>
  </si>
  <si>
    <t>CV (µmol)</t>
  </si>
  <si>
    <t>CV (%)</t>
  </si>
  <si>
    <t>last CRM CT</t>
  </si>
  <si>
    <t>cert. CRM CT</t>
  </si>
  <si>
    <t>CRM batch</t>
  </si>
  <si>
    <t>calc. mode</t>
  </si>
  <si>
    <t>integ. mode</t>
  </si>
  <si>
    <t>comment</t>
  </si>
  <si>
    <t>Lat.</t>
  </si>
  <si>
    <t>Long.</t>
  </si>
  <si>
    <t>date</t>
  </si>
  <si>
    <t>time</t>
  </si>
  <si>
    <t>area#1</t>
  </si>
  <si>
    <t>area#2</t>
  </si>
  <si>
    <t>area#3</t>
  </si>
  <si>
    <t>area#4</t>
  </si>
  <si>
    <t>JUNKCRM206.1</t>
  </si>
  <si>
    <t>µmol/kg</t>
  </si>
  <si>
    <t>reject worst</t>
  </si>
  <si>
    <t>internal</t>
  </si>
  <si>
    <t>JUNKCRM206.2</t>
  </si>
  <si>
    <t>CRM206.1</t>
  </si>
  <si>
    <t>PD10_T0_A</t>
  </si>
  <si>
    <t>µmol/l</t>
  </si>
  <si>
    <t>PD10_T0_B</t>
  </si>
  <si>
    <t>PD10_T0_C</t>
  </si>
  <si>
    <t>PD10_L_T1_A</t>
  </si>
  <si>
    <t>PD10_L_T1_B</t>
  </si>
  <si>
    <t>PD10_L_T1_C</t>
  </si>
  <si>
    <t>PD10_D_T1_A</t>
  </si>
  <si>
    <t>PD10_D_T1_B</t>
  </si>
  <si>
    <t>PD10_D_T1_C</t>
  </si>
  <si>
    <t>CRM206.2</t>
  </si>
  <si>
    <t>timepoint</t>
  </si>
  <si>
    <t>light_DIC</t>
  </si>
  <si>
    <t>light_DIC_sd</t>
  </si>
  <si>
    <t>dark_DIC</t>
  </si>
  <si>
    <t>dark_DIC_sd</t>
  </si>
  <si>
    <t>b0</t>
  </si>
  <si>
    <t>b1</t>
  </si>
  <si>
    <t>b2</t>
  </si>
  <si>
    <t>b3</t>
  </si>
  <si>
    <t>c0</t>
  </si>
  <si>
    <t>salinity_corrected_oxygen</t>
  </si>
  <si>
    <t>avg</t>
  </si>
  <si>
    <t>sd</t>
  </si>
  <si>
    <t>T0</t>
  </si>
  <si>
    <t>LT2</t>
  </si>
  <si>
    <t>LT1</t>
  </si>
  <si>
    <t>scaled_T</t>
  </si>
  <si>
    <t>oxygen_umol_L</t>
  </si>
  <si>
    <t>Sample</t>
  </si>
  <si>
    <t>measure_temp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</si>
</sst>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workbookViewId="0">
      <selection activeCell="K17" sqref="K17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1</v>
      </c>
      <c r="B2" t="s">
        <v>32</v>
      </c>
      <c r="C2">
        <v>1</v>
      </c>
      <c r="D2">
        <v>1</v>
      </c>
      <c r="E2">
        <v>1</v>
      </c>
      <c r="F2">
        <v>1</v>
      </c>
      <c r="G2">
        <v>4</v>
      </c>
      <c r="H2">
        <v>33.423000000000002</v>
      </c>
      <c r="I2">
        <v>1.02346</v>
      </c>
      <c r="J2">
        <v>1791.0550000000001</v>
      </c>
      <c r="K2">
        <v>20.39</v>
      </c>
      <c r="L2">
        <v>4</v>
      </c>
      <c r="M2">
        <v>30298</v>
      </c>
      <c r="N2">
        <v>2025.88</v>
      </c>
      <c r="O2">
        <v>0.119759</v>
      </c>
      <c r="P2" t="s">
        <v>33</v>
      </c>
      <c r="Q2">
        <v>1.99366</v>
      </c>
      <c r="R2">
        <v>9.8408999999999996E-2</v>
      </c>
      <c r="S2">
        <v>2000</v>
      </c>
      <c r="T2">
        <v>2038.99</v>
      </c>
      <c r="U2">
        <v>172</v>
      </c>
      <c r="V2" t="s">
        <v>34</v>
      </c>
      <c r="W2" t="s">
        <v>35</v>
      </c>
      <c r="Y2">
        <v>1</v>
      </c>
      <c r="Z2">
        <v>1</v>
      </c>
      <c r="AA2" s="1">
        <v>44981</v>
      </c>
      <c r="AB2" s="2">
        <v>0.50486111111111109</v>
      </c>
      <c r="AC2">
        <v>30453</v>
      </c>
      <c r="AD2">
        <v>30331</v>
      </c>
      <c r="AE2">
        <v>30290</v>
      </c>
      <c r="AF2">
        <v>30273</v>
      </c>
    </row>
    <row r="3" spans="1:32" x14ac:dyDescent="0.2">
      <c r="A3" t="s">
        <v>1</v>
      </c>
      <c r="B3" t="s">
        <v>36</v>
      </c>
      <c r="C3">
        <v>1</v>
      </c>
      <c r="D3">
        <v>1</v>
      </c>
      <c r="E3">
        <v>1</v>
      </c>
      <c r="F3">
        <v>1</v>
      </c>
      <c r="G3">
        <v>4</v>
      </c>
      <c r="H3">
        <v>33.423000000000002</v>
      </c>
      <c r="I3">
        <v>1.02345</v>
      </c>
      <c r="J3">
        <v>1791.0374999999999</v>
      </c>
      <c r="K3">
        <v>20.420000000000002</v>
      </c>
      <c r="L3">
        <v>4</v>
      </c>
      <c r="M3">
        <v>30273</v>
      </c>
      <c r="N3">
        <v>2024.23</v>
      </c>
      <c r="O3">
        <v>0.119759</v>
      </c>
      <c r="P3" t="s">
        <v>33</v>
      </c>
      <c r="Q3">
        <v>0.60671799999999998</v>
      </c>
      <c r="R3">
        <v>2.9973E-2</v>
      </c>
      <c r="S3">
        <v>2000</v>
      </c>
      <c r="T3">
        <v>2038.99</v>
      </c>
      <c r="U3">
        <v>172</v>
      </c>
      <c r="V3" t="s">
        <v>34</v>
      </c>
      <c r="W3" t="s">
        <v>35</v>
      </c>
      <c r="Y3">
        <v>1</v>
      </c>
      <c r="Z3">
        <v>1</v>
      </c>
      <c r="AA3" s="1">
        <v>44981</v>
      </c>
      <c r="AB3" s="2">
        <v>0.51388888888888895</v>
      </c>
      <c r="AC3">
        <v>30226</v>
      </c>
      <c r="AD3">
        <v>30277</v>
      </c>
      <c r="AE3">
        <v>30280</v>
      </c>
      <c r="AF3">
        <v>30263</v>
      </c>
    </row>
    <row r="4" spans="1:32" x14ac:dyDescent="0.2">
      <c r="A4" t="s">
        <v>1</v>
      </c>
      <c r="B4" t="s">
        <v>37</v>
      </c>
      <c r="C4">
        <v>1</v>
      </c>
      <c r="D4">
        <v>1</v>
      </c>
      <c r="E4">
        <v>1</v>
      </c>
      <c r="F4">
        <v>1</v>
      </c>
      <c r="G4">
        <v>4</v>
      </c>
      <c r="H4">
        <v>33.423000000000002</v>
      </c>
      <c r="I4">
        <v>1.02345</v>
      </c>
      <c r="J4">
        <v>1791.0374999999999</v>
      </c>
      <c r="K4">
        <v>20.43</v>
      </c>
      <c r="L4">
        <v>4</v>
      </c>
      <c r="M4">
        <v>30276</v>
      </c>
      <c r="N4">
        <v>2021.55</v>
      </c>
      <c r="O4">
        <v>0.11958884456747919</v>
      </c>
      <c r="P4" t="s">
        <v>33</v>
      </c>
      <c r="Q4">
        <v>0.89041999999999999</v>
      </c>
      <c r="R4">
        <v>4.3984000000000002E-2</v>
      </c>
      <c r="S4">
        <v>2000</v>
      </c>
      <c r="T4">
        <v>2038.99</v>
      </c>
      <c r="U4">
        <v>172</v>
      </c>
      <c r="V4" t="s">
        <v>34</v>
      </c>
      <c r="W4" t="s">
        <v>35</v>
      </c>
      <c r="Y4">
        <v>1</v>
      </c>
      <c r="Z4">
        <v>1</v>
      </c>
      <c r="AA4" s="1">
        <v>44981</v>
      </c>
      <c r="AB4" s="2">
        <v>0.52361111111111114</v>
      </c>
      <c r="AC4">
        <v>30308</v>
      </c>
      <c r="AD4">
        <v>30283</v>
      </c>
      <c r="AE4">
        <v>30285</v>
      </c>
      <c r="AF4">
        <v>30261</v>
      </c>
    </row>
    <row r="5" spans="1:32" x14ac:dyDescent="0.2">
      <c r="A5" t="s">
        <v>1</v>
      </c>
      <c r="B5" t="s">
        <v>38</v>
      </c>
      <c r="C5">
        <v>1</v>
      </c>
      <c r="D5">
        <v>1</v>
      </c>
      <c r="E5">
        <v>1</v>
      </c>
      <c r="F5">
        <v>1</v>
      </c>
      <c r="G5">
        <v>4</v>
      </c>
      <c r="H5">
        <v>0</v>
      </c>
      <c r="I5">
        <v>0.99811000000000005</v>
      </c>
      <c r="J5">
        <v>1746.6925000000001</v>
      </c>
      <c r="K5">
        <v>20.45</v>
      </c>
      <c r="L5">
        <v>4</v>
      </c>
      <c r="M5">
        <v>32760</v>
      </c>
      <c r="N5">
        <v>2242.9423313093848</v>
      </c>
      <c r="O5">
        <v>0.11958884456747919</v>
      </c>
      <c r="P5" t="s">
        <v>39</v>
      </c>
      <c r="Q5">
        <v>0.91304099999999999</v>
      </c>
      <c r="R5">
        <v>4.0649999999999999E-2</v>
      </c>
      <c r="S5">
        <v>2000</v>
      </c>
      <c r="T5">
        <v>2038.99</v>
      </c>
      <c r="U5">
        <v>172</v>
      </c>
      <c r="V5" t="s">
        <v>34</v>
      </c>
      <c r="W5" t="s">
        <v>35</v>
      </c>
      <c r="Y5">
        <v>1</v>
      </c>
      <c r="Z5">
        <v>1</v>
      </c>
      <c r="AA5" s="1">
        <v>44981</v>
      </c>
      <c r="AB5" s="2">
        <v>0.53402777777777777</v>
      </c>
      <c r="AC5">
        <v>32939</v>
      </c>
      <c r="AD5">
        <v>32745</v>
      </c>
      <c r="AE5">
        <v>32771</v>
      </c>
      <c r="AF5">
        <v>32763</v>
      </c>
    </row>
    <row r="6" spans="1:32" x14ac:dyDescent="0.2">
      <c r="A6" t="s">
        <v>1</v>
      </c>
      <c r="B6" t="s">
        <v>40</v>
      </c>
      <c r="C6">
        <v>1</v>
      </c>
      <c r="D6">
        <v>1</v>
      </c>
      <c r="E6">
        <v>1</v>
      </c>
      <c r="F6">
        <v>1</v>
      </c>
      <c r="G6">
        <v>4</v>
      </c>
      <c r="H6">
        <v>0</v>
      </c>
      <c r="I6">
        <v>0.99809999999999999</v>
      </c>
      <c r="J6">
        <v>1746.675</v>
      </c>
      <c r="K6">
        <v>20.49</v>
      </c>
      <c r="L6">
        <v>4</v>
      </c>
      <c r="M6">
        <v>32813</v>
      </c>
      <c r="N6">
        <v>2246.593531591564</v>
      </c>
      <c r="O6">
        <v>0.11958884456747919</v>
      </c>
      <c r="P6" t="s">
        <v>39</v>
      </c>
      <c r="Q6">
        <v>0.24721000000000001</v>
      </c>
      <c r="R6">
        <v>1.0988E-2</v>
      </c>
      <c r="S6">
        <v>2000</v>
      </c>
      <c r="T6">
        <v>2038.99</v>
      </c>
      <c r="U6">
        <v>172</v>
      </c>
      <c r="V6" t="s">
        <v>34</v>
      </c>
      <c r="W6" t="s">
        <v>35</v>
      </c>
      <c r="Y6">
        <v>1</v>
      </c>
      <c r="Z6">
        <v>1</v>
      </c>
      <c r="AA6" s="1">
        <v>44981</v>
      </c>
      <c r="AB6" s="2">
        <v>0.54375000000000007</v>
      </c>
      <c r="AC6">
        <v>32697</v>
      </c>
      <c r="AD6">
        <v>32816</v>
      </c>
      <c r="AE6">
        <v>32814</v>
      </c>
      <c r="AF6">
        <v>32809</v>
      </c>
    </row>
    <row r="7" spans="1:32" x14ac:dyDescent="0.2">
      <c r="A7" t="s">
        <v>1</v>
      </c>
      <c r="B7" t="s">
        <v>41</v>
      </c>
      <c r="C7">
        <v>1</v>
      </c>
      <c r="D7">
        <v>1</v>
      </c>
      <c r="E7">
        <v>1</v>
      </c>
      <c r="F7">
        <v>1</v>
      </c>
      <c r="G7">
        <v>4</v>
      </c>
      <c r="H7">
        <v>0</v>
      </c>
      <c r="I7">
        <v>0.99809999999999999</v>
      </c>
      <c r="J7">
        <v>1746.675</v>
      </c>
      <c r="K7">
        <v>20.53</v>
      </c>
      <c r="L7">
        <v>4</v>
      </c>
      <c r="M7">
        <v>32815</v>
      </c>
      <c r="N7">
        <v>2246.7304647297465</v>
      </c>
      <c r="O7">
        <v>0.11958884456747919</v>
      </c>
      <c r="P7" t="s">
        <v>39</v>
      </c>
      <c r="Q7">
        <v>1.0710090000000001</v>
      </c>
      <c r="R7">
        <v>4.7601999999999998E-2</v>
      </c>
      <c r="S7">
        <v>2000</v>
      </c>
      <c r="T7">
        <v>2038.99</v>
      </c>
      <c r="U7">
        <v>172</v>
      </c>
      <c r="V7" t="s">
        <v>34</v>
      </c>
      <c r="W7" t="s">
        <v>35</v>
      </c>
      <c r="Y7">
        <v>1</v>
      </c>
      <c r="Z7">
        <v>1</v>
      </c>
      <c r="AA7" s="1">
        <v>44981</v>
      </c>
      <c r="AB7" s="2">
        <v>0.55347222222222225</v>
      </c>
      <c r="AC7">
        <v>32833</v>
      </c>
      <c r="AD7">
        <v>32765</v>
      </c>
      <c r="AE7">
        <v>32805</v>
      </c>
      <c r="AF7">
        <v>32807</v>
      </c>
    </row>
    <row r="8" spans="1:32" x14ac:dyDescent="0.2">
      <c r="A8" t="s">
        <v>1</v>
      </c>
      <c r="B8" t="s">
        <v>42</v>
      </c>
      <c r="C8">
        <v>1</v>
      </c>
      <c r="D8">
        <v>1</v>
      </c>
      <c r="E8">
        <v>1</v>
      </c>
      <c r="F8">
        <v>1</v>
      </c>
      <c r="G8">
        <v>4</v>
      </c>
      <c r="H8">
        <v>0</v>
      </c>
      <c r="I8">
        <v>0.99809000000000003</v>
      </c>
      <c r="J8">
        <v>1746.6575</v>
      </c>
      <c r="K8">
        <v>20.57</v>
      </c>
      <c r="L8">
        <v>4</v>
      </c>
      <c r="M8">
        <v>33168</v>
      </c>
      <c r="N8">
        <v>2270.9219160677749</v>
      </c>
      <c r="O8">
        <v>0.11958884456747919</v>
      </c>
      <c r="P8" t="s">
        <v>39</v>
      </c>
      <c r="Q8">
        <v>1.60846</v>
      </c>
      <c r="R8">
        <v>7.0727999999999999E-2</v>
      </c>
      <c r="S8">
        <v>2000</v>
      </c>
      <c r="T8">
        <v>2038.99</v>
      </c>
      <c r="U8">
        <v>172</v>
      </c>
      <c r="V8" t="s">
        <v>34</v>
      </c>
      <c r="W8" t="s">
        <v>35</v>
      </c>
      <c r="Y8">
        <v>1</v>
      </c>
      <c r="Z8">
        <v>1</v>
      </c>
      <c r="AA8" s="1">
        <v>44981</v>
      </c>
      <c r="AB8" s="2">
        <v>0.58194444444444449</v>
      </c>
      <c r="AC8">
        <v>33333</v>
      </c>
      <c r="AD8">
        <v>33187</v>
      </c>
      <c r="AE8">
        <v>33142</v>
      </c>
      <c r="AF8">
        <v>33176</v>
      </c>
    </row>
    <row r="9" spans="1:32" x14ac:dyDescent="0.2">
      <c r="A9" t="s">
        <v>1</v>
      </c>
      <c r="B9" t="s">
        <v>43</v>
      </c>
      <c r="C9">
        <v>1</v>
      </c>
      <c r="D9">
        <v>1</v>
      </c>
      <c r="E9">
        <v>1</v>
      </c>
      <c r="F9">
        <v>1</v>
      </c>
      <c r="G9">
        <v>4</v>
      </c>
      <c r="H9">
        <v>0</v>
      </c>
      <c r="I9">
        <v>0.99807999999999997</v>
      </c>
      <c r="J9">
        <v>1746.64</v>
      </c>
      <c r="K9">
        <v>20.58</v>
      </c>
      <c r="L9">
        <v>4</v>
      </c>
      <c r="M9">
        <v>33090</v>
      </c>
      <c r="N9">
        <v>2265.604169570081</v>
      </c>
      <c r="O9">
        <v>0.11958884456747919</v>
      </c>
      <c r="P9" t="s">
        <v>39</v>
      </c>
      <c r="Q9">
        <v>1.227155</v>
      </c>
      <c r="R9">
        <v>5.4087999999999997E-2</v>
      </c>
      <c r="S9">
        <v>2000</v>
      </c>
      <c r="T9">
        <v>2038.99</v>
      </c>
      <c r="U9">
        <v>172</v>
      </c>
      <c r="V9" t="s">
        <v>34</v>
      </c>
      <c r="W9" t="s">
        <v>35</v>
      </c>
      <c r="Y9">
        <v>1</v>
      </c>
      <c r="Z9">
        <v>1</v>
      </c>
      <c r="AA9" s="1">
        <v>44981</v>
      </c>
      <c r="AB9" s="2">
        <v>0.59236111111111112</v>
      </c>
      <c r="AC9">
        <v>33156</v>
      </c>
      <c r="AD9">
        <v>33075</v>
      </c>
      <c r="AE9">
        <v>33110</v>
      </c>
      <c r="AF9">
        <v>33086</v>
      </c>
    </row>
    <row r="10" spans="1:32" x14ac:dyDescent="0.2">
      <c r="A10" t="s">
        <v>1</v>
      </c>
      <c r="B10" t="s">
        <v>44</v>
      </c>
      <c r="C10">
        <v>1</v>
      </c>
      <c r="D10">
        <v>1</v>
      </c>
      <c r="E10">
        <v>1</v>
      </c>
      <c r="F10">
        <v>1</v>
      </c>
      <c r="G10">
        <v>4</v>
      </c>
      <c r="H10">
        <v>0</v>
      </c>
      <c r="I10">
        <v>0.99807999999999997</v>
      </c>
      <c r="J10">
        <v>1746.64</v>
      </c>
      <c r="K10">
        <v>20.6</v>
      </c>
      <c r="L10">
        <v>4</v>
      </c>
      <c r="M10">
        <v>33125</v>
      </c>
      <c r="N10">
        <v>2268.0005475070693</v>
      </c>
      <c r="O10">
        <v>0.11958884456747919</v>
      </c>
      <c r="P10" t="s">
        <v>39</v>
      </c>
      <c r="Q10">
        <v>1.9947090000000001</v>
      </c>
      <c r="R10">
        <v>8.7825E-2</v>
      </c>
      <c r="S10">
        <v>2000</v>
      </c>
      <c r="T10">
        <v>2038.99</v>
      </c>
      <c r="U10">
        <v>172</v>
      </c>
      <c r="V10" t="s">
        <v>34</v>
      </c>
      <c r="W10" t="s">
        <v>35</v>
      </c>
      <c r="Y10">
        <v>1</v>
      </c>
      <c r="Z10">
        <v>1</v>
      </c>
      <c r="AA10" s="1">
        <v>44981</v>
      </c>
      <c r="AB10" s="2">
        <v>0.60138888888888886</v>
      </c>
      <c r="AC10">
        <v>33155</v>
      </c>
      <c r="AD10">
        <v>33122</v>
      </c>
      <c r="AE10">
        <v>33860</v>
      </c>
      <c r="AF10">
        <v>33097</v>
      </c>
    </row>
    <row r="11" spans="1:32" x14ac:dyDescent="0.2">
      <c r="A11" t="s">
        <v>1</v>
      </c>
      <c r="B11" t="s">
        <v>45</v>
      </c>
      <c r="C11">
        <v>1</v>
      </c>
      <c r="D11">
        <v>1</v>
      </c>
      <c r="E11">
        <v>1</v>
      </c>
      <c r="F11">
        <v>1</v>
      </c>
      <c r="G11">
        <v>4</v>
      </c>
      <c r="H11">
        <v>0</v>
      </c>
      <c r="I11">
        <v>0.99807000000000001</v>
      </c>
      <c r="J11">
        <v>1746.6224999999999</v>
      </c>
      <c r="K11">
        <v>20.64</v>
      </c>
      <c r="L11">
        <v>4</v>
      </c>
      <c r="M11">
        <v>32815</v>
      </c>
      <c r="N11">
        <v>2246.797996980933</v>
      </c>
      <c r="O11">
        <v>0.11958884456747919</v>
      </c>
      <c r="P11" t="s">
        <v>39</v>
      </c>
      <c r="Q11">
        <v>0.67296400000000001</v>
      </c>
      <c r="R11">
        <v>2.9909999999999999E-2</v>
      </c>
      <c r="S11">
        <v>2000</v>
      </c>
      <c r="T11">
        <v>2038.99</v>
      </c>
      <c r="U11">
        <v>172</v>
      </c>
      <c r="V11" t="s">
        <v>34</v>
      </c>
      <c r="W11" t="s">
        <v>35</v>
      </c>
      <c r="Y11">
        <v>1</v>
      </c>
      <c r="Z11">
        <v>1</v>
      </c>
      <c r="AA11" s="1">
        <v>44981</v>
      </c>
      <c r="AB11" s="2">
        <v>0.6118055555555556</v>
      </c>
      <c r="AC11">
        <v>33561</v>
      </c>
      <c r="AD11">
        <v>32821</v>
      </c>
      <c r="AE11">
        <v>32804</v>
      </c>
      <c r="AF11">
        <v>32821</v>
      </c>
    </row>
    <row r="12" spans="1:32" x14ac:dyDescent="0.2">
      <c r="A12" t="s">
        <v>1</v>
      </c>
      <c r="B12" t="s">
        <v>46</v>
      </c>
      <c r="C12">
        <v>1</v>
      </c>
      <c r="D12">
        <v>1</v>
      </c>
      <c r="E12">
        <v>1</v>
      </c>
      <c r="F12">
        <v>1</v>
      </c>
      <c r="G12">
        <v>4</v>
      </c>
      <c r="H12">
        <v>0</v>
      </c>
      <c r="I12">
        <v>0.99807000000000001</v>
      </c>
      <c r="J12">
        <v>1746.6224999999999</v>
      </c>
      <c r="K12">
        <v>20.65</v>
      </c>
      <c r="L12">
        <v>4</v>
      </c>
      <c r="M12">
        <v>32816</v>
      </c>
      <c r="N12">
        <v>2246.8664656079932</v>
      </c>
      <c r="O12">
        <v>0.11958884456747919</v>
      </c>
      <c r="P12" t="s">
        <v>39</v>
      </c>
      <c r="Q12">
        <v>0.64806799999999998</v>
      </c>
      <c r="R12">
        <v>2.8802000000000001E-2</v>
      </c>
      <c r="S12">
        <v>2000</v>
      </c>
      <c r="T12">
        <v>2038.99</v>
      </c>
      <c r="U12">
        <v>172</v>
      </c>
      <c r="V12" t="s">
        <v>34</v>
      </c>
      <c r="W12" t="s">
        <v>35</v>
      </c>
      <c r="Y12">
        <v>1</v>
      </c>
      <c r="Z12">
        <v>1</v>
      </c>
      <c r="AA12" s="1">
        <v>44981</v>
      </c>
      <c r="AB12" s="2">
        <v>0.62152777777777779</v>
      </c>
      <c r="AC12">
        <v>32618</v>
      </c>
      <c r="AD12">
        <v>32805</v>
      </c>
      <c r="AE12">
        <v>32823</v>
      </c>
      <c r="AF12">
        <v>32819</v>
      </c>
    </row>
    <row r="13" spans="1:32" x14ac:dyDescent="0.2">
      <c r="A13" t="s">
        <v>1</v>
      </c>
      <c r="B13" t="s">
        <v>47</v>
      </c>
      <c r="C13">
        <v>1</v>
      </c>
      <c r="D13">
        <v>1</v>
      </c>
      <c r="E13">
        <v>1</v>
      </c>
      <c r="F13">
        <v>1</v>
      </c>
      <c r="G13">
        <v>4</v>
      </c>
      <c r="H13">
        <v>0</v>
      </c>
      <c r="I13">
        <v>0.99805999999999995</v>
      </c>
      <c r="J13">
        <v>1746.605</v>
      </c>
      <c r="K13">
        <v>20.68</v>
      </c>
      <c r="L13">
        <v>4</v>
      </c>
      <c r="M13">
        <v>32810</v>
      </c>
      <c r="N13">
        <v>2246.4781620681219</v>
      </c>
      <c r="O13">
        <v>0.11958884456747919</v>
      </c>
      <c r="P13" t="s">
        <v>39</v>
      </c>
      <c r="Q13">
        <v>0.25958599999999998</v>
      </c>
      <c r="R13">
        <v>1.1539000000000001E-2</v>
      </c>
      <c r="S13">
        <v>2000</v>
      </c>
      <c r="T13">
        <v>2038.99</v>
      </c>
      <c r="U13">
        <v>172</v>
      </c>
      <c r="V13" t="s">
        <v>34</v>
      </c>
      <c r="W13" t="s">
        <v>35</v>
      </c>
      <c r="Y13">
        <v>1</v>
      </c>
      <c r="Z13">
        <v>1</v>
      </c>
      <c r="AA13" s="1">
        <v>44981</v>
      </c>
      <c r="AB13" s="2">
        <v>0.63055555555555554</v>
      </c>
      <c r="AC13">
        <v>32761</v>
      </c>
      <c r="AD13">
        <v>32812</v>
      </c>
      <c r="AE13">
        <v>32806</v>
      </c>
      <c r="AF13">
        <v>32813</v>
      </c>
    </row>
    <row r="14" spans="1:32" x14ac:dyDescent="0.2">
      <c r="A14" t="s">
        <v>1</v>
      </c>
      <c r="B14" t="s">
        <v>48</v>
      </c>
      <c r="C14">
        <v>1</v>
      </c>
      <c r="D14">
        <v>1</v>
      </c>
      <c r="E14">
        <v>1</v>
      </c>
      <c r="F14">
        <v>1</v>
      </c>
      <c r="G14">
        <v>4</v>
      </c>
      <c r="H14">
        <v>33.423000000000002</v>
      </c>
      <c r="I14">
        <v>1.0233699999999999</v>
      </c>
      <c r="J14">
        <v>1790.8975</v>
      </c>
      <c r="K14">
        <v>20.71</v>
      </c>
      <c r="L14">
        <v>4</v>
      </c>
      <c r="M14">
        <v>30243</v>
      </c>
      <c r="N14">
        <v>2019.5044251579295</v>
      </c>
      <c r="O14">
        <v>0.11958884456747919</v>
      </c>
      <c r="P14" t="s">
        <v>33</v>
      </c>
      <c r="Q14">
        <v>1.6302209999999999</v>
      </c>
      <c r="R14">
        <v>8.0609E-2</v>
      </c>
      <c r="S14">
        <v>2000</v>
      </c>
      <c r="T14">
        <v>2038.99</v>
      </c>
      <c r="U14">
        <v>172</v>
      </c>
      <c r="V14" t="s">
        <v>34</v>
      </c>
      <c r="W14" t="s">
        <v>35</v>
      </c>
      <c r="Y14">
        <v>1</v>
      </c>
      <c r="Z14">
        <v>1</v>
      </c>
      <c r="AA14" s="1">
        <v>44981</v>
      </c>
      <c r="AB14" s="2">
        <v>0.64027777777777783</v>
      </c>
      <c r="AC14">
        <v>30097</v>
      </c>
      <c r="AD14">
        <v>30271</v>
      </c>
      <c r="AE14">
        <v>30225</v>
      </c>
      <c r="AF14">
        <v>30234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topLeftCell="C1" workbookViewId="0">
      <selection activeCell="D2" sqref="D2:E3"/>
    </sheetView>
  </sheetViews>
  <sheetFormatPr baseColWidth="10" defaultRowHeight="16" x14ac:dyDescent="0.2"/>
  <cols>
    <col min="2" max="5" width="10.83203125" style="3"/>
    <col min="8" max="11" width="10.83203125" style="3"/>
  </cols>
  <sheetData>
    <row r="1" spans="1:12" x14ac:dyDescent="0.2">
      <c r="A1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G1" t="s">
        <v>49</v>
      </c>
      <c r="H1" s="3" t="s">
        <v>50</v>
      </c>
      <c r="I1" s="3" t="s">
        <v>51</v>
      </c>
      <c r="J1" s="3" t="s">
        <v>52</v>
      </c>
      <c r="K1" s="3" t="s">
        <v>53</v>
      </c>
    </row>
    <row r="2" spans="1:12" x14ac:dyDescent="0.2">
      <c r="A2">
        <v>0</v>
      </c>
      <c r="B2" s="3">
        <v>2245.4221092102321</v>
      </c>
      <c r="C2" s="3">
        <v>2.148641780108949</v>
      </c>
      <c r="D2" s="3">
        <v>2245.4221092102321</v>
      </c>
      <c r="E2" s="3">
        <v>2.148641780108949</v>
      </c>
      <c r="G2">
        <v>0</v>
      </c>
      <c r="H2" s="3">
        <f>B2-B2</f>
        <v>0</v>
      </c>
      <c r="I2" s="3">
        <f>SQRT((C2^2/B2) + (C2^2/B2))</f>
        <v>6.4125389617763748E-2</v>
      </c>
      <c r="J2" s="3">
        <f>D2-D2</f>
        <v>0</v>
      </c>
      <c r="L2" s="3"/>
    </row>
    <row r="3" spans="1:12" x14ac:dyDescent="0.2">
      <c r="A3">
        <v>1</v>
      </c>
      <c r="B3" s="3">
        <f>AVERAGE(PD10_Sarg21_2_PPL!N8:N10)</f>
        <v>2268.1755443816414</v>
      </c>
      <c r="C3" s="3">
        <f>STDEV(PD10_Sarg21_2_PPL!N8:N10)</f>
        <v>2.6631888560551649</v>
      </c>
      <c r="D3" s="3">
        <f>AVERAGE(PD10_Sarg21_2_PPL!N11:N13)</f>
        <v>2246.7142082190162</v>
      </c>
      <c r="E3" s="3">
        <f>STDEV(PD10_Sarg21_2_PPL!N11:N13)</f>
        <v>0.20726873193228285</v>
      </c>
      <c r="G3">
        <v>1</v>
      </c>
      <c r="H3" s="3">
        <f>B3-B2</f>
        <v>22.753435171409365</v>
      </c>
      <c r="I3" s="3">
        <f>SQRT((C2^2/B2) + (C3^2/B3))</f>
        <v>7.1993252242619918E-2</v>
      </c>
      <c r="J3" s="3">
        <f>D3-D2</f>
        <v>1.2920990087841346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tabSelected="1" workbookViewId="0">
      <selection activeCell="M12" sqref="M12"/>
    </sheetView>
  </sheetViews>
  <sheetFormatPr baseColWidth="10" defaultRowHeight="16" x14ac:dyDescent="0.2"/>
  <cols>
    <col min="2" max="2" width="14.33203125" customWidth="1"/>
    <col min="3" max="3" width="14.6640625" customWidth="1"/>
    <col min="6" max="10" width="10.83203125" style="4"/>
    <col min="11" max="13" width="10.83203125" style="3"/>
  </cols>
  <sheetData>
    <row r="1" spans="1:14" x14ac:dyDescent="0.2">
      <c r="A1" t="s">
        <v>67</v>
      </c>
      <c r="B1" t="s">
        <v>66</v>
      </c>
      <c r="C1" t="s">
        <v>68</v>
      </c>
      <c r="D1" t="s">
        <v>65</v>
      </c>
      <c r="E1" t="s">
        <v>7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3" t="s">
        <v>59</v>
      </c>
      <c r="L1" s="3" t="s">
        <v>60</v>
      </c>
      <c r="M1" s="3" t="s">
        <v>61</v>
      </c>
    </row>
    <row r="2" spans="1:14" x14ac:dyDescent="0.2">
      <c r="A2" t="s">
        <v>62</v>
      </c>
      <c r="B2">
        <v>277</v>
      </c>
      <c r="C2">
        <v>19.3</v>
      </c>
      <c r="D2">
        <f>LOG((298.15-C2)/(273.15+C2))</f>
        <v>-2.0680976871761257E-2</v>
      </c>
      <c r="E2">
        <v>35.5</v>
      </c>
      <c r="F2" s="4">
        <v>-6.2409700000000002E-3</v>
      </c>
      <c r="G2" s="4">
        <v>-6.9349800000000003E-3</v>
      </c>
      <c r="H2" s="4">
        <v>-6.9035800000000003E-3</v>
      </c>
      <c r="I2" s="4">
        <v>-4.2915499999999999E-3</v>
      </c>
      <c r="J2" s="4">
        <v>-3.1168E-7</v>
      </c>
      <c r="K2" s="3">
        <f>B2*EXP((E2 - 0)*(F2+G2*D2+H2*D2*D2+I2*D2*D2*D2)+J2*(E2^2 - 0^2))</f>
        <v>222.97469520561788</v>
      </c>
      <c r="L2" s="3">
        <f>AVERAGE(K2:K4)</f>
        <v>222.13251359381911</v>
      </c>
      <c r="M2" s="3">
        <f>STDEV(K2:K3)</f>
        <v>0.60309684656248652</v>
      </c>
    </row>
    <row r="3" spans="1:14" x14ac:dyDescent="0.2">
      <c r="A3" t="s">
        <v>62</v>
      </c>
      <c r="B3">
        <v>276</v>
      </c>
      <c r="C3">
        <v>19</v>
      </c>
      <c r="D3">
        <f t="shared" ref="D3:D10" si="0">LOG((298.15-C3)/(273.15+C3))</f>
        <v>-1.9768258459838095E-2</v>
      </c>
      <c r="E3">
        <v>35.5</v>
      </c>
      <c r="F3" s="4">
        <v>-6.2409700000000002E-3</v>
      </c>
      <c r="G3" s="4">
        <v>-6.9349800000000003E-3</v>
      </c>
      <c r="H3" s="4">
        <v>-6.9035800000000003E-3</v>
      </c>
      <c r="I3" s="4">
        <v>-4.2915499999999999E-3</v>
      </c>
      <c r="J3" s="4">
        <v>-3.1168E-7</v>
      </c>
      <c r="K3" s="3">
        <f t="shared" ref="K3:K10" si="1">B3*EXP((E3 - 0)*(F3+G3*D3+H3*D3*D3+I3*D3*D3*D3)+J3*(E3^2 - 0^2))</f>
        <v>222.12178746578476</v>
      </c>
    </row>
    <row r="4" spans="1:14" x14ac:dyDescent="0.2">
      <c r="A4" t="s">
        <v>62</v>
      </c>
      <c r="B4">
        <v>275</v>
      </c>
      <c r="C4">
        <v>18.899999999999999</v>
      </c>
      <c r="D4">
        <f t="shared" si="0"/>
        <v>-1.9464028788066186E-2</v>
      </c>
      <c r="E4">
        <v>35.5</v>
      </c>
      <c r="F4" s="4">
        <v>-6.2409700000000002E-3</v>
      </c>
      <c r="G4" s="4">
        <v>-6.9349800000000003E-3</v>
      </c>
      <c r="H4" s="4">
        <v>-6.9035800000000003E-3</v>
      </c>
      <c r="I4" s="4">
        <v>-4.2915499999999999E-3</v>
      </c>
      <c r="J4" s="4">
        <v>-3.1168E-7</v>
      </c>
      <c r="K4" s="3">
        <f t="shared" si="1"/>
        <v>221.3010581100547</v>
      </c>
    </row>
    <row r="5" spans="1:14" x14ac:dyDescent="0.2">
      <c r="A5" t="s">
        <v>64</v>
      </c>
      <c r="B5">
        <v>229</v>
      </c>
      <c r="C5">
        <v>22.1</v>
      </c>
      <c r="D5">
        <f t="shared" si="0"/>
        <v>-2.9202154809395423E-2</v>
      </c>
      <c r="E5">
        <v>35.5</v>
      </c>
      <c r="F5" s="4">
        <v>-6.2409700000000002E-3</v>
      </c>
      <c r="G5" s="4">
        <v>-6.9349800000000003E-3</v>
      </c>
      <c r="H5" s="4">
        <v>-6.9035800000000003E-3</v>
      </c>
      <c r="I5" s="4">
        <v>-4.2915499999999999E-3</v>
      </c>
      <c r="J5" s="4">
        <v>-3.1168E-7</v>
      </c>
      <c r="K5" s="3">
        <f t="shared" si="1"/>
        <v>184.70480557480076</v>
      </c>
      <c r="L5" s="3">
        <f>AVERAGE(K5:K7)</f>
        <v>184.8861822904116</v>
      </c>
      <c r="M5" s="3">
        <f t="shared" ref="M5" si="2">STDEV(K5:K6)</f>
        <v>2.7570535602586435</v>
      </c>
      <c r="N5" s="5"/>
    </row>
    <row r="6" spans="1:14" x14ac:dyDescent="0.2">
      <c r="A6" t="s">
        <v>64</v>
      </c>
      <c r="B6">
        <v>234</v>
      </c>
      <c r="C6">
        <v>21.1</v>
      </c>
      <c r="D6">
        <f t="shared" si="0"/>
        <v>-2.6158317019549703E-2</v>
      </c>
      <c r="E6">
        <v>35.5</v>
      </c>
      <c r="F6" s="4">
        <v>-6.2409700000000002E-3</v>
      </c>
      <c r="G6" s="4">
        <v>-6.9349800000000003E-3</v>
      </c>
      <c r="H6" s="4">
        <v>-6.9035800000000003E-3</v>
      </c>
      <c r="I6" s="4">
        <v>-4.2915499999999999E-3</v>
      </c>
      <c r="J6" s="4">
        <v>-3.1168E-7</v>
      </c>
      <c r="K6" s="3">
        <f t="shared" si="1"/>
        <v>188.60386811190756</v>
      </c>
    </row>
    <row r="7" spans="1:14" x14ac:dyDescent="0.2">
      <c r="A7" t="s">
        <v>64</v>
      </c>
      <c r="B7">
        <v>225</v>
      </c>
      <c r="C7">
        <v>21.1</v>
      </c>
      <c r="D7">
        <f t="shared" si="0"/>
        <v>-2.6158317019549703E-2</v>
      </c>
      <c r="E7">
        <v>35.5</v>
      </c>
      <c r="F7" s="4">
        <v>-6.2409700000000002E-3</v>
      </c>
      <c r="G7" s="4">
        <v>-6.9349800000000003E-3</v>
      </c>
      <c r="H7" s="4">
        <v>-6.9035800000000003E-3</v>
      </c>
      <c r="I7" s="4">
        <v>-4.2915499999999999E-3</v>
      </c>
      <c r="J7" s="4">
        <v>-3.1168E-7</v>
      </c>
      <c r="K7" s="3">
        <f t="shared" si="1"/>
        <v>181.3498731845265</v>
      </c>
    </row>
    <row r="8" spans="1:14" x14ac:dyDescent="0.2">
      <c r="A8" t="s">
        <v>63</v>
      </c>
      <c r="B8">
        <v>265</v>
      </c>
      <c r="C8">
        <v>21.1</v>
      </c>
      <c r="D8">
        <f t="shared" si="0"/>
        <v>-2.6158317019549703E-2</v>
      </c>
      <c r="E8">
        <v>35.5</v>
      </c>
      <c r="F8" s="4">
        <v>-6.2409700000000002E-3</v>
      </c>
      <c r="G8" s="4">
        <v>-6.9349800000000003E-3</v>
      </c>
      <c r="H8" s="4">
        <v>-6.9035800000000003E-3</v>
      </c>
      <c r="I8" s="4">
        <v>-4.2915499999999999E-3</v>
      </c>
      <c r="J8" s="4">
        <v>-3.1168E-7</v>
      </c>
      <c r="K8" s="3">
        <f t="shared" si="1"/>
        <v>213.58985063955342</v>
      </c>
      <c r="L8" s="3">
        <f>AVERAGE(K8:K10)</f>
        <v>211.96752040835659</v>
      </c>
      <c r="M8" s="3">
        <f t="shared" ref="M8" si="3">STDEV(K8:K9)</f>
        <v>3.979038561915905</v>
      </c>
    </row>
    <row r="9" spans="1:14" x14ac:dyDescent="0.2">
      <c r="A9" t="s">
        <v>63</v>
      </c>
      <c r="B9">
        <v>258</v>
      </c>
      <c r="C9">
        <v>21.2</v>
      </c>
      <c r="D9">
        <f t="shared" si="0"/>
        <v>-2.6462670665485348E-2</v>
      </c>
      <c r="E9">
        <v>35.5</v>
      </c>
      <c r="F9" s="4">
        <v>-6.2409700000000002E-3</v>
      </c>
      <c r="G9" s="4">
        <v>-6.9349800000000003E-3</v>
      </c>
      <c r="H9" s="4">
        <v>-6.9035800000000003E-3</v>
      </c>
      <c r="I9" s="4">
        <v>-4.2915499999999999E-3</v>
      </c>
      <c r="J9" s="4">
        <v>-3.1168E-7</v>
      </c>
      <c r="K9" s="3">
        <f t="shared" si="1"/>
        <v>207.96264034008641</v>
      </c>
    </row>
    <row r="10" spans="1:14" x14ac:dyDescent="0.2">
      <c r="A10" t="s">
        <v>63</v>
      </c>
      <c r="B10">
        <v>266</v>
      </c>
      <c r="C10">
        <v>20.8</v>
      </c>
      <c r="D10">
        <f t="shared" si="0"/>
        <v>-2.5245294310246302E-2</v>
      </c>
      <c r="E10">
        <v>35.5</v>
      </c>
      <c r="F10" s="4">
        <v>-6.2409700000000002E-3</v>
      </c>
      <c r="G10" s="4">
        <v>-6.9349800000000003E-3</v>
      </c>
      <c r="H10" s="4">
        <v>-6.9035800000000003E-3</v>
      </c>
      <c r="I10" s="4">
        <v>-4.2915499999999999E-3</v>
      </c>
      <c r="J10" s="4">
        <v>-3.1168E-7</v>
      </c>
      <c r="K10" s="3">
        <f t="shared" si="1"/>
        <v>214.35007024542989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PD10_Sarg21_2_PPL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2023-05-28T08:03:52Z</dcterms:created>
  <dcterms:modified xsi:type="dcterms:W3CDTF">2023-05-31T18:38:14Z</dcterms:modified>
</cp:coreProperties>
</file>