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anceenglish/Desktop/Sarg21_2_Sarg21_3_Sugars_Exudate/"/>
    </mc:Choice>
  </mc:AlternateContent>
  <xr:revisionPtr revIDLastSave="0" documentId="13_ncr:1_{A15FF4A4-4765-B544-ACD7-BA44C0EC159B}" xr6:coauthVersionLast="47" xr6:coauthVersionMax="47" xr10:uidLastSave="{00000000-0000-0000-0000-000000000000}"/>
  <bookViews>
    <workbookView xWindow="0" yWindow="460" windowWidth="28800" windowHeight="17540" tabRatio="881" xr2:uid="{00000000-000D-0000-FFFF-FFFF00000000}"/>
  </bookViews>
  <sheets>
    <sheet name="sheet1" sheetId="19" r:id="rId1"/>
    <sheet name="Sheet2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1" i="19" l="1"/>
  <c r="B293" i="19"/>
  <c r="B292" i="19"/>
  <c r="B290" i="19"/>
  <c r="C294" i="19"/>
  <c r="E300" i="19" l="1"/>
  <c r="F300" i="19"/>
  <c r="G300" i="19"/>
  <c r="H300" i="19"/>
  <c r="I300" i="19"/>
  <c r="J300" i="19"/>
  <c r="K300" i="19"/>
  <c r="L300" i="19"/>
  <c r="M300" i="19"/>
  <c r="N300" i="19"/>
  <c r="O300" i="19"/>
  <c r="P300" i="19"/>
  <c r="E301" i="19"/>
  <c r="F301" i="19"/>
  <c r="G301" i="19"/>
  <c r="H301" i="19"/>
  <c r="I301" i="19"/>
  <c r="J301" i="19"/>
  <c r="K301" i="19"/>
  <c r="L301" i="19"/>
  <c r="M301" i="19"/>
  <c r="N301" i="19"/>
  <c r="O301" i="19"/>
  <c r="P301" i="19"/>
  <c r="E302" i="19"/>
  <c r="F302" i="19"/>
  <c r="G302" i="19"/>
  <c r="H302" i="19"/>
  <c r="I302" i="19"/>
  <c r="J302" i="19"/>
  <c r="K302" i="19"/>
  <c r="L302" i="19"/>
  <c r="M302" i="19"/>
  <c r="N302" i="19"/>
  <c r="O302" i="19"/>
  <c r="P302" i="19"/>
  <c r="E303" i="19"/>
  <c r="F303" i="19"/>
  <c r="G303" i="19"/>
  <c r="H303" i="19"/>
  <c r="I303" i="19"/>
  <c r="J303" i="19"/>
  <c r="K303" i="19"/>
  <c r="L303" i="19"/>
  <c r="M303" i="19"/>
  <c r="N303" i="19"/>
  <c r="O303" i="19"/>
  <c r="P303" i="19"/>
  <c r="D304" i="19"/>
  <c r="E304" i="19"/>
  <c r="F304" i="19"/>
  <c r="G304" i="19"/>
  <c r="H304" i="19"/>
  <c r="I304" i="19"/>
  <c r="J304" i="19"/>
  <c r="K304" i="19"/>
  <c r="L304" i="19"/>
  <c r="M304" i="19"/>
  <c r="N304" i="19"/>
  <c r="O304" i="19"/>
  <c r="P304" i="19"/>
  <c r="C304" i="19"/>
  <c r="C269" i="19"/>
  <c r="N290" i="19"/>
  <c r="E117" i="19"/>
  <c r="F117" i="19"/>
  <c r="G117" i="19"/>
  <c r="E118" i="19"/>
  <c r="F118" i="19"/>
  <c r="G118" i="19"/>
  <c r="E119" i="19"/>
  <c r="F119" i="19"/>
  <c r="G119" i="19"/>
  <c r="F120" i="19" l="1"/>
  <c r="E120" i="19"/>
  <c r="G120" i="19"/>
  <c r="F22" i="19"/>
  <c r="G22" i="19"/>
  <c r="H22" i="19"/>
  <c r="I22" i="19"/>
  <c r="J22" i="19"/>
  <c r="K22" i="19"/>
  <c r="L22" i="19"/>
  <c r="M22" i="19"/>
  <c r="N22" i="19"/>
  <c r="O22" i="19"/>
  <c r="P22" i="19"/>
  <c r="F23" i="19"/>
  <c r="G23" i="19"/>
  <c r="H23" i="19"/>
  <c r="I23" i="19"/>
  <c r="J23" i="19"/>
  <c r="K23" i="19"/>
  <c r="L23" i="19"/>
  <c r="M23" i="19"/>
  <c r="N23" i="19"/>
  <c r="O23" i="19"/>
  <c r="P23" i="19"/>
  <c r="F24" i="19"/>
  <c r="G24" i="19"/>
  <c r="H24" i="19"/>
  <c r="I24" i="19"/>
  <c r="J24" i="19"/>
  <c r="K24" i="19"/>
  <c r="L24" i="19"/>
  <c r="M24" i="19"/>
  <c r="N24" i="19"/>
  <c r="O24" i="19"/>
  <c r="P24" i="19"/>
  <c r="F25" i="19"/>
  <c r="G25" i="19"/>
  <c r="H25" i="19"/>
  <c r="I25" i="19"/>
  <c r="J25" i="19"/>
  <c r="K25" i="19"/>
  <c r="L25" i="19"/>
  <c r="M25" i="19"/>
  <c r="N25" i="19"/>
  <c r="O25" i="19"/>
  <c r="P25" i="19"/>
  <c r="E23" i="19"/>
  <c r="E24" i="19"/>
  <c r="E25" i="19"/>
  <c r="E22" i="19"/>
  <c r="F149" i="19"/>
  <c r="G149" i="19"/>
  <c r="H149" i="19"/>
  <c r="I149" i="19"/>
  <c r="J149" i="19"/>
  <c r="K149" i="19"/>
  <c r="L149" i="19"/>
  <c r="M149" i="19"/>
  <c r="N149" i="19"/>
  <c r="O149" i="19"/>
  <c r="P149" i="19"/>
  <c r="F150" i="19"/>
  <c r="G150" i="19"/>
  <c r="H150" i="19"/>
  <c r="I150" i="19"/>
  <c r="J150" i="19"/>
  <c r="K150" i="19"/>
  <c r="L150" i="19"/>
  <c r="M150" i="19"/>
  <c r="N150" i="19"/>
  <c r="O150" i="19"/>
  <c r="P150" i="19"/>
  <c r="F151" i="19"/>
  <c r="G151" i="19"/>
  <c r="H151" i="19"/>
  <c r="I151" i="19"/>
  <c r="J151" i="19"/>
  <c r="K151" i="19"/>
  <c r="L151" i="19"/>
  <c r="M151" i="19"/>
  <c r="N151" i="19"/>
  <c r="O151" i="19"/>
  <c r="P151" i="19"/>
  <c r="F152" i="19"/>
  <c r="G152" i="19"/>
  <c r="H152" i="19"/>
  <c r="I152" i="19"/>
  <c r="J152" i="19"/>
  <c r="K152" i="19"/>
  <c r="L152" i="19"/>
  <c r="M152" i="19"/>
  <c r="N152" i="19"/>
  <c r="O152" i="19"/>
  <c r="P152" i="19"/>
  <c r="F153" i="19"/>
  <c r="G153" i="19"/>
  <c r="H153" i="19"/>
  <c r="I153" i="19"/>
  <c r="J153" i="19"/>
  <c r="K153" i="19"/>
  <c r="L153" i="19"/>
  <c r="M153" i="19"/>
  <c r="N153" i="19"/>
  <c r="O153" i="19"/>
  <c r="P153" i="19"/>
  <c r="F154" i="19"/>
  <c r="G154" i="19"/>
  <c r="H154" i="19"/>
  <c r="I154" i="19"/>
  <c r="J154" i="19"/>
  <c r="K154" i="19"/>
  <c r="L154" i="19"/>
  <c r="M154" i="19"/>
  <c r="N154" i="19"/>
  <c r="O154" i="19"/>
  <c r="P154" i="19"/>
  <c r="F155" i="19"/>
  <c r="G155" i="19"/>
  <c r="H155" i="19"/>
  <c r="I155" i="19"/>
  <c r="J155" i="19"/>
  <c r="K155" i="19"/>
  <c r="L155" i="19"/>
  <c r="M155" i="19"/>
  <c r="N155" i="19"/>
  <c r="O155" i="19"/>
  <c r="P155" i="19"/>
  <c r="F156" i="19"/>
  <c r="G156" i="19"/>
  <c r="H156" i="19"/>
  <c r="I156" i="19"/>
  <c r="J156" i="19"/>
  <c r="K156" i="19"/>
  <c r="L156" i="19"/>
  <c r="M156" i="19"/>
  <c r="N156" i="19"/>
  <c r="O156" i="19"/>
  <c r="P156" i="19"/>
  <c r="F157" i="19"/>
  <c r="G157" i="19"/>
  <c r="H157" i="19"/>
  <c r="I157" i="19"/>
  <c r="J157" i="19"/>
  <c r="K157" i="19"/>
  <c r="L157" i="19"/>
  <c r="M157" i="19"/>
  <c r="N157" i="19"/>
  <c r="O157" i="19"/>
  <c r="P157" i="19"/>
  <c r="F158" i="19"/>
  <c r="G158" i="19"/>
  <c r="H158" i="19"/>
  <c r="I158" i="19"/>
  <c r="J158" i="19"/>
  <c r="K158" i="19"/>
  <c r="L158" i="19"/>
  <c r="M158" i="19"/>
  <c r="N158" i="19"/>
  <c r="O158" i="19"/>
  <c r="P158" i="19"/>
  <c r="F159" i="19"/>
  <c r="G159" i="19"/>
  <c r="H159" i="19"/>
  <c r="I159" i="19"/>
  <c r="J159" i="19"/>
  <c r="K159" i="19"/>
  <c r="L159" i="19"/>
  <c r="M159" i="19"/>
  <c r="N159" i="19"/>
  <c r="O159" i="19"/>
  <c r="P159" i="19"/>
  <c r="F160" i="19"/>
  <c r="G160" i="19"/>
  <c r="H160" i="19"/>
  <c r="I160" i="19"/>
  <c r="J160" i="19"/>
  <c r="K160" i="19"/>
  <c r="L160" i="19"/>
  <c r="M160" i="19"/>
  <c r="N160" i="19"/>
  <c r="O160" i="19"/>
  <c r="P160" i="19"/>
  <c r="F161" i="19"/>
  <c r="G161" i="19"/>
  <c r="H161" i="19"/>
  <c r="I161" i="19"/>
  <c r="J161" i="19"/>
  <c r="K161" i="19"/>
  <c r="L161" i="19"/>
  <c r="M161" i="19"/>
  <c r="N161" i="19"/>
  <c r="O161" i="19"/>
  <c r="P161" i="19"/>
  <c r="F162" i="19"/>
  <c r="G162" i="19"/>
  <c r="H162" i="19"/>
  <c r="I162" i="19"/>
  <c r="J162" i="19"/>
  <c r="K162" i="19"/>
  <c r="L162" i="19"/>
  <c r="M162" i="19"/>
  <c r="N162" i="19"/>
  <c r="O162" i="19"/>
  <c r="P162" i="19"/>
  <c r="F163" i="19"/>
  <c r="G163" i="19"/>
  <c r="H163" i="19"/>
  <c r="I163" i="19"/>
  <c r="J163" i="19"/>
  <c r="K163" i="19"/>
  <c r="L163" i="19"/>
  <c r="M163" i="19"/>
  <c r="N163" i="19"/>
  <c r="O163" i="19"/>
  <c r="P163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49" i="19"/>
  <c r="H117" i="19"/>
  <c r="I117" i="19"/>
  <c r="J117" i="19"/>
  <c r="K117" i="19"/>
  <c r="L117" i="19"/>
  <c r="M117" i="19"/>
  <c r="N117" i="19"/>
  <c r="O117" i="19"/>
  <c r="P117" i="19"/>
  <c r="H118" i="19"/>
  <c r="I118" i="19"/>
  <c r="J118" i="19"/>
  <c r="K118" i="19"/>
  <c r="L118" i="19"/>
  <c r="M118" i="19"/>
  <c r="N118" i="19"/>
  <c r="O118" i="19"/>
  <c r="P118" i="19"/>
  <c r="D169" i="19"/>
  <c r="C169" i="19"/>
  <c r="D168" i="19"/>
  <c r="D196" i="19" s="1"/>
  <c r="D226" i="19" s="1"/>
  <c r="C168" i="19"/>
  <c r="C196" i="19" s="1"/>
  <c r="C226" i="19" s="1"/>
  <c r="D167" i="19"/>
  <c r="D195" i="19" s="1"/>
  <c r="D225" i="19" s="1"/>
  <c r="C167" i="19"/>
  <c r="C195" i="19" s="1"/>
  <c r="C225" i="19" s="1"/>
  <c r="D166" i="19"/>
  <c r="D194" i="19" s="1"/>
  <c r="D224" i="19" s="1"/>
  <c r="C166" i="19"/>
  <c r="C194" i="19" s="1"/>
  <c r="C224" i="19" s="1"/>
  <c r="D165" i="19"/>
  <c r="D193" i="19" s="1"/>
  <c r="D223" i="19" s="1"/>
  <c r="C165" i="19"/>
  <c r="C193" i="19" s="1"/>
  <c r="C223" i="19" s="1"/>
  <c r="D164" i="19"/>
  <c r="D192" i="19" s="1"/>
  <c r="D222" i="19" s="1"/>
  <c r="C164" i="19"/>
  <c r="C192" i="19" s="1"/>
  <c r="C222" i="19" s="1"/>
  <c r="D163" i="19"/>
  <c r="D191" i="19" s="1"/>
  <c r="D221" i="19" s="1"/>
  <c r="C163" i="19"/>
  <c r="C191" i="19" s="1"/>
  <c r="C221" i="19" s="1"/>
  <c r="D162" i="19"/>
  <c r="D190" i="19" s="1"/>
  <c r="D220" i="19" s="1"/>
  <c r="C162" i="19"/>
  <c r="C190" i="19" s="1"/>
  <c r="C220" i="19" s="1"/>
  <c r="D161" i="19"/>
  <c r="D189" i="19" s="1"/>
  <c r="D219" i="19" s="1"/>
  <c r="C161" i="19"/>
  <c r="C189" i="19" s="1"/>
  <c r="C219" i="19" s="1"/>
  <c r="D160" i="19"/>
  <c r="D188" i="19" s="1"/>
  <c r="D218" i="19" s="1"/>
  <c r="C160" i="19"/>
  <c r="C188" i="19" s="1"/>
  <c r="C218" i="19" s="1"/>
  <c r="N102" i="19"/>
  <c r="N101" i="19"/>
  <c r="N100" i="19"/>
  <c r="N99" i="19"/>
  <c r="P101" i="19"/>
  <c r="O101" i="19"/>
  <c r="M101" i="19"/>
  <c r="L101" i="19"/>
  <c r="K101" i="19"/>
  <c r="J101" i="19"/>
  <c r="I101" i="19"/>
  <c r="H101" i="19"/>
  <c r="G101" i="19"/>
  <c r="F101" i="19"/>
  <c r="E101" i="19"/>
  <c r="P119" i="19" l="1"/>
  <c r="O120" i="19"/>
  <c r="O119" i="19"/>
  <c r="N120" i="19"/>
  <c r="N119" i="19"/>
  <c r="P100" i="19"/>
  <c r="P102" i="19"/>
  <c r="P99" i="19"/>
  <c r="O100" i="19"/>
  <c r="O102" i="19"/>
  <c r="O99" i="19"/>
  <c r="N27" i="19"/>
  <c r="N26" i="19"/>
  <c r="N190" i="19" l="1"/>
  <c r="N191" i="19"/>
  <c r="N189" i="19"/>
  <c r="O190" i="19"/>
  <c r="O188" i="19"/>
  <c r="O189" i="19"/>
  <c r="O191" i="19"/>
  <c r="N188" i="19"/>
  <c r="P120" i="19"/>
  <c r="H120" i="19"/>
  <c r="I120" i="19"/>
  <c r="J120" i="19"/>
  <c r="K120" i="19"/>
  <c r="L120" i="19"/>
  <c r="M120" i="19"/>
  <c r="H119" i="19"/>
  <c r="I119" i="19"/>
  <c r="J119" i="19"/>
  <c r="K119" i="19"/>
  <c r="L119" i="19"/>
  <c r="M119" i="19"/>
  <c r="F99" i="19"/>
  <c r="G99" i="19"/>
  <c r="H99" i="19"/>
  <c r="I99" i="19"/>
  <c r="J99" i="19"/>
  <c r="K99" i="19"/>
  <c r="L99" i="19"/>
  <c r="M99" i="19"/>
  <c r="P104" i="19"/>
  <c r="P106" i="19" s="1"/>
  <c r="F100" i="19"/>
  <c r="G100" i="19"/>
  <c r="H100" i="19"/>
  <c r="I100" i="19"/>
  <c r="J100" i="19"/>
  <c r="K100" i="19"/>
  <c r="L100" i="19"/>
  <c r="M100" i="19"/>
  <c r="F102" i="19"/>
  <c r="G102" i="19"/>
  <c r="H102" i="19"/>
  <c r="I102" i="19"/>
  <c r="J102" i="19"/>
  <c r="K102" i="19"/>
  <c r="L102" i="19"/>
  <c r="M102" i="19"/>
  <c r="E100" i="19"/>
  <c r="E102" i="19"/>
  <c r="E99" i="19"/>
  <c r="K189" i="19" l="1"/>
  <c r="K190" i="19"/>
  <c r="K188" i="19"/>
  <c r="K191" i="19"/>
  <c r="J189" i="19"/>
  <c r="J190" i="19"/>
  <c r="J191" i="19"/>
  <c r="J188" i="19"/>
  <c r="I191" i="19"/>
  <c r="I190" i="19"/>
  <c r="I189" i="19"/>
  <c r="I188" i="19"/>
  <c r="G190" i="19"/>
  <c r="G191" i="19"/>
  <c r="G189" i="19"/>
  <c r="G188" i="19"/>
  <c r="F188" i="19"/>
  <c r="F189" i="19"/>
  <c r="F191" i="19"/>
  <c r="F190" i="19"/>
  <c r="M188" i="19"/>
  <c r="M190" i="19"/>
  <c r="M189" i="19"/>
  <c r="M191" i="19"/>
  <c r="P191" i="19"/>
  <c r="P189" i="19"/>
  <c r="P190" i="19"/>
  <c r="P188" i="19"/>
  <c r="H191" i="19"/>
  <c r="H190" i="19"/>
  <c r="H189" i="19"/>
  <c r="H188" i="19"/>
  <c r="L189" i="19"/>
  <c r="L191" i="19"/>
  <c r="L190" i="19"/>
  <c r="L188" i="19"/>
  <c r="O27" i="19"/>
  <c r="P27" i="19"/>
  <c r="P26" i="19"/>
  <c r="M27" i="19"/>
  <c r="L103" i="19"/>
  <c r="L105" i="19" s="1"/>
  <c r="I104" i="19"/>
  <c r="I106" i="19" s="1"/>
  <c r="H104" i="19"/>
  <c r="H106" i="19" s="1"/>
  <c r="O104" i="19"/>
  <c r="O106" i="19" s="1"/>
  <c r="G104" i="19"/>
  <c r="G106" i="19" s="1"/>
  <c r="H103" i="19"/>
  <c r="H105" i="19" s="1"/>
  <c r="K104" i="19"/>
  <c r="K106" i="19" s="1"/>
  <c r="N103" i="19"/>
  <c r="N105" i="19" s="1"/>
  <c r="F103" i="19"/>
  <c r="F105" i="19" s="1"/>
  <c r="M26" i="19"/>
  <c r="P103" i="19"/>
  <c r="P105" i="19" s="1"/>
  <c r="O103" i="19"/>
  <c r="O105" i="19" s="1"/>
  <c r="G103" i="19"/>
  <c r="G105" i="19" s="1"/>
  <c r="J104" i="19"/>
  <c r="J106" i="19" s="1"/>
  <c r="M103" i="19"/>
  <c r="M105" i="19" s="1"/>
  <c r="I27" i="19"/>
  <c r="K103" i="19"/>
  <c r="K105" i="19" s="1"/>
  <c r="N104" i="19"/>
  <c r="N106" i="19" s="1"/>
  <c r="J103" i="19"/>
  <c r="J105" i="19" s="1"/>
  <c r="M104" i="19"/>
  <c r="M106" i="19" s="1"/>
  <c r="I103" i="19"/>
  <c r="I105" i="19" s="1"/>
  <c r="L104" i="19"/>
  <c r="L106" i="19" s="1"/>
  <c r="O26" i="19"/>
  <c r="N219" i="19" s="1"/>
  <c r="N248" i="19" s="1"/>
  <c r="N278" i="19" s="1"/>
  <c r="G27" i="19"/>
  <c r="N121" i="19"/>
  <c r="I26" i="19"/>
  <c r="G26" i="19"/>
  <c r="G121" i="19" s="1"/>
  <c r="E103" i="19"/>
  <c r="N218" i="19" l="1"/>
  <c r="N247" i="19" s="1"/>
  <c r="N220" i="19"/>
  <c r="N249" i="19" s="1"/>
  <c r="N221" i="19"/>
  <c r="N250" i="19" s="1"/>
  <c r="N280" i="19" s="1"/>
  <c r="N294" i="19" s="1"/>
  <c r="G219" i="19"/>
  <c r="G220" i="19"/>
  <c r="G221" i="19"/>
  <c r="G218" i="19"/>
  <c r="I219" i="19"/>
  <c r="I220" i="19"/>
  <c r="I221" i="19"/>
  <c r="I218" i="19"/>
  <c r="M220" i="19"/>
  <c r="M221" i="19"/>
  <c r="M218" i="19"/>
  <c r="M219" i="19"/>
  <c r="O219" i="19"/>
  <c r="O221" i="19"/>
  <c r="O220" i="19"/>
  <c r="O218" i="19"/>
  <c r="P121" i="19"/>
  <c r="P220" i="19"/>
  <c r="P221" i="19"/>
  <c r="P218" i="19"/>
  <c r="P219" i="19"/>
  <c r="I121" i="19"/>
  <c r="M121" i="19"/>
  <c r="O121" i="19"/>
  <c r="C159" i="19"/>
  <c r="C187" i="19" s="1"/>
  <c r="C157" i="19"/>
  <c r="C185" i="19" s="1"/>
  <c r="C155" i="19"/>
  <c r="C183" i="19" s="1"/>
  <c r="C153" i="19"/>
  <c r="C181" i="19" s="1"/>
  <c r="C149" i="19"/>
  <c r="C177" i="19" s="1"/>
  <c r="C150" i="19"/>
  <c r="C178" i="19" s="1"/>
  <c r="C151" i="19"/>
  <c r="C179" i="19" s="1"/>
  <c r="C152" i="19"/>
  <c r="C180" i="19" s="1"/>
  <c r="C154" i="19"/>
  <c r="C182" i="19" s="1"/>
  <c r="C156" i="19"/>
  <c r="C184" i="19" s="1"/>
  <c r="C158" i="19"/>
  <c r="C186" i="19" s="1"/>
  <c r="C197" i="19"/>
  <c r="D197" i="19"/>
  <c r="D159" i="19"/>
  <c r="D187" i="19" s="1"/>
  <c r="D217" i="19" s="1"/>
  <c r="D158" i="19"/>
  <c r="D186" i="19" s="1"/>
  <c r="D216" i="19" s="1"/>
  <c r="D157" i="19"/>
  <c r="D185" i="19" s="1"/>
  <c r="D215" i="19" s="1"/>
  <c r="D156" i="19"/>
  <c r="D184" i="19" s="1"/>
  <c r="D214" i="19" s="1"/>
  <c r="D155" i="19"/>
  <c r="D183" i="19" s="1"/>
  <c r="D213" i="19" s="1"/>
  <c r="D154" i="19"/>
  <c r="D182" i="19" s="1"/>
  <c r="D212" i="19" s="1"/>
  <c r="D153" i="19"/>
  <c r="D181" i="19" s="1"/>
  <c r="D211" i="19" s="1"/>
  <c r="D152" i="19"/>
  <c r="D180" i="19" s="1"/>
  <c r="D210" i="19" s="1"/>
  <c r="D151" i="19"/>
  <c r="D179" i="19" s="1"/>
  <c r="D209" i="19" s="1"/>
  <c r="D150" i="19"/>
  <c r="D178" i="19" s="1"/>
  <c r="D208" i="19" s="1"/>
  <c r="D149" i="19"/>
  <c r="D177" i="19" s="1"/>
  <c r="D207" i="19" s="1"/>
  <c r="C217" i="19" l="1"/>
  <c r="N187" i="19"/>
  <c r="O187" i="19"/>
  <c r="J187" i="19"/>
  <c r="L187" i="19"/>
  <c r="I187" i="19"/>
  <c r="K187" i="19"/>
  <c r="G187" i="19"/>
  <c r="F187" i="19"/>
  <c r="M187" i="19"/>
  <c r="P187" i="19"/>
  <c r="H187" i="19"/>
  <c r="E183" i="19"/>
  <c r="E186" i="19"/>
  <c r="E178" i="19"/>
  <c r="E187" i="19"/>
  <c r="E190" i="19"/>
  <c r="E185" i="19"/>
  <c r="E191" i="19"/>
  <c r="E177" i="19"/>
  <c r="E188" i="19"/>
  <c r="E180" i="19"/>
  <c r="E181" i="19"/>
  <c r="E184" i="19"/>
  <c r="E179" i="19"/>
  <c r="E189" i="19"/>
  <c r="E182" i="19"/>
  <c r="N186" i="19"/>
  <c r="O186" i="19"/>
  <c r="J186" i="19"/>
  <c r="G186" i="19"/>
  <c r="M186" i="19"/>
  <c r="H186" i="19"/>
  <c r="L186" i="19"/>
  <c r="F186" i="19"/>
  <c r="P186" i="19"/>
  <c r="I186" i="19"/>
  <c r="K186" i="19"/>
  <c r="O183" i="19"/>
  <c r="N183" i="19"/>
  <c r="G183" i="19"/>
  <c r="H183" i="19"/>
  <c r="M183" i="19"/>
  <c r="L183" i="19"/>
  <c r="K183" i="19"/>
  <c r="I183" i="19"/>
  <c r="F183" i="19"/>
  <c r="P183" i="19"/>
  <c r="J183" i="19"/>
  <c r="O249" i="19"/>
  <c r="O279" i="19" s="1"/>
  <c r="O184" i="19"/>
  <c r="N184" i="19"/>
  <c r="H184" i="19"/>
  <c r="P184" i="19"/>
  <c r="J184" i="19"/>
  <c r="F184" i="19"/>
  <c r="L184" i="19"/>
  <c r="K184" i="19"/>
  <c r="M184" i="19"/>
  <c r="I184" i="19"/>
  <c r="G184" i="19"/>
  <c r="N185" i="19"/>
  <c r="O185" i="19"/>
  <c r="J185" i="19"/>
  <c r="H185" i="19"/>
  <c r="L185" i="19"/>
  <c r="K185" i="19"/>
  <c r="G185" i="19"/>
  <c r="F185" i="19"/>
  <c r="M185" i="19"/>
  <c r="P185" i="19"/>
  <c r="I185" i="19"/>
  <c r="P248" i="19"/>
  <c r="P278" i="19" s="1"/>
  <c r="P250" i="19"/>
  <c r="P280" i="19" s="1"/>
  <c r="M248" i="19"/>
  <c r="M250" i="19"/>
  <c r="I249" i="19"/>
  <c r="I279" i="19" s="1"/>
  <c r="G247" i="19"/>
  <c r="N182" i="19"/>
  <c r="O182" i="19"/>
  <c r="L182" i="19"/>
  <c r="F182" i="19"/>
  <c r="I182" i="19"/>
  <c r="K182" i="19"/>
  <c r="J182" i="19"/>
  <c r="G182" i="19"/>
  <c r="M182" i="19"/>
  <c r="P182" i="19"/>
  <c r="H182" i="19"/>
  <c r="I247" i="19"/>
  <c r="G249" i="19"/>
  <c r="G279" i="19" s="1"/>
  <c r="I250" i="19"/>
  <c r="I280" i="19" s="1"/>
  <c r="G250" i="19"/>
  <c r="G280" i="19" s="1"/>
  <c r="N177" i="19"/>
  <c r="O177" i="19"/>
  <c r="F177" i="19"/>
  <c r="K177" i="19"/>
  <c r="G177" i="19"/>
  <c r="H177" i="19"/>
  <c r="L177" i="19"/>
  <c r="M177" i="19"/>
  <c r="I177" i="19"/>
  <c r="P177" i="19"/>
  <c r="J177" i="19"/>
  <c r="P247" i="19"/>
  <c r="P249" i="19"/>
  <c r="P279" i="19" s="1"/>
  <c r="O247" i="19"/>
  <c r="M247" i="19"/>
  <c r="I248" i="19"/>
  <c r="I278" i="19" s="1"/>
  <c r="N180" i="19"/>
  <c r="O180" i="19"/>
  <c r="K180" i="19"/>
  <c r="M180" i="19"/>
  <c r="P180" i="19"/>
  <c r="J180" i="19"/>
  <c r="G180" i="19"/>
  <c r="I180" i="19"/>
  <c r="H180" i="19"/>
  <c r="L180" i="19"/>
  <c r="F180" i="19"/>
  <c r="N179" i="19"/>
  <c r="O179" i="19"/>
  <c r="G179" i="19"/>
  <c r="F179" i="19"/>
  <c r="K179" i="19"/>
  <c r="H179" i="19"/>
  <c r="L179" i="19"/>
  <c r="J179" i="19"/>
  <c r="M179" i="19"/>
  <c r="P179" i="19"/>
  <c r="I179" i="19"/>
  <c r="O250" i="19"/>
  <c r="O280" i="19" s="1"/>
  <c r="O178" i="19"/>
  <c r="N178" i="19"/>
  <c r="G178" i="19"/>
  <c r="J178" i="19"/>
  <c r="I178" i="19"/>
  <c r="L178" i="19"/>
  <c r="K178" i="19"/>
  <c r="M178" i="19"/>
  <c r="H178" i="19"/>
  <c r="P178" i="19"/>
  <c r="F178" i="19"/>
  <c r="M249" i="19"/>
  <c r="M279" i="19" s="1"/>
  <c r="M294" i="19" s="1"/>
  <c r="N181" i="19"/>
  <c r="O181" i="19"/>
  <c r="I181" i="19"/>
  <c r="H181" i="19"/>
  <c r="G181" i="19"/>
  <c r="L181" i="19"/>
  <c r="K181" i="19"/>
  <c r="P181" i="19"/>
  <c r="F181" i="19"/>
  <c r="M181" i="19"/>
  <c r="J181" i="19"/>
  <c r="O248" i="19"/>
  <c r="O278" i="19" s="1"/>
  <c r="O294" i="19" s="1"/>
  <c r="G248" i="19"/>
  <c r="G278" i="19" s="1"/>
  <c r="C215" i="19"/>
  <c r="C216" i="19"/>
  <c r="C209" i="19"/>
  <c r="C214" i="19"/>
  <c r="C208" i="19"/>
  <c r="C210" i="19"/>
  <c r="C207" i="19"/>
  <c r="C211" i="19"/>
  <c r="C213" i="19"/>
  <c r="C212" i="19"/>
  <c r="L27" i="19"/>
  <c r="L26" i="19"/>
  <c r="F26" i="19"/>
  <c r="F121" i="19" s="1"/>
  <c r="J26" i="19"/>
  <c r="K26" i="19"/>
  <c r="E104" i="19"/>
  <c r="E106" i="19" s="1"/>
  <c r="E26" i="19"/>
  <c r="E121" i="19" s="1"/>
  <c r="F27" i="19"/>
  <c r="H27" i="19"/>
  <c r="H26" i="19"/>
  <c r="K27" i="19"/>
  <c r="J27" i="19"/>
  <c r="F104" i="19"/>
  <c r="F106" i="19" s="1"/>
  <c r="E27" i="19"/>
  <c r="E105" i="19"/>
  <c r="G294" i="19" l="1"/>
  <c r="I294" i="19"/>
  <c r="P294" i="19"/>
  <c r="O212" i="19"/>
  <c r="O241" i="19" s="1"/>
  <c r="O271" i="19" s="1"/>
  <c r="P212" i="19"/>
  <c r="P241" i="19" s="1"/>
  <c r="P271" i="19" s="1"/>
  <c r="I215" i="19"/>
  <c r="I244" i="19" s="1"/>
  <c r="I274" i="19" s="1"/>
  <c r="N208" i="19"/>
  <c r="N237" i="19" s="1"/>
  <c r="M210" i="19"/>
  <c r="M239" i="19" s="1"/>
  <c r="M291" i="19" s="1"/>
  <c r="G213" i="19"/>
  <c r="G242" i="19" s="1"/>
  <c r="G272" i="19" s="1"/>
  <c r="O208" i="19"/>
  <c r="O237" i="19" s="1"/>
  <c r="O267" i="19" s="1"/>
  <c r="G207" i="19"/>
  <c r="G236" i="19" s="1"/>
  <c r="G266" i="19" s="1"/>
  <c r="P208" i="19"/>
  <c r="P237" i="19" s="1"/>
  <c r="P267" i="19" s="1"/>
  <c r="M213" i="19"/>
  <c r="M242" i="19" s="1"/>
  <c r="P213" i="19"/>
  <c r="P242" i="19" s="1"/>
  <c r="P272" i="19" s="1"/>
  <c r="N213" i="19"/>
  <c r="N242" i="19" s="1"/>
  <c r="I217" i="19"/>
  <c r="I246" i="19" s="1"/>
  <c r="I209" i="19"/>
  <c r="I238" i="19" s="1"/>
  <c r="I268" i="19" s="1"/>
  <c r="G209" i="19"/>
  <c r="G238" i="19" s="1"/>
  <c r="G268" i="19" s="1"/>
  <c r="O213" i="19"/>
  <c r="O242" i="19" s="1"/>
  <c r="O272" i="19" s="1"/>
  <c r="M212" i="19"/>
  <c r="M241" i="19" s="1"/>
  <c r="I213" i="19"/>
  <c r="I242" i="19" s="1"/>
  <c r="I272" i="19" s="1"/>
  <c r="M209" i="19"/>
  <c r="M238" i="19" s="1"/>
  <c r="N209" i="19"/>
  <c r="N238" i="19" s="1"/>
  <c r="P215" i="19"/>
  <c r="P244" i="19" s="1"/>
  <c r="P274" i="19" s="1"/>
  <c r="O215" i="19"/>
  <c r="O244" i="19" s="1"/>
  <c r="O274" i="19" s="1"/>
  <c r="G214" i="19"/>
  <c r="G243" i="19" s="1"/>
  <c r="G273" i="19" s="1"/>
  <c r="N212" i="19"/>
  <c r="N241" i="19" s="1"/>
  <c r="G212" i="19"/>
  <c r="G241" i="19" s="1"/>
  <c r="G271" i="19" s="1"/>
  <c r="G208" i="19"/>
  <c r="G237" i="19" s="1"/>
  <c r="G267" i="19" s="1"/>
  <c r="P210" i="19"/>
  <c r="P239" i="19" s="1"/>
  <c r="P269" i="19" s="1"/>
  <c r="M215" i="19"/>
  <c r="M244" i="19" s="1"/>
  <c r="M274" i="19" s="1"/>
  <c r="N215" i="19"/>
  <c r="N244" i="19" s="1"/>
  <c r="N292" i="19" s="1"/>
  <c r="P214" i="19"/>
  <c r="P243" i="19" s="1"/>
  <c r="P273" i="19" s="1"/>
  <c r="M216" i="19"/>
  <c r="G216" i="19"/>
  <c r="I210" i="19"/>
  <c r="I239" i="19" s="1"/>
  <c r="I269" i="19" s="1"/>
  <c r="I208" i="19"/>
  <c r="I237" i="19" s="1"/>
  <c r="I267" i="19" s="1"/>
  <c r="P209" i="19"/>
  <c r="P238" i="19" s="1"/>
  <c r="P268" i="19" s="1"/>
  <c r="O209" i="19"/>
  <c r="O238" i="19" s="1"/>
  <c r="O268" i="19" s="1"/>
  <c r="G210" i="19"/>
  <c r="G239" i="19" s="1"/>
  <c r="G269" i="19" s="1"/>
  <c r="G217" i="19"/>
  <c r="I211" i="19"/>
  <c r="I240" i="19" s="1"/>
  <c r="I270" i="19" s="1"/>
  <c r="O207" i="19"/>
  <c r="O236" i="19" s="1"/>
  <c r="O266" i="19" s="1"/>
  <c r="M211" i="19"/>
  <c r="M240" i="19" s="1"/>
  <c r="O211" i="19"/>
  <c r="O240" i="19" s="1"/>
  <c r="O270" i="19" s="1"/>
  <c r="M208" i="19"/>
  <c r="M237" i="19" s="1"/>
  <c r="O210" i="19"/>
  <c r="O239" i="19" s="1"/>
  <c r="O269" i="19" s="1"/>
  <c r="I207" i="19"/>
  <c r="I236" i="19" s="1"/>
  <c r="I266" i="19" s="1"/>
  <c r="N207" i="19"/>
  <c r="N236" i="19" s="1"/>
  <c r="G215" i="19"/>
  <c r="G244" i="19" s="1"/>
  <c r="G274" i="19" s="1"/>
  <c r="I214" i="19"/>
  <c r="I243" i="19" s="1"/>
  <c r="I273" i="19" s="1"/>
  <c r="N214" i="19"/>
  <c r="N243" i="19" s="1"/>
  <c r="I216" i="19"/>
  <c r="O216" i="19"/>
  <c r="P217" i="19"/>
  <c r="O217" i="19"/>
  <c r="G211" i="19"/>
  <c r="G240" i="19" s="1"/>
  <c r="G270" i="19" s="1"/>
  <c r="I277" i="19"/>
  <c r="P207" i="19"/>
  <c r="P236" i="19" s="1"/>
  <c r="P266" i="19" s="1"/>
  <c r="N211" i="19"/>
  <c r="N240" i="19" s="1"/>
  <c r="N210" i="19"/>
  <c r="N239" i="19" s="1"/>
  <c r="M207" i="19"/>
  <c r="M236" i="19" s="1"/>
  <c r="M290" i="19" s="1"/>
  <c r="I212" i="19"/>
  <c r="I241" i="19" s="1"/>
  <c r="I271" i="19" s="1"/>
  <c r="M214" i="19"/>
  <c r="M243" i="19" s="1"/>
  <c r="M273" i="19" s="1"/>
  <c r="O214" i="19"/>
  <c r="O243" i="19" s="1"/>
  <c r="O273" i="19" s="1"/>
  <c r="P216" i="19"/>
  <c r="N216" i="19"/>
  <c r="N245" i="19" s="1"/>
  <c r="N275" i="19" s="1"/>
  <c r="M217" i="19"/>
  <c r="N217" i="19"/>
  <c r="N246" i="19" s="1"/>
  <c r="P211" i="19"/>
  <c r="P240" i="19" s="1"/>
  <c r="P270" i="19" s="1"/>
  <c r="H210" i="19"/>
  <c r="H214" i="19"/>
  <c r="H218" i="19"/>
  <c r="H207" i="19"/>
  <c r="H236" i="19" s="1"/>
  <c r="H215" i="19"/>
  <c r="H209" i="19"/>
  <c r="H213" i="19"/>
  <c r="H208" i="19"/>
  <c r="H212" i="19"/>
  <c r="H216" i="19"/>
  <c r="H245" i="19" s="1"/>
  <c r="H220" i="19"/>
  <c r="H217" i="19"/>
  <c r="H211" i="19"/>
  <c r="H219" i="19"/>
  <c r="H221" i="19"/>
  <c r="K209" i="19"/>
  <c r="K238" i="19" s="1"/>
  <c r="K268" i="19" s="1"/>
  <c r="K217" i="19"/>
  <c r="K210" i="19"/>
  <c r="K214" i="19"/>
  <c r="K218" i="19"/>
  <c r="K207" i="19"/>
  <c r="K236" i="19" s="1"/>
  <c r="K211" i="19"/>
  <c r="K215" i="19"/>
  <c r="K219" i="19"/>
  <c r="K208" i="19"/>
  <c r="K237" i="19" s="1"/>
  <c r="K212" i="19"/>
  <c r="K241" i="19" s="1"/>
  <c r="K271" i="19" s="1"/>
  <c r="K216" i="19"/>
  <c r="K245" i="19" s="1"/>
  <c r="K220" i="19"/>
  <c r="K213" i="19"/>
  <c r="K221" i="19"/>
  <c r="F207" i="19"/>
  <c r="F236" i="19" s="1"/>
  <c r="F211" i="19"/>
  <c r="F215" i="19"/>
  <c r="F219" i="19"/>
  <c r="F212" i="19"/>
  <c r="F220" i="19"/>
  <c r="F218" i="19"/>
  <c r="F209" i="19"/>
  <c r="F238" i="19" s="1"/>
  <c r="F213" i="19"/>
  <c r="F217" i="19"/>
  <c r="F221" i="19"/>
  <c r="F214" i="19"/>
  <c r="F208" i="19"/>
  <c r="F216" i="19"/>
  <c r="F210" i="19"/>
  <c r="L208" i="19"/>
  <c r="L212" i="19"/>
  <c r="L241" i="19" s="1"/>
  <c r="L271" i="19" s="1"/>
  <c r="L216" i="19"/>
  <c r="L220" i="19"/>
  <c r="L213" i="19"/>
  <c r="L221" i="19"/>
  <c r="L215" i="19"/>
  <c r="L210" i="19"/>
  <c r="L214" i="19"/>
  <c r="L218" i="19"/>
  <c r="L211" i="19"/>
  <c r="L219" i="19"/>
  <c r="L209" i="19"/>
  <c r="L217" i="19"/>
  <c r="L207" i="19"/>
  <c r="L236" i="19" s="1"/>
  <c r="J209" i="19"/>
  <c r="J213" i="19"/>
  <c r="J217" i="19"/>
  <c r="J221" i="19"/>
  <c r="J210" i="19"/>
  <c r="J218" i="19"/>
  <c r="J220" i="19"/>
  <c r="J207" i="19"/>
  <c r="J236" i="19" s="1"/>
  <c r="J211" i="19"/>
  <c r="J215" i="19"/>
  <c r="J219" i="19"/>
  <c r="J208" i="19"/>
  <c r="J214" i="19"/>
  <c r="J212" i="19"/>
  <c r="J216" i="19"/>
  <c r="E213" i="19"/>
  <c r="E242" i="19" s="1"/>
  <c r="E272" i="19" s="1"/>
  <c r="E221" i="19"/>
  <c r="E215" i="19"/>
  <c r="E216" i="19"/>
  <c r="E245" i="19" s="1"/>
  <c r="E209" i="19"/>
  <c r="E210" i="19"/>
  <c r="E211" i="19"/>
  <c r="E214" i="19"/>
  <c r="E217" i="19"/>
  <c r="E219" i="19"/>
  <c r="E212" i="19"/>
  <c r="E220" i="19"/>
  <c r="E208" i="19"/>
  <c r="E218" i="19"/>
  <c r="K121" i="19"/>
  <c r="J121" i="19"/>
  <c r="H121" i="19"/>
  <c r="L121" i="19"/>
  <c r="E207" i="19"/>
  <c r="E236" i="19" s="1"/>
  <c r="O291" i="19" l="1"/>
  <c r="N291" i="19"/>
  <c r="G292" i="19"/>
  <c r="I290" i="19"/>
  <c r="P291" i="19"/>
  <c r="P292" i="19"/>
  <c r="I292" i="19"/>
  <c r="M292" i="19"/>
  <c r="I291" i="19"/>
  <c r="G291" i="19"/>
  <c r="N293" i="19"/>
  <c r="P290" i="19"/>
  <c r="O290" i="19"/>
  <c r="O292" i="19"/>
  <c r="G290" i="19"/>
  <c r="K267" i="19"/>
  <c r="J266" i="19"/>
  <c r="K266" i="19"/>
  <c r="H266" i="19"/>
  <c r="F268" i="19"/>
  <c r="L266" i="19"/>
  <c r="F266" i="19"/>
  <c r="E266" i="19"/>
  <c r="J241" i="19"/>
  <c r="L246" i="19"/>
  <c r="L276" i="19" s="1"/>
  <c r="E248" i="19"/>
  <c r="E278" i="19" s="1"/>
  <c r="J240" i="19"/>
  <c r="L244" i="19"/>
  <c r="L274" i="19" s="1"/>
  <c r="H249" i="19"/>
  <c r="H279" i="19" s="1"/>
  <c r="E238" i="19"/>
  <c r="J242" i="19"/>
  <c r="J272" i="19" s="1"/>
  <c r="F239" i="19"/>
  <c r="F248" i="19"/>
  <c r="F278" i="19" s="1"/>
  <c r="L240" i="19"/>
  <c r="F242" i="19"/>
  <c r="F272" i="19" s="1"/>
  <c r="I276" i="19"/>
  <c r="I245" i="19"/>
  <c r="I275" i="19" s="1"/>
  <c r="E240" i="19"/>
  <c r="J250" i="19"/>
  <c r="J280" i="19" s="1"/>
  <c r="K244" i="19"/>
  <c r="E239" i="19"/>
  <c r="J246" i="19"/>
  <c r="J276" i="19" s="1"/>
  <c r="K249" i="19"/>
  <c r="K279" i="19" s="1"/>
  <c r="K246" i="19"/>
  <c r="K276" i="19" s="1"/>
  <c r="H244" i="19"/>
  <c r="H274" i="19" s="1"/>
  <c r="P277" i="19"/>
  <c r="P246" i="19"/>
  <c r="P276" i="19" s="1"/>
  <c r="L250" i="19"/>
  <c r="L280" i="19" s="1"/>
  <c r="O245" i="19"/>
  <c r="O275" i="19" s="1"/>
  <c r="E246" i="19"/>
  <c r="E276" i="19" s="1"/>
  <c r="J249" i="19"/>
  <c r="J279" i="19" s="1"/>
  <c r="L242" i="19"/>
  <c r="L272" i="19" s="1"/>
  <c r="J237" i="19"/>
  <c r="J267" i="19" s="1"/>
  <c r="H237" i="19"/>
  <c r="P245" i="19"/>
  <c r="P275" i="19" s="1"/>
  <c r="P293" i="19" s="1"/>
  <c r="E250" i="19"/>
  <c r="E280" i="19" s="1"/>
  <c r="J247" i="19"/>
  <c r="J277" i="19" s="1"/>
  <c r="F237" i="19"/>
  <c r="K247" i="19"/>
  <c r="K277" i="19" s="1"/>
  <c r="H247" i="19"/>
  <c r="H277" i="19" s="1"/>
  <c r="G245" i="19"/>
  <c r="G275" i="19" s="1"/>
  <c r="E237" i="19"/>
  <c r="J239" i="19"/>
  <c r="L247" i="19"/>
  <c r="L277" i="19" s="1"/>
  <c r="L245" i="19"/>
  <c r="L275" i="19" s="1"/>
  <c r="F249" i="19"/>
  <c r="F279" i="19" s="1"/>
  <c r="K250" i="19"/>
  <c r="K280" i="19" s="1"/>
  <c r="K243" i="19"/>
  <c r="K273" i="19" s="1"/>
  <c r="H240" i="19"/>
  <c r="H242" i="19"/>
  <c r="H272" i="19" s="1"/>
  <c r="H243" i="19"/>
  <c r="H273" i="19" s="1"/>
  <c r="E241" i="19"/>
  <c r="J244" i="19"/>
  <c r="J274" i="19" s="1"/>
  <c r="L239" i="19"/>
  <c r="L237" i="19"/>
  <c r="O277" i="19"/>
  <c r="O246" i="19"/>
  <c r="O276" i="19" s="1"/>
  <c r="L238" i="19"/>
  <c r="F250" i="19"/>
  <c r="F280" i="19" s="1"/>
  <c r="K240" i="19"/>
  <c r="J243" i="19"/>
  <c r="J273" i="19" s="1"/>
  <c r="L248" i="19"/>
  <c r="L278" i="19" s="1"/>
  <c r="F246" i="19"/>
  <c r="F276" i="19" s="1"/>
  <c r="M246" i="19"/>
  <c r="M276" i="19" s="1"/>
  <c r="J238" i="19"/>
  <c r="F244" i="19"/>
  <c r="F274" i="19" s="1"/>
  <c r="H250" i="19"/>
  <c r="H280" i="19" s="1"/>
  <c r="H241" i="19"/>
  <c r="E247" i="19"/>
  <c r="E277" i="19" s="1"/>
  <c r="E244" i="19"/>
  <c r="E274" i="19" s="1"/>
  <c r="F245" i="19"/>
  <c r="F275" i="19" s="1"/>
  <c r="F240" i="19"/>
  <c r="L249" i="19"/>
  <c r="L279" i="19" s="1"/>
  <c r="F247" i="19"/>
  <c r="F277" i="19" s="1"/>
  <c r="H248" i="19"/>
  <c r="H278" i="19" s="1"/>
  <c r="E249" i="19"/>
  <c r="E279" i="19" s="1"/>
  <c r="E243" i="19"/>
  <c r="E273" i="19" s="1"/>
  <c r="J245" i="19"/>
  <c r="J275" i="19" s="1"/>
  <c r="J248" i="19"/>
  <c r="J278" i="19" s="1"/>
  <c r="L243" i="19"/>
  <c r="L273" i="19" s="1"/>
  <c r="F243" i="19"/>
  <c r="F273" i="19" s="1"/>
  <c r="F241" i="19"/>
  <c r="K242" i="19"/>
  <c r="K248" i="19"/>
  <c r="K278" i="19" s="1"/>
  <c r="K239" i="19"/>
  <c r="H246" i="19"/>
  <c r="H276" i="19" s="1"/>
  <c r="H238" i="19"/>
  <c r="H239" i="19"/>
  <c r="G277" i="19"/>
  <c r="G246" i="19"/>
  <c r="G276" i="19" s="1"/>
  <c r="M245" i="19"/>
  <c r="M275" i="19" s="1"/>
  <c r="K275" i="19"/>
  <c r="E275" i="19"/>
  <c r="H275" i="19"/>
  <c r="E292" i="19" l="1"/>
  <c r="K293" i="19"/>
  <c r="F292" i="19"/>
  <c r="J294" i="19"/>
  <c r="H293" i="19"/>
  <c r="G293" i="19"/>
  <c r="J292" i="19"/>
  <c r="K290" i="19"/>
  <c r="H294" i="19"/>
  <c r="O293" i="19"/>
  <c r="K294" i="19"/>
  <c r="L293" i="19"/>
  <c r="H292" i="19"/>
  <c r="J293" i="19"/>
  <c r="L294" i="19"/>
  <c r="L292" i="19"/>
  <c r="F294" i="19"/>
  <c r="E294" i="19"/>
  <c r="E293" i="19"/>
  <c r="F293" i="19"/>
  <c r="I293" i="19"/>
  <c r="D266" i="19"/>
  <c r="H271" i="19"/>
  <c r="L267" i="19"/>
  <c r="J269" i="19"/>
  <c r="F269" i="19"/>
  <c r="K269" i="19"/>
  <c r="H267" i="19"/>
  <c r="F270" i="19"/>
  <c r="E268" i="19"/>
  <c r="E271" i="19"/>
  <c r="C266" i="19"/>
  <c r="K270" i="19"/>
  <c r="J271" i="19"/>
  <c r="J270" i="19"/>
  <c r="E267" i="19"/>
  <c r="E269" i="19"/>
  <c r="F271" i="19"/>
  <c r="H269" i="19"/>
  <c r="L270" i="19"/>
  <c r="H268" i="19"/>
  <c r="L268" i="19"/>
  <c r="H270" i="19"/>
  <c r="E270" i="19"/>
  <c r="C278" i="19"/>
  <c r="C279" i="19"/>
  <c r="D279" i="19"/>
  <c r="C280" i="19"/>
  <c r="D280" i="19"/>
  <c r="C277" i="19"/>
  <c r="D277" i="19"/>
  <c r="D273" i="19"/>
  <c r="C273" i="19"/>
  <c r="K272" i="19"/>
  <c r="L269" i="19"/>
  <c r="J268" i="19"/>
  <c r="J290" i="19" s="1"/>
  <c r="F267" i="19"/>
  <c r="F290" i="19" s="1"/>
  <c r="D278" i="19"/>
  <c r="D275" i="19"/>
  <c r="C276" i="19"/>
  <c r="D276" i="19"/>
  <c r="C275" i="19"/>
  <c r="D303" i="19" l="1"/>
  <c r="C293" i="19"/>
  <c r="C303" i="19"/>
  <c r="H291" i="19"/>
  <c r="H290" i="19"/>
  <c r="L290" i="19"/>
  <c r="D293" i="19"/>
  <c r="G314" i="19" s="1"/>
  <c r="E290" i="19"/>
  <c r="D294" i="19"/>
  <c r="E315" i="19" s="1"/>
  <c r="K291" i="19"/>
  <c r="E291" i="19"/>
  <c r="K274" i="19"/>
  <c r="F291" i="19"/>
  <c r="L291" i="19"/>
  <c r="J291" i="19"/>
  <c r="C271" i="19"/>
  <c r="C268" i="19"/>
  <c r="C290" i="19" s="1"/>
  <c r="D267" i="19"/>
  <c r="D270" i="19"/>
  <c r="C270" i="19"/>
  <c r="D271" i="19"/>
  <c r="C267" i="19"/>
  <c r="D268" i="19"/>
  <c r="D300" i="19" s="1"/>
  <c r="D269" i="19"/>
  <c r="D301" i="19" s="1"/>
  <c r="D272" i="19"/>
  <c r="C272" i="19"/>
  <c r="I314" i="19" l="1"/>
  <c r="C291" i="19"/>
  <c r="C301" i="19"/>
  <c r="C300" i="19"/>
  <c r="M315" i="19"/>
  <c r="K315" i="19"/>
  <c r="I315" i="19"/>
  <c r="O315" i="19"/>
  <c r="G315" i="19"/>
  <c r="L314" i="19"/>
  <c r="D291" i="19"/>
  <c r="K312" i="19" s="1"/>
  <c r="N315" i="19"/>
  <c r="F314" i="19"/>
  <c r="P314" i="19"/>
  <c r="J314" i="19"/>
  <c r="N314" i="19"/>
  <c r="K314" i="19"/>
  <c r="H314" i="19"/>
  <c r="E314" i="19"/>
  <c r="J315" i="19"/>
  <c r="H315" i="19"/>
  <c r="O314" i="19"/>
  <c r="D290" i="19"/>
  <c r="O311" i="19" s="1"/>
  <c r="P315" i="19"/>
  <c r="L315" i="19"/>
  <c r="M314" i="19"/>
  <c r="F315" i="19"/>
  <c r="C274" i="19"/>
  <c r="D274" i="19"/>
  <c r="K292" i="19"/>
  <c r="D292" i="19" l="1"/>
  <c r="O313" i="19" s="1"/>
  <c r="D302" i="19"/>
  <c r="C292" i="19"/>
  <c r="C302" i="19"/>
  <c r="F311" i="19"/>
  <c r="E311" i="19"/>
  <c r="J312" i="19"/>
  <c r="L311" i="19"/>
  <c r="P311" i="19"/>
  <c r="P312" i="19"/>
  <c r="N311" i="19"/>
  <c r="G312" i="19"/>
  <c r="M312" i="19"/>
  <c r="O312" i="19"/>
  <c r="I311" i="19"/>
  <c r="E312" i="19"/>
  <c r="N312" i="19"/>
  <c r="K311" i="19"/>
  <c r="H312" i="19"/>
  <c r="L312" i="19"/>
  <c r="F312" i="19"/>
  <c r="G311" i="19"/>
  <c r="I312" i="19"/>
  <c r="J311" i="19"/>
  <c r="M311" i="19"/>
  <c r="H311" i="19"/>
  <c r="K313" i="19"/>
  <c r="N313" i="19"/>
  <c r="E313" i="19"/>
  <c r="G313" i="19"/>
  <c r="P313" i="19"/>
  <c r="J313" i="19"/>
  <c r="F313" i="19"/>
  <c r="I313" i="19"/>
  <c r="M313" i="19"/>
  <c r="L313" i="19"/>
  <c r="H313" i="19"/>
</calcChain>
</file>

<file path=xl/sharedStrings.xml><?xml version="1.0" encoding="utf-8"?>
<sst xmlns="http://schemas.openxmlformats.org/spreadsheetml/2006/main" count="400" uniqueCount="79">
  <si>
    <t>Folder name:</t>
  </si>
  <si>
    <t>Sequence Name:</t>
  </si>
  <si>
    <t>Instrument method:</t>
  </si>
  <si>
    <t>Sample name</t>
  </si>
  <si>
    <t>in vial (uL)</t>
  </si>
  <si>
    <t>inject(uL)</t>
  </si>
  <si>
    <t>Sample prep:</t>
  </si>
  <si>
    <t>Blank pk</t>
  </si>
  <si>
    <t>blank</t>
  </si>
  <si>
    <t>Quantification AA std pk</t>
  </si>
  <si>
    <t>Conc(nM)</t>
  </si>
  <si>
    <t>Quantification AA std pk minus blank</t>
  </si>
  <si>
    <t>slope</t>
  </si>
  <si>
    <t>R2</t>
  </si>
  <si>
    <t>Blank TDAA pk</t>
  </si>
  <si>
    <t>ave</t>
  </si>
  <si>
    <t>stdev</t>
  </si>
  <si>
    <t>RF</t>
  </si>
  <si>
    <t>CV</t>
  </si>
  <si>
    <t>Check AA std pk minus blank</t>
  </si>
  <si>
    <t>Blank TDAA pk minus blank</t>
  </si>
  <si>
    <t>Sample TDAA pk</t>
  </si>
  <si>
    <t>Sample TDAA conc in extract(nM)</t>
  </si>
  <si>
    <t>Sample TDAA conc in original sample(nM)</t>
  </si>
  <si>
    <t>Sample volume(mL)</t>
  </si>
  <si>
    <t>Extract volume(mL)</t>
  </si>
  <si>
    <t>Added ascorbic acid (uL)</t>
  </si>
  <si>
    <t>C number</t>
  </si>
  <si>
    <t>Mol%</t>
  </si>
  <si>
    <t>Date run:</t>
  </si>
  <si>
    <t>conc</t>
  </si>
  <si>
    <t>blank-1 TDAA</t>
  </si>
  <si>
    <t>blank-2 TDAA</t>
  </si>
  <si>
    <t>Sum</t>
  </si>
  <si>
    <t>17AA+Bala+GABA 5nM</t>
  </si>
  <si>
    <t>17AA+Bala+GABA 50nM</t>
  </si>
  <si>
    <t>17AA+Bala+GABA 100nM</t>
  </si>
  <si>
    <t>17AA+Bala+GABA 250nM</t>
  </si>
  <si>
    <t>Fucose</t>
  </si>
  <si>
    <t>Rhamnose</t>
  </si>
  <si>
    <t>Arabinose</t>
  </si>
  <si>
    <t>Galactose</t>
  </si>
  <si>
    <t>Glucose</t>
  </si>
  <si>
    <t>Mannose+Xylose</t>
  </si>
  <si>
    <t>Check Sugar std pk</t>
  </si>
  <si>
    <t>NAcsugars 10nM</t>
  </si>
  <si>
    <t>NAcsugars 100nM</t>
  </si>
  <si>
    <t>NAcsugars 500 nM</t>
  </si>
  <si>
    <t>Neutral Acidic sugars 1000nM</t>
  </si>
  <si>
    <t>Glu-Ac</t>
  </si>
  <si>
    <t>Mur-Ac</t>
  </si>
  <si>
    <t>Gal-URA</t>
  </si>
  <si>
    <t>Galactoseamine</t>
  </si>
  <si>
    <t>Glucoseamine</t>
  </si>
  <si>
    <t>Glc-URA</t>
  </si>
  <si>
    <t>Neutral Amino Sugar and Acidic Sugar</t>
  </si>
  <si>
    <t>Dried neutralized sample resuspended to 10mL or equivalent dillution.</t>
  </si>
  <si>
    <t>Man+Xyl(nM)</t>
  </si>
  <si>
    <t>Amino Sug(nM)</t>
  </si>
  <si>
    <t>Conc. Factor</t>
  </si>
  <si>
    <t>Calculates original 3ml resuspension after neutralizing</t>
  </si>
  <si>
    <t>TCHO</t>
  </si>
  <si>
    <t>13 Sugar Std 1000nM</t>
  </si>
  <si>
    <t>13 Sugar Std 1000 nM</t>
  </si>
  <si>
    <t>Sample Sugars pk minus blank</t>
  </si>
  <si>
    <t>Sample Sugar pk minus blank and blank Sugar</t>
  </si>
  <si>
    <t>Total Sugar in Extract (nM)</t>
  </si>
  <si>
    <t>1819_ref</t>
  </si>
  <si>
    <t>Dillution Corrected</t>
  </si>
  <si>
    <t>TCHO C</t>
  </si>
  <si>
    <t>Total Sugar Extract (avg nM)</t>
  </si>
  <si>
    <t>Sample Name</t>
  </si>
  <si>
    <t>TCHO C nM</t>
  </si>
  <si>
    <t>TCHO nM</t>
  </si>
  <si>
    <t>21_2_AB_PPL</t>
  </si>
  <si>
    <t>21_2_C_PPL</t>
  </si>
  <si>
    <t>21_3_AB_PPL</t>
  </si>
  <si>
    <t>21_3_C_PPL</t>
  </si>
  <si>
    <t>Total Sugar Extract (sd 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</si>
</sst>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0" fontId="5" fillId="0" borderId="0" xfId="0" applyFont="1"/>
    <xf numFmtId="0" fontId="1" fillId="0" borderId="0" xfId="0" applyFont="1"/>
    <xf numFmtId="2" fontId="0" fillId="0" borderId="0" xfId="0" applyNumberFormat="1"/>
    <xf numFmtId="2" fontId="0" fillId="3" borderId="0" xfId="0" applyNumberFormat="1" applyFill="1"/>
    <xf numFmtId="1" fontId="0" fillId="0" borderId="0" xfId="0" applyNumberFormat="1"/>
    <xf numFmtId="0" fontId="0" fillId="4" borderId="0" xfId="0" applyFill="1"/>
    <xf numFmtId="2" fontId="0" fillId="4" borderId="0" xfId="0" applyNumberFormat="1" applyFill="1"/>
    <xf numFmtId="0" fontId="1" fillId="4" borderId="0" xfId="0" applyFont="1" applyFill="1"/>
    <xf numFmtId="0" fontId="0" fillId="0" borderId="1" xfId="0" applyBorder="1"/>
    <xf numFmtId="2" fontId="0" fillId="2" borderId="0" xfId="0" applyNumberFormat="1" applyFill="1"/>
    <xf numFmtId="0" fontId="0" fillId="5" borderId="0" xfId="0" applyFill="1"/>
    <xf numFmtId="2" fontId="0" fillId="5" borderId="0" xfId="0" applyNumberFormat="1" applyFill="1"/>
    <xf numFmtId="0" fontId="2" fillId="2" borderId="0" xfId="0" applyFont="1" applyFill="1"/>
    <xf numFmtId="2" fontId="2" fillId="0" borderId="0" xfId="0" applyNumberFormat="1" applyFont="1"/>
    <xf numFmtId="1" fontId="0" fillId="2" borderId="0" xfId="0" applyNumberFormat="1" applyFill="1"/>
    <xf numFmtId="1" fontId="0" fillId="4" borderId="0" xfId="0" applyNumberFormat="1" applyFill="1"/>
    <xf numFmtId="1" fontId="2" fillId="0" borderId="0" xfId="0" applyNumberFormat="1" applyFont="1"/>
    <xf numFmtId="1" fontId="0" fillId="3" borderId="0" xfId="0" applyNumberFormat="1" applyFill="1"/>
  </cellXfs>
  <cellStyles count="9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Fucose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sheet1!$E$22:$E$25</c:f>
              <c:numCache>
                <c:formatCode>General</c:formatCode>
                <c:ptCount val="4"/>
                <c:pt idx="0">
                  <c:v>7.1999999999999998E-3</c:v>
                </c:pt>
                <c:pt idx="1">
                  <c:v>0.1201</c:v>
                </c:pt>
                <c:pt idx="2">
                  <c:v>1.6781000000000001</c:v>
                </c:pt>
                <c:pt idx="3">
                  <c:v>16.991699999999998</c:v>
                </c:pt>
              </c:numCache>
            </c:numRef>
          </c:xVal>
          <c:yVal>
            <c:numRef>
              <c:f>sheet1!$B$22:$B$25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5-4F86-BF24-2AD83543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65640"/>
        <c:axId val="-2129962744"/>
      </c:scatterChart>
      <c:valAx>
        <c:axId val="-212996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962744"/>
        <c:crosses val="autoZero"/>
        <c:crossBetween val="midCat"/>
      </c:valAx>
      <c:valAx>
        <c:axId val="-212996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65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Muramic</a:t>
            </a:r>
            <a:r>
              <a:rPr lang="en-US" baseline="0"/>
              <a:t> Acid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sheet1!$N$21</c:f>
              <c:strCache>
                <c:ptCount val="1"/>
                <c:pt idx="0">
                  <c:v>Mur-Ac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sheet1!$N$22:$N$25</c:f>
              <c:numCache>
                <c:formatCode>General</c:formatCode>
                <c:ptCount val="4"/>
                <c:pt idx="0">
                  <c:v>1.0000000000000005E-4</c:v>
                </c:pt>
                <c:pt idx="1">
                  <c:v>1.3000000000000002E-3</c:v>
                </c:pt>
                <c:pt idx="2">
                  <c:v>1.7000000000000001E-3</c:v>
                </c:pt>
                <c:pt idx="3">
                  <c:v>2.3E-3</c:v>
                </c:pt>
              </c:numCache>
            </c:numRef>
          </c:xVal>
          <c:yVal>
            <c:numRef>
              <c:f>sheet1!$B$22:$B$25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B-4658-84CA-69A1C9C9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Galactoseamine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Galactoseamine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sheet1!$G$22:$G$25</c:f>
              <c:numCache>
                <c:formatCode>General</c:formatCode>
                <c:ptCount val="4"/>
                <c:pt idx="0">
                  <c:v>0</c:v>
                </c:pt>
                <c:pt idx="1">
                  <c:v>0.11700000000000001</c:v>
                </c:pt>
                <c:pt idx="2">
                  <c:v>2.6242000000000001</c:v>
                </c:pt>
                <c:pt idx="3">
                  <c:v>21.2562</c:v>
                </c:pt>
              </c:numCache>
            </c:numRef>
          </c:xVal>
          <c:yVal>
            <c:numRef>
              <c:f>sheet1!$S$22:$S$25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7-4461-8726-2D832B8C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Glucoseamine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sheet1!$I$21</c:f>
              <c:strCache>
                <c:ptCount val="1"/>
                <c:pt idx="0">
                  <c:v>Glucoseamine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sheet1!$I$22:$I$25</c:f>
              <c:numCache>
                <c:formatCode>General</c:formatCode>
                <c:ptCount val="4"/>
                <c:pt idx="0">
                  <c:v>0</c:v>
                </c:pt>
                <c:pt idx="1">
                  <c:v>0.17519999999999999</c:v>
                </c:pt>
                <c:pt idx="2">
                  <c:v>2.9906999999999999</c:v>
                </c:pt>
                <c:pt idx="3">
                  <c:v>19.071300000000001</c:v>
                </c:pt>
              </c:numCache>
            </c:numRef>
          </c:xVal>
          <c:yVal>
            <c:numRef>
              <c:f>sheet1!$S$22:$S$25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4-415E-AEF8-5B50127B5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Galacturonic Acid</a:t>
            </a:r>
          </a:p>
        </c:rich>
      </c:tx>
      <c:layout>
        <c:manualLayout>
          <c:xMode val="edge"/>
          <c:yMode val="edge"/>
          <c:x val="0.38188557350440477"/>
          <c:y val="4.82033304119193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sheet1!$O$21</c:f>
              <c:strCache>
                <c:ptCount val="1"/>
                <c:pt idx="0">
                  <c:v>Gal-URA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sheet1!$O$22:$O$25</c:f>
              <c:numCache>
                <c:formatCode>General</c:formatCode>
                <c:ptCount val="4"/>
                <c:pt idx="0">
                  <c:v>0</c:v>
                </c:pt>
                <c:pt idx="1">
                  <c:v>4.3299999999999998E-2</c:v>
                </c:pt>
                <c:pt idx="2">
                  <c:v>0.65869999999999995</c:v>
                </c:pt>
                <c:pt idx="3">
                  <c:v>7.1387</c:v>
                </c:pt>
              </c:numCache>
            </c:numRef>
          </c:xVal>
          <c:yVal>
            <c:numRef>
              <c:f>sheet1!$B$22:$B$25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3-437D-9866-2EBB2F88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Glucuronic Acid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sheet1!$P$21</c:f>
              <c:strCache>
                <c:ptCount val="1"/>
                <c:pt idx="0">
                  <c:v>Glc-URA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sheet1!$P$22:$P$25</c:f>
              <c:numCache>
                <c:formatCode>General</c:formatCode>
                <c:ptCount val="4"/>
                <c:pt idx="0">
                  <c:v>2.9999999999999992E-4</c:v>
                </c:pt>
                <c:pt idx="1">
                  <c:v>7.5600000000000001E-2</c:v>
                </c:pt>
                <c:pt idx="2">
                  <c:v>1.1056999999999999</c:v>
                </c:pt>
                <c:pt idx="3">
                  <c:v>11.4893</c:v>
                </c:pt>
              </c:numCache>
            </c:numRef>
          </c:xVal>
          <c:yVal>
            <c:numRef>
              <c:f>sheet1!$B$22:$B$25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6-4F03-AC4A-ED0D505E1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Rhamnose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sheet1!$F$22:$F$25</c:f>
              <c:numCache>
                <c:formatCode>General</c:formatCode>
                <c:ptCount val="4"/>
                <c:pt idx="0">
                  <c:v>0</c:v>
                </c:pt>
                <c:pt idx="1">
                  <c:v>2.4000000000000002E-3</c:v>
                </c:pt>
                <c:pt idx="2">
                  <c:v>0.69499999999999995</c:v>
                </c:pt>
                <c:pt idx="3">
                  <c:v>8.8142999999999994</c:v>
                </c:pt>
              </c:numCache>
            </c:numRef>
          </c:xVal>
          <c:yVal>
            <c:numRef>
              <c:f>sheet1!$B$22:$B$25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1-47D5-9B9E-DD047F976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31784"/>
        <c:axId val="-2129928888"/>
      </c:scatterChart>
      <c:valAx>
        <c:axId val="-212993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928888"/>
        <c:crosses val="autoZero"/>
        <c:crossBetween val="midCat"/>
      </c:valAx>
      <c:valAx>
        <c:axId val="-212992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31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sheet1!$H$21</c:f>
              <c:strCache>
                <c:ptCount val="1"/>
                <c:pt idx="0">
                  <c:v>Arabinose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sheet1!$H$22:$H$25</c:f>
              <c:numCache>
                <c:formatCode>General</c:formatCode>
                <c:ptCount val="4"/>
                <c:pt idx="0">
                  <c:v>0</c:v>
                </c:pt>
                <c:pt idx="1">
                  <c:v>1.4700000000000001E-2</c:v>
                </c:pt>
                <c:pt idx="2">
                  <c:v>0.65510000000000002</c:v>
                </c:pt>
                <c:pt idx="3">
                  <c:v>9.2083000000000013</c:v>
                </c:pt>
              </c:numCache>
            </c:numRef>
          </c:xVal>
          <c:yVal>
            <c:numRef>
              <c:f>sheet1!$B$22:$B$25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B-4FFE-9EC3-AFF1D945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sheet1!$J$21</c:f>
              <c:strCache>
                <c:ptCount val="1"/>
                <c:pt idx="0">
                  <c:v>Galactose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sheet1!$J$22:$J$25</c:f>
              <c:numCache>
                <c:formatCode>General</c:formatCode>
                <c:ptCount val="4"/>
                <c:pt idx="0">
                  <c:v>2.3800000000000002E-2</c:v>
                </c:pt>
                <c:pt idx="1">
                  <c:v>0.12790000000000001</c:v>
                </c:pt>
                <c:pt idx="2">
                  <c:v>1.9447000000000001</c:v>
                </c:pt>
                <c:pt idx="3">
                  <c:v>11.1928</c:v>
                </c:pt>
              </c:numCache>
            </c:numRef>
          </c:xVal>
          <c:yVal>
            <c:numRef>
              <c:f>sheet1!$B$22:$B$25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E-49A6-ABBA-FEC3A9A8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66360"/>
        <c:axId val="-2129863464"/>
      </c:scatterChart>
      <c:valAx>
        <c:axId val="-212986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63464"/>
        <c:crosses val="autoZero"/>
        <c:crossBetween val="midCat"/>
      </c:valAx>
      <c:valAx>
        <c:axId val="-212986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66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Glucose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sheet1!$K$22:$K$25</c:f>
              <c:numCache>
                <c:formatCode>General</c:formatCode>
                <c:ptCount val="4"/>
                <c:pt idx="0">
                  <c:v>0</c:v>
                </c:pt>
                <c:pt idx="1">
                  <c:v>0.17749999999999999</c:v>
                </c:pt>
                <c:pt idx="2">
                  <c:v>2.9556</c:v>
                </c:pt>
                <c:pt idx="3">
                  <c:v>15.716899999999999</c:v>
                </c:pt>
              </c:numCache>
            </c:numRef>
          </c:xVal>
          <c:yVal>
            <c:numRef>
              <c:f>sheet1!$B$22:$B$25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2-4B4F-99E2-5B967F70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53768"/>
        <c:axId val="-2129850872"/>
      </c:scatterChart>
      <c:valAx>
        <c:axId val="-21298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50872"/>
        <c:crosses val="autoZero"/>
        <c:crossBetween val="midCat"/>
      </c:valAx>
      <c:valAx>
        <c:axId val="-212985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53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sheet1!$L$21</c:f>
              <c:strCache>
                <c:ptCount val="1"/>
                <c:pt idx="0">
                  <c:v>Mannose+Xylose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sheet1!$L$22:$L$25</c:f>
              <c:numCache>
                <c:formatCode>General</c:formatCode>
                <c:ptCount val="4"/>
                <c:pt idx="0">
                  <c:v>2.1600000000000001E-2</c:v>
                </c:pt>
                <c:pt idx="1">
                  <c:v>0.2064</c:v>
                </c:pt>
                <c:pt idx="2">
                  <c:v>3.2364999999999999</c:v>
                </c:pt>
                <c:pt idx="3">
                  <c:v>20.177</c:v>
                </c:pt>
              </c:numCache>
            </c:numRef>
          </c:xVal>
          <c:yVal>
            <c:numRef>
              <c:f>sheet1!$B$22:$B$25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C-4253-B901-404C1D6D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14040"/>
        <c:axId val="-2141436472"/>
      </c:scatterChart>
      <c:valAx>
        <c:axId val="-214141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436472"/>
        <c:crosses val="autoZero"/>
        <c:crossBetween val="midCat"/>
      </c:valAx>
      <c:valAx>
        <c:axId val="-214143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414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sheet1!$E$310</c:f>
              <c:strCache>
                <c:ptCount val="1"/>
                <c:pt idx="0">
                  <c:v>Fucose</c:v>
                </c:pt>
              </c:strCache>
            </c:strRef>
          </c:tx>
          <c:invertIfNegative val="0"/>
          <c:cat>
            <c:strRef>
              <c:f>sheet1!$A$311:$A$315</c:f>
              <c:strCache>
                <c:ptCount val="5"/>
                <c:pt idx="0">
                  <c:v>21_2_AB_PPL</c:v>
                </c:pt>
                <c:pt idx="1">
                  <c:v>21_2_C_PPL</c:v>
                </c:pt>
                <c:pt idx="2">
                  <c:v>21_3_AB_PPL</c:v>
                </c:pt>
                <c:pt idx="3">
                  <c:v>21_3_C_PPL</c:v>
                </c:pt>
                <c:pt idx="4">
                  <c:v>1819_ref</c:v>
                </c:pt>
              </c:strCache>
            </c:strRef>
          </c:cat>
          <c:val>
            <c:numRef>
              <c:f>sheet1!$E$311:$E$320</c:f>
              <c:numCache>
                <c:formatCode>0.00</c:formatCode>
                <c:ptCount val="10"/>
                <c:pt idx="0">
                  <c:v>19.274707792695541</c:v>
                </c:pt>
                <c:pt idx="1">
                  <c:v>0.95505812928352207</c:v>
                </c:pt>
                <c:pt idx="2">
                  <c:v>18.397924227634803</c:v>
                </c:pt>
                <c:pt idx="3">
                  <c:v>0.60093490038489439</c:v>
                </c:pt>
                <c:pt idx="4">
                  <c:v>4.0022306549710605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4-49BD-B155-DB1BFA787D92}"/>
            </c:ext>
          </c:extLst>
        </c:ser>
        <c:ser>
          <c:idx val="1"/>
          <c:order val="1"/>
          <c:tx>
            <c:strRef>
              <c:f>sheet1!$F$310</c:f>
              <c:strCache>
                <c:ptCount val="1"/>
                <c:pt idx="0">
                  <c:v>Rhamnose</c:v>
                </c:pt>
              </c:strCache>
            </c:strRef>
          </c:tx>
          <c:invertIfNegative val="0"/>
          <c:cat>
            <c:strRef>
              <c:f>sheet1!$A$311:$A$315</c:f>
              <c:strCache>
                <c:ptCount val="5"/>
                <c:pt idx="0">
                  <c:v>21_2_AB_PPL</c:v>
                </c:pt>
                <c:pt idx="1">
                  <c:v>21_2_C_PPL</c:v>
                </c:pt>
                <c:pt idx="2">
                  <c:v>21_3_AB_PPL</c:v>
                </c:pt>
                <c:pt idx="3">
                  <c:v>21_3_C_PPL</c:v>
                </c:pt>
                <c:pt idx="4">
                  <c:v>1819_ref</c:v>
                </c:pt>
              </c:strCache>
            </c:strRef>
          </c:cat>
          <c:val>
            <c:numRef>
              <c:f>sheet1!$F$311:$F$320</c:f>
              <c:numCache>
                <c:formatCode>0.00</c:formatCode>
                <c:ptCount val="10"/>
                <c:pt idx="0">
                  <c:v>1.3154849259366306</c:v>
                </c:pt>
                <c:pt idx="1">
                  <c:v>1.1676896627379909</c:v>
                </c:pt>
                <c:pt idx="2">
                  <c:v>0.59216070319224468</c:v>
                </c:pt>
                <c:pt idx="3">
                  <c:v>1.4217373187308648</c:v>
                </c:pt>
                <c:pt idx="4">
                  <c:v>0.55738211589149689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4-49BD-B155-DB1BFA787D92}"/>
            </c:ext>
          </c:extLst>
        </c:ser>
        <c:ser>
          <c:idx val="2"/>
          <c:order val="2"/>
          <c:tx>
            <c:strRef>
              <c:f>sheet1!$H$310</c:f>
              <c:strCache>
                <c:ptCount val="1"/>
                <c:pt idx="0">
                  <c:v>Arabinose</c:v>
                </c:pt>
              </c:strCache>
            </c:strRef>
          </c:tx>
          <c:invertIfNegative val="0"/>
          <c:cat>
            <c:strRef>
              <c:f>sheet1!$A$311:$A$315</c:f>
              <c:strCache>
                <c:ptCount val="5"/>
                <c:pt idx="0">
                  <c:v>21_2_AB_PPL</c:v>
                </c:pt>
                <c:pt idx="1">
                  <c:v>21_2_C_PPL</c:v>
                </c:pt>
                <c:pt idx="2">
                  <c:v>21_3_AB_PPL</c:v>
                </c:pt>
                <c:pt idx="3">
                  <c:v>21_3_C_PPL</c:v>
                </c:pt>
                <c:pt idx="4">
                  <c:v>1819_ref</c:v>
                </c:pt>
              </c:strCache>
            </c:strRef>
          </c:cat>
          <c:val>
            <c:numRef>
              <c:f>sheet1!$H$311:$H$320</c:f>
              <c:numCache>
                <c:formatCode>0.00</c:formatCode>
                <c:ptCount val="10"/>
                <c:pt idx="0">
                  <c:v>5.4870075299185661</c:v>
                </c:pt>
                <c:pt idx="1">
                  <c:v>1.0621207264670414</c:v>
                </c:pt>
                <c:pt idx="2">
                  <c:v>3.3377641161602809</c:v>
                </c:pt>
                <c:pt idx="3">
                  <c:v>0</c:v>
                </c:pt>
                <c:pt idx="4">
                  <c:v>0.93716037925560614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4-49BD-B155-DB1BFA787D92}"/>
            </c:ext>
          </c:extLst>
        </c:ser>
        <c:ser>
          <c:idx val="3"/>
          <c:order val="3"/>
          <c:tx>
            <c:strRef>
              <c:f>sheet1!$J$310</c:f>
              <c:strCache>
                <c:ptCount val="1"/>
                <c:pt idx="0">
                  <c:v>Galactose</c:v>
                </c:pt>
              </c:strCache>
            </c:strRef>
          </c:tx>
          <c:invertIfNegative val="0"/>
          <c:cat>
            <c:strRef>
              <c:f>sheet1!$A$311:$A$315</c:f>
              <c:strCache>
                <c:ptCount val="5"/>
                <c:pt idx="0">
                  <c:v>21_2_AB_PPL</c:v>
                </c:pt>
                <c:pt idx="1">
                  <c:v>21_2_C_PPL</c:v>
                </c:pt>
                <c:pt idx="2">
                  <c:v>21_3_AB_PPL</c:v>
                </c:pt>
                <c:pt idx="3">
                  <c:v>21_3_C_PPL</c:v>
                </c:pt>
                <c:pt idx="4">
                  <c:v>1819_ref</c:v>
                </c:pt>
              </c:strCache>
            </c:strRef>
          </c:cat>
          <c:val>
            <c:numRef>
              <c:f>sheet1!$J$311:$J$320</c:f>
              <c:numCache>
                <c:formatCode>0.00</c:formatCode>
                <c:ptCount val="10"/>
                <c:pt idx="0">
                  <c:v>28.468966531100531</c:v>
                </c:pt>
                <c:pt idx="1">
                  <c:v>6.192945906448724</c:v>
                </c:pt>
                <c:pt idx="2">
                  <c:v>27.843038623749024</c:v>
                </c:pt>
                <c:pt idx="3">
                  <c:v>7.4938224962549578</c:v>
                </c:pt>
                <c:pt idx="4">
                  <c:v>19.119496401404177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4-49BD-B155-DB1BFA787D92}"/>
            </c:ext>
          </c:extLst>
        </c:ser>
        <c:ser>
          <c:idx val="4"/>
          <c:order val="4"/>
          <c:tx>
            <c:strRef>
              <c:f>sheet1!$K$310</c:f>
              <c:strCache>
                <c:ptCount val="1"/>
                <c:pt idx="0">
                  <c:v>Glucose</c:v>
                </c:pt>
              </c:strCache>
            </c:strRef>
          </c:tx>
          <c:invertIfNegative val="0"/>
          <c:cat>
            <c:strRef>
              <c:f>sheet1!$A$311:$A$315</c:f>
              <c:strCache>
                <c:ptCount val="5"/>
                <c:pt idx="0">
                  <c:v>21_2_AB_PPL</c:v>
                </c:pt>
                <c:pt idx="1">
                  <c:v>21_2_C_PPL</c:v>
                </c:pt>
                <c:pt idx="2">
                  <c:v>21_3_AB_PPL</c:v>
                </c:pt>
                <c:pt idx="3">
                  <c:v>21_3_C_PPL</c:v>
                </c:pt>
                <c:pt idx="4">
                  <c:v>1819_ref</c:v>
                </c:pt>
              </c:strCache>
            </c:strRef>
          </c:cat>
          <c:val>
            <c:numRef>
              <c:f>sheet1!$K$311:$K$320</c:f>
              <c:numCache>
                <c:formatCode>0.00</c:formatCode>
                <c:ptCount val="10"/>
                <c:pt idx="0">
                  <c:v>23.770961644378644</c:v>
                </c:pt>
                <c:pt idx="1">
                  <c:v>83.114191155415384</c:v>
                </c:pt>
                <c:pt idx="2">
                  <c:v>33.817535522694762</c:v>
                </c:pt>
                <c:pt idx="3">
                  <c:v>85.390105351020679</c:v>
                </c:pt>
                <c:pt idx="4">
                  <c:v>64.793579227032509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C4-49BD-B155-DB1BFA787D92}"/>
            </c:ext>
          </c:extLst>
        </c:ser>
        <c:ser>
          <c:idx val="5"/>
          <c:order val="5"/>
          <c:tx>
            <c:strRef>
              <c:f>sheet1!$L$310</c:f>
              <c:strCache>
                <c:ptCount val="1"/>
                <c:pt idx="0">
                  <c:v>Mannose+Xylose</c:v>
                </c:pt>
              </c:strCache>
            </c:strRef>
          </c:tx>
          <c:invertIfNegative val="0"/>
          <c:cat>
            <c:strRef>
              <c:f>sheet1!$A$311:$A$315</c:f>
              <c:strCache>
                <c:ptCount val="5"/>
                <c:pt idx="0">
                  <c:v>21_2_AB_PPL</c:v>
                </c:pt>
                <c:pt idx="1">
                  <c:v>21_2_C_PPL</c:v>
                </c:pt>
                <c:pt idx="2">
                  <c:v>21_3_AB_PPL</c:v>
                </c:pt>
                <c:pt idx="3">
                  <c:v>21_3_C_PPL</c:v>
                </c:pt>
                <c:pt idx="4">
                  <c:v>1819_ref</c:v>
                </c:pt>
              </c:strCache>
            </c:strRef>
          </c:cat>
          <c:val>
            <c:numRef>
              <c:f>sheet1!$L$311:$L$319</c:f>
              <c:numCache>
                <c:formatCode>0.00</c:formatCode>
                <c:ptCount val="9"/>
                <c:pt idx="0">
                  <c:v>1.4124957861503253</c:v>
                </c:pt>
                <c:pt idx="1">
                  <c:v>3.8508333023200754</c:v>
                </c:pt>
                <c:pt idx="2">
                  <c:v>3.2922892570453222</c:v>
                </c:pt>
                <c:pt idx="3">
                  <c:v>3.0831302260005136</c:v>
                </c:pt>
                <c:pt idx="4">
                  <c:v>9.1554117324788322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C4-49BD-B155-DB1BFA787D92}"/>
            </c:ext>
          </c:extLst>
        </c:ser>
        <c:ser>
          <c:idx val="6"/>
          <c:order val="6"/>
          <c:tx>
            <c:strRef>
              <c:f>sheet1!$M$310</c:f>
              <c:strCache>
                <c:ptCount val="1"/>
                <c:pt idx="0">
                  <c:v>Glu-Ac</c:v>
                </c:pt>
              </c:strCache>
            </c:strRef>
          </c:tx>
          <c:invertIfNegative val="0"/>
          <c:cat>
            <c:strRef>
              <c:f>sheet1!$A$311:$A$315</c:f>
              <c:strCache>
                <c:ptCount val="5"/>
                <c:pt idx="0">
                  <c:v>21_2_AB_PPL</c:v>
                </c:pt>
                <c:pt idx="1">
                  <c:v>21_2_C_PPL</c:v>
                </c:pt>
                <c:pt idx="2">
                  <c:v>21_3_AB_PPL</c:v>
                </c:pt>
                <c:pt idx="3">
                  <c:v>21_3_C_PPL</c:v>
                </c:pt>
                <c:pt idx="4">
                  <c:v>1819_ref</c:v>
                </c:pt>
              </c:strCache>
            </c:strRef>
          </c:cat>
          <c:val>
            <c:numRef>
              <c:f>sheet1!$M$311:$M$319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C4-49BD-B155-DB1BFA787D92}"/>
            </c:ext>
          </c:extLst>
        </c:ser>
        <c:ser>
          <c:idx val="7"/>
          <c:order val="7"/>
          <c:tx>
            <c:strRef>
              <c:f>sheet1!$N$310</c:f>
              <c:strCache>
                <c:ptCount val="1"/>
                <c:pt idx="0">
                  <c:v>Mur-Ac</c:v>
                </c:pt>
              </c:strCache>
            </c:strRef>
          </c:tx>
          <c:invertIfNegative val="0"/>
          <c:cat>
            <c:strRef>
              <c:f>sheet1!$A$311:$A$315</c:f>
              <c:strCache>
                <c:ptCount val="5"/>
                <c:pt idx="0">
                  <c:v>21_2_AB_PPL</c:v>
                </c:pt>
                <c:pt idx="1">
                  <c:v>21_2_C_PPL</c:v>
                </c:pt>
                <c:pt idx="2">
                  <c:v>21_3_AB_PPL</c:v>
                </c:pt>
                <c:pt idx="3">
                  <c:v>21_3_C_PPL</c:v>
                </c:pt>
                <c:pt idx="4">
                  <c:v>1819_ref</c:v>
                </c:pt>
              </c:strCache>
            </c:strRef>
          </c:cat>
          <c:val>
            <c:numRef>
              <c:f>sheet1!$N$311:$N$319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C4-49BD-B155-DB1BFA787D92}"/>
            </c:ext>
          </c:extLst>
        </c:ser>
        <c:ser>
          <c:idx val="8"/>
          <c:order val="8"/>
          <c:tx>
            <c:strRef>
              <c:f>sheet1!$O$310</c:f>
              <c:strCache>
                <c:ptCount val="1"/>
                <c:pt idx="0">
                  <c:v>Gal-URA</c:v>
                </c:pt>
              </c:strCache>
            </c:strRef>
          </c:tx>
          <c:invertIfNegative val="0"/>
          <c:cat>
            <c:strRef>
              <c:f>sheet1!$A$311:$A$315</c:f>
              <c:strCache>
                <c:ptCount val="5"/>
                <c:pt idx="0">
                  <c:v>21_2_AB_PPL</c:v>
                </c:pt>
                <c:pt idx="1">
                  <c:v>21_2_C_PPL</c:v>
                </c:pt>
                <c:pt idx="2">
                  <c:v>21_3_AB_PPL</c:v>
                </c:pt>
                <c:pt idx="3">
                  <c:v>21_3_C_PPL</c:v>
                </c:pt>
                <c:pt idx="4">
                  <c:v>1819_ref</c:v>
                </c:pt>
              </c:strCache>
            </c:strRef>
          </c:cat>
          <c:val>
            <c:numRef>
              <c:f>sheet1!$O$311:$O$319</c:f>
              <c:numCache>
                <c:formatCode>0.00</c:formatCode>
                <c:ptCount val="9"/>
                <c:pt idx="0">
                  <c:v>0.7854321878331133</c:v>
                </c:pt>
                <c:pt idx="1">
                  <c:v>0</c:v>
                </c:pt>
                <c:pt idx="2">
                  <c:v>0.47117817094618375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C4-49BD-B155-DB1BFA787D92}"/>
            </c:ext>
          </c:extLst>
        </c:ser>
        <c:ser>
          <c:idx val="9"/>
          <c:order val="9"/>
          <c:tx>
            <c:strRef>
              <c:f>sheet1!$P$310</c:f>
              <c:strCache>
                <c:ptCount val="1"/>
                <c:pt idx="0">
                  <c:v>Glc-URA</c:v>
                </c:pt>
              </c:strCache>
            </c:strRef>
          </c:tx>
          <c:invertIfNegative val="0"/>
          <c:cat>
            <c:strRef>
              <c:f>sheet1!$A$311:$A$315</c:f>
              <c:strCache>
                <c:ptCount val="5"/>
                <c:pt idx="0">
                  <c:v>21_2_AB_PPL</c:v>
                </c:pt>
                <c:pt idx="1">
                  <c:v>21_2_C_PPL</c:v>
                </c:pt>
                <c:pt idx="2">
                  <c:v>21_3_AB_PPL</c:v>
                </c:pt>
                <c:pt idx="3">
                  <c:v>21_3_C_PPL</c:v>
                </c:pt>
                <c:pt idx="4">
                  <c:v>1819_ref</c:v>
                </c:pt>
              </c:strCache>
            </c:strRef>
          </c:cat>
          <c:val>
            <c:numRef>
              <c:f>sheet1!$P$311:$P$319</c:f>
              <c:numCache>
                <c:formatCode>0.00</c:formatCode>
                <c:ptCount val="9"/>
                <c:pt idx="0">
                  <c:v>6.3804993173778772</c:v>
                </c:pt>
                <c:pt idx="1">
                  <c:v>1.8620253712087691</c:v>
                </c:pt>
                <c:pt idx="2">
                  <c:v>7.0171588683886146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C4-49BD-B155-DB1BFA787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6068328"/>
        <c:axId val="-2126063256"/>
      </c:barChart>
      <c:catAx>
        <c:axId val="-212606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063256"/>
        <c:crosses val="autoZero"/>
        <c:auto val="1"/>
        <c:lblAlgn val="ctr"/>
        <c:lblOffset val="100"/>
        <c:noMultiLvlLbl val="0"/>
      </c:catAx>
      <c:valAx>
        <c:axId val="-212606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Mol%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6068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sheet1!$Q$21</c:f>
              <c:strCache>
                <c:ptCount val="1"/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sheet1!$B$22:$B$25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C-4869-94BB-3EBE57F0B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50952"/>
        <c:axId val="-2126048200"/>
      </c:scatterChart>
      <c:valAx>
        <c:axId val="-212605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048200"/>
        <c:crosses val="autoZero"/>
        <c:crossBetween val="midCat"/>
      </c:valAx>
      <c:valAx>
        <c:axId val="-212604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050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Gluconic Acid</a:t>
            </a:r>
          </a:p>
        </c:rich>
      </c:tx>
      <c:layout>
        <c:manualLayout>
          <c:xMode val="edge"/>
          <c:yMode val="edge"/>
          <c:x val="0.38188557350440477"/>
          <c:y val="4.82033304119193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sheet1!$M$21</c:f>
              <c:strCache>
                <c:ptCount val="1"/>
                <c:pt idx="0">
                  <c:v>Glu-Ac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sheet1!$M$22:$M$25</c:f>
              <c:numCache>
                <c:formatCode>General</c:formatCode>
                <c:ptCount val="4"/>
                <c:pt idx="0">
                  <c:v>4.0000000000000002E-4</c:v>
                </c:pt>
                <c:pt idx="1">
                  <c:v>5.9999999999999995E-4</c:v>
                </c:pt>
                <c:pt idx="2">
                  <c:v>2.0000000000000001E-4</c:v>
                </c:pt>
                <c:pt idx="3">
                  <c:v>2.2561</c:v>
                </c:pt>
              </c:numCache>
            </c:numRef>
          </c:xVal>
          <c:yVal>
            <c:numRef>
              <c:f>sheet1!$B$22:$B$25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E-4FCD-B2A3-167EAB328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880447</xdr:colOff>
      <xdr:row>29</xdr:row>
      <xdr:rowOff>19206</xdr:rowOff>
    </xdr:from>
    <xdr:to>
      <xdr:col>3</xdr:col>
      <xdr:colOff>1370433</xdr:colOff>
      <xdr:row>44</xdr:row>
      <xdr:rowOff>155511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812878</xdr:colOff>
      <xdr:row>29</xdr:row>
      <xdr:rowOff>62723</xdr:rowOff>
    </xdr:from>
    <xdr:to>
      <xdr:col>6</xdr:col>
      <xdr:colOff>1176047</xdr:colOff>
      <xdr:row>44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1500672</xdr:colOff>
      <xdr:row>28</xdr:row>
      <xdr:rowOff>90558</xdr:rowOff>
    </xdr:from>
    <xdr:to>
      <xdr:col>10</xdr:col>
      <xdr:colOff>272142</xdr:colOff>
      <xdr:row>44</xdr:row>
      <xdr:rowOff>9719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1662015</xdr:colOff>
      <xdr:row>45</xdr:row>
      <xdr:rowOff>126352</xdr:rowOff>
    </xdr:from>
    <xdr:to>
      <xdr:col>10</xdr:col>
      <xdr:colOff>417934</xdr:colOff>
      <xdr:row>62</xdr:row>
      <xdr:rowOff>165229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949806</xdr:colOff>
      <xdr:row>46</xdr:row>
      <xdr:rowOff>52561</xdr:rowOff>
    </xdr:from>
    <xdr:to>
      <xdr:col>3</xdr:col>
      <xdr:colOff>1535664</xdr:colOff>
      <xdr:row>61</xdr:row>
      <xdr:rowOff>116631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980311</xdr:colOff>
      <xdr:row>46</xdr:row>
      <xdr:rowOff>63162</xdr:rowOff>
    </xdr:from>
    <xdr:to>
      <xdr:col>6</xdr:col>
      <xdr:colOff>1166326</xdr:colOff>
      <xdr:row>62</xdr:row>
      <xdr:rowOff>68036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140892</xdr:colOff>
      <xdr:row>324</xdr:row>
      <xdr:rowOff>132833</xdr:rowOff>
    </xdr:from>
    <xdr:to>
      <xdr:col>10</xdr:col>
      <xdr:colOff>359617</xdr:colOff>
      <xdr:row>342</xdr:row>
      <xdr:rowOff>181431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294640</xdr:colOff>
      <xdr:row>73</xdr:row>
      <xdr:rowOff>20320</xdr:rowOff>
    </xdr:from>
    <xdr:to>
      <xdr:col>22</xdr:col>
      <xdr:colOff>751840</xdr:colOff>
      <xdr:row>87</xdr:row>
      <xdr:rowOff>60960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136071</xdr:colOff>
      <xdr:row>30</xdr:row>
      <xdr:rowOff>19438</xdr:rowOff>
    </xdr:from>
    <xdr:to>
      <xdr:col>21</xdr:col>
      <xdr:colOff>145791</xdr:colOff>
      <xdr:row>44</xdr:row>
      <xdr:rowOff>60078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204107</xdr:colOff>
      <xdr:row>45</xdr:row>
      <xdr:rowOff>68035</xdr:rowOff>
    </xdr:from>
    <xdr:to>
      <xdr:col>20</xdr:col>
      <xdr:colOff>660918</xdr:colOff>
      <xdr:row>60</xdr:row>
      <xdr:rowOff>38876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398495</xdr:colOff>
      <xdr:row>29</xdr:row>
      <xdr:rowOff>174947</xdr:rowOff>
    </xdr:from>
    <xdr:to>
      <xdr:col>15</xdr:col>
      <xdr:colOff>379056</xdr:colOff>
      <xdr:row>44</xdr:row>
      <xdr:rowOff>194388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398492</xdr:colOff>
      <xdr:row>46</xdr:row>
      <xdr:rowOff>29158</xdr:rowOff>
    </xdr:from>
    <xdr:to>
      <xdr:col>15</xdr:col>
      <xdr:colOff>680358</xdr:colOff>
      <xdr:row>62</xdr:row>
      <xdr:rowOff>116632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660919</xdr:colOff>
      <xdr:row>30</xdr:row>
      <xdr:rowOff>19440</xdr:rowOff>
    </xdr:from>
    <xdr:to>
      <xdr:col>25</xdr:col>
      <xdr:colOff>670638</xdr:colOff>
      <xdr:row>44</xdr:row>
      <xdr:rowOff>60080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583165</xdr:colOff>
      <xdr:row>44</xdr:row>
      <xdr:rowOff>68037</xdr:rowOff>
    </xdr:from>
    <xdr:to>
      <xdr:col>25</xdr:col>
      <xdr:colOff>204110</xdr:colOff>
      <xdr:row>59</xdr:row>
      <xdr:rowOff>38879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W331"/>
  <sheetViews>
    <sheetView tabSelected="1" topLeftCell="A279" zoomScale="98" zoomScaleNormal="98" zoomScalePageLayoutView="125" workbookViewId="0">
      <pane xSplit="4" topLeftCell="E1" activePane="topRight" state="frozen"/>
      <selection pane="topRight" activeCell="C290" sqref="C290"/>
    </sheetView>
  </sheetViews>
  <sheetFormatPr baseColWidth="10" defaultColWidth="11" defaultRowHeight="16" x14ac:dyDescent="0.2"/>
  <cols>
    <col min="1" max="1" width="25.1640625" customWidth="1"/>
    <col min="2" max="2" width="21.5" customWidth="1"/>
    <col min="3" max="3" width="20.1640625" style="7" customWidth="1"/>
    <col min="4" max="4" width="25.1640625" customWidth="1"/>
    <col min="5" max="5" width="30.6640625" customWidth="1"/>
    <col min="6" max="6" width="22" customWidth="1"/>
    <col min="7" max="7" width="18.5" customWidth="1"/>
    <col min="8" max="9" width="28.6640625" customWidth="1"/>
    <col min="11" max="11" width="11.1640625" customWidth="1"/>
    <col min="12" max="12" width="16.1640625" customWidth="1"/>
  </cols>
  <sheetData>
    <row r="2" spans="1:19" x14ac:dyDescent="0.2">
      <c r="A2" s="2" t="s">
        <v>0</v>
      </c>
      <c r="B2" s="1"/>
    </row>
    <row r="3" spans="1:19" x14ac:dyDescent="0.2">
      <c r="A3" s="2" t="s">
        <v>1</v>
      </c>
      <c r="B3" s="1"/>
    </row>
    <row r="4" spans="1:19" x14ac:dyDescent="0.2">
      <c r="A4" s="2" t="s">
        <v>29</v>
      </c>
      <c r="B4" s="1"/>
    </row>
    <row r="5" spans="1:19" x14ac:dyDescent="0.2">
      <c r="A5" s="2" t="s">
        <v>2</v>
      </c>
      <c r="B5" s="1" t="s">
        <v>55</v>
      </c>
    </row>
    <row r="6" spans="1:19" x14ac:dyDescent="0.2">
      <c r="A6" s="2" t="s">
        <v>6</v>
      </c>
      <c r="B6" s="1" t="s">
        <v>56</v>
      </c>
    </row>
    <row r="9" spans="1:19" x14ac:dyDescent="0.2">
      <c r="A9" s="2" t="s">
        <v>7</v>
      </c>
    </row>
    <row r="10" spans="1:19" x14ac:dyDescent="0.2">
      <c r="A10" t="s">
        <v>3</v>
      </c>
      <c r="C10" s="7" t="s">
        <v>4</v>
      </c>
      <c r="D10" t="s">
        <v>5</v>
      </c>
      <c r="E10" t="s">
        <v>38</v>
      </c>
      <c r="F10" t="s">
        <v>39</v>
      </c>
      <c r="G10" t="s">
        <v>52</v>
      </c>
      <c r="H10" t="s">
        <v>40</v>
      </c>
      <c r="I10" t="s">
        <v>53</v>
      </c>
      <c r="J10" t="s">
        <v>41</v>
      </c>
      <c r="K10" t="s">
        <v>42</v>
      </c>
      <c r="L10" t="s">
        <v>43</v>
      </c>
      <c r="M10" t="s">
        <v>49</v>
      </c>
      <c r="N10" t="s">
        <v>50</v>
      </c>
      <c r="O10" t="s">
        <v>51</v>
      </c>
      <c r="P10" t="s">
        <v>54</v>
      </c>
    </row>
    <row r="11" spans="1:19" x14ac:dyDescent="0.2">
      <c r="A11" t="s">
        <v>8</v>
      </c>
      <c r="C11" s="7">
        <v>1000</v>
      </c>
      <c r="D11" s="1">
        <v>300</v>
      </c>
      <c r="E11">
        <v>8.0000000000000004E-4</v>
      </c>
      <c r="F11">
        <v>2E-3</v>
      </c>
      <c r="G11">
        <v>9.1999999999999998E-3</v>
      </c>
      <c r="H11">
        <v>4.1000000000000003E-3</v>
      </c>
      <c r="I11">
        <v>1.3899999999999999E-2</v>
      </c>
      <c r="J11">
        <v>1.29E-2</v>
      </c>
      <c r="K11">
        <v>3.5700000000000003E-2</v>
      </c>
      <c r="L11">
        <v>1.84E-2</v>
      </c>
      <c r="M11">
        <v>0</v>
      </c>
      <c r="N11">
        <v>2.9999999999999997E-4</v>
      </c>
      <c r="O11">
        <v>5.5999999999999999E-3</v>
      </c>
      <c r="P11">
        <v>1.14E-2</v>
      </c>
    </row>
    <row r="13" spans="1:19" x14ac:dyDescent="0.2">
      <c r="A13" s="2" t="s">
        <v>9</v>
      </c>
    </row>
    <row r="14" spans="1:19" x14ac:dyDescent="0.2">
      <c r="A14" t="s">
        <v>3</v>
      </c>
      <c r="B14" t="s">
        <v>10</v>
      </c>
      <c r="C14" s="7" t="s">
        <v>4</v>
      </c>
      <c r="D14" t="s">
        <v>5</v>
      </c>
      <c r="E14" t="s">
        <v>38</v>
      </c>
      <c r="F14" t="s">
        <v>39</v>
      </c>
      <c r="G14" t="s">
        <v>52</v>
      </c>
      <c r="H14" t="s">
        <v>40</v>
      </c>
      <c r="I14" t="s">
        <v>53</v>
      </c>
      <c r="J14" t="s">
        <v>41</v>
      </c>
      <c r="K14" t="s">
        <v>42</v>
      </c>
      <c r="L14" t="s">
        <v>43</v>
      </c>
      <c r="M14" t="s">
        <v>49</v>
      </c>
      <c r="N14" t="s">
        <v>50</v>
      </c>
      <c r="O14" t="s">
        <v>51</v>
      </c>
      <c r="P14" t="s">
        <v>54</v>
      </c>
      <c r="R14" t="s">
        <v>57</v>
      </c>
      <c r="S14" t="s">
        <v>58</v>
      </c>
    </row>
    <row r="15" spans="1:19" x14ac:dyDescent="0.2">
      <c r="A15" t="s">
        <v>45</v>
      </c>
      <c r="B15">
        <v>10</v>
      </c>
      <c r="C15" s="17">
        <v>1000</v>
      </c>
      <c r="D15" s="1">
        <v>300</v>
      </c>
      <c r="E15">
        <v>8.0000000000000002E-3</v>
      </c>
      <c r="F15">
        <v>1.1000000000000001E-3</v>
      </c>
      <c r="G15">
        <v>2.0999999999999999E-3</v>
      </c>
      <c r="H15">
        <v>4.0000000000000002E-4</v>
      </c>
      <c r="I15">
        <v>6.9999999999999999E-4</v>
      </c>
      <c r="J15">
        <v>3.6700000000000003E-2</v>
      </c>
      <c r="K15">
        <v>3.1199999999999999E-2</v>
      </c>
      <c r="L15">
        <v>0.04</v>
      </c>
      <c r="M15">
        <v>4.0000000000000002E-4</v>
      </c>
      <c r="N15">
        <v>4.0000000000000002E-4</v>
      </c>
      <c r="O15">
        <v>5.3E-3</v>
      </c>
      <c r="P15">
        <v>1.17E-2</v>
      </c>
      <c r="R15">
        <v>20</v>
      </c>
      <c r="S15">
        <v>5</v>
      </c>
    </row>
    <row r="16" spans="1:19" x14ac:dyDescent="0.2">
      <c r="A16" t="s">
        <v>46</v>
      </c>
      <c r="B16">
        <v>100</v>
      </c>
      <c r="C16" s="17">
        <v>1000</v>
      </c>
      <c r="D16" s="1">
        <v>300</v>
      </c>
      <c r="E16">
        <v>0.12089999999999999</v>
      </c>
      <c r="F16">
        <v>4.4000000000000003E-3</v>
      </c>
      <c r="G16">
        <v>0.12620000000000001</v>
      </c>
      <c r="H16">
        <v>1.8800000000000001E-2</v>
      </c>
      <c r="I16">
        <v>0.18909999999999999</v>
      </c>
      <c r="J16">
        <v>0.14080000000000001</v>
      </c>
      <c r="K16">
        <v>0.2132</v>
      </c>
      <c r="L16">
        <v>0.2248</v>
      </c>
      <c r="M16">
        <v>5.9999999999999995E-4</v>
      </c>
      <c r="N16">
        <v>1.6000000000000001E-3</v>
      </c>
      <c r="O16">
        <v>4.8899999999999999E-2</v>
      </c>
      <c r="P16">
        <v>8.6999999999999994E-2</v>
      </c>
      <c r="R16">
        <v>200</v>
      </c>
      <c r="S16">
        <v>50</v>
      </c>
    </row>
    <row r="17" spans="1:19" x14ac:dyDescent="0.2">
      <c r="A17" t="s">
        <v>47</v>
      </c>
      <c r="B17">
        <v>1000</v>
      </c>
      <c r="C17" s="17">
        <v>1000</v>
      </c>
      <c r="D17" s="1">
        <v>300</v>
      </c>
      <c r="E17">
        <v>1.6789000000000001</v>
      </c>
      <c r="F17">
        <v>0.69699999999999995</v>
      </c>
      <c r="G17">
        <v>2.6334</v>
      </c>
      <c r="H17">
        <v>0.65920000000000001</v>
      </c>
      <c r="I17">
        <v>3.0045999999999999</v>
      </c>
      <c r="J17">
        <v>1.9576</v>
      </c>
      <c r="K17">
        <v>2.9912999999999998</v>
      </c>
      <c r="L17">
        <v>3.2549000000000001</v>
      </c>
      <c r="M17">
        <v>2.0000000000000001E-4</v>
      </c>
      <c r="N17">
        <v>2E-3</v>
      </c>
      <c r="O17">
        <v>0.6643</v>
      </c>
      <c r="P17">
        <v>1.1171</v>
      </c>
      <c r="R17">
        <v>2000</v>
      </c>
      <c r="S17">
        <v>500</v>
      </c>
    </row>
    <row r="18" spans="1:19" x14ac:dyDescent="0.2">
      <c r="A18" t="s">
        <v>48</v>
      </c>
      <c r="B18">
        <v>10000</v>
      </c>
      <c r="C18" s="17">
        <v>1000</v>
      </c>
      <c r="D18" s="1">
        <v>300</v>
      </c>
      <c r="E18">
        <v>16.9925</v>
      </c>
      <c r="F18">
        <v>8.8163</v>
      </c>
      <c r="G18">
        <v>21.2654</v>
      </c>
      <c r="H18">
        <v>9.2124000000000006</v>
      </c>
      <c r="I18">
        <v>19.0852</v>
      </c>
      <c r="J18">
        <v>11.2057</v>
      </c>
      <c r="K18">
        <v>15.752599999999999</v>
      </c>
      <c r="L18">
        <v>20.195399999999999</v>
      </c>
      <c r="M18">
        <v>2.2561</v>
      </c>
      <c r="N18">
        <v>2.5999999999999999E-3</v>
      </c>
      <c r="O18">
        <v>7.1443000000000003</v>
      </c>
      <c r="P18">
        <v>11.5007</v>
      </c>
      <c r="R18">
        <v>20000</v>
      </c>
      <c r="S18">
        <v>5000</v>
      </c>
    </row>
    <row r="20" spans="1:19" x14ac:dyDescent="0.2">
      <c r="A20" s="2" t="s">
        <v>11</v>
      </c>
    </row>
    <row r="21" spans="1:19" x14ac:dyDescent="0.2">
      <c r="A21" t="s">
        <v>3</v>
      </c>
      <c r="B21" t="s">
        <v>10</v>
      </c>
      <c r="C21" s="7" t="s">
        <v>4</v>
      </c>
      <c r="D21" t="s">
        <v>5</v>
      </c>
      <c r="E21" t="s">
        <v>38</v>
      </c>
      <c r="F21" t="s">
        <v>39</v>
      </c>
      <c r="G21" t="s">
        <v>52</v>
      </c>
      <c r="H21" t="s">
        <v>40</v>
      </c>
      <c r="I21" t="s">
        <v>53</v>
      </c>
      <c r="J21" t="s">
        <v>41</v>
      </c>
      <c r="K21" t="s">
        <v>42</v>
      </c>
      <c r="L21" t="s">
        <v>43</v>
      </c>
      <c r="M21" t="s">
        <v>49</v>
      </c>
      <c r="N21" t="s">
        <v>50</v>
      </c>
      <c r="O21" t="s">
        <v>51</v>
      </c>
      <c r="P21" t="s">
        <v>54</v>
      </c>
      <c r="R21" t="s">
        <v>57</v>
      </c>
      <c r="S21" t="s">
        <v>58</v>
      </c>
    </row>
    <row r="22" spans="1:19" x14ac:dyDescent="0.2">
      <c r="A22" t="s">
        <v>34</v>
      </c>
      <c r="B22">
        <v>10</v>
      </c>
      <c r="C22" s="17">
        <v>1000</v>
      </c>
      <c r="D22" s="1">
        <v>300</v>
      </c>
      <c r="E22">
        <f>MAX(0,E15-E$11)</f>
        <v>7.1999999999999998E-3</v>
      </c>
      <c r="F22">
        <f t="shared" ref="F22:P22" si="0">MAX(0,F15-F$11)</f>
        <v>0</v>
      </c>
      <c r="G22">
        <f t="shared" si="0"/>
        <v>0</v>
      </c>
      <c r="H22">
        <f t="shared" si="0"/>
        <v>0</v>
      </c>
      <c r="I22">
        <f t="shared" si="0"/>
        <v>0</v>
      </c>
      <c r="J22">
        <f t="shared" si="0"/>
        <v>2.3800000000000002E-2</v>
      </c>
      <c r="K22">
        <f t="shared" si="0"/>
        <v>0</v>
      </c>
      <c r="L22">
        <f t="shared" si="0"/>
        <v>2.1600000000000001E-2</v>
      </c>
      <c r="M22">
        <f t="shared" si="0"/>
        <v>4.0000000000000002E-4</v>
      </c>
      <c r="N22">
        <f t="shared" si="0"/>
        <v>1.0000000000000005E-4</v>
      </c>
      <c r="O22">
        <f t="shared" si="0"/>
        <v>0</v>
      </c>
      <c r="P22">
        <f t="shared" si="0"/>
        <v>2.9999999999999992E-4</v>
      </c>
      <c r="R22">
        <v>20</v>
      </c>
      <c r="S22">
        <v>5</v>
      </c>
    </row>
    <row r="23" spans="1:19" x14ac:dyDescent="0.2">
      <c r="A23" t="s">
        <v>35</v>
      </c>
      <c r="B23">
        <v>100</v>
      </c>
      <c r="C23" s="17">
        <v>1000</v>
      </c>
      <c r="D23" s="1">
        <v>300</v>
      </c>
      <c r="E23">
        <f t="shared" ref="E23:P25" si="1">MAX(0,E16-E$11)</f>
        <v>0.1201</v>
      </c>
      <c r="F23">
        <f t="shared" si="1"/>
        <v>2.4000000000000002E-3</v>
      </c>
      <c r="G23">
        <f t="shared" si="1"/>
        <v>0.11700000000000001</v>
      </c>
      <c r="H23">
        <f t="shared" si="1"/>
        <v>1.4700000000000001E-2</v>
      </c>
      <c r="I23">
        <f t="shared" si="1"/>
        <v>0.17519999999999999</v>
      </c>
      <c r="J23">
        <f t="shared" si="1"/>
        <v>0.12790000000000001</v>
      </c>
      <c r="K23">
        <f t="shared" si="1"/>
        <v>0.17749999999999999</v>
      </c>
      <c r="L23">
        <f t="shared" si="1"/>
        <v>0.2064</v>
      </c>
      <c r="M23">
        <f t="shared" si="1"/>
        <v>5.9999999999999995E-4</v>
      </c>
      <c r="N23">
        <f t="shared" si="1"/>
        <v>1.3000000000000002E-3</v>
      </c>
      <c r="O23">
        <f t="shared" si="1"/>
        <v>4.3299999999999998E-2</v>
      </c>
      <c r="P23">
        <f t="shared" si="1"/>
        <v>7.5600000000000001E-2</v>
      </c>
      <c r="R23">
        <v>200</v>
      </c>
      <c r="S23">
        <v>50</v>
      </c>
    </row>
    <row r="24" spans="1:19" x14ac:dyDescent="0.2">
      <c r="A24" t="s">
        <v>36</v>
      </c>
      <c r="B24">
        <v>1000</v>
      </c>
      <c r="C24" s="17">
        <v>1000</v>
      </c>
      <c r="D24" s="1">
        <v>300</v>
      </c>
      <c r="E24">
        <f t="shared" si="1"/>
        <v>1.6781000000000001</v>
      </c>
      <c r="F24">
        <f t="shared" si="1"/>
        <v>0.69499999999999995</v>
      </c>
      <c r="G24">
        <f t="shared" si="1"/>
        <v>2.6242000000000001</v>
      </c>
      <c r="H24">
        <f t="shared" si="1"/>
        <v>0.65510000000000002</v>
      </c>
      <c r="I24">
        <f t="shared" si="1"/>
        <v>2.9906999999999999</v>
      </c>
      <c r="J24">
        <f t="shared" si="1"/>
        <v>1.9447000000000001</v>
      </c>
      <c r="K24">
        <f t="shared" si="1"/>
        <v>2.9556</v>
      </c>
      <c r="L24">
        <f t="shared" si="1"/>
        <v>3.2364999999999999</v>
      </c>
      <c r="M24">
        <f t="shared" si="1"/>
        <v>2.0000000000000001E-4</v>
      </c>
      <c r="N24">
        <f t="shared" si="1"/>
        <v>1.7000000000000001E-3</v>
      </c>
      <c r="O24">
        <f t="shared" si="1"/>
        <v>0.65869999999999995</v>
      </c>
      <c r="P24">
        <f t="shared" si="1"/>
        <v>1.1056999999999999</v>
      </c>
      <c r="R24">
        <v>1000</v>
      </c>
      <c r="S24">
        <v>500</v>
      </c>
    </row>
    <row r="25" spans="1:19" x14ac:dyDescent="0.2">
      <c r="A25" t="s">
        <v>37</v>
      </c>
      <c r="B25">
        <v>10000</v>
      </c>
      <c r="C25" s="17">
        <v>1000</v>
      </c>
      <c r="D25" s="1">
        <v>300</v>
      </c>
      <c r="E25">
        <f t="shared" si="1"/>
        <v>16.991699999999998</v>
      </c>
      <c r="F25">
        <f t="shared" si="1"/>
        <v>8.8142999999999994</v>
      </c>
      <c r="G25">
        <f t="shared" si="1"/>
        <v>21.2562</v>
      </c>
      <c r="H25">
        <f t="shared" si="1"/>
        <v>9.2083000000000013</v>
      </c>
      <c r="I25">
        <f t="shared" si="1"/>
        <v>19.071300000000001</v>
      </c>
      <c r="J25">
        <f t="shared" si="1"/>
        <v>11.1928</v>
      </c>
      <c r="K25">
        <f t="shared" si="1"/>
        <v>15.716899999999999</v>
      </c>
      <c r="L25">
        <f t="shared" si="1"/>
        <v>20.177</v>
      </c>
      <c r="M25">
        <f t="shared" si="1"/>
        <v>2.2561</v>
      </c>
      <c r="N25">
        <f t="shared" si="1"/>
        <v>2.3E-3</v>
      </c>
      <c r="O25">
        <f t="shared" si="1"/>
        <v>7.1387</v>
      </c>
      <c r="P25">
        <f t="shared" si="1"/>
        <v>11.4893</v>
      </c>
      <c r="R25">
        <v>2000</v>
      </c>
      <c r="S25">
        <v>5000</v>
      </c>
    </row>
    <row r="26" spans="1:19" x14ac:dyDescent="0.2">
      <c r="D26" t="s">
        <v>12</v>
      </c>
      <c r="E26">
        <f t="shared" ref="E26:K26" si="2">SLOPE(E22:E25,$B$22:$B$25)</f>
        <v>1.7019915198516933E-3</v>
      </c>
      <c r="F26">
        <f t="shared" si="2"/>
        <v>8.8977401238666144E-4</v>
      </c>
      <c r="G26">
        <f>SLOPE(G22:G25,$S$22:$S$25)</f>
        <v>4.234945908585027E-3</v>
      </c>
      <c r="H26">
        <f t="shared" si="2"/>
        <v>9.3087976727701939E-4</v>
      </c>
      <c r="I26">
        <f>SLOPE(I22:I25,$S$22:$S$25)</f>
        <v>3.7620383146186338E-3</v>
      </c>
      <c r="J26">
        <f t="shared" si="2"/>
        <v>1.097258705462383E-3</v>
      </c>
      <c r="K26">
        <f t="shared" si="2"/>
        <v>1.5364688072305773E-3</v>
      </c>
      <c r="L26">
        <f>SLOPE(L22:L25,$R$22:$R$25)</f>
        <v>1.0048116856594371E-2</v>
      </c>
      <c r="M26">
        <f>SLOPE(M22:M25,$B$22:$B$25)</f>
        <v>2.322328063710161E-4</v>
      </c>
      <c r="N26">
        <f>SLOPE(N22:N25,$B$22:$B$25)</f>
        <v>1.4015978857360955E-7</v>
      </c>
      <c r="O26">
        <f>SLOPE(P22:P25,$B$22:$B$25)</f>
        <v>1.1519664706995481E-3</v>
      </c>
      <c r="P26">
        <f>SLOPE(P22:P25,$B$22:$B$25)</f>
        <v>1.1519664706995481E-3</v>
      </c>
    </row>
    <row r="27" spans="1:19" x14ac:dyDescent="0.2">
      <c r="D27" t="s">
        <v>13</v>
      </c>
      <c r="E27">
        <f t="shared" ref="E27:K27" si="3">RSQ(E22:E25,$B$22:$B$25)</f>
        <v>0.99999588705953868</v>
      </c>
      <c r="F27">
        <f t="shared" si="3"/>
        <v>0.99968387190407115</v>
      </c>
      <c r="G27">
        <f>RSQ(G22:G25, $S$22:$S$25)</f>
        <v>0.99931034455368228</v>
      </c>
      <c r="H27">
        <f t="shared" si="3"/>
        <v>0.9993659563499383</v>
      </c>
      <c r="I27">
        <f>RSQ(I22:I25,$S$22:$S$25)</f>
        <v>0.99657999537127151</v>
      </c>
      <c r="J27">
        <f t="shared" si="3"/>
        <v>0.99452017562758632</v>
      </c>
      <c r="K27">
        <f t="shared" si="3"/>
        <v>0.99193302270207429</v>
      </c>
      <c r="L27">
        <f>RSQ(L22:L25,$R$22:$R$25)</f>
        <v>0.88950151701287417</v>
      </c>
      <c r="M27">
        <f>RSQ(M22:M25,$B$22:$B$25)</f>
        <v>0.99143377646269071</v>
      </c>
      <c r="N27">
        <f>RSQ(N22:N25,$B$22:$B$25)</f>
        <v>0.53209309696911822</v>
      </c>
      <c r="O27">
        <f>RSQ(P22:P25,$B$22:$B$25)</f>
        <v>0.99999252735271504</v>
      </c>
      <c r="P27">
        <f>RSQ(P22:P25,$B$22:$B$25)</f>
        <v>0.99999252735271504</v>
      </c>
    </row>
    <row r="73" spans="1:1" x14ac:dyDescent="0.2">
      <c r="A73" s="3"/>
    </row>
    <row r="89" spans="1:16" x14ac:dyDescent="0.2">
      <c r="A89" s="2" t="s">
        <v>44</v>
      </c>
    </row>
    <row r="90" spans="1:16" x14ac:dyDescent="0.2">
      <c r="A90" t="s">
        <v>3</v>
      </c>
      <c r="B90" t="s">
        <v>10</v>
      </c>
      <c r="C90" s="7" t="s">
        <v>4</v>
      </c>
      <c r="D90" t="s">
        <v>5</v>
      </c>
      <c r="E90" t="s">
        <v>38</v>
      </c>
      <c r="F90" t="s">
        <v>39</v>
      </c>
      <c r="G90" t="s">
        <v>52</v>
      </c>
      <c r="H90" t="s">
        <v>40</v>
      </c>
      <c r="I90" t="s">
        <v>53</v>
      </c>
      <c r="J90" t="s">
        <v>41</v>
      </c>
      <c r="K90" t="s">
        <v>42</v>
      </c>
      <c r="L90" t="s">
        <v>43</v>
      </c>
      <c r="M90" t="s">
        <v>49</v>
      </c>
      <c r="N90" t="s">
        <v>50</v>
      </c>
      <c r="O90" t="s">
        <v>51</v>
      </c>
      <c r="P90" t="s">
        <v>54</v>
      </c>
    </row>
    <row r="91" spans="1:16" x14ac:dyDescent="0.2">
      <c r="A91" t="s">
        <v>62</v>
      </c>
      <c r="B91">
        <v>1000</v>
      </c>
      <c r="C91" s="17">
        <v>1000</v>
      </c>
      <c r="D91" s="1">
        <v>300</v>
      </c>
      <c r="E91">
        <v>1.6789000000000001</v>
      </c>
      <c r="F91">
        <v>0.69699999999999995</v>
      </c>
      <c r="G91">
        <v>2.6334</v>
      </c>
      <c r="H91">
        <v>0.65920000000000001</v>
      </c>
      <c r="I91">
        <v>3.0045999999999999</v>
      </c>
      <c r="J91">
        <v>1.9576</v>
      </c>
      <c r="K91">
        <v>2.9912999999999998</v>
      </c>
      <c r="L91">
        <v>3.2549000000000001</v>
      </c>
      <c r="M91">
        <v>2.0000000000000001E-4</v>
      </c>
      <c r="N91">
        <v>2E-3</v>
      </c>
      <c r="O91">
        <v>0.6643</v>
      </c>
      <c r="P91">
        <v>1.1171</v>
      </c>
    </row>
    <row r="92" spans="1:16" x14ac:dyDescent="0.2">
      <c r="A92" t="s">
        <v>62</v>
      </c>
      <c r="B92">
        <v>1000</v>
      </c>
      <c r="C92" s="17">
        <v>1000</v>
      </c>
      <c r="D92" s="1">
        <v>300</v>
      </c>
      <c r="E92">
        <v>1.581</v>
      </c>
      <c r="F92">
        <v>0.59370000000000001</v>
      </c>
      <c r="G92">
        <v>2.1783000000000001</v>
      </c>
      <c r="H92">
        <v>0.25190000000000001</v>
      </c>
      <c r="I92">
        <v>2.4174000000000002</v>
      </c>
      <c r="J92">
        <v>1.8134999999999999</v>
      </c>
      <c r="K92">
        <v>2.88</v>
      </c>
      <c r="L92">
        <v>3.1084000000000001</v>
      </c>
      <c r="M92">
        <v>0.123</v>
      </c>
      <c r="N92">
        <v>5.9999999999999995E-4</v>
      </c>
      <c r="O92">
        <v>0.64259999999999995</v>
      </c>
      <c r="P92">
        <v>0.98660000000000003</v>
      </c>
    </row>
    <row r="93" spans="1:16" x14ac:dyDescent="0.2">
      <c r="A93" t="s">
        <v>62</v>
      </c>
      <c r="B93">
        <v>1000</v>
      </c>
      <c r="C93" s="17">
        <v>1000</v>
      </c>
      <c r="D93" s="1">
        <v>300</v>
      </c>
      <c r="E93">
        <v>1.5599000000000001</v>
      </c>
      <c r="F93">
        <v>0.59350000000000003</v>
      </c>
      <c r="G93">
        <v>2.4506999999999999</v>
      </c>
      <c r="H93">
        <v>0.52510000000000001</v>
      </c>
      <c r="I93">
        <v>2.58</v>
      </c>
      <c r="J93">
        <v>1.9063000000000001</v>
      </c>
      <c r="K93">
        <v>2.9260999999999999</v>
      </c>
      <c r="L93">
        <v>3.1120000000000001</v>
      </c>
      <c r="M93">
        <v>2.7000000000000001E-3</v>
      </c>
      <c r="N93">
        <v>1.8E-3</v>
      </c>
      <c r="O93">
        <v>0.3886</v>
      </c>
      <c r="P93">
        <v>0.95140000000000002</v>
      </c>
    </row>
    <row r="94" spans="1:16" x14ac:dyDescent="0.2">
      <c r="A94" t="s">
        <v>62</v>
      </c>
      <c r="B94">
        <v>1000</v>
      </c>
      <c r="C94" s="17">
        <v>1000</v>
      </c>
      <c r="D94" s="1">
        <v>300</v>
      </c>
      <c r="E94">
        <v>1.5696000000000001</v>
      </c>
      <c r="F94">
        <v>0.64510000000000001</v>
      </c>
      <c r="G94">
        <v>2.5339</v>
      </c>
      <c r="H94">
        <v>0.61519999999999997</v>
      </c>
      <c r="I94">
        <v>2.984</v>
      </c>
      <c r="J94">
        <v>1.9538</v>
      </c>
      <c r="K94">
        <v>2.9049</v>
      </c>
      <c r="L94">
        <v>3.1846999999999999</v>
      </c>
      <c r="M94">
        <v>5.9999999999999995E-4</v>
      </c>
      <c r="N94">
        <v>3.3999999999999998E-3</v>
      </c>
      <c r="O94">
        <v>0.56320000000000003</v>
      </c>
      <c r="P94">
        <v>0.85640000000000005</v>
      </c>
    </row>
    <row r="95" spans="1:16" x14ac:dyDescent="0.2">
      <c r="A95" t="s">
        <v>62</v>
      </c>
      <c r="B95">
        <v>1000</v>
      </c>
      <c r="C95" s="17">
        <v>1000</v>
      </c>
      <c r="D95" s="1">
        <v>300</v>
      </c>
    </row>
    <row r="97" spans="1:26" x14ac:dyDescent="0.2">
      <c r="A97" s="2" t="s">
        <v>19</v>
      </c>
    </row>
    <row r="98" spans="1:26" x14ac:dyDescent="0.2">
      <c r="A98" t="s">
        <v>3</v>
      </c>
      <c r="B98" t="s">
        <v>10</v>
      </c>
      <c r="C98" s="7" t="s">
        <v>4</v>
      </c>
      <c r="D98" t="s">
        <v>5</v>
      </c>
      <c r="E98" t="s">
        <v>38</v>
      </c>
      <c r="F98" t="s">
        <v>39</v>
      </c>
      <c r="G98" t="s">
        <v>52</v>
      </c>
      <c r="H98" t="s">
        <v>40</v>
      </c>
      <c r="I98" t="s">
        <v>53</v>
      </c>
      <c r="J98" t="s">
        <v>41</v>
      </c>
      <c r="K98" t="s">
        <v>42</v>
      </c>
      <c r="L98" t="s">
        <v>43</v>
      </c>
      <c r="M98" t="s">
        <v>49</v>
      </c>
      <c r="N98" t="s">
        <v>50</v>
      </c>
      <c r="O98" t="s">
        <v>51</v>
      </c>
      <c r="P98" t="s">
        <v>54</v>
      </c>
    </row>
    <row r="99" spans="1:26" x14ac:dyDescent="0.2">
      <c r="A99" t="s">
        <v>63</v>
      </c>
      <c r="B99">
        <v>1000</v>
      </c>
      <c r="C99" s="17">
        <v>1000</v>
      </c>
      <c r="D99" s="1">
        <v>300</v>
      </c>
      <c r="E99">
        <f>E91-E$11</f>
        <v>1.6781000000000001</v>
      </c>
      <c r="F99">
        <f t="shared" ref="F99:N99" si="4">F91-F$11</f>
        <v>0.69499999999999995</v>
      </c>
      <c r="G99">
        <f t="shared" si="4"/>
        <v>2.6242000000000001</v>
      </c>
      <c r="H99">
        <f t="shared" si="4"/>
        <v>0.65510000000000002</v>
      </c>
      <c r="I99">
        <f t="shared" si="4"/>
        <v>2.9906999999999999</v>
      </c>
      <c r="J99">
        <f t="shared" si="4"/>
        <v>1.9447000000000001</v>
      </c>
      <c r="K99">
        <f t="shared" si="4"/>
        <v>2.9556</v>
      </c>
      <c r="L99">
        <f t="shared" si="4"/>
        <v>3.2364999999999999</v>
      </c>
      <c r="M99" s="13">
        <f t="shared" si="4"/>
        <v>2.0000000000000001E-4</v>
      </c>
      <c r="N99">
        <f t="shared" si="4"/>
        <v>1.7000000000000001E-3</v>
      </c>
      <c r="O99">
        <f t="shared" ref="O99:P100" si="5">O91-O$11</f>
        <v>0.65869999999999995</v>
      </c>
      <c r="P99">
        <f t="shared" si="5"/>
        <v>1.1056999999999999</v>
      </c>
    </row>
    <row r="100" spans="1:26" x14ac:dyDescent="0.2">
      <c r="A100" t="s">
        <v>63</v>
      </c>
      <c r="B100">
        <v>1000</v>
      </c>
      <c r="C100" s="17">
        <v>1000</v>
      </c>
      <c r="D100" s="1">
        <v>300</v>
      </c>
      <c r="E100">
        <f>E92-E$11</f>
        <v>1.5802</v>
      </c>
      <c r="F100">
        <f t="shared" ref="F100:N100" si="6">F92-F$11</f>
        <v>0.5917</v>
      </c>
      <c r="G100">
        <f t="shared" si="6"/>
        <v>2.1691000000000003</v>
      </c>
      <c r="H100">
        <f t="shared" si="6"/>
        <v>0.24780000000000002</v>
      </c>
      <c r="I100">
        <f t="shared" si="6"/>
        <v>2.4035000000000002</v>
      </c>
      <c r="J100">
        <f t="shared" si="6"/>
        <v>1.8006</v>
      </c>
      <c r="K100">
        <f t="shared" si="6"/>
        <v>2.8443000000000001</v>
      </c>
      <c r="L100">
        <f t="shared" si="6"/>
        <v>3.09</v>
      </c>
      <c r="M100" s="13">
        <f t="shared" si="6"/>
        <v>0.123</v>
      </c>
      <c r="N100">
        <f t="shared" si="6"/>
        <v>2.9999999999999997E-4</v>
      </c>
      <c r="O100">
        <f t="shared" si="5"/>
        <v>0.6369999999999999</v>
      </c>
      <c r="P100">
        <f t="shared" si="5"/>
        <v>0.97520000000000007</v>
      </c>
    </row>
    <row r="101" spans="1:26" x14ac:dyDescent="0.2">
      <c r="A101" t="s">
        <v>63</v>
      </c>
      <c r="B101">
        <v>1000</v>
      </c>
      <c r="C101" s="17">
        <v>1000</v>
      </c>
      <c r="D101" s="1">
        <v>300</v>
      </c>
      <c r="E101">
        <f>E93-E$11</f>
        <v>1.5591000000000002</v>
      </c>
      <c r="F101">
        <f t="shared" ref="F101:P101" si="7">F93-F$11</f>
        <v>0.59150000000000003</v>
      </c>
      <c r="G101">
        <f t="shared" si="7"/>
        <v>2.4415</v>
      </c>
      <c r="H101">
        <f t="shared" si="7"/>
        <v>0.52100000000000002</v>
      </c>
      <c r="I101">
        <f t="shared" si="7"/>
        <v>2.5661</v>
      </c>
      <c r="J101">
        <f t="shared" si="7"/>
        <v>1.8934000000000002</v>
      </c>
      <c r="K101">
        <f t="shared" si="7"/>
        <v>2.8904000000000001</v>
      </c>
      <c r="L101">
        <f t="shared" si="7"/>
        <v>3.0935999999999999</v>
      </c>
      <c r="M101" s="13">
        <f t="shared" si="7"/>
        <v>2.7000000000000001E-3</v>
      </c>
      <c r="N101">
        <f t="shared" si="7"/>
        <v>1.5E-3</v>
      </c>
      <c r="O101">
        <f t="shared" si="7"/>
        <v>0.38300000000000001</v>
      </c>
      <c r="P101">
        <f t="shared" si="7"/>
        <v>0.94000000000000006</v>
      </c>
    </row>
    <row r="102" spans="1:26" x14ac:dyDescent="0.2">
      <c r="A102" t="s">
        <v>63</v>
      </c>
      <c r="B102">
        <v>1000</v>
      </c>
      <c r="C102" s="17">
        <v>1000</v>
      </c>
      <c r="D102" s="1">
        <v>300</v>
      </c>
      <c r="E102">
        <f>E94-E$11</f>
        <v>1.5688000000000002</v>
      </c>
      <c r="F102">
        <f t="shared" ref="F102:P102" si="8">F94-F$11</f>
        <v>0.6431</v>
      </c>
      <c r="G102">
        <f t="shared" si="8"/>
        <v>2.5247000000000002</v>
      </c>
      <c r="H102">
        <f t="shared" si="8"/>
        <v>0.61109999999999998</v>
      </c>
      <c r="I102">
        <f t="shared" si="8"/>
        <v>2.9701</v>
      </c>
      <c r="J102">
        <f t="shared" si="8"/>
        <v>1.9409000000000001</v>
      </c>
      <c r="K102">
        <f t="shared" si="8"/>
        <v>2.8692000000000002</v>
      </c>
      <c r="L102">
        <f t="shared" si="8"/>
        <v>3.1662999999999997</v>
      </c>
      <c r="M102" s="13">
        <f t="shared" si="8"/>
        <v>5.9999999999999995E-4</v>
      </c>
      <c r="N102">
        <f t="shared" si="8"/>
        <v>3.0999999999999999E-3</v>
      </c>
      <c r="O102">
        <f t="shared" si="8"/>
        <v>0.55759999999999998</v>
      </c>
      <c r="P102">
        <f t="shared" si="8"/>
        <v>0.84500000000000008</v>
      </c>
    </row>
    <row r="103" spans="1:26" x14ac:dyDescent="0.2">
      <c r="D103" t="s">
        <v>15</v>
      </c>
      <c r="E103">
        <f t="shared" ref="E103:P103" si="9">AVERAGE(E99:E102)</f>
        <v>1.5965500000000001</v>
      </c>
      <c r="F103">
        <f t="shared" si="9"/>
        <v>0.63032500000000002</v>
      </c>
      <c r="G103">
        <f t="shared" si="9"/>
        <v>2.4398749999999998</v>
      </c>
      <c r="H103">
        <f t="shared" si="9"/>
        <v>0.50875000000000004</v>
      </c>
      <c r="I103">
        <f t="shared" si="9"/>
        <v>2.7326000000000001</v>
      </c>
      <c r="J103">
        <f t="shared" si="9"/>
        <v>1.8949</v>
      </c>
      <c r="K103">
        <f t="shared" si="9"/>
        <v>2.889875</v>
      </c>
      <c r="L103">
        <f t="shared" si="9"/>
        <v>3.1465999999999998</v>
      </c>
      <c r="M103">
        <f t="shared" si="9"/>
        <v>3.1625E-2</v>
      </c>
      <c r="N103">
        <f t="shared" si="9"/>
        <v>1.65E-3</v>
      </c>
      <c r="O103">
        <f t="shared" si="9"/>
        <v>0.55907499999999999</v>
      </c>
      <c r="P103">
        <f t="shared" si="9"/>
        <v>0.96647499999999997</v>
      </c>
    </row>
    <row r="104" spans="1:26" x14ac:dyDescent="0.2">
      <c r="D104" t="s">
        <v>16</v>
      </c>
      <c r="E104">
        <f t="shared" ref="E104:P104" si="10">STDEV(E99:E102)</f>
        <v>5.504631383359531E-2</v>
      </c>
      <c r="F104">
        <f t="shared" si="10"/>
        <v>4.9481739055938577E-2</v>
      </c>
      <c r="G104">
        <f t="shared" si="10"/>
        <v>0.1953567057973695</v>
      </c>
      <c r="H104">
        <f t="shared" si="10"/>
        <v>0.18270085750574172</v>
      </c>
      <c r="I104">
        <f t="shared" si="10"/>
        <v>0.29385422689943835</v>
      </c>
      <c r="J104">
        <f t="shared" si="10"/>
        <v>6.7059128138283103E-2</v>
      </c>
      <c r="K104">
        <f t="shared" si="10"/>
        <v>4.7695518657416815E-2</v>
      </c>
      <c r="L104">
        <f t="shared" si="10"/>
        <v>6.9480596811867801E-2</v>
      </c>
      <c r="M104">
        <f t="shared" si="10"/>
        <v>6.0926533628625219E-2</v>
      </c>
      <c r="N104">
        <f t="shared" si="10"/>
        <v>1.1474609652039002E-3</v>
      </c>
      <c r="O104">
        <f t="shared" si="10"/>
        <v>0.12516925541042392</v>
      </c>
      <c r="P104">
        <f t="shared" si="10"/>
        <v>0.10788393068478727</v>
      </c>
    </row>
    <row r="105" spans="1:26" x14ac:dyDescent="0.2">
      <c r="D105" t="s">
        <v>17</v>
      </c>
      <c r="E105">
        <f t="shared" ref="E105:E106" si="11">$B$102*$C$102/(1000+60+100)*$D$102/1000000/E103</f>
        <v>0.16198721596891574</v>
      </c>
      <c r="F105">
        <f t="shared" ref="F105:P105" si="12">$B$102*$C$102/(1000+60+100)*$D$102/1000000/F103</f>
        <v>0.41029736985709342</v>
      </c>
      <c r="G105">
        <f t="shared" si="12"/>
        <v>0.10599751612487215</v>
      </c>
      <c r="H105">
        <f t="shared" si="12"/>
        <v>0.50834533593154285</v>
      </c>
      <c r="I105">
        <f t="shared" si="12"/>
        <v>9.464271743217903E-2</v>
      </c>
      <c r="J105">
        <f t="shared" si="12"/>
        <v>0.13648250021382258</v>
      </c>
      <c r="K105">
        <f t="shared" si="12"/>
        <v>8.9491998669552292E-2</v>
      </c>
      <c r="L105">
        <f t="shared" si="12"/>
        <v>8.2190519816682281E-2</v>
      </c>
      <c r="M105">
        <f t="shared" si="12"/>
        <v>8.1777293171596028</v>
      </c>
      <c r="N105">
        <f t="shared" si="12"/>
        <v>156.73981191222572</v>
      </c>
      <c r="O105">
        <f t="shared" si="12"/>
        <v>0.4625867542908777</v>
      </c>
      <c r="P105">
        <f t="shared" si="12"/>
        <v>0.26759170144615479</v>
      </c>
      <c r="T105">
        <v>4.5999999999999999E-3</v>
      </c>
      <c r="U105">
        <v>0</v>
      </c>
      <c r="V105">
        <v>2E-3</v>
      </c>
      <c r="X105">
        <v>9.1999999999999998E-3</v>
      </c>
      <c r="Y105">
        <v>0</v>
      </c>
      <c r="Z105">
        <v>4.0000000000000001E-3</v>
      </c>
    </row>
    <row r="106" spans="1:26" x14ac:dyDescent="0.2">
      <c r="D106" t="s">
        <v>18</v>
      </c>
      <c r="E106">
        <f t="shared" si="11"/>
        <v>4.6982381133999507</v>
      </c>
      <c r="F106">
        <f t="shared" ref="F106:P106" si="13">$B$102*$C$102/(1000+60+100)*$D$102/1000000/F104</f>
        <v>5.2265885271898895</v>
      </c>
      <c r="G106">
        <f t="shared" si="13"/>
        <v>1.3238383018365516</v>
      </c>
      <c r="H106">
        <f t="shared" si="13"/>
        <v>1.4155417395730876</v>
      </c>
      <c r="I106">
        <f t="shared" si="13"/>
        <v>0.88009858624111814</v>
      </c>
      <c r="J106">
        <f t="shared" si="13"/>
        <v>3.8566068011183932</v>
      </c>
      <c r="K106">
        <f t="shared" si="13"/>
        <v>5.4223268125622122</v>
      </c>
      <c r="L106">
        <f t="shared" si="13"/>
        <v>3.7222001756179228</v>
      </c>
      <c r="M106">
        <f t="shared" si="13"/>
        <v>4.2447957277790085</v>
      </c>
      <c r="N106">
        <f t="shared" si="13"/>
        <v>225.38517430892853</v>
      </c>
      <c r="O106">
        <f t="shared" si="13"/>
        <v>2.0661678365599263</v>
      </c>
      <c r="P106">
        <f t="shared" si="13"/>
        <v>2.3972123374963439</v>
      </c>
      <c r="R106" s="4"/>
      <c r="T106">
        <v>1E-4</v>
      </c>
      <c r="U106">
        <v>2.3999999999999998E-3</v>
      </c>
      <c r="V106">
        <v>5.9999999999999995E-4</v>
      </c>
      <c r="X106">
        <v>2.0000000000000001E-4</v>
      </c>
      <c r="Y106">
        <v>4.7999999999999996E-3</v>
      </c>
      <c r="Z106">
        <v>1.1999999999999999E-3</v>
      </c>
    </row>
    <row r="107" spans="1:26" x14ac:dyDescent="0.2">
      <c r="T107">
        <v>4.0000000000000002E-4</v>
      </c>
      <c r="U107">
        <v>4.5999999999999999E-3</v>
      </c>
      <c r="V107">
        <v>7.7999999999999996E-3</v>
      </c>
      <c r="X107">
        <v>8.0000000000000004E-4</v>
      </c>
      <c r="Y107">
        <v>9.1999999999999998E-3</v>
      </c>
      <c r="Z107">
        <v>1.5599999999999999E-2</v>
      </c>
    </row>
    <row r="108" spans="1:26" x14ac:dyDescent="0.2">
      <c r="T108">
        <v>1.5E-3</v>
      </c>
      <c r="U108">
        <v>4.0000000000000001E-3</v>
      </c>
      <c r="V108">
        <v>8.9999999999999998E-4</v>
      </c>
      <c r="X108">
        <v>3.0000000000000001E-3</v>
      </c>
      <c r="Y108">
        <v>8.0000000000000002E-3</v>
      </c>
      <c r="Z108">
        <v>1.8E-3</v>
      </c>
    </row>
    <row r="109" spans="1:26" x14ac:dyDescent="0.2">
      <c r="A109" s="2" t="s">
        <v>14</v>
      </c>
      <c r="T109">
        <v>8.8999999999999999E-3</v>
      </c>
      <c r="U109">
        <v>1.54E-2</v>
      </c>
      <c r="V109">
        <v>1.5299999999999999E-2</v>
      </c>
      <c r="X109">
        <v>1.78E-2</v>
      </c>
      <c r="Y109">
        <v>3.0800000000000001E-2</v>
      </c>
      <c r="Z109">
        <v>3.0599999999999999E-2</v>
      </c>
    </row>
    <row r="110" spans="1:26" x14ac:dyDescent="0.2">
      <c r="A110" t="s">
        <v>3</v>
      </c>
      <c r="C110" s="7" t="s">
        <v>4</v>
      </c>
      <c r="D110" t="s">
        <v>5</v>
      </c>
      <c r="E110" t="s">
        <v>38</v>
      </c>
      <c r="F110" t="s">
        <v>39</v>
      </c>
      <c r="G110" t="s">
        <v>52</v>
      </c>
      <c r="H110" t="s">
        <v>40</v>
      </c>
      <c r="I110" t="s">
        <v>53</v>
      </c>
      <c r="J110" t="s">
        <v>41</v>
      </c>
      <c r="K110" t="s">
        <v>42</v>
      </c>
      <c r="L110" t="s">
        <v>43</v>
      </c>
      <c r="M110" t="s">
        <v>49</v>
      </c>
      <c r="N110" t="s">
        <v>50</v>
      </c>
      <c r="O110" t="s">
        <v>51</v>
      </c>
      <c r="P110" t="s">
        <v>54</v>
      </c>
      <c r="T110">
        <v>3.8999999999999998E-3</v>
      </c>
      <c r="U110">
        <v>1.11E-2</v>
      </c>
      <c r="V110">
        <v>1.8599999999999998E-2</v>
      </c>
      <c r="X110">
        <v>7.7999999999999996E-3</v>
      </c>
      <c r="Y110">
        <v>2.2200000000000001E-2</v>
      </c>
      <c r="Z110">
        <v>3.7199999999999997E-2</v>
      </c>
    </row>
    <row r="111" spans="1:26" x14ac:dyDescent="0.2">
      <c r="A111" t="s">
        <v>31</v>
      </c>
      <c r="C111" s="17">
        <v>1000</v>
      </c>
      <c r="D111" s="1">
        <v>300</v>
      </c>
      <c r="E111">
        <v>9.1999999999999998E-3</v>
      </c>
      <c r="F111">
        <v>2.0000000000000001E-4</v>
      </c>
      <c r="G111">
        <v>8.0000000000000004E-4</v>
      </c>
      <c r="H111">
        <v>3.0000000000000001E-3</v>
      </c>
      <c r="I111">
        <v>1.78E-2</v>
      </c>
      <c r="J111">
        <v>7.7999999999999996E-3</v>
      </c>
      <c r="K111">
        <v>2.0400000000000001E-2</v>
      </c>
      <c r="L111">
        <v>8.0000000000000002E-3</v>
      </c>
      <c r="M111">
        <v>1.1999999999999999E-3</v>
      </c>
      <c r="N111">
        <v>2.2000000000000001E-3</v>
      </c>
      <c r="O111">
        <v>2.46E-2</v>
      </c>
      <c r="P111">
        <v>1.3599999999999999E-2</v>
      </c>
      <c r="T111">
        <v>1.0200000000000001E-2</v>
      </c>
      <c r="U111">
        <v>9.7999999999999997E-3</v>
      </c>
      <c r="V111">
        <v>2.3800000000000002E-2</v>
      </c>
      <c r="X111">
        <v>2.0400000000000001E-2</v>
      </c>
      <c r="Y111">
        <v>1.9599999999999999E-2</v>
      </c>
      <c r="Z111">
        <v>4.7600000000000003E-2</v>
      </c>
    </row>
    <row r="112" spans="1:26" x14ac:dyDescent="0.2">
      <c r="A112" t="s">
        <v>32</v>
      </c>
      <c r="C112" s="17">
        <v>1000</v>
      </c>
      <c r="D112" s="1">
        <v>300</v>
      </c>
      <c r="E112">
        <v>0</v>
      </c>
      <c r="F112">
        <v>4.7999999999999996E-3</v>
      </c>
      <c r="G112">
        <v>9.1999999999999998E-3</v>
      </c>
      <c r="H112">
        <v>8.0000000000000002E-3</v>
      </c>
      <c r="I112">
        <v>3.0800000000000001E-2</v>
      </c>
      <c r="J112">
        <v>2.2200000000000001E-2</v>
      </c>
      <c r="K112">
        <v>1.9599999999999999E-2</v>
      </c>
      <c r="L112">
        <v>4.3999999999999997E-2</v>
      </c>
      <c r="M112">
        <v>1.4E-3</v>
      </c>
      <c r="N112">
        <v>8.0000000000000004E-4</v>
      </c>
      <c r="O112">
        <v>6.1999999999999998E-3</v>
      </c>
      <c r="P112">
        <v>1.2E-2</v>
      </c>
      <c r="T112">
        <v>4.0000000000000001E-3</v>
      </c>
      <c r="U112">
        <v>2.1999999999999999E-2</v>
      </c>
      <c r="V112">
        <v>1.3599999999999999E-2</v>
      </c>
      <c r="X112">
        <v>8.0000000000000002E-3</v>
      </c>
      <c r="Y112">
        <v>4.3999999999999997E-2</v>
      </c>
      <c r="Z112">
        <v>2.7199999999999998E-2</v>
      </c>
    </row>
    <row r="113" spans="1:33" x14ac:dyDescent="0.2">
      <c r="A113" t="s">
        <v>32</v>
      </c>
      <c r="C113" s="17">
        <v>1000</v>
      </c>
      <c r="D113" s="1">
        <v>300</v>
      </c>
      <c r="E113">
        <v>4.0000000000000001E-3</v>
      </c>
      <c r="F113">
        <v>1.1999999999999999E-3</v>
      </c>
      <c r="G113">
        <v>1.5599999999999999E-2</v>
      </c>
      <c r="H113">
        <v>1.8E-3</v>
      </c>
      <c r="I113">
        <v>3.0599999999999999E-2</v>
      </c>
      <c r="J113">
        <v>3.7199999999999997E-2</v>
      </c>
      <c r="K113">
        <v>4.7600000000000003E-2</v>
      </c>
      <c r="L113">
        <v>2.7199999999999998E-2</v>
      </c>
      <c r="M113">
        <v>2E-3</v>
      </c>
      <c r="N113">
        <v>8.0000000000000004E-4</v>
      </c>
      <c r="O113">
        <v>1.8E-3</v>
      </c>
      <c r="P113">
        <v>7.7999999999999996E-3</v>
      </c>
      <c r="T113">
        <v>5.9999999999999995E-4</v>
      </c>
      <c r="U113">
        <v>6.9999999999999999E-4</v>
      </c>
      <c r="V113">
        <v>1E-3</v>
      </c>
      <c r="X113">
        <v>1.1999999999999999E-3</v>
      </c>
      <c r="Y113">
        <v>1.4E-3</v>
      </c>
      <c r="Z113">
        <v>2E-3</v>
      </c>
    </row>
    <row r="114" spans="1:33" x14ac:dyDescent="0.2">
      <c r="T114">
        <v>1.1000000000000001E-3</v>
      </c>
      <c r="U114">
        <v>4.0000000000000002E-4</v>
      </c>
      <c r="V114">
        <v>4.0000000000000002E-4</v>
      </c>
      <c r="X114">
        <v>2.2000000000000001E-3</v>
      </c>
      <c r="Y114">
        <v>8.0000000000000004E-4</v>
      </c>
      <c r="Z114">
        <v>8.0000000000000004E-4</v>
      </c>
    </row>
    <row r="115" spans="1:33" x14ac:dyDescent="0.2">
      <c r="A115" s="2" t="s">
        <v>20</v>
      </c>
      <c r="T115">
        <v>1.23E-2</v>
      </c>
      <c r="U115">
        <v>3.0999999999999999E-3</v>
      </c>
      <c r="V115">
        <v>8.9999999999999998E-4</v>
      </c>
      <c r="X115">
        <v>2.46E-2</v>
      </c>
      <c r="Y115">
        <v>6.1999999999999998E-3</v>
      </c>
      <c r="Z115">
        <v>1.8E-3</v>
      </c>
    </row>
    <row r="116" spans="1:33" x14ac:dyDescent="0.2">
      <c r="A116" t="s">
        <v>3</v>
      </c>
      <c r="C116" s="7" t="s">
        <v>4</v>
      </c>
      <c r="D116" t="s">
        <v>5</v>
      </c>
      <c r="E116" t="s">
        <v>38</v>
      </c>
      <c r="F116" t="s">
        <v>39</v>
      </c>
      <c r="G116" t="s">
        <v>52</v>
      </c>
      <c r="H116" t="s">
        <v>40</v>
      </c>
      <c r="I116" t="s">
        <v>53</v>
      </c>
      <c r="J116" t="s">
        <v>41</v>
      </c>
      <c r="K116" t="s">
        <v>42</v>
      </c>
      <c r="L116" t="s">
        <v>43</v>
      </c>
      <c r="M116" t="s">
        <v>49</v>
      </c>
      <c r="N116" t="s">
        <v>50</v>
      </c>
      <c r="O116" t="s">
        <v>51</v>
      </c>
      <c r="P116" t="s">
        <v>54</v>
      </c>
      <c r="R116" t="s">
        <v>33</v>
      </c>
      <c r="T116">
        <v>6.7999999999999996E-3</v>
      </c>
      <c r="U116">
        <v>6.0000000000000001E-3</v>
      </c>
      <c r="V116">
        <v>3.8999999999999998E-3</v>
      </c>
      <c r="X116">
        <v>1.3599999999999999E-2</v>
      </c>
      <c r="Y116">
        <v>1.2E-2</v>
      </c>
      <c r="Z116">
        <v>7.7999999999999996E-3</v>
      </c>
    </row>
    <row r="117" spans="1:33" x14ac:dyDescent="0.2">
      <c r="A117" t="s">
        <v>31</v>
      </c>
      <c r="C117" s="17">
        <v>1000</v>
      </c>
      <c r="D117" s="1">
        <v>300</v>
      </c>
      <c r="E117">
        <f>E111</f>
        <v>9.1999999999999998E-3</v>
      </c>
      <c r="F117">
        <f t="shared" ref="F117:P117" si="14">F111</f>
        <v>2.0000000000000001E-4</v>
      </c>
      <c r="G117">
        <f t="shared" si="14"/>
        <v>8.0000000000000004E-4</v>
      </c>
      <c r="H117">
        <f t="shared" si="14"/>
        <v>3.0000000000000001E-3</v>
      </c>
      <c r="I117">
        <f t="shared" si="14"/>
        <v>1.78E-2</v>
      </c>
      <c r="J117">
        <f t="shared" si="14"/>
        <v>7.7999999999999996E-3</v>
      </c>
      <c r="K117">
        <f t="shared" si="14"/>
        <v>2.0400000000000001E-2</v>
      </c>
      <c r="L117">
        <f t="shared" si="14"/>
        <v>8.0000000000000002E-3</v>
      </c>
      <c r="M117">
        <f t="shared" si="14"/>
        <v>1.1999999999999999E-3</v>
      </c>
      <c r="N117">
        <f t="shared" si="14"/>
        <v>2.2000000000000001E-3</v>
      </c>
      <c r="O117">
        <f t="shared" si="14"/>
        <v>2.46E-2</v>
      </c>
      <c r="P117">
        <f t="shared" si="14"/>
        <v>1.3599999999999999E-2</v>
      </c>
      <c r="R117" s="4"/>
    </row>
    <row r="118" spans="1:33" x14ac:dyDescent="0.2">
      <c r="A118" t="s">
        <v>32</v>
      </c>
      <c r="C118" s="17">
        <v>1000</v>
      </c>
      <c r="D118" s="1">
        <v>300</v>
      </c>
      <c r="E118">
        <f>E112</f>
        <v>0</v>
      </c>
      <c r="F118">
        <f t="shared" ref="F118:P118" si="15">F112</f>
        <v>4.7999999999999996E-3</v>
      </c>
      <c r="G118">
        <f t="shared" si="15"/>
        <v>9.1999999999999998E-3</v>
      </c>
      <c r="H118">
        <f t="shared" si="15"/>
        <v>8.0000000000000002E-3</v>
      </c>
      <c r="I118">
        <f t="shared" si="15"/>
        <v>3.0800000000000001E-2</v>
      </c>
      <c r="J118">
        <f t="shared" si="15"/>
        <v>2.2200000000000001E-2</v>
      </c>
      <c r="K118">
        <f t="shared" si="15"/>
        <v>1.9599999999999999E-2</v>
      </c>
      <c r="L118">
        <f t="shared" si="15"/>
        <v>4.3999999999999997E-2</v>
      </c>
      <c r="M118">
        <f t="shared" si="15"/>
        <v>1.4E-3</v>
      </c>
      <c r="N118">
        <f t="shared" si="15"/>
        <v>8.0000000000000004E-4</v>
      </c>
      <c r="O118">
        <f t="shared" si="15"/>
        <v>6.1999999999999998E-3</v>
      </c>
      <c r="P118">
        <f t="shared" si="15"/>
        <v>1.2E-2</v>
      </c>
    </row>
    <row r="119" spans="1:33" x14ac:dyDescent="0.2">
      <c r="A119" t="s">
        <v>32</v>
      </c>
      <c r="C119" s="17">
        <v>1000</v>
      </c>
      <c r="D119" s="1">
        <v>300</v>
      </c>
      <c r="E119">
        <f t="shared" ref="E119:O119" si="16">E113-E$11</f>
        <v>3.2000000000000002E-3</v>
      </c>
      <c r="F119">
        <f t="shared" si="16"/>
        <v>-8.0000000000000015E-4</v>
      </c>
      <c r="G119">
        <f t="shared" si="16"/>
        <v>6.3999999999999994E-3</v>
      </c>
      <c r="H119">
        <f t="shared" si="16"/>
        <v>-2.3000000000000004E-3</v>
      </c>
      <c r="I119">
        <f t="shared" si="16"/>
        <v>1.67E-2</v>
      </c>
      <c r="J119">
        <f t="shared" si="16"/>
        <v>2.4299999999999995E-2</v>
      </c>
      <c r="K119">
        <f t="shared" si="16"/>
        <v>1.1900000000000001E-2</v>
      </c>
      <c r="L119">
        <f t="shared" si="16"/>
        <v>8.7999999999999988E-3</v>
      </c>
      <c r="M119">
        <f t="shared" si="16"/>
        <v>2E-3</v>
      </c>
      <c r="N119">
        <f t="shared" si="16"/>
        <v>5.0000000000000001E-4</v>
      </c>
      <c r="O119">
        <f t="shared" si="16"/>
        <v>-3.8E-3</v>
      </c>
      <c r="P119">
        <f t="shared" ref="P119" si="17">P113-P$11</f>
        <v>-3.6000000000000008E-3</v>
      </c>
    </row>
    <row r="120" spans="1:33" x14ac:dyDescent="0.2">
      <c r="D120" t="s">
        <v>15</v>
      </c>
      <c r="E120">
        <f t="shared" ref="E120:G120" si="18">AVERAGE(E117:E118)</f>
        <v>4.5999999999999999E-3</v>
      </c>
      <c r="F120">
        <f t="shared" si="18"/>
        <v>2.4999999999999996E-3</v>
      </c>
      <c r="G120">
        <f t="shared" si="18"/>
        <v>5.0000000000000001E-3</v>
      </c>
      <c r="H120">
        <f>AVERAGE(H117:H118)</f>
        <v>5.4999999999999997E-3</v>
      </c>
      <c r="I120">
        <f t="shared" ref="I120:P120" si="19">AVERAGE(I117:I118)</f>
        <v>2.4300000000000002E-2</v>
      </c>
      <c r="J120">
        <f t="shared" si="19"/>
        <v>1.4999999999999999E-2</v>
      </c>
      <c r="K120">
        <f t="shared" si="19"/>
        <v>0.02</v>
      </c>
      <c r="L120">
        <f t="shared" si="19"/>
        <v>2.5999999999999999E-2</v>
      </c>
      <c r="M120">
        <f t="shared" si="19"/>
        <v>1.2999999999999999E-3</v>
      </c>
      <c r="N120">
        <f t="shared" si="19"/>
        <v>1.5E-3</v>
      </c>
      <c r="O120">
        <f t="shared" si="19"/>
        <v>1.54E-2</v>
      </c>
      <c r="P120">
        <f t="shared" si="19"/>
        <v>1.2799999999999999E-2</v>
      </c>
    </row>
    <row r="121" spans="1:33" x14ac:dyDescent="0.2">
      <c r="D121" t="s">
        <v>30</v>
      </c>
      <c r="E121">
        <f t="shared" ref="E121:P121" si="20">E120*$C$25/$C$118/E26</f>
        <v>2.7027161688801074</v>
      </c>
      <c r="F121">
        <f t="shared" si="20"/>
        <v>2.8097021998812841</v>
      </c>
      <c r="G121">
        <f t="shared" si="20"/>
        <v>1.180652624125391</v>
      </c>
      <c r="H121">
        <f t="shared" si="20"/>
        <v>5.9083892392337942</v>
      </c>
      <c r="I121">
        <f t="shared" si="20"/>
        <v>6.4592643582534448</v>
      </c>
      <c r="J121">
        <f t="shared" si="20"/>
        <v>13.670431526609784</v>
      </c>
      <c r="K121">
        <f t="shared" si="20"/>
        <v>13.016860417784327</v>
      </c>
      <c r="L121">
        <f t="shared" si="20"/>
        <v>2.5875495250571987</v>
      </c>
      <c r="M121">
        <f t="shared" si="20"/>
        <v>5.5978309882847235</v>
      </c>
      <c r="N121">
        <f t="shared" si="20"/>
        <v>10702.070938215104</v>
      </c>
      <c r="O121">
        <f t="shared" si="20"/>
        <v>13.368444648087831</v>
      </c>
      <c r="P121">
        <f t="shared" si="20"/>
        <v>11.111434512696377</v>
      </c>
    </row>
    <row r="122" spans="1:33" x14ac:dyDescent="0.2">
      <c r="A122" s="2" t="s">
        <v>21</v>
      </c>
      <c r="S122">
        <v>3.4581</v>
      </c>
      <c r="T122">
        <v>2.3344999999999998</v>
      </c>
      <c r="U122">
        <v>2.6671</v>
      </c>
      <c r="V122">
        <v>1.1900000000000001E-2</v>
      </c>
      <c r="W122">
        <v>3.2000000000000002E-3</v>
      </c>
      <c r="X122">
        <v>1E-3</v>
      </c>
      <c r="Y122">
        <v>2.0268999999999999</v>
      </c>
      <c r="Z122">
        <v>2.2056</v>
      </c>
      <c r="AA122">
        <v>2.1791999999999998</v>
      </c>
      <c r="AB122">
        <v>2E-3</v>
      </c>
      <c r="AC122">
        <v>6.4999999999999997E-3</v>
      </c>
      <c r="AD122">
        <v>2.2000000000000001E-3</v>
      </c>
      <c r="AE122">
        <v>2.5100000000000001E-2</v>
      </c>
      <c r="AF122">
        <v>2.8400000000000002E-2</v>
      </c>
      <c r="AG122">
        <v>1.1599999999999999E-2</v>
      </c>
    </row>
    <row r="123" spans="1:33" x14ac:dyDescent="0.2">
      <c r="A123" t="s">
        <v>3</v>
      </c>
      <c r="C123" s="7" t="s">
        <v>4</v>
      </c>
      <c r="D123" t="s">
        <v>5</v>
      </c>
      <c r="E123" t="s">
        <v>38</v>
      </c>
      <c r="F123" t="s">
        <v>39</v>
      </c>
      <c r="G123" t="s">
        <v>52</v>
      </c>
      <c r="H123" t="s">
        <v>40</v>
      </c>
      <c r="I123" t="s">
        <v>53</v>
      </c>
      <c r="J123" t="s">
        <v>41</v>
      </c>
      <c r="K123" t="s">
        <v>42</v>
      </c>
      <c r="L123" t="s">
        <v>43</v>
      </c>
      <c r="M123" t="s">
        <v>49</v>
      </c>
      <c r="N123" t="s">
        <v>50</v>
      </c>
      <c r="O123" t="s">
        <v>51</v>
      </c>
      <c r="P123" t="s">
        <v>54</v>
      </c>
      <c r="S123">
        <v>0.109</v>
      </c>
      <c r="T123">
        <v>0.1008</v>
      </c>
      <c r="U123">
        <v>9.8500000000000004E-2</v>
      </c>
      <c r="V123">
        <v>1.1999999999999999E-3</v>
      </c>
      <c r="W123">
        <v>3.8E-3</v>
      </c>
      <c r="X123">
        <v>6.8999999999999999E-3</v>
      </c>
      <c r="Y123">
        <v>2.1600000000000001E-2</v>
      </c>
      <c r="Z123">
        <v>2.6100000000000002E-2</v>
      </c>
      <c r="AA123">
        <v>6.6799999999999998E-2</v>
      </c>
      <c r="AB123">
        <v>5.4000000000000003E-3</v>
      </c>
      <c r="AC123">
        <v>5.0000000000000001E-4</v>
      </c>
      <c r="AD123">
        <v>3.8E-3</v>
      </c>
      <c r="AE123">
        <v>6.4000000000000003E-3</v>
      </c>
      <c r="AF123">
        <v>1.6000000000000001E-3</v>
      </c>
      <c r="AG123">
        <v>6.9999999999999999E-4</v>
      </c>
    </row>
    <row r="124" spans="1:33" x14ac:dyDescent="0.2">
      <c r="A124" s="1" t="s">
        <v>74</v>
      </c>
      <c r="C124" s="17">
        <v>1000</v>
      </c>
      <c r="D124" s="1">
        <v>300</v>
      </c>
      <c r="E124">
        <v>6.9161999999999999</v>
      </c>
      <c r="F124">
        <v>0.218</v>
      </c>
      <c r="G124">
        <v>0.40079999999999999</v>
      </c>
      <c r="H124">
        <v>0.91279999999999994</v>
      </c>
      <c r="I124">
        <v>9.3857999999999997</v>
      </c>
      <c r="J124">
        <v>6.3654000000000002</v>
      </c>
      <c r="K124">
        <v>7.9142000000000001</v>
      </c>
      <c r="L124">
        <v>3.0777999999999999</v>
      </c>
      <c r="M124">
        <v>1.12E-2</v>
      </c>
      <c r="N124">
        <v>4.0000000000000002E-4</v>
      </c>
      <c r="O124">
        <v>0.18859999999999999</v>
      </c>
      <c r="P124">
        <v>1.3388</v>
      </c>
      <c r="S124">
        <v>0.20039999999999999</v>
      </c>
      <c r="T124">
        <v>0.1729</v>
      </c>
      <c r="U124">
        <v>0.17069999999999999</v>
      </c>
      <c r="V124">
        <v>2.5000000000000001E-3</v>
      </c>
      <c r="W124">
        <v>4.7000000000000002E-3</v>
      </c>
      <c r="X124">
        <v>4.0000000000000002E-4</v>
      </c>
      <c r="Y124">
        <v>4.0300000000000002E-2</v>
      </c>
      <c r="Z124">
        <v>3.9E-2</v>
      </c>
      <c r="AA124">
        <v>9.06E-2</v>
      </c>
      <c r="AB124">
        <v>2.1600000000000001E-2</v>
      </c>
      <c r="AC124">
        <v>5.1000000000000004E-3</v>
      </c>
      <c r="AD124">
        <v>9.9000000000000008E-3</v>
      </c>
      <c r="AE124">
        <v>5.0000000000000001E-4</v>
      </c>
      <c r="AF124">
        <v>8.3000000000000001E-3</v>
      </c>
      <c r="AG124">
        <v>1.5E-3</v>
      </c>
    </row>
    <row r="125" spans="1:33" x14ac:dyDescent="0.2">
      <c r="A125" s="1" t="s">
        <v>74</v>
      </c>
      <c r="C125" s="17">
        <v>1000</v>
      </c>
      <c r="D125" s="1">
        <v>300</v>
      </c>
      <c r="E125">
        <v>4.6689999999999996</v>
      </c>
      <c r="F125">
        <v>0.2016</v>
      </c>
      <c r="G125">
        <v>0.3458</v>
      </c>
      <c r="H125">
        <v>0.75139999999999996</v>
      </c>
      <c r="I125">
        <v>7.5419999999999998</v>
      </c>
      <c r="J125">
        <v>4.7907999999999999</v>
      </c>
      <c r="K125">
        <v>5.4047999999999998</v>
      </c>
      <c r="L125">
        <v>2.2416</v>
      </c>
      <c r="M125">
        <v>2.0000000000000001E-4</v>
      </c>
      <c r="N125">
        <v>2.2000000000000001E-3</v>
      </c>
      <c r="O125">
        <v>0.17799999999999999</v>
      </c>
      <c r="P125">
        <v>1.2729999999999999</v>
      </c>
      <c r="R125" s="4"/>
      <c r="S125">
        <v>0.45639999999999997</v>
      </c>
      <c r="T125">
        <v>0.37569999999999998</v>
      </c>
      <c r="U125">
        <v>0.49819999999999998</v>
      </c>
      <c r="V125">
        <v>1.4E-3</v>
      </c>
      <c r="W125">
        <v>1E-3</v>
      </c>
      <c r="X125">
        <v>1.0699999999999999E-2</v>
      </c>
      <c r="Y125">
        <v>0.17829999999999999</v>
      </c>
      <c r="Z125">
        <v>0.20949999999999999</v>
      </c>
      <c r="AA125">
        <v>0.26200000000000001</v>
      </c>
      <c r="AB125">
        <v>1.9E-3</v>
      </c>
      <c r="AC125">
        <v>2.9999999999999997E-4</v>
      </c>
      <c r="AD125">
        <v>1.2999999999999999E-3</v>
      </c>
      <c r="AE125">
        <v>9.1000000000000004E-3</v>
      </c>
      <c r="AF125">
        <v>7.7999999999999996E-3</v>
      </c>
      <c r="AG125">
        <v>3.2000000000000002E-3</v>
      </c>
    </row>
    <row r="126" spans="1:33" x14ac:dyDescent="0.2">
      <c r="A126" s="1" t="s">
        <v>74</v>
      </c>
      <c r="C126" s="17">
        <v>1000</v>
      </c>
      <c r="D126" s="1">
        <v>300</v>
      </c>
      <c r="E126">
        <v>5.3342000000000001</v>
      </c>
      <c r="F126">
        <v>0.19700000000000001</v>
      </c>
      <c r="G126">
        <v>0.34139999999999998</v>
      </c>
      <c r="H126">
        <v>0.99639999999999995</v>
      </c>
      <c r="I126">
        <v>7.66</v>
      </c>
      <c r="J126">
        <v>5.0229999999999997</v>
      </c>
      <c r="K126">
        <v>5.6669999999999998</v>
      </c>
      <c r="L126">
        <v>2.1267999999999998</v>
      </c>
      <c r="M126">
        <v>2.5999999999999999E-3</v>
      </c>
      <c r="N126">
        <v>3.3999999999999998E-3</v>
      </c>
      <c r="O126">
        <v>0.16259999999999999</v>
      </c>
      <c r="P126">
        <v>1.248</v>
      </c>
      <c r="S126">
        <v>4.6928999999999998</v>
      </c>
      <c r="T126">
        <v>3.7709999999999999</v>
      </c>
      <c r="U126">
        <v>3.83</v>
      </c>
      <c r="V126">
        <v>2.5700000000000001E-2</v>
      </c>
      <c r="W126">
        <v>3.3799999999999997E-2</v>
      </c>
      <c r="X126">
        <v>3.8100000000000002E-2</v>
      </c>
      <c r="Y126">
        <v>1.1821999999999999</v>
      </c>
      <c r="Z126">
        <v>1.3528</v>
      </c>
      <c r="AA126">
        <v>1.4147000000000001</v>
      </c>
      <c r="AB126">
        <v>1.6799999999999999E-2</v>
      </c>
      <c r="AC126">
        <v>2.5700000000000001E-2</v>
      </c>
      <c r="AD126">
        <v>2.2800000000000001E-2</v>
      </c>
      <c r="AE126">
        <v>3.9600000000000003E-2</v>
      </c>
      <c r="AF126">
        <v>3.5999999999999997E-2</v>
      </c>
      <c r="AG126">
        <v>2.58E-2</v>
      </c>
    </row>
    <row r="127" spans="1:33" x14ac:dyDescent="0.2">
      <c r="A127" s="1" t="s">
        <v>75</v>
      </c>
      <c r="C127" s="17">
        <v>1000</v>
      </c>
      <c r="D127" s="1">
        <v>300</v>
      </c>
      <c r="E127">
        <v>2.3800000000000002E-2</v>
      </c>
      <c r="F127">
        <v>2.3999999999999998E-3</v>
      </c>
      <c r="G127">
        <v>5.0000000000000001E-3</v>
      </c>
      <c r="H127">
        <v>2.8E-3</v>
      </c>
      <c r="I127">
        <v>5.1400000000000001E-2</v>
      </c>
      <c r="J127">
        <v>4.82E-2</v>
      </c>
      <c r="K127">
        <v>0.48359999999999997</v>
      </c>
      <c r="L127">
        <v>0.1734</v>
      </c>
      <c r="M127">
        <v>4.0000000000000002E-4</v>
      </c>
      <c r="N127">
        <v>2.8E-3</v>
      </c>
      <c r="O127">
        <v>2.5999999999999999E-3</v>
      </c>
      <c r="P127">
        <v>3.2000000000000001E-2</v>
      </c>
      <c r="S127">
        <v>3.1827000000000001</v>
      </c>
      <c r="T127">
        <v>2.3954</v>
      </c>
      <c r="U127">
        <v>2.5114999999999998</v>
      </c>
      <c r="V127">
        <v>2.41E-2</v>
      </c>
      <c r="W127">
        <v>3.1600000000000003E-2</v>
      </c>
      <c r="X127">
        <v>2.6700000000000002E-2</v>
      </c>
      <c r="Y127">
        <v>1.9684999999999999</v>
      </c>
      <c r="Z127">
        <v>2.2416999999999998</v>
      </c>
      <c r="AA127">
        <v>2.0794000000000001</v>
      </c>
      <c r="AB127">
        <v>3.5900000000000001E-2</v>
      </c>
      <c r="AC127">
        <v>1.52E-2</v>
      </c>
      <c r="AD127">
        <v>2.1299999999999999E-2</v>
      </c>
      <c r="AE127">
        <v>6.3E-2</v>
      </c>
      <c r="AF127">
        <v>9.5000000000000001E-2</v>
      </c>
      <c r="AG127">
        <v>5.9400000000000001E-2</v>
      </c>
    </row>
    <row r="128" spans="1:33" x14ac:dyDescent="0.2">
      <c r="A128" s="1" t="s">
        <v>75</v>
      </c>
      <c r="C128" s="17">
        <v>1000</v>
      </c>
      <c r="D128" s="1">
        <v>300</v>
      </c>
      <c r="E128">
        <v>6.4000000000000003E-3</v>
      </c>
      <c r="F128">
        <v>7.6E-3</v>
      </c>
      <c r="G128">
        <v>9.4000000000000004E-3</v>
      </c>
      <c r="H128">
        <v>2E-3</v>
      </c>
      <c r="I128">
        <v>6.7599999999999993E-2</v>
      </c>
      <c r="J128">
        <v>6.3200000000000006E-2</v>
      </c>
      <c r="K128">
        <v>0.60899999999999999</v>
      </c>
      <c r="L128">
        <v>0.22040000000000001</v>
      </c>
      <c r="M128">
        <v>2.5999999999999999E-3</v>
      </c>
      <c r="N128">
        <v>1.4E-3</v>
      </c>
      <c r="O128">
        <v>2.8E-3</v>
      </c>
      <c r="P128">
        <v>4.2000000000000003E-2</v>
      </c>
      <c r="S128">
        <v>3.9571000000000001</v>
      </c>
      <c r="T128">
        <v>2.7023999999999999</v>
      </c>
      <c r="U128">
        <v>2.8334999999999999</v>
      </c>
      <c r="V128">
        <v>0.24179999999999999</v>
      </c>
      <c r="W128">
        <v>0.30449999999999999</v>
      </c>
      <c r="X128">
        <v>0.29930000000000001</v>
      </c>
      <c r="Y128">
        <v>3.2612000000000001</v>
      </c>
      <c r="Z128">
        <v>3.8784000000000001</v>
      </c>
      <c r="AA128">
        <v>3.5495999999999999</v>
      </c>
      <c r="AB128">
        <v>0.1658</v>
      </c>
      <c r="AC128">
        <v>0.20710000000000001</v>
      </c>
      <c r="AD128">
        <v>0.1981</v>
      </c>
      <c r="AE128">
        <v>0.35539999999999999</v>
      </c>
      <c r="AF128">
        <v>0.30919999999999997</v>
      </c>
      <c r="AG128">
        <v>0.252</v>
      </c>
    </row>
    <row r="129" spans="1:33" x14ac:dyDescent="0.2">
      <c r="A129" s="1" t="s">
        <v>75</v>
      </c>
      <c r="C129" s="17">
        <v>1000</v>
      </c>
      <c r="D129" s="1">
        <v>300</v>
      </c>
      <c r="E129">
        <v>2E-3</v>
      </c>
      <c r="F129">
        <v>1.38E-2</v>
      </c>
      <c r="G129">
        <v>8.0000000000000004E-4</v>
      </c>
      <c r="H129">
        <v>2.1399999999999999E-2</v>
      </c>
      <c r="I129">
        <v>7.6200000000000004E-2</v>
      </c>
      <c r="J129">
        <v>5.3400000000000003E-2</v>
      </c>
      <c r="K129">
        <v>0.59860000000000002</v>
      </c>
      <c r="L129">
        <v>0.20119999999999999</v>
      </c>
      <c r="M129">
        <v>5.9999999999999995E-4</v>
      </c>
      <c r="N129">
        <v>4.7999999999999996E-3</v>
      </c>
      <c r="O129">
        <v>7.6E-3</v>
      </c>
      <c r="P129">
        <v>1.8800000000000001E-2</v>
      </c>
      <c r="S129">
        <v>1.5388999999999999</v>
      </c>
      <c r="T129">
        <v>1.1208</v>
      </c>
      <c r="U129">
        <v>1.0633999999999999</v>
      </c>
      <c r="V129">
        <v>8.6699999999999999E-2</v>
      </c>
      <c r="W129">
        <v>0.11020000000000001</v>
      </c>
      <c r="X129">
        <v>0.10059999999999999</v>
      </c>
      <c r="Y129">
        <v>2.1846000000000001</v>
      </c>
      <c r="Z129">
        <v>2.4910000000000001</v>
      </c>
      <c r="AA129">
        <v>2.1562000000000001</v>
      </c>
      <c r="AB129">
        <v>7.4999999999999997E-2</v>
      </c>
      <c r="AC129">
        <v>6.2E-2</v>
      </c>
      <c r="AD129">
        <v>4.4699999999999997E-2</v>
      </c>
      <c r="AE129">
        <v>0.27550000000000002</v>
      </c>
      <c r="AF129">
        <v>0.2964</v>
      </c>
      <c r="AG129">
        <v>0.26450000000000001</v>
      </c>
    </row>
    <row r="130" spans="1:33" x14ac:dyDescent="0.2">
      <c r="A130" s="1" t="s">
        <v>76</v>
      </c>
      <c r="C130" s="17">
        <v>1000</v>
      </c>
      <c r="D130" s="1">
        <v>300</v>
      </c>
      <c r="E130">
        <v>4.0537999999999998</v>
      </c>
      <c r="F130">
        <v>4.3200000000000002E-2</v>
      </c>
      <c r="G130">
        <v>8.0600000000000005E-2</v>
      </c>
      <c r="H130">
        <v>0.35659999999999997</v>
      </c>
      <c r="I130">
        <v>2.3643999999999998</v>
      </c>
      <c r="J130">
        <v>3.9369999999999998</v>
      </c>
      <c r="K130">
        <v>6.5224000000000002</v>
      </c>
      <c r="L130">
        <v>4.3692000000000002</v>
      </c>
      <c r="M130">
        <v>4.7999999999999996E-3</v>
      </c>
      <c r="N130">
        <v>3.3999999999999998E-3</v>
      </c>
      <c r="O130">
        <v>9.3799999999999994E-2</v>
      </c>
      <c r="P130">
        <v>1.2121999999999999</v>
      </c>
      <c r="S130">
        <v>5.5999999999999999E-3</v>
      </c>
      <c r="T130">
        <v>1E-4</v>
      </c>
      <c r="U130">
        <v>1.2999999999999999E-3</v>
      </c>
      <c r="V130">
        <v>2.0000000000000001E-4</v>
      </c>
      <c r="W130">
        <v>1.2999999999999999E-3</v>
      </c>
      <c r="X130">
        <v>2.9999999999999997E-4</v>
      </c>
      <c r="Y130">
        <v>2.3999999999999998E-3</v>
      </c>
      <c r="Z130">
        <v>5.9999999999999995E-4</v>
      </c>
      <c r="AA130">
        <v>1E-4</v>
      </c>
      <c r="AB130">
        <v>8.0000000000000004E-4</v>
      </c>
      <c r="AC130">
        <v>4.0000000000000002E-4</v>
      </c>
      <c r="AD130">
        <v>6.4000000000000003E-3</v>
      </c>
      <c r="AE130">
        <v>2.9999999999999997E-4</v>
      </c>
      <c r="AF130">
        <v>5.9999999999999995E-4</v>
      </c>
      <c r="AG130">
        <v>1E-4</v>
      </c>
    </row>
    <row r="131" spans="1:33" x14ac:dyDescent="0.2">
      <c r="A131" s="1" t="s">
        <v>76</v>
      </c>
      <c r="C131" s="17">
        <v>1000</v>
      </c>
      <c r="D131" s="1">
        <v>300</v>
      </c>
      <c r="E131">
        <v>4.4112</v>
      </c>
      <c r="F131">
        <v>5.2200000000000003E-2</v>
      </c>
      <c r="G131">
        <v>7.8E-2</v>
      </c>
      <c r="H131">
        <v>0.41899999999999998</v>
      </c>
      <c r="I131">
        <v>2.7056</v>
      </c>
      <c r="J131">
        <v>4.4833999999999996</v>
      </c>
      <c r="K131">
        <v>7.7568000000000001</v>
      </c>
      <c r="L131">
        <v>4.9820000000000002</v>
      </c>
      <c r="M131">
        <v>1.1999999999999999E-3</v>
      </c>
      <c r="N131">
        <v>3.3999999999999998E-3</v>
      </c>
      <c r="O131">
        <v>9.6799999999999997E-2</v>
      </c>
      <c r="P131">
        <v>1.0898000000000001</v>
      </c>
      <c r="R131" s="4"/>
      <c r="S131">
        <v>2.0000000000000001E-4</v>
      </c>
      <c r="T131">
        <v>1.1000000000000001E-3</v>
      </c>
      <c r="U131">
        <v>1.6999999999999999E-3</v>
      </c>
      <c r="V131">
        <v>1.4E-3</v>
      </c>
      <c r="W131">
        <v>6.9999999999999999E-4</v>
      </c>
      <c r="X131">
        <v>2.3999999999999998E-3</v>
      </c>
      <c r="Y131">
        <v>1.6999999999999999E-3</v>
      </c>
      <c r="Z131">
        <v>1.6999999999999999E-3</v>
      </c>
      <c r="AA131">
        <v>1E-3</v>
      </c>
      <c r="AB131">
        <v>8.0000000000000004E-4</v>
      </c>
      <c r="AC131">
        <v>3.3E-3</v>
      </c>
      <c r="AD131">
        <v>3.0999999999999999E-3</v>
      </c>
      <c r="AE131">
        <v>6.9999999999999999E-4</v>
      </c>
      <c r="AF131">
        <v>5.9999999999999995E-4</v>
      </c>
      <c r="AG131">
        <v>4.0000000000000002E-4</v>
      </c>
    </row>
    <row r="132" spans="1:33" x14ac:dyDescent="0.2">
      <c r="A132" s="1" t="s">
        <v>76</v>
      </c>
      <c r="C132" s="17">
        <v>1000</v>
      </c>
      <c r="D132" s="1">
        <v>300</v>
      </c>
      <c r="E132">
        <v>4.3583999999999996</v>
      </c>
      <c r="F132">
        <v>0.1336</v>
      </c>
      <c r="G132">
        <v>0.1812</v>
      </c>
      <c r="H132">
        <v>0.52400000000000002</v>
      </c>
      <c r="I132">
        <v>2.8294000000000001</v>
      </c>
      <c r="J132">
        <v>4.1588000000000003</v>
      </c>
      <c r="K132">
        <v>7.0991999999999997</v>
      </c>
      <c r="L132">
        <v>4.3124000000000002</v>
      </c>
      <c r="M132">
        <v>2.0000000000000001E-4</v>
      </c>
      <c r="N132">
        <v>2E-3</v>
      </c>
      <c r="O132">
        <v>9.4399999999999998E-2</v>
      </c>
      <c r="P132">
        <v>1.0768</v>
      </c>
      <c r="R132" s="4"/>
      <c r="S132">
        <v>9.4299999999999995E-2</v>
      </c>
      <c r="T132">
        <v>8.8999999999999996E-2</v>
      </c>
      <c r="U132">
        <v>8.1299999999999997E-2</v>
      </c>
      <c r="V132">
        <v>1.2999999999999999E-3</v>
      </c>
      <c r="W132">
        <v>1.4E-3</v>
      </c>
      <c r="X132">
        <v>3.8E-3</v>
      </c>
      <c r="Y132">
        <v>4.6899999999999997E-2</v>
      </c>
      <c r="Z132">
        <v>4.8399999999999999E-2</v>
      </c>
      <c r="AA132">
        <v>4.7199999999999999E-2</v>
      </c>
      <c r="AB132">
        <v>4.4999999999999997E-3</v>
      </c>
      <c r="AC132">
        <v>6.3E-3</v>
      </c>
      <c r="AD132">
        <v>5.7999999999999996E-3</v>
      </c>
      <c r="AE132">
        <v>2E-3</v>
      </c>
      <c r="AF132">
        <v>6.1000000000000004E-3</v>
      </c>
      <c r="AG132">
        <v>5.0000000000000001E-3</v>
      </c>
    </row>
    <row r="133" spans="1:33" x14ac:dyDescent="0.2">
      <c r="A133" s="1" t="s">
        <v>77</v>
      </c>
      <c r="C133" s="17">
        <v>1000</v>
      </c>
      <c r="D133" s="1">
        <v>300</v>
      </c>
      <c r="E133">
        <v>4.0000000000000001E-3</v>
      </c>
      <c r="F133">
        <v>1.0800000000000001E-2</v>
      </c>
      <c r="G133">
        <v>4.3200000000000002E-2</v>
      </c>
      <c r="H133">
        <v>3.8E-3</v>
      </c>
      <c r="I133">
        <v>3.3599999999999998E-2</v>
      </c>
      <c r="J133">
        <v>7.1800000000000003E-2</v>
      </c>
      <c r="K133">
        <v>0.33160000000000001</v>
      </c>
      <c r="L133">
        <v>0.15</v>
      </c>
      <c r="M133">
        <v>1.6000000000000001E-3</v>
      </c>
      <c r="N133">
        <v>1.6000000000000001E-3</v>
      </c>
      <c r="O133">
        <v>8.9999999999999993E-3</v>
      </c>
      <c r="P133">
        <v>2.3199999999999998E-2</v>
      </c>
      <c r="S133">
        <v>0.6694</v>
      </c>
      <c r="T133">
        <v>0.63649999999999995</v>
      </c>
      <c r="U133">
        <v>0.624</v>
      </c>
      <c r="V133">
        <v>1.6E-2</v>
      </c>
      <c r="W133">
        <v>2.1000000000000001E-2</v>
      </c>
      <c r="X133">
        <v>9.4000000000000004E-3</v>
      </c>
      <c r="Y133">
        <v>0.60609999999999997</v>
      </c>
      <c r="Z133">
        <v>0.54490000000000005</v>
      </c>
      <c r="AA133">
        <v>0.53839999999999999</v>
      </c>
      <c r="AB133">
        <v>1.1599999999999999E-2</v>
      </c>
      <c r="AC133">
        <v>1.03E-2</v>
      </c>
      <c r="AD133">
        <v>1.0200000000000001E-2</v>
      </c>
      <c r="AE133">
        <v>1.0800000000000001E-2</v>
      </c>
      <c r="AF133">
        <v>8.6E-3</v>
      </c>
      <c r="AG133">
        <v>9.4000000000000004E-3</v>
      </c>
    </row>
    <row r="134" spans="1:33" x14ac:dyDescent="0.2">
      <c r="A134" s="1" t="s">
        <v>77</v>
      </c>
      <c r="C134" s="17">
        <v>1000</v>
      </c>
      <c r="D134" s="1">
        <v>300</v>
      </c>
      <c r="E134">
        <v>1.2999999999999999E-2</v>
      </c>
      <c r="F134">
        <v>1E-3</v>
      </c>
      <c r="G134">
        <v>1.0200000000000001E-2</v>
      </c>
      <c r="H134">
        <v>5.9999999999999995E-4</v>
      </c>
      <c r="I134">
        <v>5.1400000000000001E-2</v>
      </c>
      <c r="J134">
        <v>3.04E-2</v>
      </c>
      <c r="K134">
        <v>0.41420000000000001</v>
      </c>
      <c r="L134">
        <v>0.124</v>
      </c>
      <c r="M134">
        <v>8.0000000000000004E-4</v>
      </c>
      <c r="N134">
        <v>6.6E-3</v>
      </c>
      <c r="O134">
        <v>1.26E-2</v>
      </c>
      <c r="P134">
        <v>2.06E-2</v>
      </c>
    </row>
    <row r="135" spans="1:33" x14ac:dyDescent="0.2">
      <c r="A135" s="1" t="s">
        <v>77</v>
      </c>
      <c r="C135" s="17">
        <v>1000</v>
      </c>
      <c r="D135" s="1">
        <v>300</v>
      </c>
      <c r="E135">
        <v>4.4000000000000003E-3</v>
      </c>
      <c r="F135">
        <v>7.6E-3</v>
      </c>
      <c r="G135">
        <v>1.9800000000000002E-2</v>
      </c>
      <c r="H135">
        <v>2.5999999999999999E-3</v>
      </c>
      <c r="I135">
        <v>4.5600000000000002E-2</v>
      </c>
      <c r="J135">
        <v>4.2599999999999999E-2</v>
      </c>
      <c r="K135">
        <v>0.3962</v>
      </c>
      <c r="L135">
        <v>8.9399999999999993E-2</v>
      </c>
      <c r="M135">
        <v>1.2800000000000001E-2</v>
      </c>
      <c r="N135">
        <v>6.1999999999999998E-3</v>
      </c>
      <c r="O135">
        <v>1.1599999999999999E-2</v>
      </c>
      <c r="P135">
        <v>2.0400000000000001E-2</v>
      </c>
    </row>
    <row r="136" spans="1:33" x14ac:dyDescent="0.2">
      <c r="A136" s="1" t="s">
        <v>67</v>
      </c>
      <c r="C136" s="17">
        <v>1000</v>
      </c>
      <c r="D136" s="1">
        <v>300</v>
      </c>
      <c r="E136">
        <v>5.0200000000000002E-2</v>
      </c>
      <c r="F136">
        <v>1.2800000000000001E-2</v>
      </c>
      <c r="G136">
        <v>1E-3</v>
      </c>
      <c r="H136">
        <v>1.8200000000000001E-2</v>
      </c>
      <c r="I136">
        <v>7.9200000000000007E-2</v>
      </c>
      <c r="J136">
        <v>0.126</v>
      </c>
      <c r="K136">
        <v>0.71079999999999999</v>
      </c>
      <c r="L136">
        <v>0.55100000000000005</v>
      </c>
      <c r="M136">
        <v>5.9999999999999995E-4</v>
      </c>
      <c r="N136">
        <v>1.4E-3</v>
      </c>
      <c r="O136">
        <v>4.0000000000000001E-3</v>
      </c>
      <c r="P136">
        <v>2.1600000000000001E-2</v>
      </c>
      <c r="R136" s="4" t="s">
        <v>68</v>
      </c>
    </row>
    <row r="137" spans="1:33" x14ac:dyDescent="0.2">
      <c r="A137" s="1" t="s">
        <v>67</v>
      </c>
      <c r="C137" s="17">
        <v>1000</v>
      </c>
      <c r="D137" s="1">
        <v>300</v>
      </c>
      <c r="E137">
        <v>5.6800000000000003E-2</v>
      </c>
      <c r="F137">
        <v>3.2000000000000002E-3</v>
      </c>
      <c r="G137">
        <v>1.66E-2</v>
      </c>
      <c r="H137">
        <v>1.5599999999999999E-2</v>
      </c>
      <c r="I137">
        <v>7.1999999999999995E-2</v>
      </c>
      <c r="J137">
        <v>0.19</v>
      </c>
      <c r="K137">
        <v>0.61839999999999995</v>
      </c>
      <c r="L137">
        <v>0.59279999999999999</v>
      </c>
      <c r="M137">
        <v>1.1999999999999999E-3</v>
      </c>
      <c r="N137">
        <v>1.1999999999999999E-3</v>
      </c>
      <c r="O137">
        <v>1.2200000000000001E-2</v>
      </c>
      <c r="P137">
        <v>1.72E-2</v>
      </c>
      <c r="R137" s="4"/>
      <c r="S137">
        <v>6.9161999999999999</v>
      </c>
      <c r="T137">
        <v>4.6689999999999996</v>
      </c>
      <c r="U137">
        <v>5.3342000000000001</v>
      </c>
      <c r="V137">
        <v>2.3800000000000002E-2</v>
      </c>
      <c r="W137">
        <v>6.4000000000000003E-3</v>
      </c>
      <c r="X137">
        <v>2E-3</v>
      </c>
      <c r="Y137">
        <v>4.0537999999999998</v>
      </c>
      <c r="Z137">
        <v>4.4112</v>
      </c>
      <c r="AA137">
        <v>4.3583999999999996</v>
      </c>
      <c r="AB137">
        <v>4.0000000000000001E-3</v>
      </c>
      <c r="AC137">
        <v>1.2999999999999999E-2</v>
      </c>
      <c r="AD137">
        <v>4.4000000000000003E-3</v>
      </c>
      <c r="AE137">
        <v>5.0200000000000002E-2</v>
      </c>
      <c r="AF137">
        <v>5.6800000000000003E-2</v>
      </c>
      <c r="AG137">
        <v>2.3199999999999998E-2</v>
      </c>
    </row>
    <row r="138" spans="1:33" x14ac:dyDescent="0.2">
      <c r="A138" s="1" t="s">
        <v>67</v>
      </c>
      <c r="C138" s="17">
        <v>1000</v>
      </c>
      <c r="D138" s="1">
        <v>300</v>
      </c>
      <c r="E138">
        <v>2.3199999999999998E-2</v>
      </c>
      <c r="F138">
        <v>1.4E-3</v>
      </c>
      <c r="G138">
        <v>3.0000000000000001E-3</v>
      </c>
      <c r="H138">
        <v>6.4000000000000003E-3</v>
      </c>
      <c r="I138">
        <v>5.16E-2</v>
      </c>
      <c r="J138">
        <v>0.1188</v>
      </c>
      <c r="K138">
        <v>0.504</v>
      </c>
      <c r="L138">
        <v>0.52900000000000003</v>
      </c>
      <c r="M138">
        <v>2.0000000000000001E-4</v>
      </c>
      <c r="N138">
        <v>8.0000000000000004E-4</v>
      </c>
      <c r="O138">
        <v>0.01</v>
      </c>
      <c r="P138">
        <v>1.8800000000000001E-2</v>
      </c>
      <c r="S138">
        <v>0.218</v>
      </c>
      <c r="T138">
        <v>0.2016</v>
      </c>
      <c r="U138">
        <v>0.19700000000000001</v>
      </c>
      <c r="V138">
        <v>2.3999999999999998E-3</v>
      </c>
      <c r="W138">
        <v>7.6E-3</v>
      </c>
      <c r="X138">
        <v>1.38E-2</v>
      </c>
      <c r="Y138">
        <v>4.3200000000000002E-2</v>
      </c>
      <c r="Z138">
        <v>5.2200000000000003E-2</v>
      </c>
      <c r="AA138">
        <v>0.1336</v>
      </c>
      <c r="AB138">
        <v>1.0800000000000001E-2</v>
      </c>
      <c r="AC138">
        <v>1E-3</v>
      </c>
      <c r="AD138">
        <v>7.6E-3</v>
      </c>
      <c r="AE138">
        <v>1.2800000000000001E-2</v>
      </c>
      <c r="AF138">
        <v>3.2000000000000002E-3</v>
      </c>
      <c r="AG138">
        <v>1.4E-3</v>
      </c>
    </row>
    <row r="139" spans="1:33" x14ac:dyDescent="0.2">
      <c r="A139" s="1"/>
      <c r="C139" s="17">
        <v>1000</v>
      </c>
      <c r="D139" s="1">
        <v>300</v>
      </c>
      <c r="S139">
        <v>0.40079999999999999</v>
      </c>
      <c r="T139">
        <v>0.3458</v>
      </c>
      <c r="U139">
        <v>0.34139999999999998</v>
      </c>
      <c r="V139">
        <v>5.0000000000000001E-3</v>
      </c>
      <c r="W139">
        <v>9.4000000000000004E-3</v>
      </c>
      <c r="X139">
        <v>8.0000000000000004E-4</v>
      </c>
      <c r="Y139">
        <v>8.0600000000000005E-2</v>
      </c>
      <c r="Z139">
        <v>7.8E-2</v>
      </c>
      <c r="AA139">
        <v>0.1812</v>
      </c>
      <c r="AB139">
        <v>4.3200000000000002E-2</v>
      </c>
      <c r="AC139">
        <v>1.0200000000000001E-2</v>
      </c>
      <c r="AD139">
        <v>1.9800000000000002E-2</v>
      </c>
      <c r="AE139">
        <v>1E-3</v>
      </c>
      <c r="AF139">
        <v>1.66E-2</v>
      </c>
      <c r="AG139">
        <v>3.0000000000000001E-3</v>
      </c>
    </row>
    <row r="140" spans="1:33" x14ac:dyDescent="0.2">
      <c r="A140" s="1"/>
      <c r="C140" s="17">
        <v>1000</v>
      </c>
      <c r="D140" s="1">
        <v>300</v>
      </c>
      <c r="S140">
        <v>0.91279999999999994</v>
      </c>
      <c r="T140">
        <v>0.75139999999999996</v>
      </c>
      <c r="U140">
        <v>0.99639999999999995</v>
      </c>
      <c r="V140">
        <v>2.8E-3</v>
      </c>
      <c r="W140">
        <v>2E-3</v>
      </c>
      <c r="X140">
        <v>2.1399999999999999E-2</v>
      </c>
      <c r="Y140">
        <v>0.35659999999999997</v>
      </c>
      <c r="Z140">
        <v>0.41899999999999998</v>
      </c>
      <c r="AA140">
        <v>0.52400000000000002</v>
      </c>
      <c r="AB140">
        <v>3.8E-3</v>
      </c>
      <c r="AC140">
        <v>5.9999999999999995E-4</v>
      </c>
      <c r="AD140">
        <v>2.5999999999999999E-3</v>
      </c>
      <c r="AE140">
        <v>1.8200000000000001E-2</v>
      </c>
      <c r="AF140">
        <v>1.5599999999999999E-2</v>
      </c>
      <c r="AG140">
        <v>6.4000000000000003E-3</v>
      </c>
    </row>
    <row r="141" spans="1:33" x14ac:dyDescent="0.2">
      <c r="A141" s="1"/>
      <c r="C141" s="17">
        <v>1000</v>
      </c>
      <c r="D141" s="1">
        <v>300</v>
      </c>
      <c r="S141">
        <v>9.3857999999999997</v>
      </c>
      <c r="T141">
        <v>7.5419999999999998</v>
      </c>
      <c r="U141">
        <v>7.66</v>
      </c>
      <c r="V141">
        <v>5.1400000000000001E-2</v>
      </c>
      <c r="W141">
        <v>6.7599999999999993E-2</v>
      </c>
      <c r="X141">
        <v>7.6200000000000004E-2</v>
      </c>
      <c r="Y141">
        <v>2.3643999999999998</v>
      </c>
      <c r="Z141">
        <v>2.7056</v>
      </c>
      <c r="AA141">
        <v>2.8294000000000001</v>
      </c>
      <c r="AB141">
        <v>3.3599999999999998E-2</v>
      </c>
      <c r="AC141">
        <v>5.1400000000000001E-2</v>
      </c>
      <c r="AD141">
        <v>4.5600000000000002E-2</v>
      </c>
      <c r="AE141">
        <v>7.9200000000000007E-2</v>
      </c>
      <c r="AF141">
        <v>7.1999999999999995E-2</v>
      </c>
      <c r="AG141">
        <v>5.16E-2</v>
      </c>
    </row>
    <row r="142" spans="1:33" x14ac:dyDescent="0.2">
      <c r="A142" s="1"/>
      <c r="C142" s="17">
        <v>1000</v>
      </c>
      <c r="D142" s="1">
        <v>300</v>
      </c>
      <c r="S142">
        <v>6.3654000000000002</v>
      </c>
      <c r="T142">
        <v>4.7907999999999999</v>
      </c>
      <c r="U142">
        <v>5.0229999999999997</v>
      </c>
      <c r="V142">
        <v>4.82E-2</v>
      </c>
      <c r="W142">
        <v>6.3200000000000006E-2</v>
      </c>
      <c r="X142">
        <v>5.3400000000000003E-2</v>
      </c>
      <c r="Y142">
        <v>3.9369999999999998</v>
      </c>
      <c r="Z142">
        <v>4.4833999999999996</v>
      </c>
      <c r="AA142">
        <v>4.1588000000000003</v>
      </c>
      <c r="AB142">
        <v>7.1800000000000003E-2</v>
      </c>
      <c r="AC142">
        <v>3.04E-2</v>
      </c>
      <c r="AD142">
        <v>4.2599999999999999E-2</v>
      </c>
      <c r="AE142">
        <v>0.126</v>
      </c>
      <c r="AF142">
        <v>0.19</v>
      </c>
      <c r="AG142">
        <v>0.1188</v>
      </c>
    </row>
    <row r="143" spans="1:33" x14ac:dyDescent="0.2">
      <c r="A143" s="1"/>
      <c r="C143" s="17">
        <v>1000</v>
      </c>
      <c r="D143" s="1">
        <v>300</v>
      </c>
      <c r="S143">
        <v>7.9142000000000001</v>
      </c>
      <c r="T143">
        <v>5.4047999999999998</v>
      </c>
      <c r="U143">
        <v>5.6669999999999998</v>
      </c>
      <c r="V143">
        <v>0.48359999999999997</v>
      </c>
      <c r="W143">
        <v>0.60899999999999999</v>
      </c>
      <c r="X143">
        <v>0.59860000000000002</v>
      </c>
      <c r="Y143">
        <v>6.5224000000000002</v>
      </c>
      <c r="Z143">
        <v>7.7568000000000001</v>
      </c>
      <c r="AA143">
        <v>7.0991999999999997</v>
      </c>
      <c r="AB143">
        <v>0.33160000000000001</v>
      </c>
      <c r="AC143">
        <v>0.41420000000000001</v>
      </c>
      <c r="AD143">
        <v>0.3962</v>
      </c>
      <c r="AE143">
        <v>0.71079999999999999</v>
      </c>
      <c r="AF143">
        <v>0.61839999999999995</v>
      </c>
      <c r="AG143">
        <v>0.504</v>
      </c>
    </row>
    <row r="144" spans="1:33" x14ac:dyDescent="0.2">
      <c r="A144" s="1"/>
      <c r="C144" s="17">
        <v>1000</v>
      </c>
      <c r="D144" s="1">
        <v>300</v>
      </c>
      <c r="S144">
        <v>3.0777999999999999</v>
      </c>
      <c r="T144">
        <v>2.2416</v>
      </c>
      <c r="U144">
        <v>2.1267999999999998</v>
      </c>
      <c r="V144">
        <v>0.1734</v>
      </c>
      <c r="W144">
        <v>0.22040000000000001</v>
      </c>
      <c r="X144">
        <v>0.20119999999999999</v>
      </c>
      <c r="Y144">
        <v>4.3692000000000002</v>
      </c>
      <c r="Z144">
        <v>4.9820000000000002</v>
      </c>
      <c r="AA144">
        <v>4.3124000000000002</v>
      </c>
      <c r="AB144">
        <v>0.15</v>
      </c>
      <c r="AC144">
        <v>0.124</v>
      </c>
      <c r="AD144">
        <v>8.9399999999999993E-2</v>
      </c>
      <c r="AE144">
        <v>0.55100000000000005</v>
      </c>
      <c r="AF144">
        <v>0.59279999999999999</v>
      </c>
      <c r="AG144">
        <v>0.52900000000000003</v>
      </c>
    </row>
    <row r="145" spans="1:33" x14ac:dyDescent="0.2">
      <c r="A145" s="1"/>
      <c r="C145" s="17">
        <v>1000</v>
      </c>
      <c r="D145" s="1">
        <v>300</v>
      </c>
      <c r="S145">
        <v>1.12E-2</v>
      </c>
      <c r="T145">
        <v>2.0000000000000001E-4</v>
      </c>
      <c r="U145">
        <v>2.5999999999999999E-3</v>
      </c>
      <c r="V145">
        <v>4.0000000000000002E-4</v>
      </c>
      <c r="W145">
        <v>2.5999999999999999E-3</v>
      </c>
      <c r="X145">
        <v>5.9999999999999995E-4</v>
      </c>
      <c r="Y145">
        <v>4.7999999999999996E-3</v>
      </c>
      <c r="Z145">
        <v>1.1999999999999999E-3</v>
      </c>
      <c r="AA145">
        <v>2.0000000000000001E-4</v>
      </c>
      <c r="AB145">
        <v>1.6000000000000001E-3</v>
      </c>
      <c r="AC145">
        <v>8.0000000000000004E-4</v>
      </c>
      <c r="AD145">
        <v>1.2800000000000001E-2</v>
      </c>
      <c r="AE145">
        <v>5.9999999999999995E-4</v>
      </c>
      <c r="AF145">
        <v>1.1999999999999999E-3</v>
      </c>
      <c r="AG145">
        <v>2.0000000000000001E-4</v>
      </c>
    </row>
    <row r="146" spans="1:33" x14ac:dyDescent="0.2">
      <c r="S146">
        <v>4.0000000000000002E-4</v>
      </c>
      <c r="T146">
        <v>2.2000000000000001E-3</v>
      </c>
      <c r="U146">
        <v>3.3999999999999998E-3</v>
      </c>
      <c r="V146">
        <v>2.8E-3</v>
      </c>
      <c r="W146">
        <v>1.4E-3</v>
      </c>
      <c r="X146">
        <v>4.7999999999999996E-3</v>
      </c>
      <c r="Y146">
        <v>3.3999999999999998E-3</v>
      </c>
      <c r="Z146">
        <v>3.3999999999999998E-3</v>
      </c>
      <c r="AA146">
        <v>2E-3</v>
      </c>
      <c r="AB146">
        <v>1.6000000000000001E-3</v>
      </c>
      <c r="AC146">
        <v>6.6E-3</v>
      </c>
      <c r="AD146">
        <v>6.1999999999999998E-3</v>
      </c>
      <c r="AE146">
        <v>1.4E-3</v>
      </c>
      <c r="AF146">
        <v>1.1999999999999999E-3</v>
      </c>
      <c r="AG146">
        <v>8.0000000000000004E-4</v>
      </c>
    </row>
    <row r="147" spans="1:33" x14ac:dyDescent="0.2">
      <c r="A147" s="2" t="s">
        <v>64</v>
      </c>
      <c r="S147">
        <v>0.18859999999999999</v>
      </c>
      <c r="T147">
        <v>0.17799999999999999</v>
      </c>
      <c r="U147">
        <v>0.16259999999999999</v>
      </c>
      <c r="V147">
        <v>2.5999999999999999E-3</v>
      </c>
      <c r="W147">
        <v>2.8E-3</v>
      </c>
      <c r="X147">
        <v>7.6E-3</v>
      </c>
      <c r="Y147">
        <v>9.3799999999999994E-2</v>
      </c>
      <c r="Z147">
        <v>9.6799999999999997E-2</v>
      </c>
      <c r="AA147">
        <v>9.4399999999999998E-2</v>
      </c>
      <c r="AB147">
        <v>8.9999999999999993E-3</v>
      </c>
      <c r="AC147">
        <v>1.26E-2</v>
      </c>
      <c r="AD147">
        <v>1.1599999999999999E-2</v>
      </c>
      <c r="AE147">
        <v>4.0000000000000001E-3</v>
      </c>
      <c r="AF147">
        <v>1.2200000000000001E-2</v>
      </c>
      <c r="AG147">
        <v>0.01</v>
      </c>
    </row>
    <row r="148" spans="1:33" x14ac:dyDescent="0.2">
      <c r="A148" t="s">
        <v>3</v>
      </c>
      <c r="C148" s="7" t="s">
        <v>4</v>
      </c>
      <c r="D148" t="s">
        <v>5</v>
      </c>
      <c r="E148" t="s">
        <v>38</v>
      </c>
      <c r="F148" t="s">
        <v>39</v>
      </c>
      <c r="G148" t="s">
        <v>52</v>
      </c>
      <c r="H148" t="s">
        <v>40</v>
      </c>
      <c r="I148" t="s">
        <v>53</v>
      </c>
      <c r="J148" t="s">
        <v>41</v>
      </c>
      <c r="K148" t="s">
        <v>42</v>
      </c>
      <c r="L148" t="s">
        <v>43</v>
      </c>
      <c r="M148" t="s">
        <v>49</v>
      </c>
      <c r="N148" t="s">
        <v>50</v>
      </c>
      <c r="O148" t="s">
        <v>51</v>
      </c>
      <c r="P148" t="s">
        <v>54</v>
      </c>
      <c r="S148">
        <v>1.3388</v>
      </c>
      <c r="T148">
        <v>1.2729999999999999</v>
      </c>
      <c r="U148">
        <v>1.248</v>
      </c>
      <c r="V148">
        <v>3.2000000000000001E-2</v>
      </c>
      <c r="W148">
        <v>4.2000000000000003E-2</v>
      </c>
      <c r="X148">
        <v>1.8800000000000001E-2</v>
      </c>
      <c r="Y148">
        <v>1.2121999999999999</v>
      </c>
      <c r="Z148">
        <v>1.0898000000000001</v>
      </c>
      <c r="AA148">
        <v>1.0768</v>
      </c>
      <c r="AB148">
        <v>2.3199999999999998E-2</v>
      </c>
      <c r="AC148">
        <v>2.06E-2</v>
      </c>
      <c r="AD148">
        <v>2.0400000000000001E-2</v>
      </c>
      <c r="AE148">
        <v>2.1600000000000001E-2</v>
      </c>
      <c r="AF148">
        <v>1.72E-2</v>
      </c>
      <c r="AG148">
        <v>1.8800000000000001E-2</v>
      </c>
    </row>
    <row r="149" spans="1:33" x14ac:dyDescent="0.2">
      <c r="A149" s="1" t="s">
        <v>74</v>
      </c>
      <c r="C149" s="7">
        <f t="shared" ref="C149:D169" si="21">C124</f>
        <v>1000</v>
      </c>
      <c r="D149">
        <f t="shared" si="21"/>
        <v>300</v>
      </c>
      <c r="E149">
        <f>MAX(0,E124-E$11)</f>
        <v>6.9154</v>
      </c>
      <c r="F149">
        <f t="shared" ref="F149:P149" si="22">MAX(0,F124-F$11)</f>
        <v>0.216</v>
      </c>
      <c r="G149">
        <f t="shared" si="22"/>
        <v>0.3916</v>
      </c>
      <c r="H149">
        <f t="shared" si="22"/>
        <v>0.90869999999999995</v>
      </c>
      <c r="I149">
        <f t="shared" si="22"/>
        <v>9.3719000000000001</v>
      </c>
      <c r="J149">
        <f t="shared" si="22"/>
        <v>6.3525</v>
      </c>
      <c r="K149">
        <f t="shared" si="22"/>
        <v>7.8784999999999998</v>
      </c>
      <c r="L149">
        <f t="shared" si="22"/>
        <v>3.0593999999999997</v>
      </c>
      <c r="M149">
        <f t="shared" si="22"/>
        <v>1.12E-2</v>
      </c>
      <c r="N149">
        <f t="shared" si="22"/>
        <v>1.0000000000000005E-4</v>
      </c>
      <c r="O149">
        <f t="shared" si="22"/>
        <v>0.183</v>
      </c>
      <c r="P149">
        <f t="shared" si="22"/>
        <v>1.3273999999999999</v>
      </c>
    </row>
    <row r="150" spans="1:33" x14ac:dyDescent="0.2">
      <c r="A150" s="1" t="s">
        <v>74</v>
      </c>
      <c r="C150" s="7">
        <f t="shared" si="21"/>
        <v>1000</v>
      </c>
      <c r="D150">
        <f t="shared" si="21"/>
        <v>300</v>
      </c>
      <c r="E150">
        <f t="shared" ref="E150:P163" si="23">MAX(0,E125-E$11)</f>
        <v>4.6681999999999997</v>
      </c>
      <c r="F150">
        <f t="shared" si="23"/>
        <v>0.1996</v>
      </c>
      <c r="G150">
        <f t="shared" si="23"/>
        <v>0.33660000000000001</v>
      </c>
      <c r="H150">
        <f t="shared" si="23"/>
        <v>0.74729999999999996</v>
      </c>
      <c r="I150">
        <f t="shared" si="23"/>
        <v>7.5281000000000002</v>
      </c>
      <c r="J150">
        <f t="shared" si="23"/>
        <v>4.7778999999999998</v>
      </c>
      <c r="K150">
        <f t="shared" si="23"/>
        <v>5.3690999999999995</v>
      </c>
      <c r="L150">
        <f t="shared" si="23"/>
        <v>2.2231999999999998</v>
      </c>
      <c r="M150">
        <f t="shared" si="23"/>
        <v>2.0000000000000001E-4</v>
      </c>
      <c r="N150">
        <f t="shared" si="23"/>
        <v>1.9000000000000002E-3</v>
      </c>
      <c r="O150">
        <f t="shared" si="23"/>
        <v>0.1724</v>
      </c>
      <c r="P150">
        <f t="shared" si="23"/>
        <v>1.2615999999999998</v>
      </c>
    </row>
    <row r="151" spans="1:33" x14ac:dyDescent="0.2">
      <c r="A151" s="1" t="s">
        <v>74</v>
      </c>
      <c r="C151" s="7">
        <f t="shared" si="21"/>
        <v>1000</v>
      </c>
      <c r="D151">
        <f t="shared" si="21"/>
        <v>300</v>
      </c>
      <c r="E151">
        <f t="shared" si="23"/>
        <v>5.3334000000000001</v>
      </c>
      <c r="F151">
        <f t="shared" si="23"/>
        <v>0.19500000000000001</v>
      </c>
      <c r="G151">
        <f t="shared" si="23"/>
        <v>0.3322</v>
      </c>
      <c r="H151">
        <f t="shared" si="23"/>
        <v>0.99229999999999996</v>
      </c>
      <c r="I151">
        <f t="shared" si="23"/>
        <v>7.6461000000000006</v>
      </c>
      <c r="J151">
        <f t="shared" si="23"/>
        <v>5.0100999999999996</v>
      </c>
      <c r="K151">
        <f t="shared" si="23"/>
        <v>5.6312999999999995</v>
      </c>
      <c r="L151">
        <f t="shared" si="23"/>
        <v>2.1083999999999996</v>
      </c>
      <c r="M151">
        <f t="shared" si="23"/>
        <v>2.5999999999999999E-3</v>
      </c>
      <c r="N151">
        <f t="shared" si="23"/>
        <v>3.0999999999999999E-3</v>
      </c>
      <c r="O151">
        <f t="shared" si="23"/>
        <v>0.157</v>
      </c>
      <c r="P151">
        <f t="shared" si="23"/>
        <v>1.2365999999999999</v>
      </c>
    </row>
    <row r="152" spans="1:33" x14ac:dyDescent="0.2">
      <c r="A152" s="1" t="s">
        <v>75</v>
      </c>
      <c r="C152" s="7">
        <f t="shared" si="21"/>
        <v>1000</v>
      </c>
      <c r="D152">
        <f t="shared" si="21"/>
        <v>300</v>
      </c>
      <c r="E152">
        <f t="shared" si="23"/>
        <v>2.3000000000000003E-2</v>
      </c>
      <c r="F152">
        <f t="shared" si="23"/>
        <v>3.9999999999999975E-4</v>
      </c>
      <c r="G152">
        <f t="shared" si="23"/>
        <v>0</v>
      </c>
      <c r="H152">
        <f t="shared" si="23"/>
        <v>0</v>
      </c>
      <c r="I152">
        <f t="shared" si="23"/>
        <v>3.7500000000000006E-2</v>
      </c>
      <c r="J152">
        <f t="shared" si="23"/>
        <v>3.5299999999999998E-2</v>
      </c>
      <c r="K152">
        <f t="shared" si="23"/>
        <v>0.44789999999999996</v>
      </c>
      <c r="L152">
        <f t="shared" si="23"/>
        <v>0.155</v>
      </c>
      <c r="M152">
        <f t="shared" si="23"/>
        <v>4.0000000000000002E-4</v>
      </c>
      <c r="N152">
        <f t="shared" si="23"/>
        <v>2.5000000000000001E-3</v>
      </c>
      <c r="O152">
        <f t="shared" si="23"/>
        <v>0</v>
      </c>
      <c r="P152">
        <f t="shared" si="23"/>
        <v>2.06E-2</v>
      </c>
    </row>
    <row r="153" spans="1:33" x14ac:dyDescent="0.2">
      <c r="A153" s="1" t="s">
        <v>75</v>
      </c>
      <c r="C153" s="7">
        <f t="shared" si="21"/>
        <v>1000</v>
      </c>
      <c r="D153">
        <f t="shared" si="21"/>
        <v>300</v>
      </c>
      <c r="E153">
        <f t="shared" si="23"/>
        <v>5.5999999999999999E-3</v>
      </c>
      <c r="F153">
        <f t="shared" si="23"/>
        <v>5.5999999999999999E-3</v>
      </c>
      <c r="G153">
        <f t="shared" si="23"/>
        <v>2.0000000000000052E-4</v>
      </c>
      <c r="H153">
        <f t="shared" si="23"/>
        <v>0</v>
      </c>
      <c r="I153">
        <f t="shared" si="23"/>
        <v>5.3699999999999998E-2</v>
      </c>
      <c r="J153">
        <f t="shared" si="23"/>
        <v>5.0300000000000004E-2</v>
      </c>
      <c r="K153">
        <f t="shared" si="23"/>
        <v>0.57330000000000003</v>
      </c>
      <c r="L153">
        <f t="shared" si="23"/>
        <v>0.20200000000000001</v>
      </c>
      <c r="M153">
        <f t="shared" si="23"/>
        <v>2.5999999999999999E-3</v>
      </c>
      <c r="N153">
        <f t="shared" si="23"/>
        <v>1.1000000000000001E-3</v>
      </c>
      <c r="O153">
        <f t="shared" si="23"/>
        <v>0</v>
      </c>
      <c r="P153">
        <f t="shared" si="23"/>
        <v>3.0600000000000002E-2</v>
      </c>
    </row>
    <row r="154" spans="1:33" x14ac:dyDescent="0.2">
      <c r="A154" s="1" t="s">
        <v>75</v>
      </c>
      <c r="C154" s="7">
        <f t="shared" si="21"/>
        <v>1000</v>
      </c>
      <c r="D154">
        <f t="shared" si="21"/>
        <v>300</v>
      </c>
      <c r="E154">
        <f t="shared" si="23"/>
        <v>1.2000000000000001E-3</v>
      </c>
      <c r="F154">
        <f t="shared" si="23"/>
        <v>1.18E-2</v>
      </c>
      <c r="G154">
        <f t="shared" si="23"/>
        <v>0</v>
      </c>
      <c r="H154">
        <f t="shared" si="23"/>
        <v>1.7299999999999999E-2</v>
      </c>
      <c r="I154">
        <f t="shared" si="23"/>
        <v>6.2300000000000008E-2</v>
      </c>
      <c r="J154">
        <f t="shared" si="23"/>
        <v>4.0500000000000001E-2</v>
      </c>
      <c r="K154">
        <f t="shared" si="23"/>
        <v>0.56290000000000007</v>
      </c>
      <c r="L154">
        <f t="shared" si="23"/>
        <v>0.18279999999999999</v>
      </c>
      <c r="M154">
        <f t="shared" si="23"/>
        <v>5.9999999999999995E-4</v>
      </c>
      <c r="N154">
        <f t="shared" si="23"/>
        <v>4.4999999999999997E-3</v>
      </c>
      <c r="O154">
        <f t="shared" si="23"/>
        <v>2E-3</v>
      </c>
      <c r="P154">
        <f t="shared" si="23"/>
        <v>7.4000000000000003E-3</v>
      </c>
    </row>
    <row r="155" spans="1:33" x14ac:dyDescent="0.2">
      <c r="A155" s="1" t="s">
        <v>76</v>
      </c>
      <c r="C155" s="7">
        <f t="shared" si="21"/>
        <v>1000</v>
      </c>
      <c r="D155">
        <f t="shared" si="21"/>
        <v>300</v>
      </c>
      <c r="E155">
        <f t="shared" si="23"/>
        <v>4.0529999999999999</v>
      </c>
      <c r="F155">
        <f t="shared" si="23"/>
        <v>4.1200000000000001E-2</v>
      </c>
      <c r="G155">
        <f t="shared" si="23"/>
        <v>7.1400000000000005E-2</v>
      </c>
      <c r="H155">
        <f t="shared" si="23"/>
        <v>0.35249999999999998</v>
      </c>
      <c r="I155">
        <f t="shared" si="23"/>
        <v>2.3504999999999998</v>
      </c>
      <c r="J155">
        <f t="shared" si="23"/>
        <v>3.9240999999999997</v>
      </c>
      <c r="K155">
        <f t="shared" si="23"/>
        <v>6.4866999999999999</v>
      </c>
      <c r="L155">
        <f t="shared" si="23"/>
        <v>4.3508000000000004</v>
      </c>
      <c r="M155">
        <f t="shared" si="23"/>
        <v>4.7999999999999996E-3</v>
      </c>
      <c r="N155">
        <f t="shared" si="23"/>
        <v>3.0999999999999999E-3</v>
      </c>
      <c r="O155">
        <f t="shared" si="23"/>
        <v>8.8200000000000001E-2</v>
      </c>
      <c r="P155">
        <f t="shared" si="23"/>
        <v>1.2007999999999999</v>
      </c>
    </row>
    <row r="156" spans="1:33" x14ac:dyDescent="0.2">
      <c r="A156" s="1" t="s">
        <v>76</v>
      </c>
      <c r="C156" s="7">
        <f t="shared" si="21"/>
        <v>1000</v>
      </c>
      <c r="D156">
        <f t="shared" si="21"/>
        <v>300</v>
      </c>
      <c r="E156">
        <f t="shared" si="23"/>
        <v>4.4104000000000001</v>
      </c>
      <c r="F156">
        <f t="shared" si="23"/>
        <v>5.0200000000000002E-2</v>
      </c>
      <c r="G156">
        <f t="shared" si="23"/>
        <v>6.88E-2</v>
      </c>
      <c r="H156">
        <f t="shared" si="23"/>
        <v>0.41489999999999999</v>
      </c>
      <c r="I156">
        <f t="shared" si="23"/>
        <v>2.6917</v>
      </c>
      <c r="J156">
        <f t="shared" si="23"/>
        <v>4.4704999999999995</v>
      </c>
      <c r="K156">
        <f t="shared" si="23"/>
        <v>7.7210999999999999</v>
      </c>
      <c r="L156">
        <f t="shared" si="23"/>
        <v>4.9636000000000005</v>
      </c>
      <c r="M156">
        <f t="shared" si="23"/>
        <v>1.1999999999999999E-3</v>
      </c>
      <c r="N156">
        <f t="shared" si="23"/>
        <v>3.0999999999999999E-3</v>
      </c>
      <c r="O156">
        <f t="shared" si="23"/>
        <v>9.1200000000000003E-2</v>
      </c>
      <c r="P156">
        <f t="shared" si="23"/>
        <v>1.0784</v>
      </c>
    </row>
    <row r="157" spans="1:33" x14ac:dyDescent="0.2">
      <c r="A157" s="1" t="s">
        <v>76</v>
      </c>
      <c r="C157" s="7">
        <f t="shared" si="21"/>
        <v>1000</v>
      </c>
      <c r="D157">
        <f t="shared" si="21"/>
        <v>300</v>
      </c>
      <c r="E157">
        <f t="shared" si="23"/>
        <v>4.3575999999999997</v>
      </c>
      <c r="F157">
        <f t="shared" si="23"/>
        <v>0.13159999999999999</v>
      </c>
      <c r="G157">
        <f t="shared" si="23"/>
        <v>0.17199999999999999</v>
      </c>
      <c r="H157">
        <f t="shared" si="23"/>
        <v>0.51990000000000003</v>
      </c>
      <c r="I157">
        <f t="shared" si="23"/>
        <v>2.8155000000000001</v>
      </c>
      <c r="J157">
        <f t="shared" si="23"/>
        <v>4.1459000000000001</v>
      </c>
      <c r="K157">
        <f t="shared" si="23"/>
        <v>7.0634999999999994</v>
      </c>
      <c r="L157">
        <f t="shared" si="23"/>
        <v>4.2940000000000005</v>
      </c>
      <c r="M157">
        <f t="shared" si="23"/>
        <v>2.0000000000000001E-4</v>
      </c>
      <c r="N157">
        <f t="shared" si="23"/>
        <v>1.7000000000000001E-3</v>
      </c>
      <c r="O157">
        <f t="shared" si="23"/>
        <v>8.8800000000000004E-2</v>
      </c>
      <c r="P157">
        <f t="shared" si="23"/>
        <v>1.0653999999999999</v>
      </c>
    </row>
    <row r="158" spans="1:33" x14ac:dyDescent="0.2">
      <c r="A158" s="1" t="s">
        <v>77</v>
      </c>
      <c r="C158" s="7">
        <f t="shared" si="21"/>
        <v>1000</v>
      </c>
      <c r="D158">
        <f t="shared" si="21"/>
        <v>300</v>
      </c>
      <c r="E158">
        <f t="shared" si="23"/>
        <v>3.2000000000000002E-3</v>
      </c>
      <c r="F158">
        <f t="shared" si="23"/>
        <v>8.8000000000000005E-3</v>
      </c>
      <c r="G158">
        <f t="shared" si="23"/>
        <v>3.4000000000000002E-2</v>
      </c>
      <c r="H158">
        <f t="shared" si="23"/>
        <v>0</v>
      </c>
      <c r="I158">
        <f t="shared" si="23"/>
        <v>1.9699999999999999E-2</v>
      </c>
      <c r="J158">
        <f t="shared" si="23"/>
        <v>5.8900000000000001E-2</v>
      </c>
      <c r="K158">
        <f t="shared" si="23"/>
        <v>0.2959</v>
      </c>
      <c r="L158">
        <f t="shared" si="23"/>
        <v>0.13159999999999999</v>
      </c>
      <c r="M158">
        <f t="shared" si="23"/>
        <v>1.6000000000000001E-3</v>
      </c>
      <c r="N158">
        <f t="shared" si="23"/>
        <v>1.3000000000000002E-3</v>
      </c>
      <c r="O158">
        <f t="shared" si="23"/>
        <v>3.3999999999999994E-3</v>
      </c>
      <c r="P158">
        <f t="shared" si="23"/>
        <v>1.1799999999999998E-2</v>
      </c>
    </row>
    <row r="159" spans="1:33" x14ac:dyDescent="0.2">
      <c r="A159" s="1" t="s">
        <v>77</v>
      </c>
      <c r="C159" s="7">
        <f t="shared" si="21"/>
        <v>1000</v>
      </c>
      <c r="D159">
        <f t="shared" si="21"/>
        <v>300</v>
      </c>
      <c r="E159">
        <f t="shared" si="23"/>
        <v>1.2199999999999999E-2</v>
      </c>
      <c r="F159">
        <f t="shared" si="23"/>
        <v>0</v>
      </c>
      <c r="G159">
        <f t="shared" si="23"/>
        <v>1.0000000000000009E-3</v>
      </c>
      <c r="H159">
        <f t="shared" si="23"/>
        <v>0</v>
      </c>
      <c r="I159">
        <f t="shared" si="23"/>
        <v>3.7500000000000006E-2</v>
      </c>
      <c r="J159">
        <f t="shared" si="23"/>
        <v>1.7500000000000002E-2</v>
      </c>
      <c r="K159">
        <f t="shared" si="23"/>
        <v>0.3785</v>
      </c>
      <c r="L159">
        <f t="shared" si="23"/>
        <v>0.1056</v>
      </c>
      <c r="M159">
        <f t="shared" si="23"/>
        <v>8.0000000000000004E-4</v>
      </c>
      <c r="N159">
        <f t="shared" si="23"/>
        <v>6.3E-3</v>
      </c>
      <c r="O159">
        <f t="shared" si="23"/>
        <v>7.0000000000000001E-3</v>
      </c>
      <c r="P159">
        <f t="shared" si="23"/>
        <v>9.1999999999999998E-3</v>
      </c>
    </row>
    <row r="160" spans="1:33" x14ac:dyDescent="0.2">
      <c r="A160" s="1" t="s">
        <v>77</v>
      </c>
      <c r="C160" s="7">
        <f t="shared" si="21"/>
        <v>1000</v>
      </c>
      <c r="D160">
        <f t="shared" si="21"/>
        <v>300</v>
      </c>
      <c r="E160">
        <f t="shared" si="23"/>
        <v>3.6000000000000003E-3</v>
      </c>
      <c r="F160">
        <f t="shared" si="23"/>
        <v>5.5999999999999999E-3</v>
      </c>
      <c r="G160">
        <f t="shared" si="23"/>
        <v>1.0600000000000002E-2</v>
      </c>
      <c r="H160">
        <f t="shared" si="23"/>
        <v>0</v>
      </c>
      <c r="I160">
        <f t="shared" si="23"/>
        <v>3.1700000000000006E-2</v>
      </c>
      <c r="J160">
        <f t="shared" si="23"/>
        <v>2.9699999999999997E-2</v>
      </c>
      <c r="K160">
        <f t="shared" si="23"/>
        <v>0.36049999999999999</v>
      </c>
      <c r="L160">
        <f t="shared" si="23"/>
        <v>7.0999999999999994E-2</v>
      </c>
      <c r="M160">
        <f t="shared" si="23"/>
        <v>1.2800000000000001E-2</v>
      </c>
      <c r="N160">
        <f t="shared" si="23"/>
        <v>5.8999999999999999E-3</v>
      </c>
      <c r="O160">
        <f t="shared" si="23"/>
        <v>5.9999999999999993E-3</v>
      </c>
      <c r="P160">
        <f t="shared" si="23"/>
        <v>9.0000000000000011E-3</v>
      </c>
    </row>
    <row r="161" spans="1:16" x14ac:dyDescent="0.2">
      <c r="A161" s="1" t="s">
        <v>67</v>
      </c>
      <c r="C161" s="7">
        <f t="shared" si="21"/>
        <v>1000</v>
      </c>
      <c r="D161">
        <f t="shared" si="21"/>
        <v>300</v>
      </c>
      <c r="E161">
        <f t="shared" si="23"/>
        <v>4.9399999999999999E-2</v>
      </c>
      <c r="F161">
        <f t="shared" si="23"/>
        <v>1.0800000000000001E-2</v>
      </c>
      <c r="G161">
        <f t="shared" si="23"/>
        <v>0</v>
      </c>
      <c r="H161">
        <f t="shared" si="23"/>
        <v>1.4100000000000001E-2</v>
      </c>
      <c r="I161">
        <f t="shared" si="23"/>
        <v>6.5300000000000011E-2</v>
      </c>
      <c r="J161">
        <f t="shared" si="23"/>
        <v>0.11310000000000001</v>
      </c>
      <c r="K161">
        <f t="shared" si="23"/>
        <v>0.67510000000000003</v>
      </c>
      <c r="L161">
        <f t="shared" si="23"/>
        <v>0.53260000000000007</v>
      </c>
      <c r="M161">
        <f t="shared" si="23"/>
        <v>5.9999999999999995E-4</v>
      </c>
      <c r="N161">
        <f t="shared" si="23"/>
        <v>1.1000000000000001E-3</v>
      </c>
      <c r="O161">
        <f t="shared" si="23"/>
        <v>0</v>
      </c>
      <c r="P161">
        <f t="shared" si="23"/>
        <v>1.0200000000000001E-2</v>
      </c>
    </row>
    <row r="162" spans="1:16" x14ac:dyDescent="0.2">
      <c r="A162" s="1" t="s">
        <v>67</v>
      </c>
      <c r="C162" s="7">
        <f t="shared" si="21"/>
        <v>1000</v>
      </c>
      <c r="D162">
        <f t="shared" si="21"/>
        <v>300</v>
      </c>
      <c r="E162">
        <f t="shared" si="23"/>
        <v>5.6000000000000001E-2</v>
      </c>
      <c r="F162">
        <f t="shared" si="23"/>
        <v>1.2000000000000001E-3</v>
      </c>
      <c r="G162">
        <f t="shared" si="23"/>
        <v>7.4000000000000003E-3</v>
      </c>
      <c r="H162">
        <f t="shared" si="23"/>
        <v>1.15E-2</v>
      </c>
      <c r="I162">
        <f t="shared" si="23"/>
        <v>5.8099999999999999E-2</v>
      </c>
      <c r="J162">
        <f t="shared" si="23"/>
        <v>0.17710000000000001</v>
      </c>
      <c r="K162">
        <f t="shared" si="23"/>
        <v>0.5827</v>
      </c>
      <c r="L162">
        <f t="shared" si="23"/>
        <v>0.57440000000000002</v>
      </c>
      <c r="M162">
        <f t="shared" si="23"/>
        <v>1.1999999999999999E-3</v>
      </c>
      <c r="N162">
        <f t="shared" si="23"/>
        <v>8.9999999999999998E-4</v>
      </c>
      <c r="O162">
        <f t="shared" si="23"/>
        <v>6.6000000000000008E-3</v>
      </c>
      <c r="P162">
        <f t="shared" si="23"/>
        <v>5.7999999999999996E-3</v>
      </c>
    </row>
    <row r="163" spans="1:16" x14ac:dyDescent="0.2">
      <c r="A163" s="1" t="s">
        <v>67</v>
      </c>
      <c r="C163" s="7">
        <f t="shared" si="21"/>
        <v>1000</v>
      </c>
      <c r="D163">
        <f t="shared" si="21"/>
        <v>300</v>
      </c>
      <c r="E163">
        <f t="shared" si="23"/>
        <v>2.24E-2</v>
      </c>
      <c r="F163">
        <f t="shared" si="23"/>
        <v>0</v>
      </c>
      <c r="G163">
        <f t="shared" si="23"/>
        <v>0</v>
      </c>
      <c r="H163">
        <f t="shared" si="23"/>
        <v>2.3E-3</v>
      </c>
      <c r="I163">
        <f t="shared" si="23"/>
        <v>3.7699999999999997E-2</v>
      </c>
      <c r="J163">
        <f t="shared" si="23"/>
        <v>0.10590000000000001</v>
      </c>
      <c r="K163">
        <f t="shared" si="23"/>
        <v>0.46829999999999999</v>
      </c>
      <c r="L163">
        <f t="shared" si="23"/>
        <v>0.51060000000000005</v>
      </c>
      <c r="M163">
        <f t="shared" si="23"/>
        <v>2.0000000000000001E-4</v>
      </c>
      <c r="N163">
        <f t="shared" si="23"/>
        <v>5.0000000000000001E-4</v>
      </c>
      <c r="O163">
        <f t="shared" si="23"/>
        <v>4.4000000000000003E-3</v>
      </c>
      <c r="P163">
        <f t="shared" si="23"/>
        <v>7.4000000000000003E-3</v>
      </c>
    </row>
    <row r="164" spans="1:16" x14ac:dyDescent="0.2">
      <c r="A164" s="1"/>
      <c r="C164" s="7">
        <f t="shared" si="21"/>
        <v>1000</v>
      </c>
      <c r="D164">
        <f t="shared" si="21"/>
        <v>300</v>
      </c>
    </row>
    <row r="165" spans="1:16" x14ac:dyDescent="0.2">
      <c r="A165" s="1"/>
      <c r="C165" s="7">
        <f t="shared" si="21"/>
        <v>1000</v>
      </c>
      <c r="D165">
        <f t="shared" si="21"/>
        <v>300</v>
      </c>
    </row>
    <row r="166" spans="1:16" x14ac:dyDescent="0.2">
      <c r="A166" s="1"/>
      <c r="C166" s="7">
        <f t="shared" si="21"/>
        <v>1000</v>
      </c>
      <c r="D166">
        <f t="shared" si="21"/>
        <v>300</v>
      </c>
    </row>
    <row r="167" spans="1:16" x14ac:dyDescent="0.2">
      <c r="A167" s="1"/>
      <c r="C167" s="7">
        <f t="shared" si="21"/>
        <v>1000</v>
      </c>
      <c r="D167">
        <f t="shared" si="21"/>
        <v>300</v>
      </c>
    </row>
    <row r="168" spans="1:16" x14ac:dyDescent="0.2">
      <c r="A168" s="1"/>
      <c r="C168" s="7">
        <f t="shared" si="21"/>
        <v>1000</v>
      </c>
      <c r="D168">
        <f t="shared" si="21"/>
        <v>300</v>
      </c>
    </row>
    <row r="169" spans="1:16" x14ac:dyDescent="0.2">
      <c r="A169" s="1"/>
      <c r="C169" s="7">
        <f t="shared" si="21"/>
        <v>1000</v>
      </c>
      <c r="D169">
        <f t="shared" si="21"/>
        <v>300</v>
      </c>
    </row>
    <row r="175" spans="1:16" x14ac:dyDescent="0.2">
      <c r="A175" s="2" t="s">
        <v>65</v>
      </c>
    </row>
    <row r="176" spans="1:16" x14ac:dyDescent="0.2">
      <c r="A176" t="s">
        <v>3</v>
      </c>
      <c r="C176" s="7" t="s">
        <v>4</v>
      </c>
      <c r="D176" t="s">
        <v>5</v>
      </c>
      <c r="E176" t="s">
        <v>38</v>
      </c>
      <c r="F176" t="s">
        <v>39</v>
      </c>
      <c r="G176" t="s">
        <v>52</v>
      </c>
      <c r="H176" t="s">
        <v>40</v>
      </c>
      <c r="I176" t="s">
        <v>53</v>
      </c>
      <c r="J176" t="s">
        <v>41</v>
      </c>
      <c r="K176" t="s">
        <v>42</v>
      </c>
      <c r="L176" t="s">
        <v>43</v>
      </c>
      <c r="M176" t="s">
        <v>49</v>
      </c>
      <c r="N176" t="s">
        <v>50</v>
      </c>
      <c r="O176" t="s">
        <v>51</v>
      </c>
      <c r="P176" t="s">
        <v>54</v>
      </c>
    </row>
    <row r="177" spans="1:16" x14ac:dyDescent="0.2">
      <c r="A177" s="1" t="s">
        <v>74</v>
      </c>
      <c r="C177" s="7">
        <f t="shared" ref="C177:D197" si="24">C149</f>
        <v>1000</v>
      </c>
      <c r="D177">
        <f t="shared" si="24"/>
        <v>300</v>
      </c>
      <c r="E177">
        <f>MAX(0,E149-E$120*$C177/$C$118)</f>
        <v>6.9108000000000001</v>
      </c>
      <c r="F177">
        <f t="shared" ref="F177:P177" si="25">MAX(0,F149-F$120*$C177/$C$118)</f>
        <v>0.2135</v>
      </c>
      <c r="G177">
        <f t="shared" si="25"/>
        <v>0.3866</v>
      </c>
      <c r="H177">
        <f t="shared" si="25"/>
        <v>0.9032</v>
      </c>
      <c r="I177">
        <f t="shared" si="25"/>
        <v>9.3475999999999999</v>
      </c>
      <c r="J177">
        <f t="shared" si="25"/>
        <v>6.3375000000000004</v>
      </c>
      <c r="K177">
        <f t="shared" si="25"/>
        <v>7.8585000000000003</v>
      </c>
      <c r="L177">
        <f t="shared" si="25"/>
        <v>3.0333999999999999</v>
      </c>
      <c r="M177">
        <f t="shared" si="25"/>
        <v>9.8999999999999991E-3</v>
      </c>
      <c r="N177">
        <f t="shared" si="25"/>
        <v>0</v>
      </c>
      <c r="O177">
        <f t="shared" si="25"/>
        <v>0.1676</v>
      </c>
      <c r="P177">
        <f t="shared" si="25"/>
        <v>1.3146</v>
      </c>
    </row>
    <row r="178" spans="1:16" x14ac:dyDescent="0.2">
      <c r="A178" s="1" t="s">
        <v>74</v>
      </c>
      <c r="C178" s="7">
        <f t="shared" si="24"/>
        <v>1000</v>
      </c>
      <c r="D178">
        <f t="shared" si="24"/>
        <v>300</v>
      </c>
      <c r="E178">
        <f t="shared" ref="E178:P191" si="26">MAX(0,E150-E$120*$C178/$C$118)</f>
        <v>4.6635999999999997</v>
      </c>
      <c r="F178">
        <f t="shared" si="26"/>
        <v>0.1971</v>
      </c>
      <c r="G178">
        <f t="shared" si="26"/>
        <v>0.33160000000000001</v>
      </c>
      <c r="H178">
        <f t="shared" si="26"/>
        <v>0.74180000000000001</v>
      </c>
      <c r="I178">
        <f t="shared" si="26"/>
        <v>7.5038</v>
      </c>
      <c r="J178">
        <f t="shared" si="26"/>
        <v>4.7629000000000001</v>
      </c>
      <c r="K178">
        <f t="shared" si="26"/>
        <v>5.3491</v>
      </c>
      <c r="L178">
        <f t="shared" si="26"/>
        <v>2.1972</v>
      </c>
      <c r="M178">
        <f t="shared" si="26"/>
        <v>0</v>
      </c>
      <c r="N178">
        <f t="shared" si="26"/>
        <v>4.0000000000000018E-4</v>
      </c>
      <c r="O178">
        <f t="shared" si="26"/>
        <v>0.157</v>
      </c>
      <c r="P178">
        <f t="shared" si="26"/>
        <v>1.2487999999999999</v>
      </c>
    </row>
    <row r="179" spans="1:16" x14ac:dyDescent="0.2">
      <c r="A179" s="1" t="s">
        <v>74</v>
      </c>
      <c r="C179" s="7">
        <f t="shared" si="24"/>
        <v>1000</v>
      </c>
      <c r="D179">
        <f t="shared" si="24"/>
        <v>300</v>
      </c>
      <c r="E179">
        <f t="shared" si="26"/>
        <v>5.3288000000000002</v>
      </c>
      <c r="F179">
        <f t="shared" si="26"/>
        <v>0.1925</v>
      </c>
      <c r="G179">
        <f t="shared" si="26"/>
        <v>0.32719999999999999</v>
      </c>
      <c r="H179">
        <f t="shared" si="26"/>
        <v>0.98680000000000001</v>
      </c>
      <c r="I179">
        <f t="shared" si="26"/>
        <v>7.6218000000000004</v>
      </c>
      <c r="J179">
        <f t="shared" si="26"/>
        <v>4.9950999999999999</v>
      </c>
      <c r="K179">
        <f t="shared" si="26"/>
        <v>5.6113</v>
      </c>
      <c r="L179">
        <f t="shared" si="26"/>
        <v>2.0823999999999998</v>
      </c>
      <c r="M179">
        <f t="shared" si="26"/>
        <v>1.2999999999999999E-3</v>
      </c>
      <c r="N179">
        <f t="shared" si="26"/>
        <v>1.5999999999999999E-3</v>
      </c>
      <c r="O179">
        <f t="shared" si="26"/>
        <v>0.1416</v>
      </c>
      <c r="P179">
        <f t="shared" si="26"/>
        <v>1.2238</v>
      </c>
    </row>
    <row r="180" spans="1:16" x14ac:dyDescent="0.2">
      <c r="A180" s="1" t="s">
        <v>75</v>
      </c>
      <c r="C180" s="7">
        <f t="shared" si="24"/>
        <v>1000</v>
      </c>
      <c r="D180">
        <f t="shared" si="24"/>
        <v>300</v>
      </c>
      <c r="E180">
        <f t="shared" si="26"/>
        <v>1.8400000000000003E-2</v>
      </c>
      <c r="F180">
        <f t="shared" si="26"/>
        <v>0</v>
      </c>
      <c r="G180">
        <f t="shared" si="26"/>
        <v>0</v>
      </c>
      <c r="H180">
        <f t="shared" si="26"/>
        <v>0</v>
      </c>
      <c r="I180">
        <f t="shared" si="26"/>
        <v>1.3200000000000003E-2</v>
      </c>
      <c r="J180">
        <f t="shared" si="26"/>
        <v>2.0299999999999999E-2</v>
      </c>
      <c r="K180">
        <f t="shared" si="26"/>
        <v>0.42789999999999995</v>
      </c>
      <c r="L180">
        <f t="shared" si="26"/>
        <v>0.129</v>
      </c>
      <c r="M180">
        <f t="shared" si="26"/>
        <v>0</v>
      </c>
      <c r="N180">
        <f t="shared" si="26"/>
        <v>1E-3</v>
      </c>
      <c r="O180">
        <f t="shared" si="26"/>
        <v>0</v>
      </c>
      <c r="P180">
        <f t="shared" si="26"/>
        <v>7.8000000000000014E-3</v>
      </c>
    </row>
    <row r="181" spans="1:16" x14ac:dyDescent="0.2">
      <c r="A181" s="1" t="s">
        <v>75</v>
      </c>
      <c r="C181" s="7">
        <f t="shared" si="24"/>
        <v>1000</v>
      </c>
      <c r="D181">
        <f t="shared" si="24"/>
        <v>300</v>
      </c>
      <c r="E181">
        <f t="shared" si="26"/>
        <v>1E-3</v>
      </c>
      <c r="F181">
        <f t="shared" si="26"/>
        <v>3.1000000000000003E-3</v>
      </c>
      <c r="G181">
        <f t="shared" si="26"/>
        <v>0</v>
      </c>
      <c r="H181">
        <f t="shared" si="26"/>
        <v>0</v>
      </c>
      <c r="I181">
        <f t="shared" si="26"/>
        <v>2.9399999999999996E-2</v>
      </c>
      <c r="J181">
        <f t="shared" si="26"/>
        <v>3.5300000000000005E-2</v>
      </c>
      <c r="K181">
        <f t="shared" si="26"/>
        <v>0.55330000000000001</v>
      </c>
      <c r="L181">
        <f t="shared" si="26"/>
        <v>0.17600000000000002</v>
      </c>
      <c r="M181">
        <f t="shared" si="26"/>
        <v>1.2999999999999999E-3</v>
      </c>
      <c r="N181">
        <f t="shared" si="26"/>
        <v>0</v>
      </c>
      <c r="O181">
        <f t="shared" si="26"/>
        <v>0</v>
      </c>
      <c r="P181">
        <f t="shared" si="26"/>
        <v>1.7800000000000003E-2</v>
      </c>
    </row>
    <row r="182" spans="1:16" x14ac:dyDescent="0.2">
      <c r="A182" s="1" t="s">
        <v>75</v>
      </c>
      <c r="C182" s="7">
        <f t="shared" si="24"/>
        <v>1000</v>
      </c>
      <c r="D182">
        <f t="shared" si="24"/>
        <v>300</v>
      </c>
      <c r="E182">
        <f t="shared" si="26"/>
        <v>0</v>
      </c>
      <c r="F182">
        <f t="shared" si="26"/>
        <v>9.2999999999999992E-3</v>
      </c>
      <c r="G182">
        <f t="shared" si="26"/>
        <v>0</v>
      </c>
      <c r="H182">
        <f t="shared" si="26"/>
        <v>1.18E-2</v>
      </c>
      <c r="I182">
        <f t="shared" si="26"/>
        <v>3.8000000000000006E-2</v>
      </c>
      <c r="J182">
        <f t="shared" si="26"/>
        <v>2.5500000000000002E-2</v>
      </c>
      <c r="K182">
        <f t="shared" si="26"/>
        <v>0.54290000000000005</v>
      </c>
      <c r="L182">
        <f t="shared" si="26"/>
        <v>0.15679999999999999</v>
      </c>
      <c r="M182">
        <f t="shared" si="26"/>
        <v>0</v>
      </c>
      <c r="N182">
        <f t="shared" si="26"/>
        <v>2.9999999999999996E-3</v>
      </c>
      <c r="O182">
        <f t="shared" si="26"/>
        <v>0</v>
      </c>
      <c r="P182">
        <f t="shared" si="26"/>
        <v>0</v>
      </c>
    </row>
    <row r="183" spans="1:16" x14ac:dyDescent="0.2">
      <c r="A183" s="1" t="s">
        <v>76</v>
      </c>
      <c r="C183" s="7">
        <f t="shared" si="24"/>
        <v>1000</v>
      </c>
      <c r="D183">
        <f t="shared" si="24"/>
        <v>300</v>
      </c>
      <c r="E183">
        <f t="shared" si="26"/>
        <v>4.0484</v>
      </c>
      <c r="F183">
        <f t="shared" si="26"/>
        <v>3.8699999999999998E-2</v>
      </c>
      <c r="G183">
        <f t="shared" si="26"/>
        <v>6.6400000000000001E-2</v>
      </c>
      <c r="H183">
        <f t="shared" si="26"/>
        <v>0.34699999999999998</v>
      </c>
      <c r="I183">
        <f t="shared" si="26"/>
        <v>2.3261999999999996</v>
      </c>
      <c r="J183">
        <f t="shared" si="26"/>
        <v>3.9090999999999996</v>
      </c>
      <c r="K183">
        <f t="shared" si="26"/>
        <v>6.4667000000000003</v>
      </c>
      <c r="L183">
        <f t="shared" si="26"/>
        <v>4.3248000000000006</v>
      </c>
      <c r="M183">
        <f t="shared" si="26"/>
        <v>3.4999999999999996E-3</v>
      </c>
      <c r="N183">
        <f t="shared" si="26"/>
        <v>1.5999999999999999E-3</v>
      </c>
      <c r="O183">
        <f t="shared" si="26"/>
        <v>7.2800000000000004E-2</v>
      </c>
      <c r="P183">
        <f t="shared" si="26"/>
        <v>1.1879999999999999</v>
      </c>
    </row>
    <row r="184" spans="1:16" x14ac:dyDescent="0.2">
      <c r="A184" s="1" t="s">
        <v>76</v>
      </c>
      <c r="C184" s="7">
        <f t="shared" si="24"/>
        <v>1000</v>
      </c>
      <c r="D184">
        <f t="shared" si="24"/>
        <v>300</v>
      </c>
      <c r="E184">
        <f t="shared" si="26"/>
        <v>4.4058000000000002</v>
      </c>
      <c r="F184">
        <f t="shared" si="26"/>
        <v>4.7699999999999999E-2</v>
      </c>
      <c r="G184">
        <f t="shared" si="26"/>
        <v>6.3799999999999996E-2</v>
      </c>
      <c r="H184">
        <f t="shared" si="26"/>
        <v>0.40939999999999999</v>
      </c>
      <c r="I184">
        <f t="shared" si="26"/>
        <v>2.6673999999999998</v>
      </c>
      <c r="J184">
        <f t="shared" si="26"/>
        <v>4.4554999999999998</v>
      </c>
      <c r="K184">
        <f t="shared" si="26"/>
        <v>7.7011000000000003</v>
      </c>
      <c r="L184">
        <f t="shared" si="26"/>
        <v>4.9376000000000007</v>
      </c>
      <c r="M184">
        <f t="shared" si="26"/>
        <v>0</v>
      </c>
      <c r="N184">
        <f t="shared" si="26"/>
        <v>1.5999999999999999E-3</v>
      </c>
      <c r="O184">
        <f t="shared" si="26"/>
        <v>7.5800000000000006E-2</v>
      </c>
      <c r="P184">
        <f t="shared" si="26"/>
        <v>1.0656000000000001</v>
      </c>
    </row>
    <row r="185" spans="1:16" x14ac:dyDescent="0.2">
      <c r="A185" s="1" t="s">
        <v>76</v>
      </c>
      <c r="C185" s="7">
        <f t="shared" si="24"/>
        <v>1000</v>
      </c>
      <c r="D185">
        <f t="shared" si="24"/>
        <v>300</v>
      </c>
      <c r="E185">
        <f t="shared" si="26"/>
        <v>4.3529999999999998</v>
      </c>
      <c r="F185">
        <f t="shared" si="26"/>
        <v>0.12909999999999999</v>
      </c>
      <c r="G185">
        <f t="shared" si="26"/>
        <v>0.16699999999999998</v>
      </c>
      <c r="H185">
        <f t="shared" si="26"/>
        <v>0.51440000000000008</v>
      </c>
      <c r="I185">
        <f t="shared" si="26"/>
        <v>2.7911999999999999</v>
      </c>
      <c r="J185">
        <f t="shared" si="26"/>
        <v>4.1309000000000005</v>
      </c>
      <c r="K185">
        <f t="shared" si="26"/>
        <v>7.0434999999999999</v>
      </c>
      <c r="L185">
        <f t="shared" si="26"/>
        <v>4.2680000000000007</v>
      </c>
      <c r="M185">
        <f t="shared" si="26"/>
        <v>0</v>
      </c>
      <c r="N185">
        <f t="shared" si="26"/>
        <v>2.0000000000000009E-4</v>
      </c>
      <c r="O185">
        <f t="shared" si="26"/>
        <v>7.3400000000000007E-2</v>
      </c>
      <c r="P185">
        <f t="shared" si="26"/>
        <v>1.0526</v>
      </c>
    </row>
    <row r="186" spans="1:16" x14ac:dyDescent="0.2">
      <c r="A186" s="1" t="s">
        <v>77</v>
      </c>
      <c r="C186" s="7">
        <f t="shared" si="24"/>
        <v>1000</v>
      </c>
      <c r="D186">
        <f t="shared" si="24"/>
        <v>300</v>
      </c>
      <c r="E186">
        <f t="shared" si="26"/>
        <v>0</v>
      </c>
      <c r="F186">
        <f t="shared" si="26"/>
        <v>6.3000000000000009E-3</v>
      </c>
      <c r="G186">
        <f t="shared" si="26"/>
        <v>2.9000000000000001E-2</v>
      </c>
      <c r="H186">
        <f t="shared" si="26"/>
        <v>0</v>
      </c>
      <c r="I186">
        <f t="shared" si="26"/>
        <v>0</v>
      </c>
      <c r="J186">
        <f t="shared" si="26"/>
        <v>4.3900000000000002E-2</v>
      </c>
      <c r="K186">
        <f t="shared" si="26"/>
        <v>0.27589999999999998</v>
      </c>
      <c r="L186">
        <f t="shared" si="26"/>
        <v>0.1056</v>
      </c>
      <c r="M186">
        <f t="shared" si="26"/>
        <v>3.0000000000000014E-4</v>
      </c>
      <c r="N186">
        <f t="shared" si="26"/>
        <v>0</v>
      </c>
      <c r="O186">
        <f t="shared" si="26"/>
        <v>0</v>
      </c>
      <c r="P186">
        <f t="shared" si="26"/>
        <v>0</v>
      </c>
    </row>
    <row r="187" spans="1:16" x14ac:dyDescent="0.2">
      <c r="A187" s="1" t="s">
        <v>77</v>
      </c>
      <c r="C187" s="7">
        <f t="shared" si="24"/>
        <v>1000</v>
      </c>
      <c r="D187">
        <f t="shared" si="24"/>
        <v>300</v>
      </c>
      <c r="E187">
        <f t="shared" si="26"/>
        <v>7.5999999999999991E-3</v>
      </c>
      <c r="F187">
        <f t="shared" si="26"/>
        <v>0</v>
      </c>
      <c r="G187">
        <f t="shared" si="26"/>
        <v>0</v>
      </c>
      <c r="H187">
        <f t="shared" si="26"/>
        <v>0</v>
      </c>
      <c r="I187">
        <f t="shared" si="26"/>
        <v>1.3200000000000003E-2</v>
      </c>
      <c r="J187">
        <f t="shared" si="26"/>
        <v>2.5000000000000022E-3</v>
      </c>
      <c r="K187">
        <f t="shared" si="26"/>
        <v>0.35849999999999999</v>
      </c>
      <c r="L187">
        <f t="shared" si="26"/>
        <v>7.9600000000000004E-2</v>
      </c>
      <c r="M187">
        <f t="shared" si="26"/>
        <v>0</v>
      </c>
      <c r="N187">
        <f t="shared" si="26"/>
        <v>4.8000000000000004E-3</v>
      </c>
      <c r="O187">
        <f t="shared" si="26"/>
        <v>0</v>
      </c>
      <c r="P187">
        <f t="shared" si="26"/>
        <v>0</v>
      </c>
    </row>
    <row r="188" spans="1:16" x14ac:dyDescent="0.2">
      <c r="A188" s="1" t="s">
        <v>77</v>
      </c>
      <c r="C188" s="7">
        <f t="shared" si="24"/>
        <v>1000</v>
      </c>
      <c r="D188">
        <f t="shared" si="24"/>
        <v>300</v>
      </c>
      <c r="E188">
        <f t="shared" si="26"/>
        <v>0</v>
      </c>
      <c r="F188">
        <f t="shared" si="26"/>
        <v>3.1000000000000003E-3</v>
      </c>
      <c r="G188">
        <f t="shared" si="26"/>
        <v>5.6000000000000017E-3</v>
      </c>
      <c r="H188">
        <f t="shared" si="26"/>
        <v>0</v>
      </c>
      <c r="I188">
        <f t="shared" si="26"/>
        <v>7.4000000000000038E-3</v>
      </c>
      <c r="J188">
        <f t="shared" si="26"/>
        <v>1.4699999999999998E-2</v>
      </c>
      <c r="K188">
        <f t="shared" si="26"/>
        <v>0.34049999999999997</v>
      </c>
      <c r="L188">
        <f t="shared" si="26"/>
        <v>4.4999999999999998E-2</v>
      </c>
      <c r="M188">
        <f t="shared" si="26"/>
        <v>1.15E-2</v>
      </c>
      <c r="N188">
        <f t="shared" si="26"/>
        <v>4.3999999999999994E-3</v>
      </c>
      <c r="O188">
        <f t="shared" si="26"/>
        <v>0</v>
      </c>
      <c r="P188">
        <f t="shared" si="26"/>
        <v>0</v>
      </c>
    </row>
    <row r="189" spans="1:16" x14ac:dyDescent="0.2">
      <c r="A189" s="1" t="s">
        <v>67</v>
      </c>
      <c r="C189" s="7">
        <f t="shared" si="24"/>
        <v>1000</v>
      </c>
      <c r="D189">
        <f t="shared" si="24"/>
        <v>300</v>
      </c>
      <c r="E189">
        <f t="shared" si="26"/>
        <v>4.48E-2</v>
      </c>
      <c r="F189">
        <f t="shared" si="26"/>
        <v>8.3000000000000018E-3</v>
      </c>
      <c r="G189">
        <f t="shared" si="26"/>
        <v>0</v>
      </c>
      <c r="H189">
        <f t="shared" si="26"/>
        <v>8.6000000000000017E-3</v>
      </c>
      <c r="I189">
        <f t="shared" si="26"/>
        <v>4.1000000000000009E-2</v>
      </c>
      <c r="J189">
        <f t="shared" si="26"/>
        <v>9.8100000000000007E-2</v>
      </c>
      <c r="K189">
        <f t="shared" si="26"/>
        <v>0.65510000000000002</v>
      </c>
      <c r="L189">
        <f t="shared" si="26"/>
        <v>0.50660000000000005</v>
      </c>
      <c r="M189">
        <f t="shared" si="26"/>
        <v>0</v>
      </c>
      <c r="N189">
        <f t="shared" si="26"/>
        <v>0</v>
      </c>
      <c r="O189">
        <f t="shared" si="26"/>
        <v>0</v>
      </c>
      <c r="P189">
        <f t="shared" si="26"/>
        <v>0</v>
      </c>
    </row>
    <row r="190" spans="1:16" x14ac:dyDescent="0.2">
      <c r="A190" s="1" t="s">
        <v>67</v>
      </c>
      <c r="C190" s="7">
        <f t="shared" si="24"/>
        <v>1000</v>
      </c>
      <c r="D190">
        <f t="shared" si="24"/>
        <v>300</v>
      </c>
      <c r="E190">
        <f t="shared" si="26"/>
        <v>5.1400000000000001E-2</v>
      </c>
      <c r="F190">
        <f t="shared" si="26"/>
        <v>0</v>
      </c>
      <c r="G190">
        <f t="shared" si="26"/>
        <v>2.4000000000000002E-3</v>
      </c>
      <c r="H190">
        <f t="shared" si="26"/>
        <v>6.0000000000000001E-3</v>
      </c>
      <c r="I190">
        <f t="shared" si="26"/>
        <v>3.3799999999999997E-2</v>
      </c>
      <c r="J190">
        <f t="shared" si="26"/>
        <v>0.16210000000000002</v>
      </c>
      <c r="K190">
        <f t="shared" si="26"/>
        <v>0.56269999999999998</v>
      </c>
      <c r="L190">
        <f t="shared" si="26"/>
        <v>0.5484</v>
      </c>
      <c r="M190">
        <f t="shared" si="26"/>
        <v>0</v>
      </c>
      <c r="N190">
        <f t="shared" si="26"/>
        <v>0</v>
      </c>
      <c r="O190">
        <f t="shared" si="26"/>
        <v>0</v>
      </c>
      <c r="P190">
        <f t="shared" si="26"/>
        <v>0</v>
      </c>
    </row>
    <row r="191" spans="1:16" x14ac:dyDescent="0.2">
      <c r="A191" s="1" t="s">
        <v>67</v>
      </c>
      <c r="C191" s="7">
        <f t="shared" si="24"/>
        <v>1000</v>
      </c>
      <c r="D191">
        <f t="shared" si="24"/>
        <v>300</v>
      </c>
      <c r="E191">
        <f t="shared" si="26"/>
        <v>1.78E-2</v>
      </c>
      <c r="F191">
        <f t="shared" si="26"/>
        <v>0</v>
      </c>
      <c r="G191">
        <f t="shared" si="26"/>
        <v>0</v>
      </c>
      <c r="H191">
        <f t="shared" si="26"/>
        <v>0</v>
      </c>
      <c r="I191">
        <f t="shared" si="26"/>
        <v>1.3399999999999995E-2</v>
      </c>
      <c r="J191">
        <f t="shared" si="26"/>
        <v>9.0900000000000009E-2</v>
      </c>
      <c r="K191">
        <f t="shared" si="26"/>
        <v>0.44829999999999998</v>
      </c>
      <c r="L191">
        <f t="shared" si="26"/>
        <v>0.48460000000000003</v>
      </c>
      <c r="M191">
        <f t="shared" si="26"/>
        <v>0</v>
      </c>
      <c r="N191">
        <f t="shared" si="26"/>
        <v>0</v>
      </c>
      <c r="O191">
        <f t="shared" si="26"/>
        <v>0</v>
      </c>
      <c r="P191">
        <f t="shared" si="26"/>
        <v>0</v>
      </c>
    </row>
    <row r="192" spans="1:16" x14ac:dyDescent="0.2">
      <c r="A192" s="1"/>
      <c r="C192" s="7">
        <f t="shared" si="24"/>
        <v>1000</v>
      </c>
      <c r="D192">
        <f t="shared" si="24"/>
        <v>300</v>
      </c>
    </row>
    <row r="193" spans="1:17" x14ac:dyDescent="0.2">
      <c r="A193" s="1"/>
      <c r="C193" s="7">
        <f t="shared" si="24"/>
        <v>1000</v>
      </c>
      <c r="D193">
        <f t="shared" si="24"/>
        <v>300</v>
      </c>
    </row>
    <row r="194" spans="1:17" x14ac:dyDescent="0.2">
      <c r="A194" s="1"/>
      <c r="C194" s="7">
        <f t="shared" si="24"/>
        <v>1000</v>
      </c>
      <c r="D194">
        <f t="shared" si="24"/>
        <v>300</v>
      </c>
    </row>
    <row r="195" spans="1:17" x14ac:dyDescent="0.2">
      <c r="A195" s="1"/>
      <c r="C195" s="7">
        <f t="shared" si="24"/>
        <v>1000</v>
      </c>
      <c r="D195">
        <f t="shared" si="24"/>
        <v>300</v>
      </c>
    </row>
    <row r="196" spans="1:17" x14ac:dyDescent="0.2">
      <c r="A196" s="1"/>
      <c r="C196" s="7">
        <f t="shared" si="24"/>
        <v>1000</v>
      </c>
      <c r="D196">
        <f t="shared" si="24"/>
        <v>300</v>
      </c>
    </row>
    <row r="197" spans="1:17" x14ac:dyDescent="0.2">
      <c r="A197" s="1"/>
      <c r="C197" s="7">
        <f t="shared" si="24"/>
        <v>1000</v>
      </c>
      <c r="D197">
        <f t="shared" si="24"/>
        <v>300</v>
      </c>
    </row>
    <row r="205" spans="1:17" x14ac:dyDescent="0.2">
      <c r="A205" s="2" t="s">
        <v>22</v>
      </c>
    </row>
    <row r="206" spans="1:17" x14ac:dyDescent="0.2">
      <c r="A206" t="s">
        <v>3</v>
      </c>
      <c r="C206" s="7" t="s">
        <v>4</v>
      </c>
      <c r="D206" t="s">
        <v>5</v>
      </c>
      <c r="E206" t="s">
        <v>38</v>
      </c>
      <c r="F206" t="s">
        <v>39</v>
      </c>
      <c r="G206" t="s">
        <v>52</v>
      </c>
      <c r="H206" t="s">
        <v>40</v>
      </c>
      <c r="I206" t="s">
        <v>53</v>
      </c>
      <c r="J206" t="s">
        <v>41</v>
      </c>
      <c r="K206" t="s">
        <v>42</v>
      </c>
      <c r="L206" t="s">
        <v>43</v>
      </c>
      <c r="M206" t="s">
        <v>49</v>
      </c>
      <c r="N206" t="s">
        <v>50</v>
      </c>
      <c r="O206" t="s">
        <v>51</v>
      </c>
      <c r="P206" t="s">
        <v>54</v>
      </c>
    </row>
    <row r="207" spans="1:17" x14ac:dyDescent="0.2">
      <c r="A207" s="1" t="s">
        <v>74</v>
      </c>
      <c r="B207" s="8"/>
      <c r="C207" s="18">
        <f t="shared" ref="C207:D226" si="27">C177</f>
        <v>1000</v>
      </c>
      <c r="D207" s="8">
        <f t="shared" si="27"/>
        <v>300</v>
      </c>
      <c r="E207" s="9">
        <f t="shared" ref="E207:P221" si="28">E177*$C$25/$C207/E$26</f>
        <v>4060.4197608470972</v>
      </c>
      <c r="F207" s="9">
        <f t="shared" si="28"/>
        <v>239.94856786986171</v>
      </c>
      <c r="G207" s="9">
        <f t="shared" si="28"/>
        <v>91.288060897375232</v>
      </c>
      <c r="H207" s="9">
        <f t="shared" si="28"/>
        <v>970.26493834108419</v>
      </c>
      <c r="I207" s="9">
        <f t="shared" si="28"/>
        <v>2484.7168524777735</v>
      </c>
      <c r="J207" s="9">
        <f t="shared" si="28"/>
        <v>5775.7573199926337</v>
      </c>
      <c r="K207" s="9">
        <f t="shared" si="28"/>
        <v>5114.6498796579071</v>
      </c>
      <c r="L207" s="9">
        <f t="shared" si="28"/>
        <v>301.88741266571179</v>
      </c>
      <c r="M207" s="9">
        <f t="shared" si="28"/>
        <v>42.629635987706742</v>
      </c>
      <c r="N207" s="9">
        <f>N177*$C$25/$C207/O$26</f>
        <v>0</v>
      </c>
      <c r="O207" s="9">
        <f t="shared" si="28"/>
        <v>145.4903456506182</v>
      </c>
      <c r="P207" s="9">
        <f t="shared" si="28"/>
        <v>1141.1790476867702</v>
      </c>
      <c r="Q207" s="9"/>
    </row>
    <row r="208" spans="1:17" x14ac:dyDescent="0.2">
      <c r="A208" s="1" t="s">
        <v>74</v>
      </c>
      <c r="B208" s="8"/>
      <c r="C208" s="18">
        <f t="shared" si="27"/>
        <v>1000</v>
      </c>
      <c r="D208" s="8">
        <f t="shared" si="27"/>
        <v>300</v>
      </c>
      <c r="E208" s="9">
        <f t="shared" si="28"/>
        <v>2740.084157649841</v>
      </c>
      <c r="F208" s="9">
        <f t="shared" si="28"/>
        <v>221.51692143864048</v>
      </c>
      <c r="G208" s="9">
        <f t="shared" si="28"/>
        <v>78.300882031995926</v>
      </c>
      <c r="H208" s="9">
        <f t="shared" si="28"/>
        <v>796.88057048429607</v>
      </c>
      <c r="I208" s="9">
        <f t="shared" si="28"/>
        <v>1994.6102012947406</v>
      </c>
      <c r="J208" s="9">
        <f t="shared" si="28"/>
        <v>4340.7265545393166</v>
      </c>
      <c r="K208" s="9">
        <f t="shared" si="28"/>
        <v>3481.4244030385071</v>
      </c>
      <c r="L208" s="9">
        <f t="shared" si="28"/>
        <v>218.66783909444911</v>
      </c>
      <c r="M208" s="9">
        <f t="shared" si="28"/>
        <v>0</v>
      </c>
      <c r="N208" s="9">
        <f t="shared" ref="N208:N221" si="29">N178*$C$25/$C208/O$26</f>
        <v>0.347232328521762</v>
      </c>
      <c r="O208" s="9">
        <f t="shared" si="28"/>
        <v>136.28868894479152</v>
      </c>
      <c r="P208" s="9">
        <f t="shared" si="28"/>
        <v>1084.0593296449404</v>
      </c>
      <c r="Q208" s="9"/>
    </row>
    <row r="209" spans="1:75" x14ac:dyDescent="0.2">
      <c r="A209" s="1" t="s">
        <v>74</v>
      </c>
      <c r="B209" s="8"/>
      <c r="C209" s="18">
        <f t="shared" si="27"/>
        <v>1000</v>
      </c>
      <c r="D209" s="8">
        <f t="shared" si="27"/>
        <v>300</v>
      </c>
      <c r="E209" s="9">
        <f t="shared" si="28"/>
        <v>3130.9204175496343</v>
      </c>
      <c r="F209" s="9">
        <f t="shared" si="28"/>
        <v>216.34706939085891</v>
      </c>
      <c r="G209" s="9">
        <f t="shared" si="28"/>
        <v>77.261907722765585</v>
      </c>
      <c r="H209" s="9">
        <f t="shared" si="28"/>
        <v>1060.0724547774378</v>
      </c>
      <c r="I209" s="9">
        <f t="shared" si="28"/>
        <v>2025.9761763677411</v>
      </c>
      <c r="J209" s="9">
        <f t="shared" si="28"/>
        <v>4552.3448345712359</v>
      </c>
      <c r="K209" s="9">
        <f t="shared" si="28"/>
        <v>3652.0754431156597</v>
      </c>
      <c r="L209" s="9">
        <f t="shared" si="28"/>
        <v>207.24281272996581</v>
      </c>
      <c r="M209" s="9">
        <f t="shared" si="28"/>
        <v>5.5978309882847235</v>
      </c>
      <c r="N209" s="9">
        <f t="shared" si="29"/>
        <v>1.3889293140870471</v>
      </c>
      <c r="O209" s="9">
        <f t="shared" si="28"/>
        <v>122.92024429670369</v>
      </c>
      <c r="P209" s="9">
        <f t="shared" si="28"/>
        <v>1062.3573091123303</v>
      </c>
      <c r="Q209" s="9"/>
    </row>
    <row r="210" spans="1:75" x14ac:dyDescent="0.2">
      <c r="A210" s="1" t="s">
        <v>75</v>
      </c>
      <c r="B210" s="8"/>
      <c r="C210" s="18">
        <f t="shared" si="27"/>
        <v>1000</v>
      </c>
      <c r="D210" s="8">
        <f t="shared" si="27"/>
        <v>300</v>
      </c>
      <c r="E210" s="9">
        <f t="shared" si="28"/>
        <v>10.810864675520431</v>
      </c>
      <c r="F210" s="9">
        <f t="shared" si="28"/>
        <v>0</v>
      </c>
      <c r="G210" s="9">
        <f t="shared" si="28"/>
        <v>0</v>
      </c>
      <c r="H210" s="9">
        <f t="shared" si="28"/>
        <v>0</v>
      </c>
      <c r="I210" s="9">
        <f t="shared" si="28"/>
        <v>3.5087361946068105</v>
      </c>
      <c r="J210" s="9">
        <f t="shared" si="28"/>
        <v>18.500650666011907</v>
      </c>
      <c r="K210" s="9">
        <f t="shared" si="28"/>
        <v>278.49572863849562</v>
      </c>
      <c r="L210" s="9">
        <f t="shared" si="28"/>
        <v>12.838226489706873</v>
      </c>
      <c r="M210" s="9">
        <f t="shared" si="28"/>
        <v>0</v>
      </c>
      <c r="N210" s="9">
        <f t="shared" si="29"/>
        <v>0.86808082130440456</v>
      </c>
      <c r="O210" s="9">
        <f t="shared" si="28"/>
        <v>0</v>
      </c>
      <c r="P210" s="9">
        <f t="shared" si="28"/>
        <v>6.7710304061743569</v>
      </c>
      <c r="Q210" s="9"/>
    </row>
    <row r="211" spans="1:75" s="8" customFormat="1" x14ac:dyDescent="0.2">
      <c r="A211" s="1" t="s">
        <v>75</v>
      </c>
      <c r="C211" s="18">
        <f t="shared" si="27"/>
        <v>1000</v>
      </c>
      <c r="D211" s="8">
        <f t="shared" si="27"/>
        <v>300</v>
      </c>
      <c r="E211" s="9">
        <f t="shared" si="28"/>
        <v>0.58754699323480597</v>
      </c>
      <c r="F211" s="9">
        <f t="shared" si="28"/>
        <v>3.4840307278527933</v>
      </c>
      <c r="G211" s="9">
        <f t="shared" si="28"/>
        <v>0</v>
      </c>
      <c r="H211" s="9">
        <f t="shared" si="28"/>
        <v>0</v>
      </c>
      <c r="I211" s="9">
        <f t="shared" si="28"/>
        <v>7.814912433442438</v>
      </c>
      <c r="J211" s="9">
        <f t="shared" si="28"/>
        <v>32.171082192621697</v>
      </c>
      <c r="K211" s="9">
        <f t="shared" si="28"/>
        <v>360.11144345800341</v>
      </c>
      <c r="L211" s="9">
        <f t="shared" si="28"/>
        <v>17.515719861925657</v>
      </c>
      <c r="M211" s="9">
        <f t="shared" si="28"/>
        <v>5.5978309882847235</v>
      </c>
      <c r="N211" s="9">
        <f t="shared" si="29"/>
        <v>0</v>
      </c>
      <c r="O211" s="9">
        <f t="shared" si="28"/>
        <v>0</v>
      </c>
      <c r="P211" s="9">
        <f t="shared" si="28"/>
        <v>15.451838619218405</v>
      </c>
      <c r="Q211" s="9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</row>
    <row r="212" spans="1:75" s="8" customFormat="1" x14ac:dyDescent="0.2">
      <c r="A212" s="1" t="s">
        <v>75</v>
      </c>
      <c r="C212" s="18">
        <f t="shared" si="27"/>
        <v>1000</v>
      </c>
      <c r="D212" s="8">
        <f t="shared" si="27"/>
        <v>300</v>
      </c>
      <c r="E212" s="9">
        <f t="shared" si="28"/>
        <v>0</v>
      </c>
      <c r="F212" s="9">
        <f t="shared" si="28"/>
        <v>10.452092183558378</v>
      </c>
      <c r="G212" s="9">
        <f t="shared" si="28"/>
        <v>0</v>
      </c>
      <c r="H212" s="9">
        <f t="shared" si="28"/>
        <v>12.676180549628867</v>
      </c>
      <c r="I212" s="9">
        <f t="shared" si="28"/>
        <v>10.100907226898393</v>
      </c>
      <c r="J212" s="9">
        <f t="shared" si="28"/>
        <v>23.239733595236636</v>
      </c>
      <c r="K212" s="9">
        <f t="shared" si="28"/>
        <v>353.34267604075558</v>
      </c>
      <c r="L212" s="9">
        <f t="shared" si="28"/>
        <v>15.604914058806491</v>
      </c>
      <c r="M212" s="9">
        <f t="shared" si="28"/>
        <v>0</v>
      </c>
      <c r="N212" s="9">
        <f t="shared" si="29"/>
        <v>2.6042424639132133</v>
      </c>
      <c r="O212" s="9">
        <f t="shared" si="28"/>
        <v>0</v>
      </c>
      <c r="P212" s="9">
        <f t="shared" si="28"/>
        <v>0</v>
      </c>
      <c r="Q212" s="9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</row>
    <row r="213" spans="1:75" s="8" customFormat="1" x14ac:dyDescent="0.2">
      <c r="A213" s="1" t="s">
        <v>76</v>
      </c>
      <c r="C213" s="18">
        <f t="shared" si="27"/>
        <v>1000</v>
      </c>
      <c r="D213" s="8">
        <f t="shared" si="27"/>
        <v>300</v>
      </c>
      <c r="E213" s="9">
        <f t="shared" si="28"/>
        <v>2378.6252474117887</v>
      </c>
      <c r="F213" s="9">
        <f t="shared" si="28"/>
        <v>43.494190054162281</v>
      </c>
      <c r="G213" s="9">
        <f t="shared" si="28"/>
        <v>15.679066848385192</v>
      </c>
      <c r="H213" s="9">
        <f t="shared" si="28"/>
        <v>372.7656483662048</v>
      </c>
      <c r="I213" s="9">
        <f t="shared" si="28"/>
        <v>618.33501029502713</v>
      </c>
      <c r="J213" s="9">
        <f t="shared" si="28"/>
        <v>3562.605592044687</v>
      </c>
      <c r="K213" s="9">
        <f t="shared" si="28"/>
        <v>4208.8065631842956</v>
      </c>
      <c r="L213" s="9">
        <f t="shared" si="28"/>
        <v>430.40900715259147</v>
      </c>
      <c r="M213" s="9">
        <f t="shared" si="28"/>
        <v>15.071083429997332</v>
      </c>
      <c r="N213" s="9">
        <f t="shared" si="29"/>
        <v>1.3889293140870471</v>
      </c>
      <c r="O213" s="9">
        <f t="shared" si="28"/>
        <v>63.196283790960656</v>
      </c>
      <c r="P213" s="9">
        <f t="shared" si="28"/>
        <v>1031.2800157096326</v>
      </c>
      <c r="Q213" s="9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</row>
    <row r="214" spans="1:75" s="8" customFormat="1" x14ac:dyDescent="0.2">
      <c r="A214" s="1" t="s">
        <v>76</v>
      </c>
      <c r="C214" s="18">
        <f t="shared" si="27"/>
        <v>1000</v>
      </c>
      <c r="D214" s="8">
        <f t="shared" si="27"/>
        <v>300</v>
      </c>
      <c r="E214" s="9">
        <f t="shared" si="28"/>
        <v>2588.6145427939082</v>
      </c>
      <c r="F214" s="9">
        <f t="shared" si="28"/>
        <v>53.609117973734918</v>
      </c>
      <c r="G214" s="9">
        <f t="shared" si="28"/>
        <v>15.065127483839987</v>
      </c>
      <c r="H214" s="9">
        <f t="shared" si="28"/>
        <v>439.7990099167846</v>
      </c>
      <c r="I214" s="9">
        <f t="shared" si="28"/>
        <v>709.03052465865176</v>
      </c>
      <c r="J214" s="9">
        <f t="shared" si="28"/>
        <v>4060.5738444539929</v>
      </c>
      <c r="K214" s="9">
        <f t="shared" si="28"/>
        <v>5012.2071881699439</v>
      </c>
      <c r="L214" s="9">
        <f t="shared" si="28"/>
        <v>491.39555903547796</v>
      </c>
      <c r="M214" s="9">
        <f t="shared" si="28"/>
        <v>0</v>
      </c>
      <c r="N214" s="9">
        <f t="shared" si="29"/>
        <v>1.3889293140870471</v>
      </c>
      <c r="O214" s="9">
        <f t="shared" si="28"/>
        <v>65.800526254873873</v>
      </c>
      <c r="P214" s="9">
        <f t="shared" si="28"/>
        <v>925.02692318197364</v>
      </c>
      <c r="Q214" s="9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</row>
    <row r="215" spans="1:75" s="8" customFormat="1" x14ac:dyDescent="0.2">
      <c r="A215" s="1" t="s">
        <v>76</v>
      </c>
      <c r="C215" s="18">
        <f t="shared" si="27"/>
        <v>1000</v>
      </c>
      <c r="D215" s="8">
        <f t="shared" si="27"/>
        <v>300</v>
      </c>
      <c r="E215" s="9">
        <f t="shared" si="28"/>
        <v>2557.5920615511104</v>
      </c>
      <c r="F215" s="9">
        <f t="shared" si="28"/>
        <v>145.09302160186954</v>
      </c>
      <c r="G215" s="9">
        <f t="shared" si="28"/>
        <v>39.433797645788054</v>
      </c>
      <c r="H215" s="9">
        <f t="shared" si="28"/>
        <v>552.5955317567026</v>
      </c>
      <c r="I215" s="9">
        <f t="shared" si="28"/>
        <v>741.93821715049444</v>
      </c>
      <c r="J215" s="9">
        <f t="shared" si="28"/>
        <v>3764.7457062181575</v>
      </c>
      <c r="K215" s="9">
        <f t="shared" si="28"/>
        <v>4584.2128176331953</v>
      </c>
      <c r="L215" s="9">
        <f t="shared" si="28"/>
        <v>424.7562066516972</v>
      </c>
      <c r="M215" s="9">
        <f t="shared" si="28"/>
        <v>0</v>
      </c>
      <c r="N215" s="9">
        <f t="shared" si="29"/>
        <v>0.173616164260881</v>
      </c>
      <c r="O215" s="9">
        <f t="shared" si="28"/>
        <v>63.717132283743304</v>
      </c>
      <c r="P215" s="9">
        <f t="shared" si="28"/>
        <v>913.7418725050162</v>
      </c>
      <c r="Q215" s="9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</row>
    <row r="216" spans="1:75" s="8" customFormat="1" x14ac:dyDescent="0.2">
      <c r="A216" s="1" t="s">
        <v>77</v>
      </c>
      <c r="C216" s="18">
        <f t="shared" si="27"/>
        <v>1000</v>
      </c>
      <c r="D216" s="8">
        <f t="shared" si="27"/>
        <v>300</v>
      </c>
      <c r="E216" s="9">
        <f t="shared" si="28"/>
        <v>0</v>
      </c>
      <c r="F216" s="9">
        <f t="shared" si="28"/>
        <v>7.0804495437008379</v>
      </c>
      <c r="G216" s="9">
        <f t="shared" si="28"/>
        <v>6.8477852199272675</v>
      </c>
      <c r="H216" s="9">
        <f t="shared" si="28"/>
        <v>0</v>
      </c>
      <c r="I216" s="9">
        <f t="shared" si="28"/>
        <v>0</v>
      </c>
      <c r="J216" s="9">
        <f t="shared" si="28"/>
        <v>40.008796267877969</v>
      </c>
      <c r="K216" s="9">
        <f t="shared" si="28"/>
        <v>179.56758946333477</v>
      </c>
      <c r="L216" s="9">
        <f t="shared" si="28"/>
        <v>10.509431917155393</v>
      </c>
      <c r="M216" s="9">
        <f t="shared" si="28"/>
        <v>1.2918071511426292</v>
      </c>
      <c r="N216" s="9">
        <f t="shared" si="29"/>
        <v>0</v>
      </c>
      <c r="O216" s="9">
        <f t="shared" si="28"/>
        <v>0</v>
      </c>
      <c r="P216" s="9">
        <f t="shared" si="28"/>
        <v>0</v>
      </c>
      <c r="Q216" s="9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</row>
    <row r="217" spans="1:75" s="8" customFormat="1" x14ac:dyDescent="0.2">
      <c r="A217" s="1" t="s">
        <v>77</v>
      </c>
      <c r="C217" s="18">
        <f t="shared" si="27"/>
        <v>1000</v>
      </c>
      <c r="D217" s="8">
        <f t="shared" si="27"/>
        <v>300</v>
      </c>
      <c r="E217" s="9">
        <f t="shared" si="28"/>
        <v>4.4653571485845251</v>
      </c>
      <c r="F217" s="9">
        <f t="shared" si="28"/>
        <v>0</v>
      </c>
      <c r="G217" s="9">
        <f t="shared" si="28"/>
        <v>0</v>
      </c>
      <c r="H217" s="9">
        <f t="shared" si="28"/>
        <v>0</v>
      </c>
      <c r="I217" s="9">
        <f t="shared" si="28"/>
        <v>3.5087361946068105</v>
      </c>
      <c r="J217" s="9">
        <f t="shared" si="28"/>
        <v>2.2784052544349662</v>
      </c>
      <c r="K217" s="9">
        <f t="shared" si="28"/>
        <v>233.32722298878406</v>
      </c>
      <c r="L217" s="9">
        <f t="shared" si="28"/>
        <v>7.921882392098194</v>
      </c>
      <c r="M217" s="9">
        <f t="shared" si="28"/>
        <v>0</v>
      </c>
      <c r="N217" s="9">
        <f t="shared" si="29"/>
        <v>4.1667879422611422</v>
      </c>
      <c r="O217" s="9">
        <f t="shared" si="28"/>
        <v>0</v>
      </c>
      <c r="P217" s="9">
        <f t="shared" si="28"/>
        <v>0</v>
      </c>
      <c r="Q217" s="9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</row>
    <row r="218" spans="1:75" s="8" customFormat="1" x14ac:dyDescent="0.2">
      <c r="A218" s="1" t="s">
        <v>77</v>
      </c>
      <c r="C218" s="18">
        <f t="shared" si="27"/>
        <v>1000</v>
      </c>
      <c r="D218" s="8">
        <f t="shared" si="27"/>
        <v>300</v>
      </c>
      <c r="E218" s="9">
        <f t="shared" si="28"/>
        <v>0</v>
      </c>
      <c r="F218" s="9">
        <f t="shared" si="28"/>
        <v>3.4840307278527933</v>
      </c>
      <c r="G218" s="9">
        <f t="shared" si="28"/>
        <v>1.3223309390204383</v>
      </c>
      <c r="H218" s="9">
        <f t="shared" si="28"/>
        <v>0</v>
      </c>
      <c r="I218" s="9">
        <f t="shared" si="28"/>
        <v>1.9670187757644244</v>
      </c>
      <c r="J218" s="9">
        <f t="shared" si="28"/>
        <v>13.397022896077587</v>
      </c>
      <c r="K218" s="9">
        <f t="shared" si="28"/>
        <v>221.61204861277815</v>
      </c>
      <c r="L218" s="9">
        <f t="shared" si="28"/>
        <v>4.4784511010605366</v>
      </c>
      <c r="M218" s="9">
        <f t="shared" si="28"/>
        <v>49.519274127134096</v>
      </c>
      <c r="N218" s="9">
        <f t="shared" si="29"/>
        <v>3.8195556137393796</v>
      </c>
      <c r="O218" s="9">
        <f t="shared" si="28"/>
        <v>0</v>
      </c>
      <c r="P218" s="9">
        <f t="shared" si="28"/>
        <v>0</v>
      </c>
      <c r="Q218" s="9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</row>
    <row r="219" spans="1:75" s="8" customFormat="1" x14ac:dyDescent="0.2">
      <c r="A219" s="1" t="s">
        <v>67</v>
      </c>
      <c r="C219" s="18">
        <f t="shared" si="27"/>
        <v>1000</v>
      </c>
      <c r="D219" s="8">
        <f t="shared" si="27"/>
        <v>300</v>
      </c>
      <c r="E219" s="9">
        <f t="shared" si="28"/>
        <v>26.322105296919307</v>
      </c>
      <c r="F219" s="9">
        <f t="shared" si="28"/>
        <v>9.3282113036058671</v>
      </c>
      <c r="G219" s="9">
        <f t="shared" si="28"/>
        <v>0</v>
      </c>
      <c r="H219" s="9">
        <f t="shared" si="28"/>
        <v>9.2385722649837536</v>
      </c>
      <c r="I219" s="9">
        <f t="shared" si="28"/>
        <v>10.898347271127214</v>
      </c>
      <c r="J219" s="9">
        <f t="shared" si="28"/>
        <v>89.404622184028</v>
      </c>
      <c r="K219" s="9">
        <f t="shared" si="28"/>
        <v>426.36726298452567</v>
      </c>
      <c r="L219" s="9">
        <f t="shared" si="28"/>
        <v>50.417407284383735</v>
      </c>
      <c r="M219" s="9">
        <f t="shared" si="28"/>
        <v>0</v>
      </c>
      <c r="N219" s="9">
        <f t="shared" si="29"/>
        <v>0</v>
      </c>
      <c r="O219" s="9">
        <f t="shared" si="28"/>
        <v>0</v>
      </c>
      <c r="P219" s="9">
        <f t="shared" si="28"/>
        <v>0</v>
      </c>
      <c r="Q219" s="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</row>
    <row r="220" spans="1:75" s="8" customFormat="1" x14ac:dyDescent="0.2">
      <c r="A220" s="1" t="s">
        <v>67</v>
      </c>
      <c r="C220" s="18">
        <f t="shared" si="27"/>
        <v>1000</v>
      </c>
      <c r="D220" s="8">
        <f t="shared" si="27"/>
        <v>300</v>
      </c>
      <c r="E220" s="9">
        <f t="shared" si="28"/>
        <v>30.199915452269028</v>
      </c>
      <c r="F220" s="9">
        <f t="shared" si="28"/>
        <v>0</v>
      </c>
      <c r="G220" s="9">
        <f t="shared" si="28"/>
        <v>0.5667132595801877</v>
      </c>
      <c r="H220" s="9">
        <f t="shared" si="28"/>
        <v>6.4455155337095942</v>
      </c>
      <c r="I220" s="9">
        <f t="shared" si="28"/>
        <v>8.9844911649780421</v>
      </c>
      <c r="J220" s="9">
        <f t="shared" si="28"/>
        <v>147.73179669756308</v>
      </c>
      <c r="K220" s="9">
        <f t="shared" si="28"/>
        <v>366.22936785436201</v>
      </c>
      <c r="L220" s="9">
        <f t="shared" si="28"/>
        <v>54.577390751591075</v>
      </c>
      <c r="M220" s="9">
        <f t="shared" si="28"/>
        <v>0</v>
      </c>
      <c r="N220" s="9">
        <f t="shared" si="29"/>
        <v>0</v>
      </c>
      <c r="O220" s="9">
        <f t="shared" si="28"/>
        <v>0</v>
      </c>
      <c r="P220" s="9">
        <f t="shared" si="28"/>
        <v>0</v>
      </c>
      <c r="Q220" s="9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</row>
    <row r="221" spans="1:75" s="8" customFormat="1" x14ac:dyDescent="0.2">
      <c r="A221" s="1" t="s">
        <v>67</v>
      </c>
      <c r="C221" s="18">
        <f t="shared" si="27"/>
        <v>1000</v>
      </c>
      <c r="D221" s="8">
        <f t="shared" si="27"/>
        <v>300</v>
      </c>
      <c r="E221" s="9">
        <f t="shared" si="28"/>
        <v>10.458336479579547</v>
      </c>
      <c r="F221" s="9">
        <f t="shared" si="28"/>
        <v>0</v>
      </c>
      <c r="G221" s="9">
        <f t="shared" si="28"/>
        <v>0</v>
      </c>
      <c r="H221" s="9">
        <f t="shared" si="28"/>
        <v>0</v>
      </c>
      <c r="I221" s="9">
        <f t="shared" si="28"/>
        <v>3.561898864222063</v>
      </c>
      <c r="J221" s="9">
        <f t="shared" si="28"/>
        <v>82.8428150512553</v>
      </c>
      <c r="K221" s="9">
        <f t="shared" si="28"/>
        <v>291.77292626463566</v>
      </c>
      <c r="L221" s="9">
        <f t="shared" si="28"/>
        <v>48.227942301643026</v>
      </c>
      <c r="M221" s="9">
        <f t="shared" si="28"/>
        <v>0</v>
      </c>
      <c r="N221" s="9">
        <f t="shared" si="29"/>
        <v>0</v>
      </c>
      <c r="O221" s="9">
        <f t="shared" si="28"/>
        <v>0</v>
      </c>
      <c r="P221" s="9">
        <f t="shared" si="28"/>
        <v>0</v>
      </c>
      <c r="Q221" s="9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</row>
    <row r="222" spans="1:75" s="8" customFormat="1" x14ac:dyDescent="0.2">
      <c r="A222" s="1"/>
      <c r="C222" s="18">
        <f t="shared" si="27"/>
        <v>1000</v>
      </c>
      <c r="D222" s="8">
        <f t="shared" si="27"/>
        <v>300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</row>
    <row r="223" spans="1:75" s="8" customFormat="1" x14ac:dyDescent="0.2">
      <c r="A223" s="1"/>
      <c r="C223" s="18">
        <f t="shared" si="27"/>
        <v>1000</v>
      </c>
      <c r="D223" s="8">
        <f t="shared" si="27"/>
        <v>300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</row>
    <row r="224" spans="1:75" s="8" customFormat="1" x14ac:dyDescent="0.2">
      <c r="A224" s="1"/>
      <c r="C224" s="18">
        <f t="shared" si="27"/>
        <v>1000</v>
      </c>
      <c r="D224" s="8">
        <f t="shared" si="27"/>
        <v>300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</row>
    <row r="225" spans="1:75" s="8" customFormat="1" x14ac:dyDescent="0.2">
      <c r="A225" s="1"/>
      <c r="C225" s="18">
        <f t="shared" si="27"/>
        <v>1000</v>
      </c>
      <c r="D225" s="8">
        <f t="shared" si="27"/>
        <v>300</v>
      </c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</row>
    <row r="226" spans="1:75" s="8" customFormat="1" x14ac:dyDescent="0.2">
      <c r="A226" s="1"/>
      <c r="C226" s="18">
        <f t="shared" si="27"/>
        <v>1000</v>
      </c>
      <c r="D226" s="8">
        <f t="shared" si="27"/>
        <v>300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</row>
    <row r="227" spans="1:75" s="8" customFormat="1" x14ac:dyDescent="0.2">
      <c r="A227" s="1"/>
      <c r="C227" s="17">
        <v>1000</v>
      </c>
      <c r="D227" s="1">
        <v>300</v>
      </c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</row>
    <row r="228" spans="1:75" s="8" customFormat="1" x14ac:dyDescent="0.2">
      <c r="A228"/>
      <c r="B228"/>
      <c r="C228" s="7"/>
      <c r="D228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</row>
    <row r="229" spans="1:75" x14ac:dyDescent="0.2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75" x14ac:dyDescent="0.2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1:75" x14ac:dyDescent="0.2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75" x14ac:dyDescent="0.2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4" spans="1:75" x14ac:dyDescent="0.2">
      <c r="A234" s="2" t="s">
        <v>23</v>
      </c>
      <c r="C234" s="7" t="s">
        <v>24</v>
      </c>
      <c r="D234" s="1">
        <v>1</v>
      </c>
      <c r="E234" t="s">
        <v>26</v>
      </c>
      <c r="F234" s="1">
        <v>0</v>
      </c>
      <c r="G234" t="s">
        <v>25</v>
      </c>
      <c r="H234" s="8">
        <v>3.33</v>
      </c>
      <c r="J234" s="5"/>
      <c r="Q234" t="s">
        <v>59</v>
      </c>
      <c r="R234">
        <v>1</v>
      </c>
    </row>
    <row r="235" spans="1:75" x14ac:dyDescent="0.2">
      <c r="A235" t="s">
        <v>3</v>
      </c>
      <c r="C235" s="7" t="s">
        <v>4</v>
      </c>
      <c r="D235" t="s">
        <v>5</v>
      </c>
      <c r="E235" t="s">
        <v>38</v>
      </c>
      <c r="F235" t="s">
        <v>39</v>
      </c>
      <c r="G235" t="s">
        <v>52</v>
      </c>
      <c r="H235" t="s">
        <v>40</v>
      </c>
      <c r="I235" t="s">
        <v>53</v>
      </c>
      <c r="J235" t="s">
        <v>41</v>
      </c>
      <c r="K235" t="s">
        <v>42</v>
      </c>
      <c r="L235" t="s">
        <v>43</v>
      </c>
      <c r="M235" t="s">
        <v>49</v>
      </c>
      <c r="N235" t="s">
        <v>50</v>
      </c>
      <c r="O235" t="s">
        <v>51</v>
      </c>
      <c r="P235" t="s">
        <v>54</v>
      </c>
    </row>
    <row r="236" spans="1:75" x14ac:dyDescent="0.2">
      <c r="A236" s="1" t="s">
        <v>74</v>
      </c>
      <c r="B236" s="8"/>
      <c r="C236" s="18">
        <v>1000</v>
      </c>
      <c r="D236" s="8">
        <v>300</v>
      </c>
      <c r="E236" s="9">
        <f>E207/$R$238</f>
        <v>4060.4197608470972</v>
      </c>
      <c r="F236" s="9">
        <f t="shared" ref="F236:P236" si="30">F207/$R$238</f>
        <v>239.94856786986171</v>
      </c>
      <c r="G236" s="9">
        <f t="shared" si="30"/>
        <v>91.288060897375232</v>
      </c>
      <c r="H236" s="9">
        <f t="shared" si="30"/>
        <v>970.26493834108419</v>
      </c>
      <c r="I236" s="9">
        <f t="shared" si="30"/>
        <v>2484.7168524777735</v>
      </c>
      <c r="J236" s="9">
        <f t="shared" si="30"/>
        <v>5775.7573199926337</v>
      </c>
      <c r="K236" s="9">
        <f t="shared" si="30"/>
        <v>5114.6498796579071</v>
      </c>
      <c r="L236" s="9">
        <f t="shared" si="30"/>
        <v>301.88741266571179</v>
      </c>
      <c r="M236" s="9">
        <f t="shared" si="30"/>
        <v>42.629635987706742</v>
      </c>
      <c r="N236" s="9">
        <f t="shared" si="30"/>
        <v>0</v>
      </c>
      <c r="O236" s="9">
        <f t="shared" si="30"/>
        <v>145.4903456506182</v>
      </c>
      <c r="P236" s="9">
        <f t="shared" si="30"/>
        <v>1141.1790476867702</v>
      </c>
      <c r="Q236" s="9"/>
      <c r="S236" t="s">
        <v>60</v>
      </c>
    </row>
    <row r="237" spans="1:75" x14ac:dyDescent="0.2">
      <c r="A237" s="1" t="s">
        <v>74</v>
      </c>
      <c r="B237" s="8"/>
      <c r="C237" s="18">
        <v>1000</v>
      </c>
      <c r="D237" s="8">
        <v>300</v>
      </c>
      <c r="E237" s="9">
        <f t="shared" ref="E237:J250" si="31">E208/$R$238</f>
        <v>2740.084157649841</v>
      </c>
      <c r="F237" s="9">
        <f t="shared" si="31"/>
        <v>221.51692143864048</v>
      </c>
      <c r="G237" s="9">
        <f t="shared" si="31"/>
        <v>78.300882031995926</v>
      </c>
      <c r="H237" s="9">
        <f t="shared" si="31"/>
        <v>796.88057048429607</v>
      </c>
      <c r="I237" s="9">
        <f t="shared" si="31"/>
        <v>1994.6102012947406</v>
      </c>
      <c r="J237" s="9">
        <f t="shared" si="31"/>
        <v>4340.7265545393166</v>
      </c>
      <c r="K237" s="9">
        <f t="shared" ref="K237:P237" si="32">K208/$R$238</f>
        <v>3481.4244030385071</v>
      </c>
      <c r="L237" s="9">
        <f t="shared" si="32"/>
        <v>218.66783909444911</v>
      </c>
      <c r="M237" s="9">
        <f t="shared" si="32"/>
        <v>0</v>
      </c>
      <c r="N237" s="9">
        <f t="shared" si="32"/>
        <v>0.347232328521762</v>
      </c>
      <c r="O237" s="9">
        <f t="shared" si="32"/>
        <v>136.28868894479152</v>
      </c>
      <c r="P237" s="9">
        <f t="shared" si="32"/>
        <v>1084.0593296449404</v>
      </c>
      <c r="Q237" s="9"/>
    </row>
    <row r="238" spans="1:75" x14ac:dyDescent="0.2">
      <c r="A238" s="1" t="s">
        <v>74</v>
      </c>
      <c r="B238" s="8"/>
      <c r="C238" s="18">
        <v>1000</v>
      </c>
      <c r="D238" s="8">
        <v>300</v>
      </c>
      <c r="E238" s="9">
        <f t="shared" si="31"/>
        <v>3130.9204175496343</v>
      </c>
      <c r="F238" s="9">
        <f t="shared" si="31"/>
        <v>216.34706939085891</v>
      </c>
      <c r="G238" s="9">
        <f t="shared" si="31"/>
        <v>77.261907722765585</v>
      </c>
      <c r="H238" s="9">
        <f t="shared" si="31"/>
        <v>1060.0724547774378</v>
      </c>
      <c r="I238" s="9">
        <f t="shared" si="31"/>
        <v>2025.9761763677411</v>
      </c>
      <c r="J238" s="9">
        <f t="shared" si="31"/>
        <v>4552.3448345712359</v>
      </c>
      <c r="K238" s="9">
        <f t="shared" ref="K238:P238" si="33">K209/$R$238</f>
        <v>3652.0754431156597</v>
      </c>
      <c r="L238" s="9">
        <f t="shared" si="33"/>
        <v>207.24281272996581</v>
      </c>
      <c r="M238" s="9">
        <f t="shared" si="33"/>
        <v>5.5978309882847235</v>
      </c>
      <c r="N238" s="9">
        <f t="shared" si="33"/>
        <v>1.3889293140870471</v>
      </c>
      <c r="O238" s="9">
        <f t="shared" si="33"/>
        <v>122.92024429670369</v>
      </c>
      <c r="P238" s="9">
        <f t="shared" si="33"/>
        <v>1062.3573091123303</v>
      </c>
      <c r="Q238" s="9"/>
      <c r="R238">
        <v>1</v>
      </c>
    </row>
    <row r="239" spans="1:75" x14ac:dyDescent="0.2">
      <c r="A239" s="1" t="s">
        <v>75</v>
      </c>
      <c r="B239" s="8"/>
      <c r="C239" s="18">
        <v>1000</v>
      </c>
      <c r="D239" s="8">
        <v>300</v>
      </c>
      <c r="E239" s="9">
        <f t="shared" si="31"/>
        <v>10.810864675520431</v>
      </c>
      <c r="F239" s="9">
        <f t="shared" si="31"/>
        <v>0</v>
      </c>
      <c r="G239" s="9">
        <f t="shared" si="31"/>
        <v>0</v>
      </c>
      <c r="H239" s="9">
        <f t="shared" si="31"/>
        <v>0</v>
      </c>
      <c r="I239" s="9">
        <f t="shared" si="31"/>
        <v>3.5087361946068105</v>
      </c>
      <c r="J239" s="9">
        <f t="shared" si="31"/>
        <v>18.500650666011907</v>
      </c>
      <c r="K239" s="9">
        <f t="shared" ref="K239:P239" si="34">K210/$R$238</f>
        <v>278.49572863849562</v>
      </c>
      <c r="L239" s="9">
        <f t="shared" si="34"/>
        <v>12.838226489706873</v>
      </c>
      <c r="M239" s="9">
        <f t="shared" si="34"/>
        <v>0</v>
      </c>
      <c r="N239" s="9">
        <f t="shared" si="34"/>
        <v>0.86808082130440456</v>
      </c>
      <c r="O239" s="9">
        <f t="shared" si="34"/>
        <v>0</v>
      </c>
      <c r="P239" s="9">
        <f t="shared" si="34"/>
        <v>6.7710304061743569</v>
      </c>
      <c r="Q239" s="9"/>
      <c r="S239" s="4"/>
    </row>
    <row r="240" spans="1:75" s="8" customFormat="1" x14ac:dyDescent="0.2">
      <c r="A240" s="1" t="s">
        <v>75</v>
      </c>
      <c r="C240" s="18">
        <v>1000</v>
      </c>
      <c r="D240" s="8">
        <v>300</v>
      </c>
      <c r="E240" s="9">
        <f t="shared" si="31"/>
        <v>0.58754699323480597</v>
      </c>
      <c r="F240" s="9">
        <f t="shared" si="31"/>
        <v>3.4840307278527933</v>
      </c>
      <c r="G240" s="9">
        <f t="shared" si="31"/>
        <v>0</v>
      </c>
      <c r="H240" s="9">
        <f t="shared" si="31"/>
        <v>0</v>
      </c>
      <c r="I240" s="9">
        <f t="shared" si="31"/>
        <v>7.814912433442438</v>
      </c>
      <c r="J240" s="9">
        <f t="shared" si="31"/>
        <v>32.171082192621697</v>
      </c>
      <c r="K240" s="9">
        <f t="shared" ref="K240:P240" si="35">K211/$R$238</f>
        <v>360.11144345800341</v>
      </c>
      <c r="L240" s="9">
        <f t="shared" si="35"/>
        <v>17.515719861925657</v>
      </c>
      <c r="M240" s="9">
        <f t="shared" si="35"/>
        <v>5.5978309882847235</v>
      </c>
      <c r="N240" s="9">
        <f t="shared" si="35"/>
        <v>0</v>
      </c>
      <c r="O240" s="9">
        <f t="shared" si="35"/>
        <v>0</v>
      </c>
      <c r="P240" s="9">
        <f t="shared" si="35"/>
        <v>15.451838619218405</v>
      </c>
      <c r="Q240" s="9"/>
      <c r="R240" s="5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</row>
    <row r="241" spans="1:69" s="8" customFormat="1" x14ac:dyDescent="0.2">
      <c r="A241" s="1" t="s">
        <v>75</v>
      </c>
      <c r="C241" s="18">
        <v>1000</v>
      </c>
      <c r="D241" s="8">
        <v>300</v>
      </c>
      <c r="E241" s="9">
        <f t="shared" si="31"/>
        <v>0</v>
      </c>
      <c r="F241" s="9">
        <f t="shared" si="31"/>
        <v>10.452092183558378</v>
      </c>
      <c r="G241" s="9">
        <f t="shared" si="31"/>
        <v>0</v>
      </c>
      <c r="H241" s="9">
        <f t="shared" si="31"/>
        <v>12.676180549628867</v>
      </c>
      <c r="I241" s="9">
        <f t="shared" si="31"/>
        <v>10.100907226898393</v>
      </c>
      <c r="J241" s="9">
        <f t="shared" si="31"/>
        <v>23.239733595236636</v>
      </c>
      <c r="K241" s="9">
        <f t="shared" ref="K241:P241" si="36">K212/$R$238</f>
        <v>353.34267604075558</v>
      </c>
      <c r="L241" s="9">
        <f t="shared" si="36"/>
        <v>15.604914058806491</v>
      </c>
      <c r="M241" s="9">
        <f t="shared" si="36"/>
        <v>0</v>
      </c>
      <c r="N241" s="9">
        <f t="shared" si="36"/>
        <v>2.6042424639132133</v>
      </c>
      <c r="O241" s="9">
        <f t="shared" si="36"/>
        <v>0</v>
      </c>
      <c r="P241" s="9">
        <f t="shared" si="36"/>
        <v>0</v>
      </c>
      <c r="Q241" s="9"/>
      <c r="R241" s="5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</row>
    <row r="242" spans="1:69" s="8" customFormat="1" x14ac:dyDescent="0.2">
      <c r="A242" s="1" t="s">
        <v>76</v>
      </c>
      <c r="C242" s="18">
        <v>1000</v>
      </c>
      <c r="D242" s="8">
        <v>300</v>
      </c>
      <c r="E242" s="9">
        <f t="shared" si="31"/>
        <v>2378.6252474117887</v>
      </c>
      <c r="F242" s="9">
        <f t="shared" si="31"/>
        <v>43.494190054162281</v>
      </c>
      <c r="G242" s="9">
        <f t="shared" si="31"/>
        <v>15.679066848385192</v>
      </c>
      <c r="H242" s="9">
        <f t="shared" si="31"/>
        <v>372.7656483662048</v>
      </c>
      <c r="I242" s="9">
        <f t="shared" si="31"/>
        <v>618.33501029502713</v>
      </c>
      <c r="J242" s="9">
        <f t="shared" si="31"/>
        <v>3562.605592044687</v>
      </c>
      <c r="K242" s="9">
        <f t="shared" ref="K242:P242" si="37">K213/$R$238</f>
        <v>4208.8065631842956</v>
      </c>
      <c r="L242" s="9">
        <f t="shared" si="37"/>
        <v>430.40900715259147</v>
      </c>
      <c r="M242" s="9">
        <f t="shared" si="37"/>
        <v>15.071083429997332</v>
      </c>
      <c r="N242" s="9">
        <f t="shared" si="37"/>
        <v>1.3889293140870471</v>
      </c>
      <c r="O242" s="9">
        <f t="shared" si="37"/>
        <v>63.196283790960656</v>
      </c>
      <c r="P242" s="9">
        <f t="shared" si="37"/>
        <v>1031.2800157096326</v>
      </c>
      <c r="Q242" s="9"/>
      <c r="R242" s="5"/>
      <c r="S242" s="4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</row>
    <row r="243" spans="1:69" s="8" customFormat="1" x14ac:dyDescent="0.2">
      <c r="A243" s="1" t="s">
        <v>76</v>
      </c>
      <c r="C243" s="18">
        <v>1000</v>
      </c>
      <c r="D243" s="8">
        <v>300</v>
      </c>
      <c r="E243" s="9">
        <f t="shared" si="31"/>
        <v>2588.6145427939082</v>
      </c>
      <c r="F243" s="9">
        <f t="shared" si="31"/>
        <v>53.609117973734918</v>
      </c>
      <c r="G243" s="9">
        <f t="shared" si="31"/>
        <v>15.065127483839987</v>
      </c>
      <c r="H243" s="9">
        <f t="shared" si="31"/>
        <v>439.7990099167846</v>
      </c>
      <c r="I243" s="9">
        <f t="shared" si="31"/>
        <v>709.03052465865176</v>
      </c>
      <c r="J243" s="9">
        <f t="shared" si="31"/>
        <v>4060.5738444539929</v>
      </c>
      <c r="K243" s="9">
        <f t="shared" ref="K243:P243" si="38">K214/$R$238</f>
        <v>5012.2071881699439</v>
      </c>
      <c r="L243" s="9">
        <f t="shared" si="38"/>
        <v>491.39555903547796</v>
      </c>
      <c r="M243" s="9">
        <f t="shared" si="38"/>
        <v>0</v>
      </c>
      <c r="N243" s="9">
        <f t="shared" si="38"/>
        <v>1.3889293140870471</v>
      </c>
      <c r="O243" s="9">
        <f t="shared" si="38"/>
        <v>65.800526254873873</v>
      </c>
      <c r="P243" s="9">
        <f t="shared" si="38"/>
        <v>925.02692318197364</v>
      </c>
      <c r="Q243" s="9"/>
      <c r="R243" s="5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</row>
    <row r="244" spans="1:69" s="8" customFormat="1" x14ac:dyDescent="0.2">
      <c r="A244" s="1" t="s">
        <v>76</v>
      </c>
      <c r="C244" s="18">
        <v>1000</v>
      </c>
      <c r="D244" s="8">
        <v>300</v>
      </c>
      <c r="E244" s="9">
        <f t="shared" si="31"/>
        <v>2557.5920615511104</v>
      </c>
      <c r="F244" s="9">
        <f t="shared" si="31"/>
        <v>145.09302160186954</v>
      </c>
      <c r="G244" s="9">
        <f t="shared" si="31"/>
        <v>39.433797645788054</v>
      </c>
      <c r="H244" s="9">
        <f t="shared" si="31"/>
        <v>552.5955317567026</v>
      </c>
      <c r="I244" s="9">
        <f t="shared" si="31"/>
        <v>741.93821715049444</v>
      </c>
      <c r="J244" s="9">
        <f t="shared" si="31"/>
        <v>3764.7457062181575</v>
      </c>
      <c r="K244" s="9">
        <f t="shared" ref="K244:P244" si="39">K215/$R$238</f>
        <v>4584.2128176331953</v>
      </c>
      <c r="L244" s="9">
        <f t="shared" si="39"/>
        <v>424.7562066516972</v>
      </c>
      <c r="M244" s="9">
        <f t="shared" si="39"/>
        <v>0</v>
      </c>
      <c r="N244" s="9">
        <f t="shared" si="39"/>
        <v>0.173616164260881</v>
      </c>
      <c r="O244" s="9">
        <f t="shared" si="39"/>
        <v>63.717132283743304</v>
      </c>
      <c r="P244" s="9">
        <f t="shared" si="39"/>
        <v>913.7418725050162</v>
      </c>
      <c r="Q244" s="9"/>
      <c r="R244" s="5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</row>
    <row r="245" spans="1:69" s="8" customFormat="1" x14ac:dyDescent="0.2">
      <c r="A245" s="1" t="s">
        <v>77</v>
      </c>
      <c r="C245" s="18">
        <v>1000</v>
      </c>
      <c r="D245" s="8">
        <v>300</v>
      </c>
      <c r="E245" s="9">
        <f t="shared" si="31"/>
        <v>0</v>
      </c>
      <c r="F245" s="9">
        <f t="shared" si="31"/>
        <v>7.0804495437008379</v>
      </c>
      <c r="G245" s="9">
        <f t="shared" si="31"/>
        <v>6.8477852199272675</v>
      </c>
      <c r="H245" s="9">
        <f t="shared" si="31"/>
        <v>0</v>
      </c>
      <c r="I245" s="9">
        <f t="shared" si="31"/>
        <v>0</v>
      </c>
      <c r="J245" s="9">
        <f t="shared" si="31"/>
        <v>40.008796267877969</v>
      </c>
      <c r="K245" s="9">
        <f t="shared" ref="K245:P245" si="40">K216/$R$238</f>
        <v>179.56758946333477</v>
      </c>
      <c r="L245" s="9">
        <f t="shared" si="40"/>
        <v>10.509431917155393</v>
      </c>
      <c r="M245" s="9">
        <f t="shared" si="40"/>
        <v>1.2918071511426292</v>
      </c>
      <c r="N245" s="9">
        <f t="shared" si="40"/>
        <v>0</v>
      </c>
      <c r="O245" s="9">
        <f t="shared" si="40"/>
        <v>0</v>
      </c>
      <c r="P245" s="9">
        <f t="shared" si="40"/>
        <v>0</v>
      </c>
      <c r="Q245" s="9"/>
      <c r="R245" s="5"/>
      <c r="S245" s="4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</row>
    <row r="246" spans="1:69" s="8" customFormat="1" x14ac:dyDescent="0.2">
      <c r="A246" s="1" t="s">
        <v>77</v>
      </c>
      <c r="B246" s="1"/>
      <c r="C246" s="17">
        <v>1000</v>
      </c>
      <c r="D246" s="1">
        <v>300</v>
      </c>
      <c r="E246" s="9">
        <f t="shared" si="31"/>
        <v>4.4653571485845251</v>
      </c>
      <c r="F246" s="9">
        <f t="shared" si="31"/>
        <v>0</v>
      </c>
      <c r="G246" s="9">
        <f t="shared" si="31"/>
        <v>0</v>
      </c>
      <c r="H246" s="9">
        <f t="shared" si="31"/>
        <v>0</v>
      </c>
      <c r="I246" s="9">
        <f t="shared" si="31"/>
        <v>3.5087361946068105</v>
      </c>
      <c r="J246" s="9">
        <f t="shared" si="31"/>
        <v>2.2784052544349662</v>
      </c>
      <c r="K246" s="9">
        <f t="shared" ref="K246:P246" si="41">K217/$R$238</f>
        <v>233.32722298878406</v>
      </c>
      <c r="L246" s="9">
        <f t="shared" si="41"/>
        <v>7.921882392098194</v>
      </c>
      <c r="M246" s="9">
        <f t="shared" si="41"/>
        <v>0</v>
      </c>
      <c r="N246" s="9">
        <f t="shared" si="41"/>
        <v>4.1667879422611422</v>
      </c>
      <c r="O246" s="9">
        <f t="shared" si="41"/>
        <v>0</v>
      </c>
      <c r="P246" s="9">
        <f t="shared" si="41"/>
        <v>0</v>
      </c>
      <c r="Q246" s="12"/>
      <c r="R246" s="5"/>
      <c r="S246" s="4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</row>
    <row r="247" spans="1:69" s="8" customFormat="1" x14ac:dyDescent="0.2">
      <c r="A247" s="1" t="s">
        <v>77</v>
      </c>
      <c r="B247" s="1"/>
      <c r="C247" s="17">
        <v>1000</v>
      </c>
      <c r="D247" s="1">
        <v>300</v>
      </c>
      <c r="E247" s="9">
        <f t="shared" si="31"/>
        <v>0</v>
      </c>
      <c r="F247" s="9">
        <f t="shared" si="31"/>
        <v>3.4840307278527933</v>
      </c>
      <c r="G247" s="9">
        <f t="shared" si="31"/>
        <v>1.3223309390204383</v>
      </c>
      <c r="H247" s="9">
        <f t="shared" si="31"/>
        <v>0</v>
      </c>
      <c r="I247" s="9">
        <f t="shared" si="31"/>
        <v>1.9670187757644244</v>
      </c>
      <c r="J247" s="9">
        <f t="shared" si="31"/>
        <v>13.397022896077587</v>
      </c>
      <c r="K247" s="9">
        <f t="shared" ref="K247:P247" si="42">K218/$R$238</f>
        <v>221.61204861277815</v>
      </c>
      <c r="L247" s="9">
        <f t="shared" si="42"/>
        <v>4.4784511010605366</v>
      </c>
      <c r="M247" s="9">
        <f t="shared" si="42"/>
        <v>49.519274127134096</v>
      </c>
      <c r="N247" s="9">
        <f t="shared" si="42"/>
        <v>3.8195556137393796</v>
      </c>
      <c r="O247" s="9">
        <f t="shared" si="42"/>
        <v>0</v>
      </c>
      <c r="P247" s="9">
        <f t="shared" si="42"/>
        <v>0</v>
      </c>
      <c r="Q247" s="12"/>
      <c r="R247" s="5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</row>
    <row r="248" spans="1:69" s="8" customFormat="1" x14ac:dyDescent="0.2">
      <c r="A248" s="1" t="s">
        <v>67</v>
      </c>
      <c r="B248" s="1"/>
      <c r="C248" s="17">
        <v>1000</v>
      </c>
      <c r="D248" s="1">
        <v>300</v>
      </c>
      <c r="E248" s="9">
        <f t="shared" si="31"/>
        <v>26.322105296919307</v>
      </c>
      <c r="F248" s="9">
        <f t="shared" si="31"/>
        <v>9.3282113036058671</v>
      </c>
      <c r="G248" s="9">
        <f t="shared" si="31"/>
        <v>0</v>
      </c>
      <c r="H248" s="9">
        <f t="shared" si="31"/>
        <v>9.2385722649837536</v>
      </c>
      <c r="I248" s="9">
        <f t="shared" si="31"/>
        <v>10.898347271127214</v>
      </c>
      <c r="J248" s="9">
        <f t="shared" si="31"/>
        <v>89.404622184028</v>
      </c>
      <c r="K248" s="9">
        <f t="shared" ref="K248:P248" si="43">K219/$R$238</f>
        <v>426.36726298452567</v>
      </c>
      <c r="L248" s="9">
        <f t="shared" si="43"/>
        <v>50.417407284383735</v>
      </c>
      <c r="M248" s="9">
        <f t="shared" si="43"/>
        <v>0</v>
      </c>
      <c r="N248" s="9">
        <f t="shared" si="43"/>
        <v>0</v>
      </c>
      <c r="O248" s="9">
        <f t="shared" si="43"/>
        <v>0</v>
      </c>
      <c r="P248" s="9">
        <f t="shared" si="43"/>
        <v>0</v>
      </c>
      <c r="Q248" s="12"/>
      <c r="R248" s="5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</row>
    <row r="249" spans="1:69" s="8" customFormat="1" x14ac:dyDescent="0.2">
      <c r="A249" s="1" t="s">
        <v>67</v>
      </c>
      <c r="B249" s="1"/>
      <c r="C249" s="17">
        <v>1000</v>
      </c>
      <c r="D249" s="1">
        <v>300</v>
      </c>
      <c r="E249" s="9">
        <f t="shared" si="31"/>
        <v>30.199915452269028</v>
      </c>
      <c r="F249" s="9">
        <f t="shared" si="31"/>
        <v>0</v>
      </c>
      <c r="G249" s="9">
        <f t="shared" si="31"/>
        <v>0.5667132595801877</v>
      </c>
      <c r="H249" s="9">
        <f t="shared" si="31"/>
        <v>6.4455155337095942</v>
      </c>
      <c r="I249" s="9">
        <f t="shared" si="31"/>
        <v>8.9844911649780421</v>
      </c>
      <c r="J249" s="9">
        <f t="shared" si="31"/>
        <v>147.73179669756308</v>
      </c>
      <c r="K249" s="9">
        <f t="shared" ref="K249:P249" si="44">K220/$R$238</f>
        <v>366.22936785436201</v>
      </c>
      <c r="L249" s="9">
        <f t="shared" si="44"/>
        <v>54.577390751591075</v>
      </c>
      <c r="M249" s="9">
        <f t="shared" si="44"/>
        <v>0</v>
      </c>
      <c r="N249" s="9">
        <f t="shared" si="44"/>
        <v>0</v>
      </c>
      <c r="O249" s="9">
        <f t="shared" si="44"/>
        <v>0</v>
      </c>
      <c r="P249" s="9">
        <f t="shared" si="44"/>
        <v>0</v>
      </c>
      <c r="Q249" s="12"/>
      <c r="R249" s="5"/>
      <c r="S249" s="4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</row>
    <row r="250" spans="1:69" x14ac:dyDescent="0.2">
      <c r="A250" s="1" t="s">
        <v>67</v>
      </c>
      <c r="B250" s="1"/>
      <c r="C250" s="17">
        <v>1000</v>
      </c>
      <c r="D250" s="1">
        <v>300</v>
      </c>
      <c r="E250" s="9">
        <f t="shared" si="31"/>
        <v>10.458336479579547</v>
      </c>
      <c r="F250" s="9">
        <f t="shared" si="31"/>
        <v>0</v>
      </c>
      <c r="G250" s="9">
        <f t="shared" si="31"/>
        <v>0</v>
      </c>
      <c r="H250" s="9">
        <f t="shared" si="31"/>
        <v>0</v>
      </c>
      <c r="I250" s="9">
        <f t="shared" si="31"/>
        <v>3.561898864222063</v>
      </c>
      <c r="J250" s="9">
        <f t="shared" si="31"/>
        <v>82.8428150512553</v>
      </c>
      <c r="K250" s="9">
        <f t="shared" ref="K250:P250" si="45">K221/$R$238</f>
        <v>291.77292626463566</v>
      </c>
      <c r="L250" s="9">
        <f t="shared" si="45"/>
        <v>48.227942301643026</v>
      </c>
      <c r="M250" s="9">
        <f t="shared" si="45"/>
        <v>0</v>
      </c>
      <c r="N250" s="9">
        <f t="shared" si="45"/>
        <v>0</v>
      </c>
      <c r="O250" s="9">
        <f t="shared" si="45"/>
        <v>0</v>
      </c>
      <c r="P250" s="9">
        <f t="shared" si="45"/>
        <v>0</v>
      </c>
      <c r="Q250" s="12"/>
      <c r="R250" s="5"/>
      <c r="S250" s="4"/>
    </row>
    <row r="251" spans="1:69" x14ac:dyDescent="0.2">
      <c r="A251" s="1"/>
      <c r="B251" s="1"/>
      <c r="C251" s="17">
        <v>1000</v>
      </c>
      <c r="D251" s="1">
        <v>300</v>
      </c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12"/>
      <c r="R251" s="5"/>
      <c r="S251" s="4"/>
    </row>
    <row r="252" spans="1:69" x14ac:dyDescent="0.2">
      <c r="A252" s="1"/>
      <c r="B252" s="1"/>
      <c r="C252" s="17">
        <v>1000</v>
      </c>
      <c r="D252" s="1">
        <v>300</v>
      </c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12"/>
      <c r="R252" s="5"/>
    </row>
    <row r="253" spans="1:69" x14ac:dyDescent="0.2">
      <c r="A253" s="1"/>
      <c r="B253" s="1"/>
      <c r="C253" s="17">
        <v>1000</v>
      </c>
      <c r="D253" s="1">
        <v>300</v>
      </c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12"/>
      <c r="R253" s="5"/>
    </row>
    <row r="254" spans="1:69" x14ac:dyDescent="0.2">
      <c r="A254" s="1"/>
      <c r="B254" s="1"/>
      <c r="C254" s="17">
        <v>1000</v>
      </c>
      <c r="D254" s="1">
        <v>300</v>
      </c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12"/>
      <c r="R254" s="5"/>
    </row>
    <row r="255" spans="1:69" s="8" customFormat="1" x14ac:dyDescent="0.2">
      <c r="A255" s="1"/>
      <c r="B255" s="1"/>
      <c r="C255" s="17">
        <v>1000</v>
      </c>
      <c r="D255" s="1">
        <v>300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12"/>
      <c r="R255" s="9"/>
      <c r="S255" s="10"/>
    </row>
    <row r="256" spans="1:69" s="8" customFormat="1" x14ac:dyDescent="0.2">
      <c r="A256" s="1"/>
      <c r="B256" s="1"/>
      <c r="C256" s="17">
        <v>1000</v>
      </c>
      <c r="D256" s="1">
        <v>300</v>
      </c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12"/>
      <c r="R256" s="9"/>
    </row>
    <row r="257" spans="1:23" s="8" customFormat="1" x14ac:dyDescent="0.2">
      <c r="A257"/>
      <c r="B257"/>
      <c r="C257" s="7"/>
      <c r="D25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9"/>
      <c r="S257"/>
      <c r="T257"/>
      <c r="U257"/>
      <c r="V257"/>
      <c r="W257"/>
    </row>
    <row r="258" spans="1:23" s="8" customFormat="1" x14ac:dyDescent="0.2">
      <c r="A258"/>
      <c r="B258"/>
      <c r="C258" s="7"/>
      <c r="D258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9"/>
      <c r="S258" s="4"/>
      <c r="T258"/>
      <c r="U258"/>
      <c r="V258"/>
      <c r="W258"/>
    </row>
    <row r="259" spans="1:23" x14ac:dyDescent="0.2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4"/>
    </row>
    <row r="260" spans="1:23" x14ac:dyDescent="0.2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4"/>
    </row>
    <row r="261" spans="1:23" x14ac:dyDescent="0.2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23" x14ac:dyDescent="0.2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23" x14ac:dyDescent="0.2">
      <c r="R263" s="5"/>
    </row>
    <row r="264" spans="1:23" x14ac:dyDescent="0.2">
      <c r="A264" s="2" t="s">
        <v>66</v>
      </c>
      <c r="D264" t="s">
        <v>27</v>
      </c>
      <c r="E264">
        <v>6</v>
      </c>
      <c r="F264">
        <v>6</v>
      </c>
      <c r="G264">
        <v>6</v>
      </c>
      <c r="H264">
        <v>5</v>
      </c>
      <c r="I264">
        <v>6</v>
      </c>
      <c r="J264">
        <v>6</v>
      </c>
      <c r="K264">
        <v>6</v>
      </c>
      <c r="L264">
        <v>5.5</v>
      </c>
      <c r="M264">
        <v>6</v>
      </c>
      <c r="N264">
        <v>9</v>
      </c>
      <c r="O264">
        <v>6</v>
      </c>
      <c r="P264">
        <v>6</v>
      </c>
      <c r="R264" s="5"/>
    </row>
    <row r="265" spans="1:23" x14ac:dyDescent="0.2">
      <c r="A265" t="s">
        <v>3</v>
      </c>
      <c r="C265" s="19" t="s">
        <v>69</v>
      </c>
      <c r="D265" s="2" t="s">
        <v>61</v>
      </c>
      <c r="E265" t="s">
        <v>38</v>
      </c>
      <c r="F265" t="s">
        <v>39</v>
      </c>
      <c r="G265" t="s">
        <v>52</v>
      </c>
      <c r="H265" t="s">
        <v>40</v>
      </c>
      <c r="I265" t="s">
        <v>53</v>
      </c>
      <c r="J265" t="s">
        <v>41</v>
      </c>
      <c r="K265" t="s">
        <v>42</v>
      </c>
      <c r="L265" t="s">
        <v>43</v>
      </c>
      <c r="M265" s="13" t="s">
        <v>49</v>
      </c>
      <c r="N265" s="13" t="s">
        <v>50</v>
      </c>
      <c r="O265" t="s">
        <v>51</v>
      </c>
      <c r="P265" t="s">
        <v>54</v>
      </c>
      <c r="R265" s="5"/>
    </row>
    <row r="266" spans="1:23" x14ac:dyDescent="0.2">
      <c r="A266" s="1" t="s">
        <v>74</v>
      </c>
      <c r="C266" s="7">
        <f>SUM(E266*E$264 + F266*F$264 + G266*G$264 + H266*H$264 + H266*H$264 + I266*I$264 + J266*J$264 + K266*K$264 + L266*L$264 + M266*M$264 + N266*N$264 + O266*O$264 + P266*P$264)</f>
        <v>125683.72916355247</v>
      </c>
      <c r="D266" s="6">
        <f>SUM(E266:P266)</f>
        <v>20325.602186086835</v>
      </c>
      <c r="E266" s="5">
        <f>AVERAGE(E236)</f>
        <v>4060.4197608470972</v>
      </c>
      <c r="F266" s="5">
        <f t="shared" ref="F266:P266" si="46">AVERAGE(F236)</f>
        <v>239.94856786986171</v>
      </c>
      <c r="G266" s="5">
        <f t="shared" si="46"/>
        <v>91.288060897375232</v>
      </c>
      <c r="H266" s="5">
        <f t="shared" si="46"/>
        <v>970.26493834108419</v>
      </c>
      <c r="I266" s="5">
        <f t="shared" si="46"/>
        <v>2484.7168524777735</v>
      </c>
      <c r="J266" s="5">
        <f t="shared" si="46"/>
        <v>5775.7573199926337</v>
      </c>
      <c r="K266" s="5">
        <f t="shared" si="46"/>
        <v>5114.6498796579071</v>
      </c>
      <c r="L266" s="5">
        <f t="shared" si="46"/>
        <v>301.88741266571179</v>
      </c>
      <c r="M266" s="14">
        <v>0</v>
      </c>
      <c r="N266" s="14">
        <v>0</v>
      </c>
      <c r="O266" s="5">
        <f t="shared" si="46"/>
        <v>145.4903456506182</v>
      </c>
      <c r="P266" s="5">
        <f t="shared" si="46"/>
        <v>1141.1790476867702</v>
      </c>
      <c r="Q266" s="5"/>
      <c r="R266" s="5"/>
    </row>
    <row r="267" spans="1:23" x14ac:dyDescent="0.2">
      <c r="A267" s="1" t="s">
        <v>74</v>
      </c>
      <c r="C267" s="7">
        <f t="shared" ref="C267:C280" si="47">SUM(E267*E$264 + F267*F$264 + G267*G$264 + H267*H$264 + H267*H$264 + I267*I$264 + J267*J$264 + K267*K$264 + L267*L$264 + M267*M$264 + N267*N$264 + O267*O$264 + P267*P$264)</f>
        <v>93633.545651359062</v>
      </c>
      <c r="D267" s="6">
        <f t="shared" ref="D267:D280" si="48">SUM(E267:P267)</f>
        <v>15092.559548161518</v>
      </c>
      <c r="E267" s="5">
        <f t="shared" ref="E267:P280" si="49">AVERAGE(E237)</f>
        <v>2740.084157649841</v>
      </c>
      <c r="F267" s="5">
        <f t="shared" si="49"/>
        <v>221.51692143864048</v>
      </c>
      <c r="G267" s="5">
        <f t="shared" si="49"/>
        <v>78.300882031995926</v>
      </c>
      <c r="H267" s="5">
        <f t="shared" si="49"/>
        <v>796.88057048429607</v>
      </c>
      <c r="I267" s="5">
        <f t="shared" si="49"/>
        <v>1994.6102012947406</v>
      </c>
      <c r="J267" s="5">
        <f t="shared" si="49"/>
        <v>4340.7265545393166</v>
      </c>
      <c r="K267" s="5">
        <f t="shared" si="49"/>
        <v>3481.4244030385071</v>
      </c>
      <c r="L267" s="5">
        <f t="shared" si="49"/>
        <v>218.66783909444911</v>
      </c>
      <c r="M267" s="14">
        <v>0</v>
      </c>
      <c r="N267" s="14">
        <v>0</v>
      </c>
      <c r="O267" s="5">
        <f t="shared" si="49"/>
        <v>136.28868894479152</v>
      </c>
      <c r="P267" s="5">
        <f t="shared" si="49"/>
        <v>1084.0593296449404</v>
      </c>
      <c r="Q267" s="5"/>
    </row>
    <row r="268" spans="1:23" x14ac:dyDescent="0.2">
      <c r="A268" s="1" t="s">
        <v>74</v>
      </c>
      <c r="C268" s="7">
        <f t="shared" si="47"/>
        <v>100781.78043055079</v>
      </c>
      <c r="D268" s="6">
        <f t="shared" si="48"/>
        <v>16107.518669634333</v>
      </c>
      <c r="E268" s="5">
        <f t="shared" si="49"/>
        <v>3130.9204175496343</v>
      </c>
      <c r="F268" s="5">
        <f t="shared" si="49"/>
        <v>216.34706939085891</v>
      </c>
      <c r="G268" s="5">
        <f t="shared" si="49"/>
        <v>77.261907722765585</v>
      </c>
      <c r="H268" s="5">
        <f t="shared" si="49"/>
        <v>1060.0724547774378</v>
      </c>
      <c r="I268" s="5">
        <f t="shared" si="49"/>
        <v>2025.9761763677411</v>
      </c>
      <c r="J268" s="5">
        <f t="shared" si="49"/>
        <v>4552.3448345712359</v>
      </c>
      <c r="K268" s="5">
        <f t="shared" si="49"/>
        <v>3652.0754431156597</v>
      </c>
      <c r="L268" s="5">
        <f t="shared" si="49"/>
        <v>207.24281272996581</v>
      </c>
      <c r="M268" s="14">
        <v>0</v>
      </c>
      <c r="N268" s="14">
        <v>0</v>
      </c>
      <c r="O268" s="5">
        <f t="shared" si="49"/>
        <v>122.92024429670369</v>
      </c>
      <c r="P268" s="5">
        <f t="shared" si="49"/>
        <v>1062.3573091123303</v>
      </c>
      <c r="Q268" s="5"/>
    </row>
    <row r="269" spans="1:23" x14ac:dyDescent="0.2">
      <c r="A269" s="1" t="s">
        <v>75</v>
      </c>
      <c r="C269" s="7">
        <f t="shared" si="47"/>
        <v>1979.1323091782424</v>
      </c>
      <c r="D269" s="6">
        <f t="shared" si="48"/>
        <v>330.925237070516</v>
      </c>
      <c r="E269" s="5">
        <f t="shared" si="49"/>
        <v>10.810864675520431</v>
      </c>
      <c r="F269" s="5">
        <f t="shared" si="49"/>
        <v>0</v>
      </c>
      <c r="G269" s="5">
        <f t="shared" si="49"/>
        <v>0</v>
      </c>
      <c r="H269" s="5">
        <f t="shared" si="49"/>
        <v>0</v>
      </c>
      <c r="I269" s="5">
        <f t="shared" si="49"/>
        <v>3.5087361946068105</v>
      </c>
      <c r="J269" s="5">
        <f t="shared" si="49"/>
        <v>18.500650666011907</v>
      </c>
      <c r="K269" s="5">
        <f t="shared" si="49"/>
        <v>278.49572863849562</v>
      </c>
      <c r="L269" s="5">
        <f t="shared" si="49"/>
        <v>12.838226489706873</v>
      </c>
      <c r="M269" s="14">
        <v>0</v>
      </c>
      <c r="N269" s="14">
        <v>0</v>
      </c>
      <c r="O269" s="5">
        <f t="shared" si="49"/>
        <v>0</v>
      </c>
      <c r="P269" s="5">
        <f t="shared" si="49"/>
        <v>6.7710304061743569</v>
      </c>
      <c r="Q269" s="5"/>
    </row>
    <row r="270" spans="1:23" x14ac:dyDescent="0.2">
      <c r="A270" s="1" t="s">
        <v>75</v>
      </c>
      <c r="C270" s="7">
        <f t="shared" si="47"/>
        <v>2614.0615857868324</v>
      </c>
      <c r="D270" s="6">
        <f t="shared" si="48"/>
        <v>437.13657428629921</v>
      </c>
      <c r="E270" s="5">
        <f t="shared" si="49"/>
        <v>0.58754699323480597</v>
      </c>
      <c r="F270" s="5">
        <f t="shared" si="49"/>
        <v>3.4840307278527933</v>
      </c>
      <c r="G270" s="5">
        <f t="shared" si="49"/>
        <v>0</v>
      </c>
      <c r="H270" s="5">
        <f t="shared" si="49"/>
        <v>0</v>
      </c>
      <c r="I270" s="5">
        <f t="shared" si="49"/>
        <v>7.814912433442438</v>
      </c>
      <c r="J270" s="5">
        <f t="shared" si="49"/>
        <v>32.171082192621697</v>
      </c>
      <c r="K270" s="5">
        <f t="shared" si="49"/>
        <v>360.11144345800341</v>
      </c>
      <c r="L270" s="5">
        <f t="shared" si="49"/>
        <v>17.515719861925657</v>
      </c>
      <c r="M270" s="14">
        <v>0</v>
      </c>
      <c r="N270" s="14">
        <v>0</v>
      </c>
      <c r="O270" s="5">
        <f t="shared" si="49"/>
        <v>0</v>
      </c>
      <c r="P270" s="5">
        <f t="shared" si="49"/>
        <v>15.451838619218405</v>
      </c>
      <c r="Q270" s="5"/>
    </row>
    <row r="271" spans="1:23" x14ac:dyDescent="0.2">
      <c r="A271" s="1" t="s">
        <v>75</v>
      </c>
      <c r="C271" s="7">
        <f t="shared" si="47"/>
        <v>2595.4012870984184</v>
      </c>
      <c r="D271" s="6">
        <f t="shared" si="48"/>
        <v>425.41650365488437</v>
      </c>
      <c r="E271" s="5">
        <f t="shared" si="49"/>
        <v>0</v>
      </c>
      <c r="F271" s="5">
        <f t="shared" si="49"/>
        <v>10.452092183558378</v>
      </c>
      <c r="G271" s="5">
        <f t="shared" si="49"/>
        <v>0</v>
      </c>
      <c r="H271" s="5">
        <f t="shared" si="49"/>
        <v>12.676180549628867</v>
      </c>
      <c r="I271" s="5">
        <f t="shared" si="49"/>
        <v>10.100907226898393</v>
      </c>
      <c r="J271" s="5">
        <f t="shared" si="49"/>
        <v>23.239733595236636</v>
      </c>
      <c r="K271" s="5">
        <f t="shared" si="49"/>
        <v>353.34267604075558</v>
      </c>
      <c r="L271" s="5">
        <f t="shared" si="49"/>
        <v>15.604914058806491</v>
      </c>
      <c r="M271" s="14">
        <v>0</v>
      </c>
      <c r="N271" s="14">
        <v>0</v>
      </c>
      <c r="O271" s="5">
        <f t="shared" si="49"/>
        <v>0</v>
      </c>
      <c r="P271" s="5">
        <f t="shared" si="49"/>
        <v>0</v>
      </c>
      <c r="Q271" s="5"/>
    </row>
    <row r="272" spans="1:23" x14ac:dyDescent="0.2">
      <c r="A272" s="1" t="s">
        <v>76</v>
      </c>
      <c r="C272" s="7">
        <f t="shared" si="47"/>
        <v>77627.037839034936</v>
      </c>
      <c r="D272" s="6">
        <f t="shared" si="48"/>
        <v>12725.196624857734</v>
      </c>
      <c r="E272" s="5">
        <f t="shared" si="49"/>
        <v>2378.6252474117887</v>
      </c>
      <c r="F272" s="5">
        <f t="shared" si="49"/>
        <v>43.494190054162281</v>
      </c>
      <c r="G272" s="5">
        <f t="shared" si="49"/>
        <v>15.679066848385192</v>
      </c>
      <c r="H272" s="5">
        <f t="shared" si="49"/>
        <v>372.7656483662048</v>
      </c>
      <c r="I272" s="5">
        <f t="shared" si="49"/>
        <v>618.33501029502713</v>
      </c>
      <c r="J272" s="5">
        <f t="shared" si="49"/>
        <v>3562.605592044687</v>
      </c>
      <c r="K272" s="5">
        <f t="shared" si="49"/>
        <v>4208.8065631842956</v>
      </c>
      <c r="L272" s="5">
        <f t="shared" si="49"/>
        <v>430.40900715259147</v>
      </c>
      <c r="M272" s="14">
        <v>0</v>
      </c>
      <c r="N272" s="14">
        <v>0</v>
      </c>
      <c r="O272" s="5">
        <f t="shared" si="49"/>
        <v>63.196283790960656</v>
      </c>
      <c r="P272" s="5">
        <f t="shared" si="49"/>
        <v>1031.2800157096326</v>
      </c>
      <c r="Q272" s="5"/>
    </row>
    <row r="273" spans="1:18" x14ac:dyDescent="0.2">
      <c r="A273" s="1" t="s">
        <v>76</v>
      </c>
      <c r="C273" s="7">
        <f t="shared" si="47"/>
        <v>87680.232443688481</v>
      </c>
      <c r="D273" s="6">
        <f t="shared" si="48"/>
        <v>14361.122363923181</v>
      </c>
      <c r="E273" s="5">
        <f t="shared" si="49"/>
        <v>2588.6145427939082</v>
      </c>
      <c r="F273" s="5">
        <f t="shared" si="49"/>
        <v>53.609117973734918</v>
      </c>
      <c r="G273" s="5">
        <f t="shared" si="49"/>
        <v>15.065127483839987</v>
      </c>
      <c r="H273" s="5">
        <f t="shared" si="49"/>
        <v>439.7990099167846</v>
      </c>
      <c r="I273" s="5">
        <f t="shared" si="49"/>
        <v>709.03052465865176</v>
      </c>
      <c r="J273" s="5">
        <f t="shared" si="49"/>
        <v>4060.5738444539929</v>
      </c>
      <c r="K273" s="5">
        <f t="shared" si="49"/>
        <v>5012.2071881699439</v>
      </c>
      <c r="L273" s="5">
        <f t="shared" si="49"/>
        <v>491.39555903547796</v>
      </c>
      <c r="M273" s="14">
        <f t="shared" si="49"/>
        <v>0</v>
      </c>
      <c r="N273" s="14">
        <v>0</v>
      </c>
      <c r="O273" s="5">
        <f t="shared" si="49"/>
        <v>65.800526254873873</v>
      </c>
      <c r="P273" s="5">
        <f t="shared" si="49"/>
        <v>925.02692318197364</v>
      </c>
      <c r="Q273" s="5"/>
    </row>
    <row r="274" spans="1:18" x14ac:dyDescent="0.2">
      <c r="A274" s="1" t="s">
        <v>76</v>
      </c>
      <c r="C274" s="7">
        <f t="shared" si="47"/>
        <v>84882.726561951145</v>
      </c>
      <c r="D274" s="6">
        <f t="shared" si="48"/>
        <v>13814.120423041699</v>
      </c>
      <c r="E274" s="5">
        <f t="shared" si="49"/>
        <v>2557.5920615511104</v>
      </c>
      <c r="F274" s="5">
        <f t="shared" si="49"/>
        <v>145.09302160186954</v>
      </c>
      <c r="G274" s="5">
        <f t="shared" si="49"/>
        <v>39.433797645788054</v>
      </c>
      <c r="H274" s="5">
        <f t="shared" si="49"/>
        <v>552.5955317567026</v>
      </c>
      <c r="I274" s="5">
        <f t="shared" si="49"/>
        <v>741.93821715049444</v>
      </c>
      <c r="J274" s="5">
        <f t="shared" si="49"/>
        <v>3764.7457062181575</v>
      </c>
      <c r="K274" s="5">
        <f>AVERAGE(K272:K273)</f>
        <v>4610.5068756771198</v>
      </c>
      <c r="L274" s="5">
        <f t="shared" si="49"/>
        <v>424.7562066516972</v>
      </c>
      <c r="M274" s="14">
        <f t="shared" si="49"/>
        <v>0</v>
      </c>
      <c r="N274" s="14">
        <v>0</v>
      </c>
      <c r="O274" s="5">
        <f t="shared" si="49"/>
        <v>63.717132283743304</v>
      </c>
      <c r="P274" s="5">
        <f t="shared" si="49"/>
        <v>913.7418725050162</v>
      </c>
      <c r="Q274" s="5"/>
    </row>
    <row r="275" spans="1:18" x14ac:dyDescent="0.2">
      <c r="A275" s="1" t="s">
        <v>77</v>
      </c>
      <c r="C275" s="7">
        <f t="shared" si="47"/>
        <v>1466.5804414202555</v>
      </c>
      <c r="D275" s="6">
        <f t="shared" si="48"/>
        <v>245.30585956313885</v>
      </c>
      <c r="E275" s="5">
        <f t="shared" si="49"/>
        <v>0</v>
      </c>
      <c r="F275" s="5">
        <f t="shared" si="49"/>
        <v>7.0804495437008379</v>
      </c>
      <c r="G275" s="5">
        <f t="shared" si="49"/>
        <v>6.8477852199272675</v>
      </c>
      <c r="H275" s="5">
        <f t="shared" si="49"/>
        <v>0</v>
      </c>
      <c r="I275" s="5">
        <f t="shared" si="49"/>
        <v>0</v>
      </c>
      <c r="J275" s="5">
        <f t="shared" si="49"/>
        <v>40.008796267877969</v>
      </c>
      <c r="K275" s="5">
        <f t="shared" si="49"/>
        <v>179.56758946333477</v>
      </c>
      <c r="L275" s="5">
        <f t="shared" si="49"/>
        <v>10.509431917155393</v>
      </c>
      <c r="M275" s="14">
        <f t="shared" si="49"/>
        <v>1.2918071511426292</v>
      </c>
      <c r="N275" s="14">
        <f t="shared" si="49"/>
        <v>0</v>
      </c>
      <c r="O275" s="5">
        <f t="shared" si="49"/>
        <v>0</v>
      </c>
      <c r="P275" s="5">
        <f t="shared" si="49"/>
        <v>0</v>
      </c>
      <c r="Q275" s="5"/>
      <c r="R275" s="5"/>
    </row>
    <row r="276" spans="1:18" x14ac:dyDescent="0.2">
      <c r="A276" s="1" t="s">
        <v>77</v>
      </c>
      <c r="C276" s="7">
        <f t="shared" si="47"/>
        <v>1505.0486826750021</v>
      </c>
      <c r="D276" s="6">
        <f t="shared" si="48"/>
        <v>251.50160397850854</v>
      </c>
      <c r="E276" s="5">
        <f t="shared" si="49"/>
        <v>4.4653571485845251</v>
      </c>
      <c r="F276" s="5">
        <f t="shared" si="49"/>
        <v>0</v>
      </c>
      <c r="G276" s="5">
        <f t="shared" si="49"/>
        <v>0</v>
      </c>
      <c r="H276" s="5">
        <f t="shared" si="49"/>
        <v>0</v>
      </c>
      <c r="I276" s="5">
        <f t="shared" si="49"/>
        <v>3.5087361946068105</v>
      </c>
      <c r="J276" s="5">
        <f t="shared" si="49"/>
        <v>2.2784052544349662</v>
      </c>
      <c r="K276" s="5">
        <f t="shared" si="49"/>
        <v>233.32722298878406</v>
      </c>
      <c r="L276" s="5">
        <f t="shared" si="49"/>
        <v>7.921882392098194</v>
      </c>
      <c r="M276" s="14">
        <f t="shared" si="49"/>
        <v>0</v>
      </c>
      <c r="N276" s="14">
        <v>0</v>
      </c>
      <c r="O276" s="5">
        <f t="shared" si="49"/>
        <v>0</v>
      </c>
      <c r="P276" s="5">
        <f t="shared" si="49"/>
        <v>0</v>
      </c>
      <c r="Q276" s="5"/>
      <c r="R276" s="5"/>
    </row>
    <row r="277" spans="1:18" x14ac:dyDescent="0.2">
      <c r="A277" s="1" t="s">
        <v>77</v>
      </c>
      <c r="C277" s="7">
        <f t="shared" si="47"/>
        <v>1475.3261927647932</v>
      </c>
      <c r="D277" s="6">
        <f t="shared" si="48"/>
        <v>246.26090305255391</v>
      </c>
      <c r="E277" s="5">
        <f t="shared" si="49"/>
        <v>0</v>
      </c>
      <c r="F277" s="5">
        <f t="shared" si="49"/>
        <v>3.4840307278527933</v>
      </c>
      <c r="G277" s="5">
        <f t="shared" si="49"/>
        <v>1.3223309390204383</v>
      </c>
      <c r="H277" s="5">
        <f t="shared" si="49"/>
        <v>0</v>
      </c>
      <c r="I277" s="5">
        <f t="shared" si="49"/>
        <v>1.9670187757644244</v>
      </c>
      <c r="J277" s="5">
        <f t="shared" si="49"/>
        <v>13.397022896077587</v>
      </c>
      <c r="K277" s="5">
        <f t="shared" si="49"/>
        <v>221.61204861277815</v>
      </c>
      <c r="L277" s="5">
        <f t="shared" si="49"/>
        <v>4.4784511010605366</v>
      </c>
      <c r="M277" s="14">
        <v>0</v>
      </c>
      <c r="N277" s="14">
        <v>0</v>
      </c>
      <c r="O277" s="5">
        <f t="shared" si="49"/>
        <v>0</v>
      </c>
      <c r="P277" s="5">
        <f t="shared" si="49"/>
        <v>0</v>
      </c>
      <c r="Q277" s="5"/>
      <c r="R277" s="5"/>
    </row>
    <row r="278" spans="1:18" x14ac:dyDescent="0.2">
      <c r="A278" s="1" t="s">
        <v>67</v>
      </c>
      <c r="C278" s="7">
        <f t="shared" si="47"/>
        <v>3743.6047569551847</v>
      </c>
      <c r="D278" s="6">
        <f t="shared" si="48"/>
        <v>621.9765285895736</v>
      </c>
      <c r="E278" s="5">
        <f t="shared" si="49"/>
        <v>26.322105296919307</v>
      </c>
      <c r="F278" s="5">
        <f t="shared" si="49"/>
        <v>9.3282113036058671</v>
      </c>
      <c r="G278" s="5">
        <f t="shared" si="49"/>
        <v>0</v>
      </c>
      <c r="H278" s="5">
        <f t="shared" si="49"/>
        <v>9.2385722649837536</v>
      </c>
      <c r="I278" s="5">
        <f t="shared" si="49"/>
        <v>10.898347271127214</v>
      </c>
      <c r="J278" s="5">
        <f t="shared" si="49"/>
        <v>89.404622184028</v>
      </c>
      <c r="K278" s="5">
        <f t="shared" si="49"/>
        <v>426.36726298452567</v>
      </c>
      <c r="L278" s="5">
        <f t="shared" si="49"/>
        <v>50.417407284383735</v>
      </c>
      <c r="M278" s="14">
        <v>0</v>
      </c>
      <c r="N278" s="14">
        <f t="shared" si="49"/>
        <v>0</v>
      </c>
      <c r="O278" s="5">
        <f t="shared" si="49"/>
        <v>0</v>
      </c>
      <c r="P278" s="5">
        <f t="shared" si="49"/>
        <v>0</v>
      </c>
      <c r="Q278" s="5"/>
      <c r="R278" s="5"/>
    </row>
    <row r="279" spans="1:18" x14ac:dyDescent="0.2">
      <c r="A279" s="1" t="s">
        <v>67</v>
      </c>
      <c r="C279" s="7">
        <f t="shared" si="47"/>
        <v>3686.9045110433613</v>
      </c>
      <c r="D279" s="6">
        <f t="shared" si="48"/>
        <v>614.73519071405303</v>
      </c>
      <c r="E279" s="5">
        <f t="shared" si="49"/>
        <v>30.199915452269028</v>
      </c>
      <c r="F279" s="5">
        <f t="shared" si="49"/>
        <v>0</v>
      </c>
      <c r="G279" s="5">
        <f t="shared" si="49"/>
        <v>0.5667132595801877</v>
      </c>
      <c r="H279" s="5">
        <f t="shared" si="49"/>
        <v>6.4455155337095942</v>
      </c>
      <c r="I279" s="5">
        <f t="shared" si="49"/>
        <v>8.9844911649780421</v>
      </c>
      <c r="J279" s="5">
        <f t="shared" si="49"/>
        <v>147.73179669756308</v>
      </c>
      <c r="K279" s="5">
        <f t="shared" si="49"/>
        <v>366.22936785436201</v>
      </c>
      <c r="L279" s="5">
        <f t="shared" si="49"/>
        <v>54.577390751591075</v>
      </c>
      <c r="M279" s="14">
        <f t="shared" si="49"/>
        <v>0</v>
      </c>
      <c r="N279" s="14">
        <v>0</v>
      </c>
      <c r="O279" s="5">
        <f t="shared" si="49"/>
        <v>0</v>
      </c>
      <c r="P279" s="5">
        <f t="shared" si="49"/>
        <v>0</v>
      </c>
      <c r="Q279" s="5"/>
      <c r="R279" s="5"/>
    </row>
    <row r="280" spans="1:18" x14ac:dyDescent="0.2">
      <c r="A280" s="1" t="s">
        <v>67</v>
      </c>
      <c r="C280" s="7">
        <f t="shared" si="47"/>
        <v>2597.0695426171924</v>
      </c>
      <c r="D280" s="6">
        <f t="shared" si="48"/>
        <v>436.86391896133557</v>
      </c>
      <c r="E280" s="5">
        <f t="shared" si="49"/>
        <v>10.458336479579547</v>
      </c>
      <c r="F280" s="5">
        <f t="shared" si="49"/>
        <v>0</v>
      </c>
      <c r="G280" s="5">
        <f t="shared" si="49"/>
        <v>0</v>
      </c>
      <c r="H280" s="5">
        <f t="shared" si="49"/>
        <v>0</v>
      </c>
      <c r="I280" s="5">
        <f t="shared" si="49"/>
        <v>3.561898864222063</v>
      </c>
      <c r="J280" s="5">
        <f t="shared" si="49"/>
        <v>82.8428150512553</v>
      </c>
      <c r="K280" s="5">
        <f t="shared" si="49"/>
        <v>291.77292626463566</v>
      </c>
      <c r="L280" s="5">
        <f t="shared" si="49"/>
        <v>48.227942301643026</v>
      </c>
      <c r="M280" s="14">
        <v>0</v>
      </c>
      <c r="N280" s="14">
        <f t="shared" si="49"/>
        <v>0</v>
      </c>
      <c r="O280" s="5">
        <f t="shared" si="49"/>
        <v>0</v>
      </c>
      <c r="P280" s="5">
        <f t="shared" si="49"/>
        <v>0</v>
      </c>
      <c r="Q280" s="5"/>
      <c r="R280" s="5"/>
    </row>
    <row r="281" spans="1:18" x14ac:dyDescent="0.2">
      <c r="A281" s="1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spans="1:18" x14ac:dyDescent="0.2">
      <c r="A282" s="1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spans="1:18" x14ac:dyDescent="0.2">
      <c r="A283" s="1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spans="1:18" x14ac:dyDescent="0.2">
      <c r="A284" s="1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1:18" x14ac:dyDescent="0.2">
      <c r="A285" s="1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spans="1:18" x14ac:dyDescent="0.2">
      <c r="A286" s="1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spans="1:18" x14ac:dyDescent="0.2"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spans="1:18" x14ac:dyDescent="0.2">
      <c r="A288" s="15" t="s">
        <v>70</v>
      </c>
      <c r="C288" s="19" t="s">
        <v>72</v>
      </c>
      <c r="D288" s="16" t="s">
        <v>73</v>
      </c>
      <c r="E288" t="s">
        <v>38</v>
      </c>
      <c r="F288" t="s">
        <v>39</v>
      </c>
      <c r="G288" t="s">
        <v>52</v>
      </c>
      <c r="H288" t="s">
        <v>40</v>
      </c>
      <c r="I288" t="s">
        <v>53</v>
      </c>
      <c r="J288" t="s">
        <v>41</v>
      </c>
      <c r="K288" t="s">
        <v>42</v>
      </c>
      <c r="L288" t="s">
        <v>43</v>
      </c>
      <c r="M288" s="13" t="s">
        <v>49</v>
      </c>
      <c r="N288" s="13" t="s">
        <v>50</v>
      </c>
      <c r="O288" t="s">
        <v>51</v>
      </c>
      <c r="P288" t="s">
        <v>54</v>
      </c>
      <c r="Q288" s="5"/>
      <c r="R288" s="5"/>
    </row>
    <row r="289" spans="1:18" x14ac:dyDescent="0.2">
      <c r="A289" t="s">
        <v>71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 x14ac:dyDescent="0.2">
      <c r="A290" s="1" t="s">
        <v>74</v>
      </c>
      <c r="B290" s="5">
        <f>C290-C291</f>
        <v>104.30348668779961</v>
      </c>
      <c r="C290" s="7">
        <f>AVERAGE(C266:C268) /1000</f>
        <v>106.69968508182077</v>
      </c>
      <c r="D290" s="6">
        <f>AVERAGE(D266:D268)</f>
        <v>17175.226801294226</v>
      </c>
      <c r="E290" s="5">
        <f t="shared" ref="E290:P290" si="50">AVERAGE(E266:E268)</f>
        <v>3310.4747786821913</v>
      </c>
      <c r="F290" s="5">
        <f t="shared" si="50"/>
        <v>225.93751956645369</v>
      </c>
      <c r="G290" s="5">
        <f t="shared" si="50"/>
        <v>82.283616884045585</v>
      </c>
      <c r="H290" s="5">
        <f t="shared" si="50"/>
        <v>942.40598786760586</v>
      </c>
      <c r="I290" s="5">
        <f t="shared" si="50"/>
        <v>2168.4344100467515</v>
      </c>
      <c r="J290" s="5">
        <f t="shared" si="50"/>
        <v>4889.6095697010614</v>
      </c>
      <c r="K290" s="5">
        <f t="shared" si="50"/>
        <v>4082.7165752706915</v>
      </c>
      <c r="L290" s="5">
        <f t="shared" si="50"/>
        <v>242.59935483004224</v>
      </c>
      <c r="M290" s="5">
        <f t="shared" si="50"/>
        <v>0</v>
      </c>
      <c r="N290" s="5">
        <f t="shared" si="50"/>
        <v>0</v>
      </c>
      <c r="O290" s="5">
        <f t="shared" si="50"/>
        <v>134.89975963070447</v>
      </c>
      <c r="P290" s="5">
        <f t="shared" si="50"/>
        <v>1095.8652288146802</v>
      </c>
      <c r="Q290" s="5"/>
      <c r="R290" s="5"/>
    </row>
    <row r="291" spans="1:18" x14ac:dyDescent="0.2">
      <c r="A291" s="1" t="s">
        <v>75</v>
      </c>
      <c r="B291">
        <f>B290/941</f>
        <v>0.11084323771285824</v>
      </c>
      <c r="C291" s="7">
        <f>AVERAGE(C269:C271) /1000</f>
        <v>2.3961983940211642</v>
      </c>
      <c r="D291" s="6">
        <f t="shared" ref="D291:P291" si="51">AVERAGE(D269:D271)</f>
        <v>397.82610500389984</v>
      </c>
      <c r="E291" s="5">
        <f t="shared" si="51"/>
        <v>3.7994705562517459</v>
      </c>
      <c r="F291" s="5">
        <f t="shared" si="51"/>
        <v>4.6453743038037238</v>
      </c>
      <c r="G291" s="5">
        <f t="shared" si="51"/>
        <v>0</v>
      </c>
      <c r="H291" s="5">
        <f t="shared" si="51"/>
        <v>4.2253935165429555</v>
      </c>
      <c r="I291" s="5">
        <f t="shared" si="51"/>
        <v>7.1415186183158808</v>
      </c>
      <c r="J291" s="5">
        <f t="shared" si="51"/>
        <v>24.637155484623417</v>
      </c>
      <c r="K291" s="5">
        <f t="shared" si="51"/>
        <v>330.64994937908483</v>
      </c>
      <c r="L291" s="5">
        <f t="shared" si="51"/>
        <v>15.319620136813008</v>
      </c>
      <c r="M291" s="5">
        <f t="shared" si="51"/>
        <v>0</v>
      </c>
      <c r="N291" s="5">
        <f t="shared" si="51"/>
        <v>0</v>
      </c>
      <c r="O291" s="5">
        <f t="shared" si="51"/>
        <v>0</v>
      </c>
      <c r="P291" s="5">
        <f t="shared" si="51"/>
        <v>7.4076230084642534</v>
      </c>
      <c r="Q291" s="5"/>
      <c r="R291" s="5"/>
    </row>
    <row r="292" spans="1:18" x14ac:dyDescent="0.2">
      <c r="A292" s="1" t="s">
        <v>76</v>
      </c>
      <c r="B292" s="5">
        <f>C292-C293</f>
        <v>81.914347175938161</v>
      </c>
      <c r="C292" s="7">
        <f>AVERAGE(C272:C274) /1000</f>
        <v>83.396665614891518</v>
      </c>
      <c r="D292" s="6">
        <f t="shared" ref="D292:P292" si="52">AVERAGE(D272:D274)</f>
        <v>13633.479803940871</v>
      </c>
      <c r="E292" s="5">
        <f t="shared" si="52"/>
        <v>2508.2772839189356</v>
      </c>
      <c r="F292" s="5">
        <f t="shared" si="52"/>
        <v>80.732109876588922</v>
      </c>
      <c r="G292" s="5">
        <f t="shared" si="52"/>
        <v>23.392663992671078</v>
      </c>
      <c r="H292" s="5">
        <f t="shared" si="52"/>
        <v>455.05339667989733</v>
      </c>
      <c r="I292" s="5">
        <f t="shared" si="52"/>
        <v>689.76791736805774</v>
      </c>
      <c r="J292" s="5">
        <f t="shared" si="52"/>
        <v>3795.9750475722794</v>
      </c>
      <c r="K292" s="5">
        <f t="shared" si="52"/>
        <v>4610.5068756771198</v>
      </c>
      <c r="L292" s="5">
        <f t="shared" si="52"/>
        <v>448.85359094658889</v>
      </c>
      <c r="M292" s="5">
        <f t="shared" si="52"/>
        <v>0</v>
      </c>
      <c r="N292" s="5">
        <f t="shared" si="52"/>
        <v>0</v>
      </c>
      <c r="O292" s="5">
        <f t="shared" si="52"/>
        <v>64.237980776525944</v>
      </c>
      <c r="P292" s="5">
        <f t="shared" si="52"/>
        <v>956.68293713220748</v>
      </c>
      <c r="Q292" s="5"/>
      <c r="R292" s="5"/>
    </row>
    <row r="293" spans="1:18" x14ac:dyDescent="0.2">
      <c r="A293" s="1" t="s">
        <v>77</v>
      </c>
      <c r="B293">
        <f>B292/297</f>
        <v>0.27580588274726653</v>
      </c>
      <c r="C293" s="7">
        <f>AVERAGE(C275:C277) /1000</f>
        <v>1.4823184389533501</v>
      </c>
      <c r="D293" s="6">
        <f t="shared" ref="D293:P293" si="53">AVERAGE(D275:D277)</f>
        <v>247.68945553140043</v>
      </c>
      <c r="E293" s="5">
        <f t="shared" si="53"/>
        <v>1.4884523828615084</v>
      </c>
      <c r="F293" s="5">
        <f t="shared" si="53"/>
        <v>3.5214934238512101</v>
      </c>
      <c r="G293" s="5">
        <f t="shared" si="53"/>
        <v>2.7233720529825689</v>
      </c>
      <c r="H293" s="5">
        <f t="shared" si="53"/>
        <v>0</v>
      </c>
      <c r="I293" s="5">
        <f t="shared" si="53"/>
        <v>1.8252516567904118</v>
      </c>
      <c r="J293" s="5">
        <f t="shared" si="53"/>
        <v>18.561408139463506</v>
      </c>
      <c r="K293" s="5">
        <f t="shared" si="53"/>
        <v>211.50228702163233</v>
      </c>
      <c r="L293" s="5">
        <f t="shared" si="53"/>
        <v>7.6365884701047078</v>
      </c>
      <c r="M293" s="5">
        <v>0</v>
      </c>
      <c r="N293" s="5">
        <f t="shared" si="53"/>
        <v>0</v>
      </c>
      <c r="O293" s="5">
        <f t="shared" si="53"/>
        <v>0</v>
      </c>
      <c r="P293" s="5">
        <f t="shared" si="53"/>
        <v>0</v>
      </c>
      <c r="Q293" s="5"/>
      <c r="R293" s="5"/>
    </row>
    <row r="294" spans="1:18" x14ac:dyDescent="0.2">
      <c r="A294" s="1" t="s">
        <v>67</v>
      </c>
      <c r="C294" s="7">
        <f>AVERAGE(C278:C280) /1000</f>
        <v>3.3425262702052461</v>
      </c>
      <c r="D294" s="6">
        <f t="shared" ref="D294:P294" si="54">AVERAGE(D278:D280)</f>
        <v>557.85854608832062</v>
      </c>
      <c r="E294" s="5">
        <f t="shared" si="54"/>
        <v>22.326785742922628</v>
      </c>
      <c r="F294" s="5">
        <f t="shared" si="54"/>
        <v>3.1094037678686224</v>
      </c>
      <c r="G294" s="5">
        <f t="shared" si="54"/>
        <v>0.18890441986006257</v>
      </c>
      <c r="H294" s="5">
        <f t="shared" si="54"/>
        <v>5.2280292662311156</v>
      </c>
      <c r="I294" s="5">
        <f t="shared" si="54"/>
        <v>7.8149124334424398</v>
      </c>
      <c r="J294" s="5">
        <f t="shared" si="54"/>
        <v>106.65974464428213</v>
      </c>
      <c r="K294" s="5">
        <f t="shared" si="54"/>
        <v>361.45651903450772</v>
      </c>
      <c r="L294" s="5">
        <f t="shared" si="54"/>
        <v>51.074246779205943</v>
      </c>
      <c r="M294" s="5">
        <f t="shared" si="54"/>
        <v>0</v>
      </c>
      <c r="N294" s="5">
        <f t="shared" si="54"/>
        <v>0</v>
      </c>
      <c r="O294" s="5">
        <f t="shared" si="54"/>
        <v>0</v>
      </c>
      <c r="P294" s="5">
        <f t="shared" si="54"/>
        <v>0</v>
      </c>
      <c r="Q294" s="5"/>
      <c r="R294" s="5"/>
    </row>
    <row r="295" spans="1:18" x14ac:dyDescent="0.2">
      <c r="A295" s="1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spans="1:18" x14ac:dyDescent="0.2">
      <c r="A296" s="1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spans="1:18" x14ac:dyDescent="0.2">
      <c r="D297" s="4"/>
    </row>
    <row r="298" spans="1:18" x14ac:dyDescent="0.2">
      <c r="A298" s="15" t="s">
        <v>78</v>
      </c>
      <c r="D298" s="4"/>
    </row>
    <row r="299" spans="1:18" x14ac:dyDescent="0.2">
      <c r="A299" t="s">
        <v>71</v>
      </c>
      <c r="D299" s="4"/>
    </row>
    <row r="300" spans="1:18" x14ac:dyDescent="0.2">
      <c r="A300" s="1" t="s">
        <v>74</v>
      </c>
      <c r="C300" s="7">
        <f>STDEV(C266:C268)</f>
        <v>16824.677185237724</v>
      </c>
      <c r="D300" s="20">
        <f t="shared" ref="D300:P300" si="55">STDEV(D266:D268)</f>
        <v>2775.1007735568251</v>
      </c>
      <c r="E300" s="7">
        <f t="shared" si="55"/>
        <v>678.23399554936373</v>
      </c>
      <c r="F300" s="7">
        <f t="shared" si="55"/>
        <v>12.406206046544291</v>
      </c>
      <c r="G300" s="7">
        <f t="shared" si="55"/>
        <v>7.8153615332690345</v>
      </c>
      <c r="H300" s="7">
        <f t="shared" si="55"/>
        <v>133.78932255810588</v>
      </c>
      <c r="I300" s="7">
        <f t="shared" si="55"/>
        <v>274.35723726679953</v>
      </c>
      <c r="J300" s="7">
        <f t="shared" si="55"/>
        <v>774.68635628945424</v>
      </c>
      <c r="K300" s="7">
        <f t="shared" si="55"/>
        <v>897.74450869804423</v>
      </c>
      <c r="L300" s="7">
        <f t="shared" si="55"/>
        <v>51.661766891014622</v>
      </c>
      <c r="M300" s="7">
        <f t="shared" si="55"/>
        <v>0</v>
      </c>
      <c r="N300" s="7">
        <f t="shared" si="55"/>
        <v>0</v>
      </c>
      <c r="O300" s="7">
        <f t="shared" si="55"/>
        <v>11.348974062052532</v>
      </c>
      <c r="P300" s="7">
        <f t="shared" si="55"/>
        <v>40.715489182605758</v>
      </c>
    </row>
    <row r="301" spans="1:18" x14ac:dyDescent="0.2">
      <c r="A301" s="1" t="s">
        <v>75</v>
      </c>
      <c r="C301" s="7">
        <f>STDEV(C269:C271)</f>
        <v>361.31031127195706</v>
      </c>
      <c r="D301" s="20">
        <f t="shared" ref="D301:P301" si="56">STDEV(D269:D271)</f>
        <v>58.233449250249336</v>
      </c>
      <c r="E301" s="7">
        <f t="shared" si="56"/>
        <v>6.0791478423461163</v>
      </c>
      <c r="F301" s="7">
        <f t="shared" si="56"/>
        <v>5.3219448446458362</v>
      </c>
      <c r="G301" s="7">
        <f t="shared" si="56"/>
        <v>0</v>
      </c>
      <c r="H301" s="7">
        <f t="shared" si="56"/>
        <v>7.3185962526245243</v>
      </c>
      <c r="I301" s="7">
        <f t="shared" si="56"/>
        <v>3.347278618883418</v>
      </c>
      <c r="J301" s="7">
        <f t="shared" si="56"/>
        <v>6.9415247232603345</v>
      </c>
      <c r="K301" s="7">
        <f t="shared" si="56"/>
        <v>45.293499631633942</v>
      </c>
      <c r="L301" s="7">
        <f t="shared" si="56"/>
        <v>2.3517611545887198</v>
      </c>
      <c r="M301" s="7">
        <f t="shared" si="56"/>
        <v>0</v>
      </c>
      <c r="N301" s="7">
        <f t="shared" si="56"/>
        <v>0</v>
      </c>
      <c r="O301" s="7">
        <f t="shared" si="56"/>
        <v>0</v>
      </c>
      <c r="P301" s="7">
        <f t="shared" si="56"/>
        <v>7.7455643296379648</v>
      </c>
    </row>
    <row r="302" spans="1:18" x14ac:dyDescent="0.2">
      <c r="A302" s="1" t="s">
        <v>76</v>
      </c>
      <c r="C302" s="7">
        <f>STDEV(C272:C274)</f>
        <v>5188.7342670000553</v>
      </c>
      <c r="D302" s="20">
        <f t="shared" ref="D302:P302" si="57">STDEV(D272:D274)</f>
        <v>832.78840703149524</v>
      </c>
      <c r="E302" s="7">
        <f t="shared" si="57"/>
        <v>113.34829735577365</v>
      </c>
      <c r="F302" s="7">
        <f t="shared" si="57"/>
        <v>55.967161445677782</v>
      </c>
      <c r="G302" s="7">
        <f t="shared" si="57"/>
        <v>13.895420362252663</v>
      </c>
      <c r="H302" s="7">
        <f t="shared" si="57"/>
        <v>90.880245249993635</v>
      </c>
      <c r="I302" s="7">
        <f t="shared" si="57"/>
        <v>64.013469019906992</v>
      </c>
      <c r="J302" s="7">
        <f t="shared" si="57"/>
        <v>250.44869519115835</v>
      </c>
      <c r="K302" s="7">
        <f t="shared" si="57"/>
        <v>401.7003124928242</v>
      </c>
      <c r="L302" s="7">
        <f t="shared" si="57"/>
        <v>36.950680981989635</v>
      </c>
      <c r="M302" s="7">
        <f t="shared" si="57"/>
        <v>0</v>
      </c>
      <c r="N302" s="7">
        <f t="shared" si="57"/>
        <v>0</v>
      </c>
      <c r="O302" s="7">
        <f t="shared" si="57"/>
        <v>1.3780355826456936</v>
      </c>
      <c r="P302" s="7">
        <f t="shared" si="57"/>
        <v>64.848910487457516</v>
      </c>
    </row>
    <row r="303" spans="1:18" x14ac:dyDescent="0.2">
      <c r="A303" s="1" t="s">
        <v>77</v>
      </c>
      <c r="C303" s="7">
        <f>STDEV(C275:C277)</f>
        <v>20.164821506261571</v>
      </c>
      <c r="D303" s="20">
        <f t="shared" ref="D303:P303" si="58">STDEV(D275:D277)</f>
        <v>3.3357733516772505</v>
      </c>
      <c r="E303" s="7">
        <f t="shared" si="58"/>
        <v>2.5780751517630951</v>
      </c>
      <c r="F303" s="7">
        <f t="shared" si="58"/>
        <v>3.5403734302213028</v>
      </c>
      <c r="G303" s="7">
        <f t="shared" si="58"/>
        <v>3.6325236071941451</v>
      </c>
      <c r="H303" s="7">
        <f t="shared" si="58"/>
        <v>0</v>
      </c>
      <c r="I303" s="7">
        <f t="shared" si="58"/>
        <v>1.7586588236075282</v>
      </c>
      <c r="J303" s="7">
        <f t="shared" si="58"/>
        <v>19.388108667773707</v>
      </c>
      <c r="K303" s="7">
        <f t="shared" si="58"/>
        <v>28.269771997135216</v>
      </c>
      <c r="L303" s="7">
        <f t="shared" si="58"/>
        <v>3.0255952914213187</v>
      </c>
      <c r="M303" s="7">
        <f t="shared" si="58"/>
        <v>0.74582520645328054</v>
      </c>
      <c r="N303" s="7">
        <f t="shared" si="58"/>
        <v>0</v>
      </c>
      <c r="O303" s="7">
        <f t="shared" si="58"/>
        <v>0</v>
      </c>
      <c r="P303" s="7">
        <f t="shared" si="58"/>
        <v>0</v>
      </c>
    </row>
    <row r="304" spans="1:18" x14ac:dyDescent="0.2">
      <c r="A304" s="1" t="s">
        <v>67</v>
      </c>
      <c r="C304" s="7">
        <f>STDEV(C278:C280)</f>
        <v>646.20664574215948</v>
      </c>
      <c r="D304" s="20">
        <f t="shared" ref="D304:P304" si="59">STDEV(D278:D280)</f>
        <v>104.84695555310914</v>
      </c>
      <c r="E304" s="7">
        <f t="shared" si="59"/>
        <v>10.459656726568273</v>
      </c>
      <c r="F304" s="7">
        <f t="shared" si="59"/>
        <v>5.3856453071945571</v>
      </c>
      <c r="G304" s="7">
        <f t="shared" si="59"/>
        <v>0.32719205297195164</v>
      </c>
      <c r="H304" s="7">
        <f t="shared" si="59"/>
        <v>4.7380912805111475</v>
      </c>
      <c r="I304" s="7">
        <f t="shared" si="59"/>
        <v>3.8054966316816814</v>
      </c>
      <c r="J304" s="7">
        <f t="shared" si="59"/>
        <v>35.720434251454613</v>
      </c>
      <c r="K304" s="7">
        <f t="shared" si="59"/>
        <v>67.423986337650547</v>
      </c>
      <c r="L304" s="7">
        <f t="shared" si="59"/>
        <v>3.2252833202845363</v>
      </c>
      <c r="M304" s="7">
        <f t="shared" si="59"/>
        <v>0</v>
      </c>
      <c r="N304" s="7">
        <f t="shared" si="59"/>
        <v>0</v>
      </c>
      <c r="O304" s="7">
        <f t="shared" si="59"/>
        <v>0</v>
      </c>
      <c r="P304" s="7">
        <f t="shared" si="59"/>
        <v>0</v>
      </c>
    </row>
    <row r="305" spans="1:17" x14ac:dyDescent="0.2">
      <c r="A305" s="1"/>
      <c r="D305" s="4"/>
    </row>
    <row r="306" spans="1:17" x14ac:dyDescent="0.2">
      <c r="A306" s="1"/>
      <c r="D306" s="4"/>
    </row>
    <row r="307" spans="1:17" x14ac:dyDescent="0.2">
      <c r="D307" s="4"/>
    </row>
    <row r="309" spans="1:17" x14ac:dyDescent="0.2">
      <c r="A309" s="2" t="s">
        <v>28</v>
      </c>
    </row>
    <row r="310" spans="1:17" x14ac:dyDescent="0.2">
      <c r="A310" t="s">
        <v>3</v>
      </c>
      <c r="E310" t="s">
        <v>38</v>
      </c>
      <c r="F310" t="s">
        <v>39</v>
      </c>
      <c r="G310" t="s">
        <v>52</v>
      </c>
      <c r="H310" t="s">
        <v>40</v>
      </c>
      <c r="I310" t="s">
        <v>53</v>
      </c>
      <c r="J310" t="s">
        <v>41</v>
      </c>
      <c r="K310" t="s">
        <v>42</v>
      </c>
      <c r="L310" t="s">
        <v>43</v>
      </c>
      <c r="M310" t="s">
        <v>49</v>
      </c>
      <c r="N310" t="s">
        <v>50</v>
      </c>
      <c r="O310" t="s">
        <v>51</v>
      </c>
      <c r="P310" t="s">
        <v>54</v>
      </c>
    </row>
    <row r="311" spans="1:17" x14ac:dyDescent="0.2">
      <c r="A311" s="1" t="s">
        <v>74</v>
      </c>
      <c r="B311" s="7"/>
      <c r="E311" s="5">
        <f>(E290/$D290) *100</f>
        <v>19.274707792695541</v>
      </c>
      <c r="F311" s="5">
        <f t="shared" ref="F311:P311" si="60">(F290/$D290) *100</f>
        <v>1.3154849259366306</v>
      </c>
      <c r="G311" s="5">
        <f t="shared" si="60"/>
        <v>0.4790831459520824</v>
      </c>
      <c r="H311" s="5">
        <f t="shared" si="60"/>
        <v>5.4870075299185661</v>
      </c>
      <c r="I311" s="5">
        <f t="shared" si="60"/>
        <v>12.625361138656702</v>
      </c>
      <c r="J311" s="5">
        <f t="shared" si="60"/>
        <v>28.468966531100531</v>
      </c>
      <c r="K311" s="5">
        <f t="shared" si="60"/>
        <v>23.770961644378644</v>
      </c>
      <c r="L311" s="5">
        <f t="shared" si="60"/>
        <v>1.4124957861503253</v>
      </c>
      <c r="M311" s="5">
        <f t="shared" si="60"/>
        <v>0</v>
      </c>
      <c r="N311" s="5">
        <f t="shared" si="60"/>
        <v>0</v>
      </c>
      <c r="O311" s="5">
        <f t="shared" si="60"/>
        <v>0.7854321878331133</v>
      </c>
      <c r="P311" s="5">
        <f t="shared" si="60"/>
        <v>6.3804993173778772</v>
      </c>
      <c r="Q311" s="5"/>
    </row>
    <row r="312" spans="1:17" x14ac:dyDescent="0.2">
      <c r="A312" s="1" t="s">
        <v>75</v>
      </c>
      <c r="B312" s="7"/>
      <c r="E312" s="5">
        <f t="shared" ref="E312:P315" si="61">(E291/$D291) *100</f>
        <v>0.95505812928352207</v>
      </c>
      <c r="F312" s="5">
        <f t="shared" si="61"/>
        <v>1.1676896627379909</v>
      </c>
      <c r="G312" s="5">
        <f t="shared" si="61"/>
        <v>0</v>
      </c>
      <c r="H312" s="5">
        <f t="shared" si="61"/>
        <v>1.0621207264670414</v>
      </c>
      <c r="I312" s="5">
        <f t="shared" si="61"/>
        <v>1.7951357461184889</v>
      </c>
      <c r="J312" s="5">
        <f t="shared" si="61"/>
        <v>6.192945906448724</v>
      </c>
      <c r="K312" s="5">
        <f t="shared" si="61"/>
        <v>83.114191155415384</v>
      </c>
      <c r="L312" s="5">
        <f t="shared" si="61"/>
        <v>3.8508333023200754</v>
      </c>
      <c r="M312" s="5">
        <f t="shared" si="61"/>
        <v>0</v>
      </c>
      <c r="N312" s="5">
        <f t="shared" si="61"/>
        <v>0</v>
      </c>
      <c r="O312" s="5">
        <f t="shared" si="61"/>
        <v>0</v>
      </c>
      <c r="P312" s="5">
        <f t="shared" si="61"/>
        <v>1.8620253712087691</v>
      </c>
      <c r="Q312" s="5"/>
    </row>
    <row r="313" spans="1:17" x14ac:dyDescent="0.2">
      <c r="A313" s="1" t="s">
        <v>76</v>
      </c>
      <c r="B313" s="7"/>
      <c r="E313" s="5">
        <f t="shared" si="61"/>
        <v>18.397924227634803</v>
      </c>
      <c r="F313" s="5">
        <f t="shared" si="61"/>
        <v>0.59216070319224468</v>
      </c>
      <c r="G313" s="5">
        <f t="shared" si="61"/>
        <v>0.1715824890568968</v>
      </c>
      <c r="H313" s="5">
        <f t="shared" si="61"/>
        <v>3.3377641161602809</v>
      </c>
      <c r="I313" s="5">
        <f t="shared" si="61"/>
        <v>5.0593680211318794</v>
      </c>
      <c r="J313" s="5">
        <f t="shared" si="61"/>
        <v>27.843038623749024</v>
      </c>
      <c r="K313" s="5">
        <f t="shared" si="61"/>
        <v>33.817535522694762</v>
      </c>
      <c r="L313" s="5">
        <f t="shared" si="61"/>
        <v>3.2922892570453222</v>
      </c>
      <c r="M313" s="5">
        <f t="shared" si="61"/>
        <v>0</v>
      </c>
      <c r="N313" s="5">
        <f t="shared" si="61"/>
        <v>0</v>
      </c>
      <c r="O313" s="5">
        <f t="shared" si="61"/>
        <v>0.47117817094618375</v>
      </c>
      <c r="P313" s="5">
        <f t="shared" si="61"/>
        <v>7.0171588683886146</v>
      </c>
      <c r="Q313" s="5"/>
    </row>
    <row r="314" spans="1:17" x14ac:dyDescent="0.2">
      <c r="A314" s="1" t="s">
        <v>77</v>
      </c>
      <c r="B314" s="7"/>
      <c r="E314" s="5">
        <f t="shared" si="61"/>
        <v>0.60093490038489439</v>
      </c>
      <c r="F314" s="5">
        <f t="shared" si="61"/>
        <v>1.4217373187308648</v>
      </c>
      <c r="G314" s="5">
        <f t="shared" si="61"/>
        <v>1.0995106946073923</v>
      </c>
      <c r="H314" s="5">
        <f t="shared" si="61"/>
        <v>0</v>
      </c>
      <c r="I314" s="5">
        <f t="shared" si="61"/>
        <v>0.73691132828987882</v>
      </c>
      <c r="J314" s="5">
        <f t="shared" si="61"/>
        <v>7.4938224962549578</v>
      </c>
      <c r="K314" s="5">
        <f t="shared" si="61"/>
        <v>85.390105351020679</v>
      </c>
      <c r="L314" s="5">
        <f t="shared" si="61"/>
        <v>3.0831302260005136</v>
      </c>
      <c r="M314" s="5">
        <f t="shared" si="61"/>
        <v>0</v>
      </c>
      <c r="N314" s="5">
        <f t="shared" si="61"/>
        <v>0</v>
      </c>
      <c r="O314" s="5">
        <f t="shared" si="61"/>
        <v>0</v>
      </c>
      <c r="P314" s="5">
        <f t="shared" si="61"/>
        <v>0</v>
      </c>
      <c r="Q314" s="5"/>
    </row>
    <row r="315" spans="1:17" x14ac:dyDescent="0.2">
      <c r="A315" s="1" t="s">
        <v>67</v>
      </c>
      <c r="B315" s="7"/>
      <c r="E315" s="5">
        <f t="shared" si="61"/>
        <v>4.0022306549710605</v>
      </c>
      <c r="F315" s="5">
        <f t="shared" si="61"/>
        <v>0.55738211589149689</v>
      </c>
      <c r="G315" s="5">
        <f t="shared" si="61"/>
        <v>3.386242286412066E-2</v>
      </c>
      <c r="H315" s="5">
        <f t="shared" si="61"/>
        <v>0.93716037925560614</v>
      </c>
      <c r="I315" s="5">
        <f t="shared" si="61"/>
        <v>1.4008770661021972</v>
      </c>
      <c r="J315" s="5">
        <f t="shared" si="61"/>
        <v>19.119496401404177</v>
      </c>
      <c r="K315" s="5">
        <f t="shared" si="61"/>
        <v>64.793579227032509</v>
      </c>
      <c r="L315" s="5">
        <f t="shared" si="61"/>
        <v>9.1554117324788322</v>
      </c>
      <c r="M315" s="5">
        <f t="shared" si="61"/>
        <v>0</v>
      </c>
      <c r="N315" s="5">
        <f t="shared" si="61"/>
        <v>0</v>
      </c>
      <c r="O315" s="5">
        <f t="shared" si="61"/>
        <v>0</v>
      </c>
      <c r="P315" s="5">
        <f t="shared" si="61"/>
        <v>0</v>
      </c>
      <c r="Q315" s="5"/>
    </row>
    <row r="316" spans="1:17" x14ac:dyDescent="0.2">
      <c r="A316" s="1"/>
      <c r="B316" s="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1:17" x14ac:dyDescent="0.2">
      <c r="A317" s="1"/>
      <c r="B317" s="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1:17" x14ac:dyDescent="0.2">
      <c r="B318" s="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1:17" x14ac:dyDescent="0.2">
      <c r="B319" s="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1:17" x14ac:dyDescent="0.2">
      <c r="B320" s="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2:16" x14ac:dyDescent="0.2">
      <c r="B321" s="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 spans="2:16" x14ac:dyDescent="0.2">
      <c r="B322" s="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 spans="2:16" x14ac:dyDescent="0.2">
      <c r="B323" s="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 spans="2:16" x14ac:dyDescent="0.2">
      <c r="B324" s="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 spans="2:16" x14ac:dyDescent="0.2">
      <c r="B325" s="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spans="2:16" x14ac:dyDescent="0.2">
      <c r="B326" s="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spans="2:16" x14ac:dyDescent="0.2">
      <c r="B327" s="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spans="2:16" x14ac:dyDescent="0.2">
      <c r="B328" s="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spans="2:16" x14ac:dyDescent="0.2">
      <c r="B329" s="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 spans="2:16" x14ac:dyDescent="0.2">
      <c r="B330" s="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spans="2:16" x14ac:dyDescent="0.2">
      <c r="B331" s="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2"/>
  <sheetViews>
    <sheetView workbookViewId="0">
      <selection activeCell="M11" sqref="M11"/>
    </sheetView>
  </sheetViews>
  <sheetFormatPr baseColWidth="10" defaultColWidth="8.83203125" defaultRowHeight="16" x14ac:dyDescent="0.2"/>
  <sheetData>
    <row r="2" spans="1:18" x14ac:dyDescent="0.2">
      <c r="A2" s="1"/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Shuting Liu</dc:creator>
  <cp:lastModifiedBy>Chance English</cp:lastModifiedBy>
  <cp:lastPrinted>2017-10-13T20:28:56Z</cp:lastPrinted>
  <dcterms:created xsi:type="dcterms:W3CDTF">2017-09-08T18:59:01Z</dcterms:created>
  <dcterms:modified xsi:type="dcterms:W3CDTF">2023-03-31T20:25:54Z</dcterms:modified>
</cp:coreProperties>
</file>