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AE2114/SDOM/DOC/"/>
    </mc:Choice>
  </mc:AlternateContent>
  <xr:revisionPtr revIDLastSave="0" documentId="13_ncr:1_{FEDDE0ED-DAAA-E848-A750-0CA7F6A0A473}" xr6:coauthVersionLast="47" xr6:coauthVersionMax="47" xr10:uidLastSave="{00000000-0000-0000-0000-000000000000}"/>
  <bookViews>
    <workbookView xWindow="0" yWindow="0" windowWidth="28800" windowHeight="18000" xr2:uid="{BE76A1E5-219F-1F4E-B10B-335B6AC51CB3}"/>
  </bookViews>
  <sheets>
    <sheet name="DOC_Summary" sheetId="9" r:id="rId1"/>
    <sheet name="DOC_Diagnostics" sheetId="10" r:id="rId2"/>
    <sheet name="DOC_Ref Cal 2021.11.09" sheetId="17" r:id="rId3"/>
    <sheet name="DOC_Ref Cal 2021.08.13" sheetId="12" r:id="rId4"/>
    <sheet name="AE2114_SDOMAB_DOC" sheetId="6" r:id="rId5"/>
    <sheet name="AE2114_SDOMCD_DOC" sheetId="5" r:id="rId6"/>
    <sheet name="AE2114_SDOMCDRR_DOC" sheetId="2" r:id="rId7"/>
    <sheet name="AE2114_SDOMEF_DOC" sheetId="4" r:id="rId8"/>
    <sheet name="AE2114_SDOMGH_DOC" sheetId="3" r:id="rId9"/>
    <sheet name="AE2114_SDOMIJ_DOC" sheetId="19" r:id="rId10"/>
    <sheet name="AE2114_SDOMKL_DOC" sheetId="18" r:id="rId11"/>
  </sheets>
  <externalReferences>
    <externalReference r:id="rId12"/>
    <externalReference r:id="rId13"/>
  </externalReferences>
  <definedNames>
    <definedName name="AE1712_1m">'[1]DOC REF FInal Table'!$D$52</definedName>
    <definedName name="AE1712_4000m">'[1]DOC REF FInal Table'!$D$53</definedName>
    <definedName name="AE1819_1m">'[1]DOC REF FInal Table'!$D$54</definedName>
    <definedName name="AE1819_800m">'[1]DOC REF FInal Table'!$D$55</definedName>
    <definedName name="AE2114_SDOMAB_DOCArea">AE2114_SDOMAB_DOC!$AC$2:$AC$33</definedName>
    <definedName name="AE2114_SDOMAB_DOCConcentration">AE2114_SDOMAB_DOC!$X$2:$X$33</definedName>
    <definedName name="AE2114_SDOMCD_DOCArea">AE2114_SDOMCD_DOC!$AC$2:$AC$39</definedName>
    <definedName name="AE2114_SDOMCD_DOCArea2">AE2114_SDOMCD_DOC!$AC$43:$AC$44</definedName>
    <definedName name="AE2114_SDOMCD_DOCConcentration">AE2114_SDOMCD_DOC!$X$2:$X$39</definedName>
    <definedName name="AE2114_SDOMCD_DOCConcentration2">AE2114_SDOMCD_DOC!$X$43:$X$44</definedName>
    <definedName name="AE2114_SDOMCDRR_DOCArea">AE2114_SDOMCDRR_DOC!$AC$2:$AC$28</definedName>
    <definedName name="AE2114_SDOMCDRR_DOCConcentration">AE2114_SDOMCDRR_DOC!$X$2:$X$28</definedName>
    <definedName name="AE2114_SDOMEF_DOCArea">AE2114_SDOMEF_DOC!$AC$2:$AC$29</definedName>
    <definedName name="AE2114_SDOMEF_DOCArea2">AE2114_SDOMEF_DOC!$AC$33:$AC$61</definedName>
    <definedName name="AE2114_SDOMEF_DOCConcentration">AE2114_SDOMEF_DOC!$X$2:$X$29</definedName>
    <definedName name="AE2114_SDOMEF_DOCConcentration2">AE2114_SDOMEF_DOC!$X$33:$X$61</definedName>
    <definedName name="AE2114_SDOMGH_DOCArea">AE2114_SDOMGH_DOC!$AC$2:$AC$30</definedName>
    <definedName name="AE2114_SDOMGH_DOCArea2">AE2114_SDOMGH_DOC!$AC$34:$AC$63</definedName>
    <definedName name="AE2114_SDOMGH_DOCConcentration">AE2114_SDOMGH_DOC!$X$2:$X$30</definedName>
    <definedName name="AE2114_SDOMGH_DOCConcentration2">AE2114_SDOMGH_DOC!$X$34:$X$63</definedName>
    <definedName name="AE2114_SDOMIJ_DOCArea">AE2114_SDOMIJ_DOC!$AC$2:$AC$30</definedName>
    <definedName name="AE2114_SDOMIJ_DOCConcentration">AE2114_SDOMIJ_DOC!$X$2:$X$30</definedName>
    <definedName name="AE2114_SDOMKL_DOCArea">AE2114_SDOMKL_DOC!$AC$2:$AC$27</definedName>
    <definedName name="AE2114_SDOMKL_DOCConcentration">AE2114_SDOMKL_DOC!$X$2:$X$27</definedName>
    <definedName name="AreaC">'[1]2020.01.09 Ace DOC'!$AA$2:$AA$25</definedName>
    <definedName name="ConcentrationC">'[1]2020.01.09 Ace DOC'!$V$2:$V$25</definedName>
    <definedName name="CRW_01_2018_HIGH">'[1]DOC REF FInal Table'!$D$63</definedName>
    <definedName name="CRW_01_2018_LOW">'[1]DOC REF FInal Table'!$D$65</definedName>
    <definedName name="CRW_01_2018_MID">'[1]DOC REF FInal Table'!$D$64</definedName>
    <definedName name="CRW_05_2018_DEEP">'[1]DOC REF FInal Table'!$D$68</definedName>
    <definedName name="CRW_05_2018_SUR">'[1]DOC REF FInal Table'!$D$66</definedName>
    <definedName name="DOC_Diagnosticscaldate">DOC_Diagnostics!$X$1:$Z$1</definedName>
    <definedName name="DOC_DiagnosticsDRW">DOC_Diagnostics!$X$4:$Z$4</definedName>
    <definedName name="DOC_DiagnosticsMRW">DOC_Diagnostics!$X$3:$Z$3</definedName>
    <definedName name="DOC_DiagnosticsSRW">DOC_Diagnostics!$X$2:$Y$2</definedName>
    <definedName name="EXPORT_Cal1Lucy_DOCArea">'[1]2021.10.27 Lucy DOC'!$AA$2:$AA$28</definedName>
    <definedName name="EXPORT_Cal1Lucy_DOCArea2">'[1]2021.10.27 Lucy DOC'!$AA$32:$AA$58</definedName>
    <definedName name="EXPORT_Cal1Lucy_DOCConcentration">'[1]2021.10.27 Lucy DOC'!$V$2:$V$28</definedName>
    <definedName name="EXPORT_Cal1Lucy_DOCConcentration2">'[1]2021.10.27 Lucy DOC'!$V$32:$V$58</definedName>
    <definedName name="EXPORT_Cal2Lucy_DOCArea">'[1]2021.10.29 Lucy DOC'!$AA$2:$AA$28</definedName>
    <definedName name="EXPORT_Cal2Lucy_DOCConcentration">'[1]2021.10.29 Lucy DOC'!$V$2:$V$28</definedName>
    <definedName name="EXPORTS_C001_DOCArea">[2]EXPORTS_C001_DOC!$AA$2:$AA$27</definedName>
    <definedName name="EXPORTS_C001_DOCConcentration">[2]EXPORTS_C001_DOC!$V$2:$V$27</definedName>
    <definedName name="EXPORTS_C001_TDNArea">[2]EXPORTS_C001_TDN!$AA$2:$AA$33</definedName>
    <definedName name="EXPORTS_C001_TDNConcentration">[2]EXPORTS_C001_TDN!$V$2:$V$33</definedName>
    <definedName name="EXPORTS_C005C009_DOCArea">[2]EXPORTS_C005C009_DOC!$AA$2:$AA$27</definedName>
    <definedName name="EXPORTS_C005C009_DOCConcentration">[2]EXPORTS_C005C009_DOC!$V$2:$V$27</definedName>
    <definedName name="EXPORTS_C012C014_DOCArea">[2]EXPORTS_C012C014_DOC!$AA$2:$AA$26</definedName>
    <definedName name="EXPORTS_C012C014_DOCConcentration">[2]EXPORTS_C012C014_DOC!$V$2:$V$26</definedName>
    <definedName name="EXPORTS_Cal1_TDNArea">#REF!</definedName>
    <definedName name="EXPORTS_Cal1_TDNArea2">#REF!</definedName>
    <definedName name="EXPORTS_Cal1_TDNConcentration">#REF!</definedName>
    <definedName name="EXPORTS_Cal1_TDNConcentration2">#REF!</definedName>
    <definedName name="EXPORTS_Cal1Ace_DOCArea">'[1]2021.10.26 Ace DOC'!$AA$2:$AA$26</definedName>
    <definedName name="EXPORTS_Cal1Ace_DOCArea2">'[1]2021.10.26 Ace DOC'!$AA$30:$AA$57</definedName>
    <definedName name="EXPORTS_Cal1Ace_DOCConcentration">'[1]2021.10.26 Ace DOC'!$V$2:$V$26</definedName>
    <definedName name="EXPORTS_Cal1Ace_DOCConcentration2">'[1]2021.10.26 Ace DOC'!$V$30:$V$57</definedName>
    <definedName name="EXPORTS_Cal2_TDNArea">#REF!</definedName>
    <definedName name="EXPORTS_Cal2_TDNConcentration">#REF!</definedName>
    <definedName name="EXPORTS_Cal2Ace_DOCArea">'[1]2021.10.28 Ace DOC'!$AA$2:$AA$28</definedName>
    <definedName name="EXPORTS_Cal2Ace_DOCConcentration">'[1]2021.10.28 Ace DOC'!$V$2:$V$28</definedName>
    <definedName name="EXPORTS_Cal3Ace_DOCArea">'[1]2021.11.09 Ace DOC'!$AA$2:$AA$27</definedName>
    <definedName name="EXPORTS_Cal3Ace_DOCConcentration">'[1]2021.11.09 Ace DOC'!$V$2:$V$27</definedName>
    <definedName name="EXPORTS_Cal3Lucy_DOCArea">'[1]2021.11.10 Lucy DOC'!$AA$2:$AA$28</definedName>
    <definedName name="EXPORTS_Cal3Lucy_DOCConcentration">'[1]2021.11.10 Lucy DOC'!$V$2:$V$28</definedName>
    <definedName name="Hansell_DSR_05_16_40mL_vial">'[1]DOC REF FInal Table'!$D$29</definedName>
    <definedName name="Hansell_DSR_10_17_40mL_vial">'[1]DOC REF FInal Table'!$D$34</definedName>
    <definedName name="Hansell_MID_05_16_40mL_vial">'[1]DOC REF FInal Table'!$D$30</definedName>
    <definedName name="Hansell_MID_10_17_40mL_vial">'[1]DOC REF FInal Table'!$D$33</definedName>
    <definedName name="Hansell_SUR_05_16_40mL_vial">'[1]DOC REF FInal Table'!$D$31</definedName>
    <definedName name="Hansell_SUR_10_17_40mL_vial">'[1]DOC REF FInal Table'!$D$32</definedName>
    <definedName name="HOT301_1000m">'[1]DOC REF FInal Table'!$D$73</definedName>
    <definedName name="HOT301_1m">'[1]DOC REF FInal Table'!$D$72</definedName>
    <definedName name="HS_4_2017_10m_Vials">'[1]DOC REF FInal Table'!$D$50</definedName>
    <definedName name="HS_4_2017_2000m_Vials">'[1]DOC REF FInal Table'!$D$51</definedName>
    <definedName name="REFCAL_1_DOCArea" localSheetId="3">'[1]2021.08.12 Lucy DOC'!$AA$2:$AA$26</definedName>
    <definedName name="REFCAL_1_DOCArea" localSheetId="2">'[1]2021.08.12 Lucy DOC'!$AA$2:$AA$26</definedName>
    <definedName name="REFCAL_1_DOCArea">#REF!</definedName>
    <definedName name="REFCAL_1_DOCConcentration" localSheetId="3">'[1]2021.08.12 Lucy DOC'!$V$2:$V$26</definedName>
    <definedName name="REFCAL_1_DOCConcentration" localSheetId="2">'[1]2021.08.12 Lucy DOC'!$V$2:$V$26</definedName>
    <definedName name="REFCAL_1_DOCConcentration">#REF!</definedName>
    <definedName name="REFCAL_2_DOCArea">'[1]2021.08.13 Ace DOC'!$AA$2:$AA$28</definedName>
    <definedName name="REFCAL_2_DOCConcentration">'[1]2021.08.13 Ace DOC'!$V$2:$V$28</definedName>
    <definedName name="REFCAL_ACE_DOCArea">'[1]2020.08.11 Ace DOC'!$AA$2:$AA$26</definedName>
    <definedName name="REFCAL_ACE_DOCConcentration">'[1]2020.08.11 Ace DOC'!$V$2:$V$26</definedName>
    <definedName name="REFCAL_CHEWIE_DOCArea">'[1]2020.08.12 Chewie DOC'!$AA$2:$AA$26</definedName>
    <definedName name="REFCAL_CHEWIE_DOCConcentration">'[1]2020.08.12 Chewie DOC'!$V$2:$V$26</definedName>
    <definedName name="RefCal_DOC_DOCArea">'[1]2020.10.28 Ace DOC'!$AA$2:$AA$26</definedName>
    <definedName name="RefCal_DOC_DOCArea2">'[1]2020.12.02 Ace DOC'!$AA$31:$AA$60</definedName>
    <definedName name="RefCal_DOC_DOCConcentration">'[1]2020.10.28 Ace DOC'!$V$2:$V$26</definedName>
    <definedName name="RefCal_DOC_DOCConcentration2">'[1]2020.12.02 Ace DOC'!$V$31:$V$60</definedName>
    <definedName name="REFCAL_LUCY_DOCArea">'[1]2021.05.05 Lucy DOC'!$AA$2:$AA$28</definedName>
    <definedName name="REFCAL_LUCY_DOCConcentration">'[1]2021.05.05 Lucy DOC'!$V$2:$V$28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9" l="1"/>
  <c r="U8" i="9"/>
  <c r="A152" i="9"/>
  <c r="A160" i="9"/>
  <c r="A164" i="9"/>
  <c r="A168" i="9"/>
  <c r="D8" i="10"/>
  <c r="C8" i="10"/>
  <c r="D7" i="10"/>
  <c r="C7" i="10"/>
  <c r="B8" i="10"/>
  <c r="B7" i="10"/>
  <c r="B6" i="10"/>
  <c r="I430" i="19"/>
  <c r="H430" i="19"/>
  <c r="I425" i="19"/>
  <c r="H425" i="19"/>
  <c r="O19" i="19" s="1"/>
  <c r="I418" i="19"/>
  <c r="P44" i="19" s="1"/>
  <c r="H418" i="19"/>
  <c r="O44" i="19" s="1"/>
  <c r="I411" i="19"/>
  <c r="P38" i="19" s="1"/>
  <c r="H411" i="19"/>
  <c r="O38" i="19" s="1"/>
  <c r="I406" i="19"/>
  <c r="P32" i="19" s="1"/>
  <c r="H406" i="19"/>
  <c r="O32" i="19" s="1"/>
  <c r="I401" i="19"/>
  <c r="P18" i="19" s="1"/>
  <c r="H401" i="19"/>
  <c r="J401" i="19" s="1"/>
  <c r="I396" i="19"/>
  <c r="P17" i="19" s="1"/>
  <c r="H396" i="19"/>
  <c r="O17" i="19" s="1"/>
  <c r="I391" i="19"/>
  <c r="P16" i="19" s="1"/>
  <c r="H391" i="19"/>
  <c r="O16" i="19" s="1"/>
  <c r="I386" i="19"/>
  <c r="H386" i="19"/>
  <c r="O79" i="19" s="1"/>
  <c r="I381" i="19"/>
  <c r="H381" i="19"/>
  <c r="O78" i="19" s="1"/>
  <c r="I376" i="19"/>
  <c r="P77" i="19" s="1"/>
  <c r="C169" i="9" s="1"/>
  <c r="H376" i="19"/>
  <c r="O77" i="19" s="1"/>
  <c r="I370" i="19"/>
  <c r="H370" i="19"/>
  <c r="O76" i="19" s="1"/>
  <c r="I365" i="19"/>
  <c r="P75" i="19" s="1"/>
  <c r="C167" i="9" s="1"/>
  <c r="H365" i="19"/>
  <c r="O75" i="19" s="1"/>
  <c r="I359" i="19"/>
  <c r="P74" i="19" s="1"/>
  <c r="C166" i="9" s="1"/>
  <c r="H359" i="19"/>
  <c r="O74" i="19" s="1"/>
  <c r="I353" i="19"/>
  <c r="P43" i="19" s="1"/>
  <c r="H353" i="19"/>
  <c r="O43" i="19" s="1"/>
  <c r="I348" i="19"/>
  <c r="H348" i="19"/>
  <c r="O37" i="19" s="1"/>
  <c r="I343" i="19"/>
  <c r="H343" i="19"/>
  <c r="O31" i="19" s="1"/>
  <c r="I338" i="19"/>
  <c r="P15" i="19" s="1"/>
  <c r="H338" i="19"/>
  <c r="O15" i="19" s="1"/>
  <c r="I333" i="19"/>
  <c r="H333" i="19"/>
  <c r="O14" i="19" s="1"/>
  <c r="I327" i="19"/>
  <c r="H327" i="19"/>
  <c r="O13" i="19" s="1"/>
  <c r="I322" i="19"/>
  <c r="H322" i="19"/>
  <c r="I317" i="19"/>
  <c r="H317" i="19"/>
  <c r="O72" i="19" s="1"/>
  <c r="I312" i="19"/>
  <c r="P71" i="19" s="1"/>
  <c r="C163" i="9" s="1"/>
  <c r="H312" i="19"/>
  <c r="O71" i="19" s="1"/>
  <c r="I307" i="19"/>
  <c r="H307" i="19"/>
  <c r="O70" i="19" s="1"/>
  <c r="I302" i="19"/>
  <c r="P69" i="19" s="1"/>
  <c r="C161" i="9" s="1"/>
  <c r="H302" i="19"/>
  <c r="O69" i="19" s="1"/>
  <c r="I297" i="19"/>
  <c r="P68" i="19" s="1"/>
  <c r="C160" i="9" s="1"/>
  <c r="H297" i="19"/>
  <c r="O68" i="19" s="1"/>
  <c r="I292" i="19"/>
  <c r="H292" i="19"/>
  <c r="O42" i="19" s="1"/>
  <c r="I287" i="19"/>
  <c r="P36" i="19" s="1"/>
  <c r="H287" i="19"/>
  <c r="O36" i="19" s="1"/>
  <c r="I282" i="19"/>
  <c r="H282" i="19"/>
  <c r="O30" i="19" s="1"/>
  <c r="I276" i="19"/>
  <c r="P12" i="19" s="1"/>
  <c r="H276" i="19"/>
  <c r="O12" i="19" s="1"/>
  <c r="I271" i="19"/>
  <c r="H271" i="19"/>
  <c r="O11" i="19" s="1"/>
  <c r="I266" i="19"/>
  <c r="P10" i="19" s="1"/>
  <c r="H266" i="19"/>
  <c r="O10" i="19" s="1"/>
  <c r="I261" i="19"/>
  <c r="H261" i="19"/>
  <c r="O67" i="19" s="1"/>
  <c r="I256" i="19"/>
  <c r="P66" i="19" s="1"/>
  <c r="C158" i="9" s="1"/>
  <c r="H256" i="19"/>
  <c r="O66" i="19" s="1"/>
  <c r="I251" i="19"/>
  <c r="P65" i="19" s="1"/>
  <c r="C157" i="9" s="1"/>
  <c r="H251" i="19"/>
  <c r="I245" i="19"/>
  <c r="P64" i="19" s="1"/>
  <c r="C156" i="9" s="1"/>
  <c r="H245" i="19"/>
  <c r="O64" i="19" s="1"/>
  <c r="I240" i="19"/>
  <c r="H240" i="19"/>
  <c r="O63" i="19" s="1"/>
  <c r="I235" i="19"/>
  <c r="H235" i="19"/>
  <c r="O62" i="19" s="1"/>
  <c r="I230" i="19"/>
  <c r="H230" i="19"/>
  <c r="O61" i="19" s="1"/>
  <c r="I225" i="19"/>
  <c r="P60" i="19" s="1"/>
  <c r="C152" i="9" s="1"/>
  <c r="H225" i="19"/>
  <c r="O60" i="19" s="1"/>
  <c r="I220" i="19"/>
  <c r="P59" i="19" s="1"/>
  <c r="C151" i="9" s="1"/>
  <c r="H220" i="19"/>
  <c r="O59" i="19" s="1"/>
  <c r="I214" i="19"/>
  <c r="P58" i="19" s="1"/>
  <c r="C150" i="9" s="1"/>
  <c r="H214" i="19"/>
  <c r="I209" i="19"/>
  <c r="P57" i="19" s="1"/>
  <c r="C149" i="9" s="1"/>
  <c r="H209" i="19"/>
  <c r="I204" i="19"/>
  <c r="H204" i="19"/>
  <c r="O41" i="19" s="1"/>
  <c r="I199" i="19"/>
  <c r="P35" i="19" s="1"/>
  <c r="H199" i="19"/>
  <c r="O35" i="19" s="1"/>
  <c r="I194" i="19"/>
  <c r="P29" i="19" s="1"/>
  <c r="H194" i="19"/>
  <c r="O29" i="19" s="1"/>
  <c r="I189" i="19"/>
  <c r="H189" i="19"/>
  <c r="O9" i="19" s="1"/>
  <c r="I183" i="19"/>
  <c r="P8" i="19" s="1"/>
  <c r="H183" i="19"/>
  <c r="O8" i="19" s="1"/>
  <c r="I178" i="19"/>
  <c r="P7" i="19" s="1"/>
  <c r="H178" i="19"/>
  <c r="O7" i="19" s="1"/>
  <c r="I173" i="19"/>
  <c r="P56" i="19" s="1"/>
  <c r="C148" i="9" s="1"/>
  <c r="H173" i="19"/>
  <c r="O56" i="19" s="1"/>
  <c r="I168" i="19"/>
  <c r="P55" i="19" s="1"/>
  <c r="C147" i="9" s="1"/>
  <c r="H168" i="19"/>
  <c r="O55" i="19" s="1"/>
  <c r="I163" i="19"/>
  <c r="P54" i="19" s="1"/>
  <c r="C146" i="9" s="1"/>
  <c r="H163" i="19"/>
  <c r="O54" i="19" s="1"/>
  <c r="I158" i="19"/>
  <c r="H158" i="19"/>
  <c r="O53" i="19" s="1"/>
  <c r="I153" i="19"/>
  <c r="P52" i="19" s="1"/>
  <c r="C144" i="9" s="1"/>
  <c r="H153" i="19"/>
  <c r="O52" i="19" s="1"/>
  <c r="I148" i="19"/>
  <c r="P51" i="19" s="1"/>
  <c r="C143" i="9" s="1"/>
  <c r="H148" i="19"/>
  <c r="O51" i="19" s="1"/>
  <c r="I143" i="19"/>
  <c r="P50" i="19" s="1"/>
  <c r="C142" i="9" s="1"/>
  <c r="H143" i="19"/>
  <c r="O50" i="19" s="1"/>
  <c r="I138" i="19"/>
  <c r="H138" i="19"/>
  <c r="O49" i="19" s="1"/>
  <c r="I133" i="19"/>
  <c r="P48" i="19" s="1"/>
  <c r="C140" i="9" s="1"/>
  <c r="H133" i="19"/>
  <c r="O48" i="19" s="1"/>
  <c r="I128" i="19"/>
  <c r="H128" i="19"/>
  <c r="O47" i="19" s="1"/>
  <c r="I122" i="19"/>
  <c r="P46" i="19" s="1"/>
  <c r="C138" i="9" s="1"/>
  <c r="H122" i="19"/>
  <c r="O46" i="19" s="1"/>
  <c r="I117" i="19"/>
  <c r="P40" i="19" s="1"/>
  <c r="H117" i="19"/>
  <c r="O40" i="19" s="1"/>
  <c r="I112" i="19"/>
  <c r="P34" i="19" s="1"/>
  <c r="H112" i="19"/>
  <c r="O34" i="19" s="1"/>
  <c r="I107" i="19"/>
  <c r="P28" i="19" s="1"/>
  <c r="H107" i="19"/>
  <c r="O28" i="19" s="1"/>
  <c r="I102" i="19"/>
  <c r="P6" i="19" s="1"/>
  <c r="H102" i="19"/>
  <c r="O6" i="19" s="1"/>
  <c r="I97" i="19"/>
  <c r="H97" i="19"/>
  <c r="I92" i="19"/>
  <c r="H92" i="19"/>
  <c r="I86" i="19"/>
  <c r="P5" i="19" s="1"/>
  <c r="H86" i="19"/>
  <c r="O5" i="19" s="1"/>
  <c r="I80" i="19"/>
  <c r="P26" i="19" s="1"/>
  <c r="H80" i="19"/>
  <c r="O26" i="19" s="1"/>
  <c r="N79" i="19"/>
  <c r="A171" i="9" s="1"/>
  <c r="M79" i="19"/>
  <c r="L79" i="19"/>
  <c r="N78" i="19"/>
  <c r="A170" i="9" s="1"/>
  <c r="M78" i="19"/>
  <c r="L78" i="19"/>
  <c r="N77" i="19"/>
  <c r="A169" i="9" s="1"/>
  <c r="M77" i="19"/>
  <c r="L77" i="19"/>
  <c r="N76" i="19"/>
  <c r="M76" i="19"/>
  <c r="L76" i="19"/>
  <c r="N75" i="19"/>
  <c r="A167" i="9" s="1"/>
  <c r="M75" i="19"/>
  <c r="L75" i="19"/>
  <c r="N74" i="19"/>
  <c r="A166" i="9" s="1"/>
  <c r="M74" i="19"/>
  <c r="L74" i="19"/>
  <c r="I74" i="19"/>
  <c r="P25" i="19" s="1"/>
  <c r="H74" i="19"/>
  <c r="O25" i="19" s="1"/>
  <c r="P73" i="19"/>
  <c r="C165" i="9" s="1"/>
  <c r="O73" i="19"/>
  <c r="N73" i="19"/>
  <c r="A165" i="9" s="1"/>
  <c r="M73" i="19"/>
  <c r="L73" i="19"/>
  <c r="N72" i="19"/>
  <c r="M72" i="19"/>
  <c r="L72" i="19"/>
  <c r="N71" i="19"/>
  <c r="A163" i="9" s="1"/>
  <c r="M71" i="19"/>
  <c r="L71" i="19"/>
  <c r="N70" i="19"/>
  <c r="A162" i="9" s="1"/>
  <c r="M70" i="19"/>
  <c r="L70" i="19"/>
  <c r="N69" i="19"/>
  <c r="A161" i="9" s="1"/>
  <c r="M69" i="19"/>
  <c r="L69" i="19"/>
  <c r="N68" i="19"/>
  <c r="M68" i="19"/>
  <c r="L68" i="19"/>
  <c r="N67" i="19"/>
  <c r="A159" i="9" s="1"/>
  <c r="M67" i="19"/>
  <c r="L67" i="19"/>
  <c r="I67" i="19"/>
  <c r="P24" i="19" s="1"/>
  <c r="H67" i="19"/>
  <c r="O24" i="19" s="1"/>
  <c r="N66" i="19"/>
  <c r="A158" i="9" s="1"/>
  <c r="M66" i="19"/>
  <c r="L66" i="19"/>
  <c r="N65" i="19"/>
  <c r="A157" i="9" s="1"/>
  <c r="M65" i="19"/>
  <c r="L65" i="19"/>
  <c r="N64" i="19"/>
  <c r="A156" i="9" s="1"/>
  <c r="M64" i="19"/>
  <c r="L64" i="19"/>
  <c r="N63" i="19"/>
  <c r="A155" i="9" s="1"/>
  <c r="M63" i="19"/>
  <c r="L63" i="19"/>
  <c r="N62" i="19"/>
  <c r="A154" i="9" s="1"/>
  <c r="M62" i="19"/>
  <c r="L62" i="19"/>
  <c r="I62" i="19"/>
  <c r="P23" i="19" s="1"/>
  <c r="H62" i="19"/>
  <c r="O23" i="19" s="1"/>
  <c r="N61" i="19"/>
  <c r="A153" i="9" s="1"/>
  <c r="M61" i="19"/>
  <c r="L61" i="19"/>
  <c r="N60" i="19"/>
  <c r="M60" i="19"/>
  <c r="L60" i="19"/>
  <c r="N59" i="19"/>
  <c r="A151" i="9" s="1"/>
  <c r="M59" i="19"/>
  <c r="L59" i="19"/>
  <c r="N58" i="19"/>
  <c r="A150" i="9" s="1"/>
  <c r="M58" i="19"/>
  <c r="L58" i="19"/>
  <c r="N57" i="19"/>
  <c r="A149" i="9" s="1"/>
  <c r="M57" i="19"/>
  <c r="L57" i="19"/>
  <c r="I57" i="19"/>
  <c r="H57" i="19"/>
  <c r="O22" i="19" s="1"/>
  <c r="N56" i="19"/>
  <c r="A148" i="9" s="1"/>
  <c r="M56" i="19"/>
  <c r="L56" i="19"/>
  <c r="N55" i="19"/>
  <c r="A147" i="9" s="1"/>
  <c r="M55" i="19"/>
  <c r="L55" i="19"/>
  <c r="N54" i="19"/>
  <c r="A146" i="9" s="1"/>
  <c r="M54" i="19"/>
  <c r="L54" i="19"/>
  <c r="N53" i="19"/>
  <c r="A145" i="9" s="1"/>
  <c r="M53" i="19"/>
  <c r="L53" i="19"/>
  <c r="N52" i="19"/>
  <c r="A144" i="9" s="1"/>
  <c r="M52" i="19"/>
  <c r="L52" i="19"/>
  <c r="N51" i="19"/>
  <c r="A143" i="9" s="1"/>
  <c r="M51" i="19"/>
  <c r="L51" i="19"/>
  <c r="I51" i="19"/>
  <c r="P4" i="19" s="1"/>
  <c r="H51" i="19"/>
  <c r="O4" i="19" s="1"/>
  <c r="N50" i="19"/>
  <c r="A142" i="9" s="1"/>
  <c r="M50" i="19"/>
  <c r="L50" i="19"/>
  <c r="N49" i="19"/>
  <c r="A141" i="9" s="1"/>
  <c r="M49" i="19"/>
  <c r="L49" i="19"/>
  <c r="N48" i="19"/>
  <c r="A140" i="9" s="1"/>
  <c r="M48" i="19"/>
  <c r="L48" i="19"/>
  <c r="N47" i="19"/>
  <c r="A139" i="9" s="1"/>
  <c r="M47" i="19"/>
  <c r="L47" i="19"/>
  <c r="N46" i="19"/>
  <c r="A138" i="9" s="1"/>
  <c r="M46" i="19"/>
  <c r="L46" i="19"/>
  <c r="I46" i="19"/>
  <c r="P3" i="19" s="1"/>
  <c r="H46" i="19"/>
  <c r="O3" i="19" s="1"/>
  <c r="N44" i="19"/>
  <c r="M44" i="19"/>
  <c r="L44" i="19"/>
  <c r="N43" i="19"/>
  <c r="M43" i="19"/>
  <c r="L43" i="19"/>
  <c r="P42" i="19"/>
  <c r="N42" i="19"/>
  <c r="M42" i="19"/>
  <c r="L42" i="19"/>
  <c r="N41" i="19"/>
  <c r="M41" i="19"/>
  <c r="L41" i="19"/>
  <c r="N40" i="19"/>
  <c r="H7" i="10" s="1"/>
  <c r="M40" i="19"/>
  <c r="L40" i="19"/>
  <c r="I39" i="19"/>
  <c r="H39" i="19"/>
  <c r="N38" i="19"/>
  <c r="M38" i="19"/>
  <c r="L38" i="19"/>
  <c r="N37" i="19"/>
  <c r="M37" i="19"/>
  <c r="L37" i="19"/>
  <c r="N36" i="19"/>
  <c r="M36" i="19"/>
  <c r="L36" i="19"/>
  <c r="N35" i="19"/>
  <c r="M35" i="19"/>
  <c r="L35" i="19"/>
  <c r="N34" i="19"/>
  <c r="M7" i="10" s="1"/>
  <c r="M34" i="19"/>
  <c r="L34" i="19"/>
  <c r="N32" i="19"/>
  <c r="M32" i="19"/>
  <c r="L32" i="19"/>
  <c r="I32" i="19"/>
  <c r="H32" i="19"/>
  <c r="N31" i="19"/>
  <c r="M31" i="19"/>
  <c r="L31" i="19"/>
  <c r="P30" i="19"/>
  <c r="N30" i="19"/>
  <c r="M30" i="19"/>
  <c r="L30" i="19"/>
  <c r="N29" i="19"/>
  <c r="M29" i="19"/>
  <c r="L29" i="19"/>
  <c r="AD28" i="19"/>
  <c r="AC28" i="19"/>
  <c r="AB28" i="19"/>
  <c r="AA28" i="19"/>
  <c r="Z28" i="19"/>
  <c r="Y28" i="19"/>
  <c r="N28" i="19"/>
  <c r="R7" i="10" s="1"/>
  <c r="M28" i="19"/>
  <c r="L28" i="19"/>
  <c r="AD27" i="19"/>
  <c r="AC27" i="19"/>
  <c r="AB27" i="19"/>
  <c r="AA27" i="19"/>
  <c r="Z27" i="19"/>
  <c r="Y27" i="19"/>
  <c r="AD26" i="19"/>
  <c r="AC26" i="19"/>
  <c r="AB26" i="19"/>
  <c r="AA26" i="19"/>
  <c r="Z26" i="19"/>
  <c r="Y26" i="19"/>
  <c r="N26" i="19"/>
  <c r="M26" i="19"/>
  <c r="L26" i="19"/>
  <c r="AD25" i="19"/>
  <c r="AB25" i="19"/>
  <c r="AA25" i="19"/>
  <c r="Z25" i="19"/>
  <c r="Y25" i="19"/>
  <c r="N25" i="19"/>
  <c r="M25" i="19"/>
  <c r="L25" i="19"/>
  <c r="I25" i="19"/>
  <c r="H25" i="19"/>
  <c r="N24" i="19"/>
  <c r="M24" i="19"/>
  <c r="L24" i="19"/>
  <c r="N23" i="19"/>
  <c r="M23" i="19"/>
  <c r="L23" i="19"/>
  <c r="AD22" i="19"/>
  <c r="AC22" i="19"/>
  <c r="AB22" i="19"/>
  <c r="AA22" i="19"/>
  <c r="Z22" i="19"/>
  <c r="Y22" i="19"/>
  <c r="P22" i="19"/>
  <c r="N22" i="19"/>
  <c r="M22" i="19"/>
  <c r="L22" i="19"/>
  <c r="AD21" i="19"/>
  <c r="AC21" i="19"/>
  <c r="AB21" i="19"/>
  <c r="AA21" i="19"/>
  <c r="Z21" i="19"/>
  <c r="Y21" i="19"/>
  <c r="AD20" i="19"/>
  <c r="AC20" i="19"/>
  <c r="AB20" i="19"/>
  <c r="AA20" i="19"/>
  <c r="Z20" i="19"/>
  <c r="Y20" i="19"/>
  <c r="P20" i="19"/>
  <c r="O20" i="19"/>
  <c r="N20" i="19"/>
  <c r="M20" i="19"/>
  <c r="L20" i="19"/>
  <c r="AD19" i="19"/>
  <c r="AB19" i="19"/>
  <c r="AA19" i="19"/>
  <c r="Z19" i="19"/>
  <c r="Y19" i="19"/>
  <c r="P19" i="19"/>
  <c r="N19" i="19"/>
  <c r="M19" i="19"/>
  <c r="L19" i="19"/>
  <c r="N18" i="19"/>
  <c r="M18" i="19"/>
  <c r="L18" i="19"/>
  <c r="I18" i="19"/>
  <c r="H18" i="19"/>
  <c r="N17" i="19"/>
  <c r="M17" i="19"/>
  <c r="L17" i="19"/>
  <c r="AD16" i="19"/>
  <c r="AC16" i="19"/>
  <c r="AB16" i="19"/>
  <c r="AA16" i="19"/>
  <c r="Z16" i="19"/>
  <c r="Y16" i="19"/>
  <c r="N16" i="19"/>
  <c r="M16" i="19"/>
  <c r="L16" i="19"/>
  <c r="AD15" i="19"/>
  <c r="AC15" i="19"/>
  <c r="AB15" i="19"/>
  <c r="AA15" i="19"/>
  <c r="Z15" i="19"/>
  <c r="Y15" i="19"/>
  <c r="N15" i="19"/>
  <c r="M15" i="19"/>
  <c r="L15" i="19"/>
  <c r="AD14" i="19"/>
  <c r="AC14" i="19"/>
  <c r="AB14" i="19"/>
  <c r="AA14" i="19"/>
  <c r="Z14" i="19"/>
  <c r="Y14" i="19"/>
  <c r="N14" i="19"/>
  <c r="M14" i="19"/>
  <c r="L14" i="19"/>
  <c r="AD13" i="19"/>
  <c r="AB13" i="19"/>
  <c r="AA13" i="19"/>
  <c r="Z13" i="19"/>
  <c r="Y13" i="19"/>
  <c r="N13" i="19"/>
  <c r="M13" i="19"/>
  <c r="L13" i="19"/>
  <c r="AD12" i="19"/>
  <c r="AB12" i="19"/>
  <c r="AA12" i="19"/>
  <c r="Z12" i="19"/>
  <c r="Y12" i="19"/>
  <c r="N12" i="19"/>
  <c r="M12" i="19"/>
  <c r="L12" i="19"/>
  <c r="N11" i="19"/>
  <c r="M11" i="19"/>
  <c r="L11" i="19"/>
  <c r="N10" i="19"/>
  <c r="M10" i="19"/>
  <c r="L10" i="19"/>
  <c r="AD9" i="19"/>
  <c r="AC9" i="19"/>
  <c r="AB9" i="19"/>
  <c r="AA9" i="19"/>
  <c r="Z9" i="19"/>
  <c r="Y9" i="19"/>
  <c r="N9" i="19"/>
  <c r="M9" i="19"/>
  <c r="L9" i="19"/>
  <c r="AD8" i="19"/>
  <c r="AC8" i="19"/>
  <c r="AB8" i="19"/>
  <c r="AA8" i="19"/>
  <c r="Z8" i="19"/>
  <c r="Y8" i="19"/>
  <c r="N8" i="19"/>
  <c r="M8" i="19"/>
  <c r="L8" i="19"/>
  <c r="AD7" i="19"/>
  <c r="AC7" i="19"/>
  <c r="AB7" i="19"/>
  <c r="AA7" i="19"/>
  <c r="Z7" i="19"/>
  <c r="Y7" i="19"/>
  <c r="N7" i="19"/>
  <c r="M7" i="19"/>
  <c r="L7" i="19"/>
  <c r="N6" i="19"/>
  <c r="M6" i="19"/>
  <c r="L6" i="19"/>
  <c r="N5" i="19"/>
  <c r="M5" i="19"/>
  <c r="L5" i="19"/>
  <c r="AD4" i="19"/>
  <c r="AC4" i="19"/>
  <c r="AB4" i="19"/>
  <c r="AA4" i="19"/>
  <c r="Z4" i="19"/>
  <c r="Y4" i="19"/>
  <c r="N4" i="19"/>
  <c r="M4" i="19"/>
  <c r="L4" i="19"/>
  <c r="AD3" i="19"/>
  <c r="AC3" i="19"/>
  <c r="AB3" i="19"/>
  <c r="AA3" i="19"/>
  <c r="Z3" i="19"/>
  <c r="Y3" i="19"/>
  <c r="N3" i="19"/>
  <c r="M3" i="19"/>
  <c r="L3" i="19"/>
  <c r="AD2" i="19"/>
  <c r="AC2" i="19"/>
  <c r="AB2" i="19"/>
  <c r="AA2" i="19"/>
  <c r="Z2" i="19"/>
  <c r="Y2" i="19"/>
  <c r="P1" i="19"/>
  <c r="O1" i="19"/>
  <c r="N1" i="19"/>
  <c r="M1" i="19"/>
  <c r="L1" i="19"/>
  <c r="I428" i="18"/>
  <c r="H428" i="18"/>
  <c r="I423" i="18"/>
  <c r="H423" i="18"/>
  <c r="O20" i="18" s="1"/>
  <c r="I417" i="18"/>
  <c r="H417" i="18"/>
  <c r="O19" i="18" s="1"/>
  <c r="I412" i="18"/>
  <c r="H412" i="18"/>
  <c r="O33" i="18" s="1"/>
  <c r="I407" i="18"/>
  <c r="H407" i="18"/>
  <c r="O39" i="18" s="1"/>
  <c r="I402" i="18"/>
  <c r="H402" i="18"/>
  <c r="J402" i="18" s="1"/>
  <c r="I397" i="18"/>
  <c r="H397" i="18"/>
  <c r="O18" i="18" s="1"/>
  <c r="I392" i="18"/>
  <c r="H392" i="18"/>
  <c r="O17" i="18" s="1"/>
  <c r="I387" i="18"/>
  <c r="H387" i="18"/>
  <c r="I382" i="18"/>
  <c r="H382" i="18"/>
  <c r="O80" i="18" s="1"/>
  <c r="I377" i="18"/>
  <c r="H377" i="18"/>
  <c r="O79" i="18" s="1"/>
  <c r="I371" i="18"/>
  <c r="H371" i="18"/>
  <c r="O78" i="18" s="1"/>
  <c r="I366" i="18"/>
  <c r="H366" i="18"/>
  <c r="O77" i="18" s="1"/>
  <c r="I361" i="18"/>
  <c r="H361" i="18"/>
  <c r="O76" i="18" s="1"/>
  <c r="I355" i="18"/>
  <c r="H355" i="18"/>
  <c r="O75" i="18" s="1"/>
  <c r="I349" i="18"/>
  <c r="H349" i="18"/>
  <c r="O44" i="18" s="1"/>
  <c r="I344" i="18"/>
  <c r="H344" i="18"/>
  <c r="I339" i="18"/>
  <c r="P32" i="18" s="1"/>
  <c r="H339" i="18"/>
  <c r="O32" i="18" s="1"/>
  <c r="I334" i="18"/>
  <c r="H334" i="18"/>
  <c r="O15" i="18" s="1"/>
  <c r="I329" i="18"/>
  <c r="H329" i="18"/>
  <c r="O14" i="18" s="1"/>
  <c r="I324" i="18"/>
  <c r="H324" i="18"/>
  <c r="O13" i="18" s="1"/>
  <c r="I319" i="18"/>
  <c r="H319" i="18"/>
  <c r="O74" i="18" s="1"/>
  <c r="I314" i="18"/>
  <c r="H314" i="18"/>
  <c r="O73" i="18" s="1"/>
  <c r="I309" i="18"/>
  <c r="P72" i="18" s="1"/>
  <c r="C197" i="9" s="1"/>
  <c r="H309" i="18"/>
  <c r="O72" i="18" s="1"/>
  <c r="I304" i="18"/>
  <c r="P71" i="18" s="1"/>
  <c r="C196" i="9" s="1"/>
  <c r="H304" i="18"/>
  <c r="O71" i="18" s="1"/>
  <c r="I299" i="18"/>
  <c r="P70" i="18" s="1"/>
  <c r="C195" i="9" s="1"/>
  <c r="H299" i="18"/>
  <c r="O70" i="18" s="1"/>
  <c r="I294" i="18"/>
  <c r="P69" i="18" s="1"/>
  <c r="C194" i="9" s="1"/>
  <c r="H294" i="18"/>
  <c r="O69" i="18" s="1"/>
  <c r="I288" i="18"/>
  <c r="P31" i="18" s="1"/>
  <c r="H288" i="18"/>
  <c r="O31" i="18" s="1"/>
  <c r="I282" i="18"/>
  <c r="H282" i="18"/>
  <c r="O37" i="18" s="1"/>
  <c r="I277" i="18"/>
  <c r="H277" i="18"/>
  <c r="O43" i="18" s="1"/>
  <c r="I272" i="18"/>
  <c r="H272" i="18"/>
  <c r="I267" i="18"/>
  <c r="H267" i="18"/>
  <c r="O11" i="18" s="1"/>
  <c r="I262" i="18"/>
  <c r="H262" i="18"/>
  <c r="I257" i="18"/>
  <c r="H257" i="18"/>
  <c r="O68" i="18" s="1"/>
  <c r="I251" i="18"/>
  <c r="P67" i="18" s="1"/>
  <c r="C192" i="9" s="1"/>
  <c r="H251" i="18"/>
  <c r="O67" i="18" s="1"/>
  <c r="I246" i="18"/>
  <c r="H246" i="18"/>
  <c r="O66" i="18" s="1"/>
  <c r="I241" i="18"/>
  <c r="P65" i="18" s="1"/>
  <c r="C190" i="9" s="1"/>
  <c r="H241" i="18"/>
  <c r="O65" i="18" s="1"/>
  <c r="I236" i="18"/>
  <c r="H236" i="18"/>
  <c r="O64" i="18" s="1"/>
  <c r="I231" i="18"/>
  <c r="P63" i="18" s="1"/>
  <c r="C188" i="9" s="1"/>
  <c r="H231" i="18"/>
  <c r="I226" i="18"/>
  <c r="P62" i="18" s="1"/>
  <c r="C187" i="9" s="1"/>
  <c r="H226" i="18"/>
  <c r="O62" i="18" s="1"/>
  <c r="I221" i="18"/>
  <c r="H221" i="18"/>
  <c r="O61" i="18" s="1"/>
  <c r="I216" i="18"/>
  <c r="P60" i="18" s="1"/>
  <c r="C185" i="9" s="1"/>
  <c r="H216" i="18"/>
  <c r="O60" i="18" s="1"/>
  <c r="I211" i="18"/>
  <c r="P59" i="18" s="1"/>
  <c r="C184" i="9" s="1"/>
  <c r="H211" i="18"/>
  <c r="I205" i="18"/>
  <c r="H205" i="18"/>
  <c r="O58" i="18" s="1"/>
  <c r="I200" i="18"/>
  <c r="P42" i="18" s="1"/>
  <c r="H200" i="18"/>
  <c r="O42" i="18" s="1"/>
  <c r="I195" i="18"/>
  <c r="P36" i="18" s="1"/>
  <c r="H195" i="18"/>
  <c r="J195" i="18" s="1"/>
  <c r="I190" i="18"/>
  <c r="P30" i="18" s="1"/>
  <c r="H190" i="18"/>
  <c r="O30" i="18" s="1"/>
  <c r="I185" i="18"/>
  <c r="P9" i="18" s="1"/>
  <c r="H185" i="18"/>
  <c r="O9" i="18" s="1"/>
  <c r="I180" i="18"/>
  <c r="P8" i="18" s="1"/>
  <c r="H180" i="18"/>
  <c r="O8" i="18" s="1"/>
  <c r="I175" i="18"/>
  <c r="H175" i="18"/>
  <c r="O7" i="18" s="1"/>
  <c r="I170" i="18"/>
  <c r="H170" i="18"/>
  <c r="O57" i="18" s="1"/>
  <c r="I164" i="18"/>
  <c r="H164" i="18"/>
  <c r="O56" i="18" s="1"/>
  <c r="I159" i="18"/>
  <c r="P55" i="18" s="1"/>
  <c r="C180" i="9" s="1"/>
  <c r="H159" i="18"/>
  <c r="I154" i="18"/>
  <c r="P54" i="18" s="1"/>
  <c r="C179" i="9" s="1"/>
  <c r="H154" i="18"/>
  <c r="J154" i="18" s="1"/>
  <c r="I149" i="18"/>
  <c r="H149" i="18"/>
  <c r="O53" i="18" s="1"/>
  <c r="I144" i="18"/>
  <c r="P52" i="18" s="1"/>
  <c r="C177" i="9" s="1"/>
  <c r="H144" i="18"/>
  <c r="O52" i="18" s="1"/>
  <c r="I139" i="18"/>
  <c r="H139" i="18"/>
  <c r="I134" i="18"/>
  <c r="H134" i="18"/>
  <c r="O50" i="18" s="1"/>
  <c r="I129" i="18"/>
  <c r="P49" i="18" s="1"/>
  <c r="C174" i="9" s="1"/>
  <c r="H129" i="18"/>
  <c r="I124" i="18"/>
  <c r="H124" i="18"/>
  <c r="O48" i="18" s="1"/>
  <c r="I119" i="18"/>
  <c r="H119" i="18"/>
  <c r="I114" i="18"/>
  <c r="H114" i="18"/>
  <c r="O29" i="18" s="1"/>
  <c r="I109" i="18"/>
  <c r="P35" i="18" s="1"/>
  <c r="H109" i="18"/>
  <c r="O35" i="18" s="1"/>
  <c r="I103" i="18"/>
  <c r="P41" i="18" s="1"/>
  <c r="H103" i="18"/>
  <c r="O41" i="18" s="1"/>
  <c r="I98" i="18"/>
  <c r="H98" i="18"/>
  <c r="O6" i="18" s="1"/>
  <c r="I92" i="18"/>
  <c r="H92" i="18"/>
  <c r="I87" i="18"/>
  <c r="H87" i="18"/>
  <c r="I82" i="18"/>
  <c r="H82" i="18"/>
  <c r="O5" i="18" s="1"/>
  <c r="P80" i="18"/>
  <c r="C205" i="9" s="1"/>
  <c r="N80" i="18"/>
  <c r="A205" i="9" s="1"/>
  <c r="M80" i="18"/>
  <c r="L80" i="18"/>
  <c r="P79" i="18"/>
  <c r="C204" i="9" s="1"/>
  <c r="N79" i="18"/>
  <c r="A204" i="9" s="1"/>
  <c r="M79" i="18"/>
  <c r="L79" i="18"/>
  <c r="N78" i="18"/>
  <c r="A203" i="9" s="1"/>
  <c r="M78" i="18"/>
  <c r="L78" i="18"/>
  <c r="N77" i="18"/>
  <c r="A202" i="9" s="1"/>
  <c r="M77" i="18"/>
  <c r="L77" i="18"/>
  <c r="I77" i="18"/>
  <c r="H77" i="18"/>
  <c r="O27" i="18" s="1"/>
  <c r="N76" i="18"/>
  <c r="A201" i="9" s="1"/>
  <c r="M76" i="18"/>
  <c r="L76" i="18"/>
  <c r="N75" i="18"/>
  <c r="A200" i="9" s="1"/>
  <c r="M75" i="18"/>
  <c r="L75" i="18"/>
  <c r="P74" i="18"/>
  <c r="C199" i="9" s="1"/>
  <c r="N74" i="18"/>
  <c r="A199" i="9" s="1"/>
  <c r="M74" i="18"/>
  <c r="L74" i="18"/>
  <c r="N73" i="18"/>
  <c r="A198" i="9" s="1"/>
  <c r="M73" i="18"/>
  <c r="L73" i="18"/>
  <c r="N72" i="18"/>
  <c r="A197" i="9" s="1"/>
  <c r="M72" i="18"/>
  <c r="L72" i="18"/>
  <c r="I72" i="18"/>
  <c r="H72" i="18"/>
  <c r="O26" i="18" s="1"/>
  <c r="N71" i="18"/>
  <c r="A196" i="9" s="1"/>
  <c r="M71" i="18"/>
  <c r="L71" i="18"/>
  <c r="N70" i="18"/>
  <c r="A195" i="9" s="1"/>
  <c r="M70" i="18"/>
  <c r="L70" i="18"/>
  <c r="N69" i="18"/>
  <c r="A194" i="9" s="1"/>
  <c r="M69" i="18"/>
  <c r="L69" i="18"/>
  <c r="N68" i="18"/>
  <c r="A193" i="9" s="1"/>
  <c r="M68" i="18"/>
  <c r="L68" i="18"/>
  <c r="N67" i="18"/>
  <c r="A192" i="9" s="1"/>
  <c r="M67" i="18"/>
  <c r="L67" i="18"/>
  <c r="N66" i="18"/>
  <c r="A191" i="9" s="1"/>
  <c r="M66" i="18"/>
  <c r="L66" i="18"/>
  <c r="I66" i="18"/>
  <c r="P25" i="18" s="1"/>
  <c r="H66" i="18"/>
  <c r="O25" i="18" s="1"/>
  <c r="N65" i="18"/>
  <c r="A190" i="9" s="1"/>
  <c r="M65" i="18"/>
  <c r="L65" i="18"/>
  <c r="P64" i="18"/>
  <c r="C189" i="9" s="1"/>
  <c r="N64" i="18"/>
  <c r="A189" i="9" s="1"/>
  <c r="M64" i="18"/>
  <c r="L64" i="18"/>
  <c r="O63" i="18"/>
  <c r="N63" i="18"/>
  <c r="A188" i="9" s="1"/>
  <c r="M63" i="18"/>
  <c r="L63" i="18"/>
  <c r="N62" i="18"/>
  <c r="A187" i="9" s="1"/>
  <c r="M62" i="18"/>
  <c r="L62" i="18"/>
  <c r="N61" i="18"/>
  <c r="A186" i="9" s="1"/>
  <c r="M61" i="18"/>
  <c r="L61" i="18"/>
  <c r="I61" i="18"/>
  <c r="P24" i="18" s="1"/>
  <c r="H61" i="18"/>
  <c r="O24" i="18" s="1"/>
  <c r="N60" i="18"/>
  <c r="A185" i="9" s="1"/>
  <c r="M60" i="18"/>
  <c r="L60" i="18"/>
  <c r="O59" i="18"/>
  <c r="N59" i="18"/>
  <c r="A184" i="9" s="1"/>
  <c r="M59" i="18"/>
  <c r="L59" i="18"/>
  <c r="N58" i="18"/>
  <c r="A183" i="9" s="1"/>
  <c r="M58" i="18"/>
  <c r="L58" i="18"/>
  <c r="N57" i="18"/>
  <c r="A182" i="9" s="1"/>
  <c r="M57" i="18"/>
  <c r="L57" i="18"/>
  <c r="N56" i="18"/>
  <c r="A181" i="9" s="1"/>
  <c r="M56" i="18"/>
  <c r="L56" i="18"/>
  <c r="I56" i="18"/>
  <c r="H56" i="18"/>
  <c r="O55" i="18"/>
  <c r="N55" i="18"/>
  <c r="A180" i="9" s="1"/>
  <c r="M55" i="18"/>
  <c r="L55" i="18"/>
  <c r="O54" i="18"/>
  <c r="N54" i="18"/>
  <c r="A179" i="9" s="1"/>
  <c r="M54" i="18"/>
  <c r="L54" i="18"/>
  <c r="N53" i="18"/>
  <c r="A178" i="9" s="1"/>
  <c r="M53" i="18"/>
  <c r="L53" i="18"/>
  <c r="N52" i="18"/>
  <c r="A177" i="9" s="1"/>
  <c r="M52" i="18"/>
  <c r="L52" i="18"/>
  <c r="O51" i="18"/>
  <c r="N51" i="18"/>
  <c r="A176" i="9" s="1"/>
  <c r="M51" i="18"/>
  <c r="L51" i="18"/>
  <c r="I51" i="18"/>
  <c r="P4" i="18" s="1"/>
  <c r="H51" i="18"/>
  <c r="O4" i="18" s="1"/>
  <c r="P50" i="18"/>
  <c r="C175" i="9" s="1"/>
  <c r="N50" i="18"/>
  <c r="A175" i="9" s="1"/>
  <c r="M50" i="18"/>
  <c r="L50" i="18"/>
  <c r="O49" i="18"/>
  <c r="N49" i="18"/>
  <c r="A174" i="9" s="1"/>
  <c r="M49" i="18"/>
  <c r="L49" i="18"/>
  <c r="N48" i="18"/>
  <c r="A173" i="9" s="1"/>
  <c r="M48" i="18"/>
  <c r="L48" i="18"/>
  <c r="O47" i="18"/>
  <c r="N47" i="18"/>
  <c r="A172" i="9" s="1"/>
  <c r="M47" i="18"/>
  <c r="L47" i="18"/>
  <c r="I46" i="18"/>
  <c r="P3" i="18" s="1"/>
  <c r="H46" i="18"/>
  <c r="O3" i="18" s="1"/>
  <c r="P45" i="18"/>
  <c r="N45" i="18"/>
  <c r="M45" i="18"/>
  <c r="L45" i="18"/>
  <c r="P44" i="18"/>
  <c r="N44" i="18"/>
  <c r="M44" i="18"/>
  <c r="L44" i="18"/>
  <c r="N43" i="18"/>
  <c r="M43" i="18"/>
  <c r="L43" i="18"/>
  <c r="N42" i="18"/>
  <c r="M42" i="18"/>
  <c r="L42" i="18"/>
  <c r="N41" i="18"/>
  <c r="H8" i="10" s="1"/>
  <c r="M41" i="18"/>
  <c r="L41" i="18"/>
  <c r="N39" i="18"/>
  <c r="M39" i="18"/>
  <c r="L39" i="18"/>
  <c r="I39" i="18"/>
  <c r="H39" i="18"/>
  <c r="P38" i="18"/>
  <c r="O38" i="18"/>
  <c r="N38" i="18"/>
  <c r="M38" i="18"/>
  <c r="L38" i="18"/>
  <c r="N37" i="18"/>
  <c r="M37" i="18"/>
  <c r="L37" i="18"/>
  <c r="N36" i="18"/>
  <c r="M36" i="18"/>
  <c r="L36" i="18"/>
  <c r="N35" i="18"/>
  <c r="M8" i="10" s="1"/>
  <c r="M35" i="18"/>
  <c r="L35" i="18"/>
  <c r="P33" i="18"/>
  <c r="N33" i="18"/>
  <c r="M33" i="18"/>
  <c r="L33" i="18"/>
  <c r="N32" i="18"/>
  <c r="M32" i="18"/>
  <c r="L32" i="18"/>
  <c r="I32" i="18"/>
  <c r="H32" i="18"/>
  <c r="N31" i="18"/>
  <c r="M31" i="18"/>
  <c r="L31" i="18"/>
  <c r="N30" i="18"/>
  <c r="M30" i="18"/>
  <c r="L30" i="18"/>
  <c r="N29" i="18"/>
  <c r="R8" i="10" s="1"/>
  <c r="M29" i="18"/>
  <c r="L29" i="18"/>
  <c r="N27" i="18"/>
  <c r="M27" i="18"/>
  <c r="L27" i="18"/>
  <c r="N26" i="18"/>
  <c r="M26" i="18"/>
  <c r="L26" i="18"/>
  <c r="AD25" i="18"/>
  <c r="AC25" i="18"/>
  <c r="AB25" i="18"/>
  <c r="AA25" i="18"/>
  <c r="Z25" i="18"/>
  <c r="Y25" i="18"/>
  <c r="N25" i="18"/>
  <c r="M25" i="18"/>
  <c r="L25" i="18"/>
  <c r="I25" i="18"/>
  <c r="H25" i="18"/>
  <c r="AD24" i="18"/>
  <c r="AC24" i="18"/>
  <c r="AB24" i="18"/>
  <c r="AA24" i="18"/>
  <c r="Z24" i="18"/>
  <c r="Y24" i="18"/>
  <c r="N24" i="18"/>
  <c r="M24" i="18"/>
  <c r="L24" i="18"/>
  <c r="AD23" i="18"/>
  <c r="AC23" i="18"/>
  <c r="AB23" i="18"/>
  <c r="AA23" i="18"/>
  <c r="Z23" i="18"/>
  <c r="Y23" i="18"/>
  <c r="P23" i="18"/>
  <c r="N23" i="18"/>
  <c r="M23" i="18"/>
  <c r="L23" i="18"/>
  <c r="O21" i="18"/>
  <c r="N21" i="18"/>
  <c r="M21" i="18"/>
  <c r="L21" i="18"/>
  <c r="AD20" i="18"/>
  <c r="AC20" i="18"/>
  <c r="AB20" i="18"/>
  <c r="AA20" i="18"/>
  <c r="Z20" i="18"/>
  <c r="Y20" i="18"/>
  <c r="P20" i="18"/>
  <c r="N20" i="18"/>
  <c r="M20" i="18"/>
  <c r="L20" i="18"/>
  <c r="AD19" i="18"/>
  <c r="AC19" i="18"/>
  <c r="AB19" i="18"/>
  <c r="AA19" i="18"/>
  <c r="Z19" i="18"/>
  <c r="Y19" i="18"/>
  <c r="N19" i="18"/>
  <c r="M19" i="18"/>
  <c r="L19" i="18"/>
  <c r="AD18" i="18"/>
  <c r="AC18" i="18"/>
  <c r="AB18" i="18"/>
  <c r="AA18" i="18"/>
  <c r="Z18" i="18"/>
  <c r="Y18" i="18"/>
  <c r="N18" i="18"/>
  <c r="M18" i="18"/>
  <c r="L18" i="18"/>
  <c r="I18" i="18"/>
  <c r="H18" i="18"/>
  <c r="P17" i="18"/>
  <c r="N17" i="18"/>
  <c r="M17" i="18"/>
  <c r="L17" i="18"/>
  <c r="P16" i="18"/>
  <c r="O16" i="18"/>
  <c r="N16" i="18"/>
  <c r="M16" i="18"/>
  <c r="L16" i="18"/>
  <c r="AD15" i="18"/>
  <c r="AC15" i="18"/>
  <c r="AB15" i="18"/>
  <c r="AA15" i="18"/>
  <c r="Z15" i="18"/>
  <c r="Y15" i="18"/>
  <c r="N15" i="18"/>
  <c r="M15" i="18"/>
  <c r="L15" i="18"/>
  <c r="AD14" i="18"/>
  <c r="AC14" i="18"/>
  <c r="AB14" i="18"/>
  <c r="AA14" i="18"/>
  <c r="Z14" i="18"/>
  <c r="Y14" i="18"/>
  <c r="P14" i="18"/>
  <c r="N14" i="18"/>
  <c r="M14" i="18"/>
  <c r="L14" i="18"/>
  <c r="AD13" i="18"/>
  <c r="AC13" i="18"/>
  <c r="AB13" i="18"/>
  <c r="AA13" i="18"/>
  <c r="Z13" i="18"/>
  <c r="Y13" i="18"/>
  <c r="N13" i="18"/>
  <c r="M13" i="18"/>
  <c r="L13" i="18"/>
  <c r="AD12" i="18"/>
  <c r="AB12" i="18"/>
  <c r="AA12" i="18"/>
  <c r="Z12" i="18"/>
  <c r="Y12" i="18"/>
  <c r="O12" i="18"/>
  <c r="N12" i="18"/>
  <c r="M12" i="18"/>
  <c r="L12" i="18"/>
  <c r="P11" i="18"/>
  <c r="N11" i="18"/>
  <c r="M11" i="18"/>
  <c r="L11" i="18"/>
  <c r="P10" i="18"/>
  <c r="O10" i="18"/>
  <c r="N10" i="18"/>
  <c r="M10" i="18"/>
  <c r="L10" i="18"/>
  <c r="AD9" i="18"/>
  <c r="AC9" i="18"/>
  <c r="AB9" i="18"/>
  <c r="AA9" i="18"/>
  <c r="Z9" i="18"/>
  <c r="Y9" i="18"/>
  <c r="N9" i="18"/>
  <c r="M9" i="18"/>
  <c r="L9" i="18"/>
  <c r="AD8" i="18"/>
  <c r="AC8" i="18"/>
  <c r="AB8" i="18"/>
  <c r="AA8" i="18"/>
  <c r="Z8" i="18"/>
  <c r="Y8" i="18"/>
  <c r="N8" i="18"/>
  <c r="M8" i="18"/>
  <c r="L8" i="18"/>
  <c r="AD7" i="18"/>
  <c r="AC7" i="18"/>
  <c r="AB7" i="18"/>
  <c r="AA7" i="18"/>
  <c r="Z7" i="18"/>
  <c r="Y7" i="18"/>
  <c r="P7" i="18"/>
  <c r="N7" i="18"/>
  <c r="M7" i="18"/>
  <c r="L7" i="18"/>
  <c r="P6" i="18"/>
  <c r="N6" i="18"/>
  <c r="M6" i="18"/>
  <c r="L6" i="18"/>
  <c r="N5" i="18"/>
  <c r="M5" i="18"/>
  <c r="L5" i="18"/>
  <c r="AD4" i="18"/>
  <c r="AC4" i="18"/>
  <c r="AB4" i="18"/>
  <c r="AA4" i="18"/>
  <c r="Z4" i="18"/>
  <c r="Y4" i="18"/>
  <c r="N4" i="18"/>
  <c r="M4" i="18"/>
  <c r="L4" i="18"/>
  <c r="AD3" i="18"/>
  <c r="AC3" i="18"/>
  <c r="AB3" i="18"/>
  <c r="AA3" i="18"/>
  <c r="Z3" i="18"/>
  <c r="Y3" i="18"/>
  <c r="N3" i="18"/>
  <c r="M3" i="18"/>
  <c r="L3" i="18"/>
  <c r="AD2" i="18"/>
  <c r="AC2" i="18"/>
  <c r="AB2" i="18"/>
  <c r="AA2" i="18"/>
  <c r="Z2" i="18"/>
  <c r="Y2" i="18"/>
  <c r="P1" i="18"/>
  <c r="O1" i="18"/>
  <c r="N1" i="18"/>
  <c r="M1" i="18"/>
  <c r="L1" i="18"/>
  <c r="J82" i="18" l="1"/>
  <c r="J124" i="18"/>
  <c r="J164" i="18"/>
  <c r="J236" i="18"/>
  <c r="J119" i="18"/>
  <c r="J139" i="18"/>
  <c r="J262" i="18"/>
  <c r="J282" i="18"/>
  <c r="J334" i="18"/>
  <c r="J355" i="18"/>
  <c r="J377" i="18"/>
  <c r="J387" i="18"/>
  <c r="J407" i="18"/>
  <c r="J417" i="18"/>
  <c r="J428" i="18"/>
  <c r="J32" i="19"/>
  <c r="J349" i="18"/>
  <c r="J371" i="18"/>
  <c r="J25" i="18"/>
  <c r="O36" i="18"/>
  <c r="J257" i="18"/>
  <c r="J277" i="18"/>
  <c r="J423" i="18"/>
  <c r="P15" i="18"/>
  <c r="J32" i="18"/>
  <c r="J56" i="18"/>
  <c r="J333" i="19"/>
  <c r="J343" i="19"/>
  <c r="J386" i="19"/>
  <c r="O18" i="19"/>
  <c r="P31" i="19"/>
  <c r="J430" i="19"/>
  <c r="P19" i="18"/>
  <c r="J299" i="18"/>
  <c r="J412" i="18"/>
  <c r="P14" i="19"/>
  <c r="J80" i="19"/>
  <c r="J307" i="19"/>
  <c r="J327" i="19"/>
  <c r="J319" i="18"/>
  <c r="J209" i="19"/>
  <c r="O23" i="18"/>
  <c r="B14" i="18"/>
  <c r="E8" i="10" s="1"/>
  <c r="J87" i="18"/>
  <c r="J170" i="18"/>
  <c r="J339" i="18"/>
  <c r="J51" i="19"/>
  <c r="J211" i="18"/>
  <c r="J231" i="18"/>
  <c r="J382" i="18"/>
  <c r="J133" i="19"/>
  <c r="J153" i="19"/>
  <c r="J173" i="19"/>
  <c r="J235" i="19"/>
  <c r="J267" i="18"/>
  <c r="J361" i="18"/>
  <c r="J114" i="18"/>
  <c r="J175" i="18"/>
  <c r="J272" i="18"/>
  <c r="J294" i="18"/>
  <c r="P47" i="18"/>
  <c r="C172" i="9" s="1"/>
  <c r="P5" i="18"/>
  <c r="J18" i="18"/>
  <c r="J246" i="18"/>
  <c r="J324" i="18"/>
  <c r="P21" i="18"/>
  <c r="P37" i="18"/>
  <c r="P48" i="18"/>
  <c r="C173" i="9" s="1"/>
  <c r="P51" i="18"/>
  <c r="C176" i="9" s="1"/>
  <c r="P66" i="18"/>
  <c r="C191" i="9" s="1"/>
  <c r="P78" i="18"/>
  <c r="C203" i="9" s="1"/>
  <c r="P13" i="18"/>
  <c r="P39" i="18"/>
  <c r="P57" i="18"/>
  <c r="C182" i="9" s="1"/>
  <c r="P76" i="18"/>
  <c r="C201" i="9" s="1"/>
  <c r="J109" i="18"/>
  <c r="J144" i="18"/>
  <c r="J180" i="18"/>
  <c r="J251" i="18"/>
  <c r="J288" i="18"/>
  <c r="J304" i="18"/>
  <c r="J392" i="18"/>
  <c r="J25" i="19"/>
  <c r="J230" i="19"/>
  <c r="J348" i="19"/>
  <c r="J292" i="19"/>
  <c r="J92" i="18"/>
  <c r="J397" i="18"/>
  <c r="J194" i="19"/>
  <c r="J149" i="18"/>
  <c r="B15" i="18"/>
  <c r="F8" i="10" s="1"/>
  <c r="J221" i="18"/>
  <c r="J72" i="18"/>
  <c r="J205" i="18"/>
  <c r="J138" i="19"/>
  <c r="P26" i="18"/>
  <c r="P29" i="18"/>
  <c r="J39" i="18"/>
  <c r="P43" i="18"/>
  <c r="P61" i="18"/>
  <c r="C186" i="9" s="1"/>
  <c r="P68" i="18"/>
  <c r="C193" i="9" s="1"/>
  <c r="J98" i="18"/>
  <c r="J134" i="18"/>
  <c r="J314" i="18"/>
  <c r="J366" i="18"/>
  <c r="J220" i="19"/>
  <c r="J240" i="19"/>
  <c r="J359" i="19"/>
  <c r="J129" i="18"/>
  <c r="P53" i="18"/>
  <c r="C178" i="9" s="1"/>
  <c r="J329" i="18"/>
  <c r="O45" i="18"/>
  <c r="J51" i="18"/>
  <c r="P58" i="18"/>
  <c r="C183" i="9" s="1"/>
  <c r="P13" i="19"/>
  <c r="J46" i="19"/>
  <c r="J122" i="19"/>
  <c r="J77" i="18"/>
  <c r="J185" i="18"/>
  <c r="P56" i="18"/>
  <c r="C181" i="9" s="1"/>
  <c r="P75" i="18"/>
  <c r="C200" i="9" s="1"/>
  <c r="J344" i="18"/>
  <c r="P12" i="18"/>
  <c r="P18" i="18"/>
  <c r="P49" i="19"/>
  <c r="C141" i="9" s="1"/>
  <c r="P62" i="19"/>
  <c r="C154" i="9" s="1"/>
  <c r="P70" i="19"/>
  <c r="C162" i="9" s="1"/>
  <c r="O57" i="19"/>
  <c r="J86" i="19"/>
  <c r="J128" i="19"/>
  <c r="J256" i="19"/>
  <c r="J276" i="19"/>
  <c r="J370" i="19"/>
  <c r="J411" i="19"/>
  <c r="J92" i="19"/>
  <c r="J112" i="19"/>
  <c r="J204" i="19"/>
  <c r="J261" i="19"/>
  <c r="J282" i="19"/>
  <c r="J297" i="19"/>
  <c r="J317" i="19"/>
  <c r="J418" i="19"/>
  <c r="P72" i="19"/>
  <c r="C164" i="9" s="1"/>
  <c r="J168" i="19"/>
  <c r="J245" i="19"/>
  <c r="J189" i="19"/>
  <c r="P9" i="19"/>
  <c r="P41" i="19"/>
  <c r="J57" i="19"/>
  <c r="J97" i="19"/>
  <c r="J117" i="19"/>
  <c r="J251" i="19"/>
  <c r="J287" i="19"/>
  <c r="J302" i="19"/>
  <c r="J322" i="19"/>
  <c r="J381" i="19"/>
  <c r="J425" i="19"/>
  <c r="B15" i="19"/>
  <c r="F7" i="10" s="1"/>
  <c r="J74" i="19"/>
  <c r="P67" i="19"/>
  <c r="C159" i="9" s="1"/>
  <c r="J214" i="19"/>
  <c r="P47" i="19"/>
  <c r="C139" i="9" s="1"/>
  <c r="O65" i="19"/>
  <c r="P78" i="19"/>
  <c r="C170" i="9" s="1"/>
  <c r="J365" i="19"/>
  <c r="J107" i="19"/>
  <c r="J158" i="19"/>
  <c r="J39" i="19"/>
  <c r="P53" i="19"/>
  <c r="C145" i="9" s="1"/>
  <c r="O58" i="19"/>
  <c r="J62" i="19"/>
  <c r="P79" i="19"/>
  <c r="C171" i="9" s="1"/>
  <c r="J163" i="19"/>
  <c r="J178" i="19"/>
  <c r="B14" i="19"/>
  <c r="E7" i="10" s="1"/>
  <c r="J18" i="19"/>
  <c r="J391" i="19"/>
  <c r="P37" i="19"/>
  <c r="P63" i="19"/>
  <c r="C155" i="9" s="1"/>
  <c r="J67" i="19"/>
  <c r="P76" i="19"/>
  <c r="C168" i="9" s="1"/>
  <c r="J271" i="19"/>
  <c r="J338" i="19"/>
  <c r="J376" i="19"/>
  <c r="O2" i="19"/>
  <c r="J102" i="19"/>
  <c r="J143" i="19"/>
  <c r="J183" i="19"/>
  <c r="J225" i="19"/>
  <c r="J266" i="19"/>
  <c r="J199" i="19"/>
  <c r="J406" i="19"/>
  <c r="P11" i="19"/>
  <c r="P61" i="19"/>
  <c r="C153" i="9" s="1"/>
  <c r="J148" i="19"/>
  <c r="J312" i="19"/>
  <c r="J353" i="19"/>
  <c r="J396" i="19"/>
  <c r="O2" i="18"/>
  <c r="P27" i="18"/>
  <c r="P77" i="18"/>
  <c r="C202" i="9" s="1"/>
  <c r="J61" i="18"/>
  <c r="J103" i="18"/>
  <c r="J226" i="18"/>
  <c r="J309" i="18"/>
  <c r="J66" i="18"/>
  <c r="J159" i="18"/>
  <c r="J200" i="18"/>
  <c r="J241" i="18"/>
  <c r="J46" i="18"/>
  <c r="P73" i="18"/>
  <c r="C198" i="9" s="1"/>
  <c r="J190" i="18"/>
  <c r="J216" i="18"/>
  <c r="Q2" i="18" l="1"/>
  <c r="Q9" i="18" s="1"/>
  <c r="G8" i="10"/>
  <c r="Q2" i="19"/>
  <c r="Q13" i="19" s="1"/>
  <c r="G7" i="10"/>
  <c r="Q77" i="18"/>
  <c r="B202" i="9" s="1"/>
  <c r="Q31" i="19"/>
  <c r="Q55" i="19"/>
  <c r="B147" i="9" s="1"/>
  <c r="Q66" i="19"/>
  <c r="B158" i="9" s="1"/>
  <c r="Q7" i="18"/>
  <c r="Q78" i="19"/>
  <c r="B170" i="9" s="1"/>
  <c r="Q58" i="19"/>
  <c r="B150" i="9" s="1"/>
  <c r="Q16" i="19"/>
  <c r="Q7" i="19"/>
  <c r="Q14" i="19"/>
  <c r="Q57" i="18"/>
  <c r="B182" i="9" s="1"/>
  <c r="Q26" i="18"/>
  <c r="Q12" i="19"/>
  <c r="Q49" i="18"/>
  <c r="B174" i="9" s="1"/>
  <c r="Q23" i="18"/>
  <c r="Q63" i="19"/>
  <c r="B155" i="9" s="1"/>
  <c r="Q36" i="18"/>
  <c r="Q33" i="18"/>
  <c r="Q37" i="19"/>
  <c r="Q71" i="19"/>
  <c r="B163" i="9" s="1"/>
  <c r="Q35" i="19"/>
  <c r="Q30" i="19"/>
  <c r="Q57" i="19"/>
  <c r="B149" i="9" s="1"/>
  <c r="G149" i="9" s="1"/>
  <c r="Q52" i="19"/>
  <c r="B144" i="9" s="1"/>
  <c r="Q9" i="19"/>
  <c r="Q77" i="19"/>
  <c r="B169" i="9" s="1"/>
  <c r="Q56" i="19"/>
  <c r="B148" i="9" s="1"/>
  <c r="Q48" i="19"/>
  <c r="B140" i="9" s="1"/>
  <c r="Q74" i="19"/>
  <c r="B166" i="9" s="1"/>
  <c r="Q64" i="19"/>
  <c r="B156" i="9" s="1"/>
  <c r="Q24" i="19"/>
  <c r="Q32" i="19"/>
  <c r="Q43" i="19"/>
  <c r="Q19" i="19"/>
  <c r="Q51" i="19"/>
  <c r="B143" i="9" s="1"/>
  <c r="Q73" i="19"/>
  <c r="B165" i="9" s="1"/>
  <c r="Q75" i="19"/>
  <c r="B167" i="9" s="1"/>
  <c r="Q47" i="19"/>
  <c r="B139" i="9" s="1"/>
  <c r="Q11" i="19"/>
  <c r="Q69" i="19"/>
  <c r="B161" i="9" s="1"/>
  <c r="Q61" i="19"/>
  <c r="B153" i="9" s="1"/>
  <c r="Q36" i="19"/>
  <c r="Q53" i="19"/>
  <c r="B145" i="9" s="1"/>
  <c r="Q22" i="19"/>
  <c r="Q34" i="19"/>
  <c r="Q17" i="19"/>
  <c r="Q38" i="19"/>
  <c r="Q6" i="19"/>
  <c r="Q50" i="19"/>
  <c r="B142" i="9" s="1"/>
  <c r="Q54" i="19"/>
  <c r="B146" i="9" s="1"/>
  <c r="Q46" i="19"/>
  <c r="B138" i="9" s="1"/>
  <c r="Q60" i="19"/>
  <c r="B152" i="9" s="1"/>
  <c r="Q70" i="19"/>
  <c r="B162" i="9" s="1"/>
  <c r="Q59" i="19"/>
  <c r="B151" i="9" s="1"/>
  <c r="Q20" i="19"/>
  <c r="Q65" i="19"/>
  <c r="B157" i="9" s="1"/>
  <c r="Q42" i="19"/>
  <c r="Q18" i="19"/>
  <c r="Q67" i="19"/>
  <c r="B159" i="9" s="1"/>
  <c r="Q49" i="19"/>
  <c r="B141" i="9" s="1"/>
  <c r="Q23" i="19"/>
  <c r="Q10" i="19"/>
  <c r="Q8" i="19"/>
  <c r="Q5" i="19"/>
  <c r="Q3" i="19"/>
  <c r="Q41" i="19"/>
  <c r="Q79" i="19"/>
  <c r="B171" i="9" s="1"/>
  <c r="Q44" i="19"/>
  <c r="Q72" i="19"/>
  <c r="B164" i="9" s="1"/>
  <c r="Q68" i="19"/>
  <c r="B160" i="9" s="1"/>
  <c r="Q4" i="19"/>
  <c r="Q40" i="19"/>
  <c r="Q26" i="19"/>
  <c r="Q15" i="19"/>
  <c r="Q29" i="19"/>
  <c r="Q76" i="19"/>
  <c r="B168" i="9" s="1"/>
  <c r="Q28" i="19"/>
  <c r="Q62" i="19"/>
  <c r="B154" i="9" s="1"/>
  <c r="Q25" i="19"/>
  <c r="Q4" i="18"/>
  <c r="Q14" i="18"/>
  <c r="Q45" i="18"/>
  <c r="Q20" i="18"/>
  <c r="Q17" i="18"/>
  <c r="Q76" i="18"/>
  <c r="B201" i="9" s="1"/>
  <c r="Q38" i="18"/>
  <c r="Q75" i="18"/>
  <c r="B200" i="9" s="1"/>
  <c r="Q10" i="18"/>
  <c r="Q53" i="18"/>
  <c r="B178" i="9" s="1"/>
  <c r="Q3" i="18"/>
  <c r="Q74" i="18"/>
  <c r="B199" i="9" s="1"/>
  <c r="Q65" i="18"/>
  <c r="B190" i="9" s="1"/>
  <c r="Q27" i="18"/>
  <c r="Q13" i="18"/>
  <c r="Q25" i="18"/>
  <c r="Q80" i="18"/>
  <c r="B205" i="9" s="1"/>
  <c r="Q51" i="18"/>
  <c r="B176" i="9" s="1"/>
  <c r="Q48" i="18"/>
  <c r="B173" i="9" s="1"/>
  <c r="Q24" i="18"/>
  <c r="Q73" i="18"/>
  <c r="B198" i="9" s="1"/>
  <c r="Q35" i="18" l="1"/>
  <c r="Q8" i="18"/>
  <c r="Q43" i="18"/>
  <c r="Q6" i="18"/>
  <c r="Q68" i="18"/>
  <c r="B193" i="9" s="1"/>
  <c r="Q52" i="18"/>
  <c r="B177" i="9" s="1"/>
  <c r="Q30" i="18"/>
  <c r="Q54" i="18"/>
  <c r="B179" i="9" s="1"/>
  <c r="G179" i="9" s="1"/>
  <c r="Q59" i="18"/>
  <c r="B184" i="9" s="1"/>
  <c r="Q64" i="18"/>
  <c r="B189" i="9" s="1"/>
  <c r="Q12" i="18"/>
  <c r="Q72" i="18"/>
  <c r="B197" i="9" s="1"/>
  <c r="G197" i="9" s="1"/>
  <c r="Q44" i="18"/>
  <c r="Q62" i="18"/>
  <c r="B187" i="9" s="1"/>
  <c r="Q58" i="18"/>
  <c r="B183" i="9" s="1"/>
  <c r="F183" i="9" s="1"/>
  <c r="X20" i="9" s="1"/>
  <c r="Q69" i="18"/>
  <c r="B194" i="9" s="1"/>
  <c r="Q63" i="18"/>
  <c r="B188" i="9" s="1"/>
  <c r="Q71" i="18"/>
  <c r="B196" i="9" s="1"/>
  <c r="Q66" i="18"/>
  <c r="B191" i="9" s="1"/>
  <c r="F190" i="9" s="1"/>
  <c r="Z20" i="9" s="1"/>
  <c r="Q56" i="18"/>
  <c r="B181" i="9" s="1"/>
  <c r="Q70" i="18"/>
  <c r="B195" i="9" s="1"/>
  <c r="Q61" i="18"/>
  <c r="B186" i="9" s="1"/>
  <c r="Q18" i="18"/>
  <c r="G190" i="9"/>
  <c r="F197" i="9"/>
  <c r="AB22" i="9" s="1"/>
  <c r="G187" i="9"/>
  <c r="F187" i="9"/>
  <c r="AB20" i="9" s="1"/>
  <c r="G200" i="9"/>
  <c r="F200" i="9"/>
  <c r="AB23" i="9" s="1"/>
  <c r="F194" i="9"/>
  <c r="AB21" i="9" s="1"/>
  <c r="F181" i="9"/>
  <c r="AA19" i="9" s="1"/>
  <c r="G181" i="9"/>
  <c r="F176" i="9"/>
  <c r="AB19" i="9" s="1"/>
  <c r="G176" i="9"/>
  <c r="Q55" i="18"/>
  <c r="B180" i="9" s="1"/>
  <c r="Q47" i="18"/>
  <c r="B172" i="9" s="1"/>
  <c r="Q60" i="18"/>
  <c r="B185" i="9" s="1"/>
  <c r="Q50" i="18"/>
  <c r="B175" i="9" s="1"/>
  <c r="F174" i="9" s="1"/>
  <c r="Y19" i="9" s="1"/>
  <c r="Q37" i="18"/>
  <c r="Q32" i="18"/>
  <c r="Q78" i="18"/>
  <c r="B203" i="9" s="1"/>
  <c r="Q19" i="18"/>
  <c r="Q15" i="18"/>
  <c r="Q11" i="18"/>
  <c r="Q39" i="18"/>
  <c r="Q29" i="18"/>
  <c r="Q5" i="18"/>
  <c r="Q42" i="18"/>
  <c r="Q79" i="18"/>
  <c r="B204" i="9" s="1"/>
  <c r="Q31" i="18"/>
  <c r="Q16" i="18"/>
  <c r="Q21" i="18"/>
  <c r="Q67" i="18"/>
  <c r="B192" i="9" s="1"/>
  <c r="Q41" i="18"/>
  <c r="S41" i="18" s="1"/>
  <c r="G145" i="9"/>
  <c r="F145" i="9"/>
  <c r="S19" i="9" s="1"/>
  <c r="F153" i="9"/>
  <c r="U20" i="9" s="1"/>
  <c r="G153" i="9"/>
  <c r="F160" i="9"/>
  <c r="U21" i="9" s="1"/>
  <c r="G156" i="9"/>
  <c r="F156" i="9"/>
  <c r="S20" i="9" s="1"/>
  <c r="F138" i="9"/>
  <c r="Q19" i="9" s="1"/>
  <c r="G138" i="9"/>
  <c r="F169" i="9"/>
  <c r="U24" i="9" s="1"/>
  <c r="G142" i="9"/>
  <c r="F142" i="9"/>
  <c r="U19" i="9" s="1"/>
  <c r="F147" i="9"/>
  <c r="T19" i="9" s="1"/>
  <c r="G147" i="9"/>
  <c r="F151" i="9"/>
  <c r="R20" i="9" s="1"/>
  <c r="G151" i="9"/>
  <c r="G160" i="9"/>
  <c r="F166" i="9"/>
  <c r="U23" i="9" s="1"/>
  <c r="G166" i="9"/>
  <c r="G169" i="9"/>
  <c r="G158" i="9"/>
  <c r="F158" i="9"/>
  <c r="T20" i="9" s="1"/>
  <c r="F140" i="9"/>
  <c r="R19" i="9" s="1"/>
  <c r="G140" i="9"/>
  <c r="F163" i="9"/>
  <c r="U22" i="9" s="1"/>
  <c r="G163" i="9"/>
  <c r="F149" i="9"/>
  <c r="Q20" i="9" s="1"/>
  <c r="R34" i="19"/>
  <c r="N7" i="10" s="1"/>
  <c r="S34" i="19"/>
  <c r="R40" i="19"/>
  <c r="I7" i="10" s="1"/>
  <c r="S40" i="19"/>
  <c r="J7" i="10" s="1"/>
  <c r="S28" i="19"/>
  <c r="T7" i="10" s="1"/>
  <c r="R28" i="19"/>
  <c r="S7" i="10" s="1"/>
  <c r="R29" i="18" l="1"/>
  <c r="S8" i="10" s="1"/>
  <c r="F179" i="9"/>
  <c r="Z19" i="9" s="1"/>
  <c r="G183" i="9"/>
  <c r="G194" i="9"/>
  <c r="S35" i="18"/>
  <c r="O8" i="10" s="1"/>
  <c r="J8" i="10"/>
  <c r="G185" i="9"/>
  <c r="F185" i="9"/>
  <c r="Y20" i="9" s="1"/>
  <c r="R35" i="18"/>
  <c r="N8" i="10" s="1"/>
  <c r="F172" i="9"/>
  <c r="X19" i="9" s="1"/>
  <c r="G172" i="9"/>
  <c r="G174" i="9"/>
  <c r="R41" i="18"/>
  <c r="I8" i="10" s="1"/>
  <c r="F203" i="9"/>
  <c r="AB24" i="9" s="1"/>
  <c r="G203" i="9"/>
  <c r="F192" i="9"/>
  <c r="AA20" i="9" s="1"/>
  <c r="G192" i="9"/>
  <c r="S29" i="18"/>
  <c r="T8" i="10" s="1"/>
  <c r="T34" i="19"/>
  <c r="P7" i="10" s="1"/>
  <c r="O7" i="10"/>
  <c r="T40" i="19"/>
  <c r="K7" i="10" s="1"/>
  <c r="T28" i="19"/>
  <c r="U7" i="10" s="1"/>
  <c r="T35" i="18" l="1"/>
  <c r="P8" i="10" s="1"/>
  <c r="T29" i="18"/>
  <c r="U8" i="10" s="1"/>
  <c r="T41" i="18"/>
  <c r="K8" i="10" s="1"/>
  <c r="U34" i="3"/>
  <c r="V34" i="3"/>
  <c r="U28" i="2"/>
  <c r="V28" i="2"/>
  <c r="U34" i="4"/>
  <c r="V34" i="4"/>
  <c r="U24" i="5"/>
  <c r="V24" i="5"/>
  <c r="U28" i="6"/>
  <c r="V28" i="6"/>
  <c r="I474" i="17"/>
  <c r="H474" i="17"/>
  <c r="O45" i="17" s="1"/>
  <c r="I469" i="17"/>
  <c r="H469" i="17"/>
  <c r="O44" i="17" s="1"/>
  <c r="I464" i="17"/>
  <c r="J464" i="17" s="1"/>
  <c r="H464" i="17"/>
  <c r="I459" i="17"/>
  <c r="H459" i="17"/>
  <c r="I454" i="17"/>
  <c r="P43" i="17" s="1"/>
  <c r="H454" i="17"/>
  <c r="O43" i="17" s="1"/>
  <c r="I449" i="17"/>
  <c r="J449" i="17" s="1"/>
  <c r="H449" i="17"/>
  <c r="I444" i="17"/>
  <c r="H444" i="17"/>
  <c r="I439" i="17"/>
  <c r="P59" i="17" s="1"/>
  <c r="H439" i="17"/>
  <c r="O59" i="17" s="1"/>
  <c r="I434" i="17"/>
  <c r="H434" i="17"/>
  <c r="I429" i="17"/>
  <c r="H429" i="17"/>
  <c r="O40" i="17" s="1"/>
  <c r="I424" i="17"/>
  <c r="H424" i="17"/>
  <c r="O55" i="17" s="1"/>
  <c r="I419" i="17"/>
  <c r="H419" i="17"/>
  <c r="I414" i="17"/>
  <c r="P38" i="17" s="1"/>
  <c r="H414" i="17"/>
  <c r="I409" i="17"/>
  <c r="H409" i="17"/>
  <c r="O94" i="17" s="1"/>
  <c r="I404" i="17"/>
  <c r="J404" i="17" s="1"/>
  <c r="H404" i="17"/>
  <c r="O92" i="17" s="1"/>
  <c r="I398" i="17"/>
  <c r="P37" i="17" s="1"/>
  <c r="H398" i="17"/>
  <c r="I393" i="17"/>
  <c r="P36" i="17" s="1"/>
  <c r="H393" i="17"/>
  <c r="O36" i="17" s="1"/>
  <c r="I388" i="17"/>
  <c r="H388" i="17"/>
  <c r="O89" i="17" s="1"/>
  <c r="I383" i="17"/>
  <c r="J383" i="17" s="1"/>
  <c r="H383" i="17"/>
  <c r="I378" i="17"/>
  <c r="H378" i="17"/>
  <c r="O35" i="17" s="1"/>
  <c r="J372" i="17"/>
  <c r="I372" i="17"/>
  <c r="P34" i="17" s="1"/>
  <c r="H372" i="17"/>
  <c r="O34" i="17" s="1"/>
  <c r="I367" i="17"/>
  <c r="H367" i="17"/>
  <c r="I362" i="17"/>
  <c r="H362" i="17"/>
  <c r="O82" i="17" s="1"/>
  <c r="I357" i="17"/>
  <c r="H357" i="17"/>
  <c r="O33" i="17" s="1"/>
  <c r="I352" i="17"/>
  <c r="P32" i="17" s="1"/>
  <c r="H352" i="17"/>
  <c r="I347" i="17"/>
  <c r="P79" i="17" s="1"/>
  <c r="H347" i="17"/>
  <c r="O79" i="17" s="1"/>
  <c r="I340" i="17"/>
  <c r="H340" i="17"/>
  <c r="I335" i="17"/>
  <c r="H335" i="17"/>
  <c r="O31" i="17" s="1"/>
  <c r="I330" i="17"/>
  <c r="P30" i="17" s="1"/>
  <c r="H330" i="17"/>
  <c r="O30" i="17" s="1"/>
  <c r="I324" i="17"/>
  <c r="H324" i="17"/>
  <c r="I319" i="17"/>
  <c r="H319" i="17"/>
  <c r="O72" i="17" s="1"/>
  <c r="I314" i="17"/>
  <c r="H314" i="17"/>
  <c r="I309" i="17"/>
  <c r="H309" i="17"/>
  <c r="I303" i="17"/>
  <c r="H303" i="17"/>
  <c r="O68" i="17" s="1"/>
  <c r="I297" i="17"/>
  <c r="P65" i="17" s="1"/>
  <c r="H297" i="17"/>
  <c r="I291" i="17"/>
  <c r="H291" i="17"/>
  <c r="I286" i="17"/>
  <c r="P26" i="17" s="1"/>
  <c r="H286" i="17"/>
  <c r="O26" i="17" s="1"/>
  <c r="I281" i="17"/>
  <c r="P61" i="17" s="1"/>
  <c r="H281" i="17"/>
  <c r="I276" i="17"/>
  <c r="H276" i="17"/>
  <c r="I271" i="17"/>
  <c r="H271" i="17"/>
  <c r="I266" i="17"/>
  <c r="P24" i="17" s="1"/>
  <c r="H266" i="17"/>
  <c r="I261" i="17"/>
  <c r="P54" i="17" s="1"/>
  <c r="H261" i="17"/>
  <c r="I256" i="17"/>
  <c r="J256" i="17" s="1"/>
  <c r="H256" i="17"/>
  <c r="I251" i="17"/>
  <c r="H251" i="17"/>
  <c r="O22" i="17" s="1"/>
  <c r="I246" i="17"/>
  <c r="P93" i="17" s="1"/>
  <c r="H246" i="17"/>
  <c r="O93" i="17" s="1"/>
  <c r="I241" i="17"/>
  <c r="H241" i="17"/>
  <c r="I236" i="17"/>
  <c r="H236" i="17"/>
  <c r="I231" i="17"/>
  <c r="H231" i="17"/>
  <c r="O20" i="17" s="1"/>
  <c r="I226" i="17"/>
  <c r="H226" i="17"/>
  <c r="O88" i="17" s="1"/>
  <c r="I221" i="17"/>
  <c r="H221" i="17"/>
  <c r="I216" i="17"/>
  <c r="H216" i="17"/>
  <c r="O19" i="17" s="1"/>
  <c r="I211" i="17"/>
  <c r="J211" i="17" s="1"/>
  <c r="H211" i="17"/>
  <c r="O18" i="17" s="1"/>
  <c r="I206" i="17"/>
  <c r="H206" i="17"/>
  <c r="I200" i="17"/>
  <c r="H200" i="17"/>
  <c r="I195" i="17"/>
  <c r="H195" i="17"/>
  <c r="I190" i="17"/>
  <c r="H190" i="17"/>
  <c r="I185" i="17"/>
  <c r="H185" i="17"/>
  <c r="O78" i="17" s="1"/>
  <c r="I180" i="17"/>
  <c r="P76" i="17" s="1"/>
  <c r="H180" i="17"/>
  <c r="O76" i="17" s="1"/>
  <c r="I175" i="17"/>
  <c r="J175" i="17" s="1"/>
  <c r="H175" i="17"/>
  <c r="I170" i="17"/>
  <c r="H170" i="17"/>
  <c r="O14" i="17" s="1"/>
  <c r="I165" i="17"/>
  <c r="H165" i="17"/>
  <c r="O73" i="17" s="1"/>
  <c r="I160" i="17"/>
  <c r="J160" i="17" s="1"/>
  <c r="H160" i="17"/>
  <c r="I155" i="17"/>
  <c r="H155" i="17"/>
  <c r="I150" i="17"/>
  <c r="H150" i="17"/>
  <c r="I145" i="17"/>
  <c r="H145" i="17"/>
  <c r="O67" i="17" s="1"/>
  <c r="I140" i="17"/>
  <c r="P64" i="17" s="1"/>
  <c r="H140" i="17"/>
  <c r="O64" i="17" s="1"/>
  <c r="I135" i="17"/>
  <c r="P11" i="17" s="1"/>
  <c r="H135" i="17"/>
  <c r="O11" i="17" s="1"/>
  <c r="I130" i="17"/>
  <c r="H130" i="17"/>
  <c r="I125" i="17"/>
  <c r="J125" i="17" s="1"/>
  <c r="H125" i="17"/>
  <c r="O60" i="17" s="1"/>
  <c r="I120" i="17"/>
  <c r="H120" i="17"/>
  <c r="I115" i="17"/>
  <c r="H115" i="17"/>
  <c r="O9" i="17" s="1"/>
  <c r="I109" i="17"/>
  <c r="H109" i="17"/>
  <c r="I104" i="17"/>
  <c r="H104" i="17"/>
  <c r="I99" i="17"/>
  <c r="H99" i="17"/>
  <c r="O7" i="17" s="1"/>
  <c r="P94" i="17"/>
  <c r="N94" i="17"/>
  <c r="M94" i="17"/>
  <c r="L94" i="17"/>
  <c r="I94" i="17"/>
  <c r="H94" i="17"/>
  <c r="N93" i="17"/>
  <c r="M93" i="17"/>
  <c r="L93" i="17"/>
  <c r="P92" i="17"/>
  <c r="N92" i="17"/>
  <c r="M92" i="17"/>
  <c r="L92" i="17"/>
  <c r="P91" i="17"/>
  <c r="O91" i="17"/>
  <c r="N91" i="17"/>
  <c r="M91" i="17"/>
  <c r="L91" i="17"/>
  <c r="N89" i="17"/>
  <c r="M89" i="17"/>
  <c r="L89" i="17"/>
  <c r="I89" i="17"/>
  <c r="H89" i="17"/>
  <c r="P88" i="17"/>
  <c r="N88" i="17"/>
  <c r="M88" i="17"/>
  <c r="L88" i="17"/>
  <c r="P87" i="17"/>
  <c r="O87" i="17"/>
  <c r="N87" i="17"/>
  <c r="M87" i="17"/>
  <c r="L87" i="17"/>
  <c r="O86" i="17"/>
  <c r="N86" i="17"/>
  <c r="M86" i="17"/>
  <c r="L86" i="17"/>
  <c r="P84" i="17"/>
  <c r="O84" i="17"/>
  <c r="N84" i="17"/>
  <c r="M84" i="17"/>
  <c r="L84" i="17"/>
  <c r="I84" i="17"/>
  <c r="H84" i="17"/>
  <c r="O6" i="17" s="1"/>
  <c r="P83" i="17"/>
  <c r="O83" i="17"/>
  <c r="N83" i="17"/>
  <c r="M83" i="17"/>
  <c r="L83" i="17"/>
  <c r="N82" i="17"/>
  <c r="M82" i="17"/>
  <c r="L82" i="17"/>
  <c r="P81" i="17"/>
  <c r="O81" i="17"/>
  <c r="N81" i="17"/>
  <c r="M81" i="17"/>
  <c r="L81" i="17"/>
  <c r="N79" i="17"/>
  <c r="M79" i="17"/>
  <c r="L79" i="17"/>
  <c r="I79" i="17"/>
  <c r="P51" i="17" s="1"/>
  <c r="H79" i="17"/>
  <c r="N78" i="17"/>
  <c r="M78" i="17"/>
  <c r="L78" i="17"/>
  <c r="P77" i="17"/>
  <c r="O77" i="17"/>
  <c r="N77" i="17"/>
  <c r="M77" i="17"/>
  <c r="L77" i="17"/>
  <c r="N76" i="17"/>
  <c r="M76" i="17"/>
  <c r="L76" i="17"/>
  <c r="P74" i="17"/>
  <c r="O74" i="17"/>
  <c r="N74" i="17"/>
  <c r="M74" i="17"/>
  <c r="L74" i="17"/>
  <c r="N73" i="17"/>
  <c r="M73" i="17"/>
  <c r="L73" i="17"/>
  <c r="I73" i="17"/>
  <c r="H73" i="17"/>
  <c r="N72" i="17"/>
  <c r="M72" i="17"/>
  <c r="L72" i="17"/>
  <c r="P71" i="17"/>
  <c r="O71" i="17"/>
  <c r="N71" i="17"/>
  <c r="M71" i="17"/>
  <c r="L71" i="17"/>
  <c r="P69" i="17"/>
  <c r="O69" i="17"/>
  <c r="N69" i="17"/>
  <c r="M69" i="17"/>
  <c r="L69" i="17"/>
  <c r="N68" i="17"/>
  <c r="M68" i="17"/>
  <c r="L68" i="17"/>
  <c r="I68" i="17"/>
  <c r="H68" i="17"/>
  <c r="O49" i="17" s="1"/>
  <c r="N67" i="17"/>
  <c r="M67" i="17"/>
  <c r="L67" i="17"/>
  <c r="P66" i="17"/>
  <c r="O66" i="17"/>
  <c r="N66" i="17"/>
  <c r="M66" i="17"/>
  <c r="L66" i="17"/>
  <c r="O65" i="17"/>
  <c r="N65" i="17"/>
  <c r="M65" i="17"/>
  <c r="L65" i="17"/>
  <c r="N64" i="17"/>
  <c r="M64" i="17"/>
  <c r="L64" i="17"/>
  <c r="I63" i="17"/>
  <c r="H63" i="17"/>
  <c r="O48" i="17" s="1"/>
  <c r="O62" i="17"/>
  <c r="N62" i="17"/>
  <c r="M62" i="17"/>
  <c r="L62" i="17"/>
  <c r="O61" i="17"/>
  <c r="N61" i="17"/>
  <c r="M61" i="17"/>
  <c r="L61" i="17"/>
  <c r="P60" i="17"/>
  <c r="N60" i="17"/>
  <c r="M60" i="17"/>
  <c r="L60" i="17"/>
  <c r="N59" i="17"/>
  <c r="M59" i="17"/>
  <c r="L59" i="17"/>
  <c r="O58" i="17"/>
  <c r="N58" i="17"/>
  <c r="M58" i="17"/>
  <c r="L58" i="17"/>
  <c r="I58" i="17"/>
  <c r="J58" i="17" s="1"/>
  <c r="H58" i="17"/>
  <c r="P57" i="17"/>
  <c r="O57" i="17"/>
  <c r="N57" i="17"/>
  <c r="M57" i="17"/>
  <c r="L57" i="17"/>
  <c r="N55" i="17"/>
  <c r="M55" i="17"/>
  <c r="L55" i="17"/>
  <c r="O54" i="17"/>
  <c r="N54" i="17"/>
  <c r="M54" i="17"/>
  <c r="L54" i="17"/>
  <c r="P53" i="17"/>
  <c r="O53" i="17"/>
  <c r="N53" i="17"/>
  <c r="M53" i="17"/>
  <c r="L53" i="17"/>
  <c r="I53" i="17"/>
  <c r="H53" i="17"/>
  <c r="O51" i="17"/>
  <c r="N51" i="17"/>
  <c r="M51" i="17"/>
  <c r="L51" i="17"/>
  <c r="O50" i="17"/>
  <c r="N50" i="17"/>
  <c r="M50" i="17"/>
  <c r="L50" i="17"/>
  <c r="N49" i="17"/>
  <c r="M49" i="17"/>
  <c r="L49" i="17"/>
  <c r="N48" i="17"/>
  <c r="M48" i="17"/>
  <c r="L48" i="17"/>
  <c r="P47" i="17"/>
  <c r="O47" i="17"/>
  <c r="N47" i="17"/>
  <c r="M47" i="17"/>
  <c r="L47" i="17"/>
  <c r="I47" i="17"/>
  <c r="H47" i="17"/>
  <c r="O4" i="17" s="1"/>
  <c r="P45" i="17"/>
  <c r="N45" i="17"/>
  <c r="M45" i="17"/>
  <c r="L45" i="17"/>
  <c r="N44" i="17"/>
  <c r="M44" i="17"/>
  <c r="L44" i="17"/>
  <c r="N43" i="17"/>
  <c r="M43" i="17"/>
  <c r="L43" i="17"/>
  <c r="P42" i="17"/>
  <c r="O42" i="17"/>
  <c r="N42" i="17"/>
  <c r="M42" i="17"/>
  <c r="L42" i="17"/>
  <c r="I42" i="17"/>
  <c r="J42" i="17" s="1"/>
  <c r="H42" i="17"/>
  <c r="P41" i="17"/>
  <c r="O41" i="17"/>
  <c r="N41" i="17"/>
  <c r="M41" i="17"/>
  <c r="L41" i="17"/>
  <c r="P40" i="17"/>
  <c r="N40" i="17"/>
  <c r="M40" i="17"/>
  <c r="L40" i="17"/>
  <c r="O39" i="17"/>
  <c r="N39" i="17"/>
  <c r="M39" i="17"/>
  <c r="L39" i="17"/>
  <c r="O38" i="17"/>
  <c r="N38" i="17"/>
  <c r="M38" i="17"/>
  <c r="L38" i="17"/>
  <c r="O37" i="17"/>
  <c r="N37" i="17"/>
  <c r="M37" i="17"/>
  <c r="L37" i="17"/>
  <c r="I37" i="17"/>
  <c r="H37" i="17"/>
  <c r="N36" i="17"/>
  <c r="M36" i="17"/>
  <c r="L36" i="17"/>
  <c r="P35" i="17"/>
  <c r="N35" i="17"/>
  <c r="M35" i="17"/>
  <c r="L35" i="17"/>
  <c r="N34" i="17"/>
  <c r="M34" i="17"/>
  <c r="L34" i="17"/>
  <c r="N33" i="17"/>
  <c r="M33" i="17"/>
  <c r="L33" i="17"/>
  <c r="O32" i="17"/>
  <c r="N32" i="17"/>
  <c r="M32" i="17"/>
  <c r="L32" i="17"/>
  <c r="I32" i="17"/>
  <c r="H32" i="17"/>
  <c r="N31" i="17"/>
  <c r="M31" i="17"/>
  <c r="L31" i="17"/>
  <c r="N30" i="17"/>
  <c r="M30" i="17"/>
  <c r="L30" i="17"/>
  <c r="P29" i="17"/>
  <c r="O29" i="17"/>
  <c r="N29" i="17"/>
  <c r="M29" i="17"/>
  <c r="L29" i="17"/>
  <c r="O28" i="17"/>
  <c r="N28" i="17"/>
  <c r="M28" i="17"/>
  <c r="L28" i="17"/>
  <c r="P27" i="17"/>
  <c r="O27" i="17"/>
  <c r="N27" i="17"/>
  <c r="M27" i="17"/>
  <c r="L27" i="17"/>
  <c r="N26" i="17"/>
  <c r="M26" i="17"/>
  <c r="L26" i="17"/>
  <c r="AB25" i="17"/>
  <c r="AA25" i="17"/>
  <c r="Z25" i="17"/>
  <c r="Y25" i="17"/>
  <c r="X25" i="17"/>
  <c r="W25" i="17"/>
  <c r="P25" i="17"/>
  <c r="O25" i="17"/>
  <c r="N25" i="17"/>
  <c r="M25" i="17"/>
  <c r="L25" i="17"/>
  <c r="I25" i="17"/>
  <c r="H25" i="17"/>
  <c r="AB24" i="17"/>
  <c r="AA24" i="17"/>
  <c r="Z24" i="17"/>
  <c r="Y24" i="17"/>
  <c r="X24" i="17"/>
  <c r="W24" i="17"/>
  <c r="N24" i="17"/>
  <c r="M24" i="17"/>
  <c r="L24" i="17"/>
  <c r="AB23" i="17"/>
  <c r="AA23" i="17"/>
  <c r="Z23" i="17"/>
  <c r="Y23" i="17"/>
  <c r="X23" i="17"/>
  <c r="W23" i="17"/>
  <c r="P23" i="17"/>
  <c r="O23" i="17"/>
  <c r="N23" i="17"/>
  <c r="M23" i="17"/>
  <c r="L23" i="17"/>
  <c r="N22" i="17"/>
  <c r="M22" i="17"/>
  <c r="L22" i="17"/>
  <c r="P21" i="17"/>
  <c r="O21" i="17"/>
  <c r="N21" i="17"/>
  <c r="M21" i="17"/>
  <c r="L21" i="17"/>
  <c r="AB20" i="17"/>
  <c r="AA20" i="17"/>
  <c r="Z20" i="17"/>
  <c r="Y20" i="17"/>
  <c r="X20" i="17"/>
  <c r="W20" i="17"/>
  <c r="N20" i="17"/>
  <c r="M20" i="17"/>
  <c r="L20" i="17"/>
  <c r="AB19" i="17"/>
  <c r="AA19" i="17"/>
  <c r="Z19" i="17"/>
  <c r="Y19" i="17"/>
  <c r="X19" i="17"/>
  <c r="W19" i="17"/>
  <c r="N19" i="17"/>
  <c r="M19" i="17"/>
  <c r="L19" i="17"/>
  <c r="AB18" i="17"/>
  <c r="AA18" i="17"/>
  <c r="Z18" i="17"/>
  <c r="Y18" i="17"/>
  <c r="X18" i="17"/>
  <c r="W18" i="17"/>
  <c r="P18" i="17"/>
  <c r="N18" i="17"/>
  <c r="M18" i="17"/>
  <c r="L18" i="17"/>
  <c r="I18" i="17"/>
  <c r="H18" i="17"/>
  <c r="AB17" i="17"/>
  <c r="Z17" i="17"/>
  <c r="Y17" i="17"/>
  <c r="X17" i="17"/>
  <c r="W17" i="17"/>
  <c r="O17" i="17"/>
  <c r="N17" i="17"/>
  <c r="M17" i="17"/>
  <c r="L17" i="17"/>
  <c r="P16" i="17"/>
  <c r="O16" i="17"/>
  <c r="N16" i="17"/>
  <c r="M16" i="17"/>
  <c r="L16" i="17"/>
  <c r="P15" i="17"/>
  <c r="O15" i="17"/>
  <c r="N15" i="17"/>
  <c r="M15" i="17"/>
  <c r="L15" i="17"/>
  <c r="B15" i="17"/>
  <c r="AB14" i="17"/>
  <c r="AA14" i="17"/>
  <c r="Z14" i="17"/>
  <c r="Y14" i="17"/>
  <c r="X14" i="17"/>
  <c r="W14" i="17"/>
  <c r="P14" i="17"/>
  <c r="N14" i="17"/>
  <c r="M14" i="17"/>
  <c r="L14" i="17"/>
  <c r="B14" i="17"/>
  <c r="AB13" i="17"/>
  <c r="AA13" i="17"/>
  <c r="Z13" i="17"/>
  <c r="Y13" i="17"/>
  <c r="X13" i="17"/>
  <c r="W13" i="17"/>
  <c r="P13" i="17"/>
  <c r="O13" i="17"/>
  <c r="N13" i="17"/>
  <c r="M13" i="17"/>
  <c r="L13" i="17"/>
  <c r="AB12" i="17"/>
  <c r="AA12" i="17"/>
  <c r="Z12" i="17"/>
  <c r="Y12" i="17"/>
  <c r="X12" i="17"/>
  <c r="W12" i="17"/>
  <c r="O12" i="17"/>
  <c r="N12" i="17"/>
  <c r="M12" i="17"/>
  <c r="L12" i="17"/>
  <c r="N11" i="17"/>
  <c r="M11" i="17"/>
  <c r="L11" i="17"/>
  <c r="P10" i="17"/>
  <c r="O10" i="17"/>
  <c r="N10" i="17"/>
  <c r="M10" i="17"/>
  <c r="L10" i="17"/>
  <c r="AB9" i="17"/>
  <c r="AA9" i="17"/>
  <c r="Z9" i="17"/>
  <c r="Y9" i="17"/>
  <c r="X9" i="17"/>
  <c r="W9" i="17"/>
  <c r="N9" i="17"/>
  <c r="M9" i="17"/>
  <c r="L9" i="17"/>
  <c r="AB8" i="17"/>
  <c r="AA8" i="17"/>
  <c r="Z8" i="17"/>
  <c r="Y8" i="17"/>
  <c r="X8" i="17"/>
  <c r="W8" i="17"/>
  <c r="O8" i="17"/>
  <c r="N8" i="17"/>
  <c r="M8" i="17"/>
  <c r="L8" i="17"/>
  <c r="AB7" i="17"/>
  <c r="AA7" i="17"/>
  <c r="Z7" i="17"/>
  <c r="Y7" i="17"/>
  <c r="X7" i="17"/>
  <c r="W7" i="17"/>
  <c r="N7" i="17"/>
  <c r="M7" i="17"/>
  <c r="L7" i="17"/>
  <c r="N6" i="17"/>
  <c r="M6" i="17"/>
  <c r="L6" i="17"/>
  <c r="P5" i="17"/>
  <c r="O5" i="17"/>
  <c r="N5" i="17"/>
  <c r="M5" i="17"/>
  <c r="L5" i="17"/>
  <c r="AB4" i="17"/>
  <c r="AA4" i="17"/>
  <c r="Z4" i="17"/>
  <c r="Y4" i="17"/>
  <c r="X4" i="17"/>
  <c r="W4" i="17"/>
  <c r="N4" i="17"/>
  <c r="M4" i="17"/>
  <c r="L4" i="17"/>
  <c r="AB3" i="17"/>
  <c r="AA3" i="17"/>
  <c r="Z3" i="17"/>
  <c r="Y3" i="17"/>
  <c r="X3" i="17"/>
  <c r="W3" i="17"/>
  <c r="P3" i="17"/>
  <c r="O3" i="17"/>
  <c r="N3" i="17"/>
  <c r="M3" i="17"/>
  <c r="L3" i="17"/>
  <c r="AB2" i="17"/>
  <c r="AA2" i="17"/>
  <c r="Z2" i="17"/>
  <c r="Y2" i="17"/>
  <c r="X2" i="17"/>
  <c r="W2" i="17"/>
  <c r="P1" i="17"/>
  <c r="O1" i="17"/>
  <c r="N1" i="17"/>
  <c r="M1" i="17"/>
  <c r="L1" i="17"/>
  <c r="I556" i="12"/>
  <c r="H556" i="12"/>
  <c r="I551" i="12"/>
  <c r="H551" i="12"/>
  <c r="I546" i="12"/>
  <c r="H546" i="12"/>
  <c r="O38" i="12" s="1"/>
  <c r="I541" i="12"/>
  <c r="H541" i="12"/>
  <c r="O37" i="12" s="1"/>
  <c r="I535" i="12"/>
  <c r="J535" i="12" s="1"/>
  <c r="H535" i="12"/>
  <c r="O121" i="12" s="1"/>
  <c r="I529" i="12"/>
  <c r="H529" i="12"/>
  <c r="J529" i="12" s="1"/>
  <c r="I522" i="12"/>
  <c r="H522" i="12"/>
  <c r="O36" i="12" s="1"/>
  <c r="I517" i="12"/>
  <c r="P111" i="12" s="1"/>
  <c r="H517" i="12"/>
  <c r="O111" i="12" s="1"/>
  <c r="I510" i="12"/>
  <c r="H510" i="12"/>
  <c r="I505" i="12"/>
  <c r="H505" i="12"/>
  <c r="I500" i="12"/>
  <c r="P101" i="12" s="1"/>
  <c r="H500" i="12"/>
  <c r="O101" i="12" s="1"/>
  <c r="I494" i="12"/>
  <c r="H494" i="12"/>
  <c r="I489" i="12"/>
  <c r="H489" i="12"/>
  <c r="I483" i="12"/>
  <c r="H483" i="12"/>
  <c r="O91" i="12" s="1"/>
  <c r="I477" i="12"/>
  <c r="P86" i="12" s="1"/>
  <c r="H477" i="12"/>
  <c r="O86" i="12" s="1"/>
  <c r="I472" i="12"/>
  <c r="P33" i="12" s="1"/>
  <c r="H472" i="12"/>
  <c r="I467" i="12"/>
  <c r="J467" i="12" s="1"/>
  <c r="H467" i="12"/>
  <c r="I461" i="12"/>
  <c r="H461" i="12"/>
  <c r="O76" i="12" s="1"/>
  <c r="I456" i="12"/>
  <c r="H456" i="12"/>
  <c r="O71" i="12" s="1"/>
  <c r="I450" i="12"/>
  <c r="H450" i="12"/>
  <c r="O32" i="12" s="1"/>
  <c r="I445" i="12"/>
  <c r="J445" i="12" s="1"/>
  <c r="H445" i="12"/>
  <c r="I440" i="12"/>
  <c r="H440" i="12"/>
  <c r="I435" i="12"/>
  <c r="H435" i="12"/>
  <c r="O56" i="12" s="1"/>
  <c r="I430" i="12"/>
  <c r="H430" i="12"/>
  <c r="I425" i="12"/>
  <c r="H425" i="12"/>
  <c r="I420" i="12"/>
  <c r="H420" i="12"/>
  <c r="I415" i="12"/>
  <c r="P29" i="12" s="1"/>
  <c r="H415" i="12"/>
  <c r="O29" i="12" s="1"/>
  <c r="I410" i="12"/>
  <c r="H410" i="12"/>
  <c r="I405" i="12"/>
  <c r="P115" i="12" s="1"/>
  <c r="H405" i="12"/>
  <c r="O115" i="12" s="1"/>
  <c r="I400" i="12"/>
  <c r="H400" i="12"/>
  <c r="I394" i="12"/>
  <c r="H394" i="12"/>
  <c r="O110" i="12" s="1"/>
  <c r="I388" i="12"/>
  <c r="H388" i="12"/>
  <c r="J388" i="12" s="1"/>
  <c r="I383" i="12"/>
  <c r="H383" i="12"/>
  <c r="I377" i="12"/>
  <c r="H377" i="12"/>
  <c r="I372" i="12"/>
  <c r="P95" i="12" s="1"/>
  <c r="H372" i="12"/>
  <c r="I367" i="12"/>
  <c r="H367" i="12"/>
  <c r="I361" i="12"/>
  <c r="J361" i="12" s="1"/>
  <c r="H361" i="12"/>
  <c r="O90" i="12" s="1"/>
  <c r="I355" i="12"/>
  <c r="H355" i="12"/>
  <c r="I350" i="12"/>
  <c r="H350" i="12"/>
  <c r="I345" i="12"/>
  <c r="H345" i="12"/>
  <c r="O80" i="12" s="1"/>
  <c r="I340" i="12"/>
  <c r="H340" i="12"/>
  <c r="O75" i="12" s="1"/>
  <c r="I335" i="12"/>
  <c r="H335" i="12"/>
  <c r="I330" i="12"/>
  <c r="P24" i="12" s="1"/>
  <c r="H330" i="12"/>
  <c r="I325" i="12"/>
  <c r="H325" i="12"/>
  <c r="I320" i="12"/>
  <c r="P60" i="12" s="1"/>
  <c r="H320" i="12"/>
  <c r="O60" i="12" s="1"/>
  <c r="I315" i="12"/>
  <c r="H315" i="12"/>
  <c r="J315" i="12" s="1"/>
  <c r="I310" i="12"/>
  <c r="H310" i="12"/>
  <c r="O23" i="12" s="1"/>
  <c r="I305" i="12"/>
  <c r="P50" i="12" s="1"/>
  <c r="H305" i="12"/>
  <c r="I300" i="12"/>
  <c r="J300" i="12" s="1"/>
  <c r="H300" i="12"/>
  <c r="I295" i="12"/>
  <c r="H295" i="12"/>
  <c r="I289" i="12"/>
  <c r="P119" i="12" s="1"/>
  <c r="H289" i="12"/>
  <c r="O119" i="12" s="1"/>
  <c r="I284" i="12"/>
  <c r="H284" i="12"/>
  <c r="O114" i="12" s="1"/>
  <c r="J279" i="12"/>
  <c r="I279" i="12"/>
  <c r="H279" i="12"/>
  <c r="I274" i="12"/>
  <c r="H274" i="12"/>
  <c r="O109" i="12" s="1"/>
  <c r="I269" i="12"/>
  <c r="H269" i="12"/>
  <c r="O104" i="12" s="1"/>
  <c r="I264" i="12"/>
  <c r="P19" i="12" s="1"/>
  <c r="H264" i="12"/>
  <c r="I259" i="12"/>
  <c r="H259" i="12"/>
  <c r="I254" i="12"/>
  <c r="H254" i="12"/>
  <c r="O94" i="12" s="1"/>
  <c r="I249" i="12"/>
  <c r="P18" i="12" s="1"/>
  <c r="H249" i="12"/>
  <c r="O18" i="12" s="1"/>
  <c r="I244" i="12"/>
  <c r="H244" i="12"/>
  <c r="O89" i="12" s="1"/>
  <c r="I239" i="12"/>
  <c r="J239" i="12" s="1"/>
  <c r="H239" i="12"/>
  <c r="I234" i="12"/>
  <c r="H234" i="12"/>
  <c r="O17" i="12" s="1"/>
  <c r="I228" i="12"/>
  <c r="P79" i="12" s="1"/>
  <c r="H228" i="12"/>
  <c r="I223" i="12"/>
  <c r="H223" i="12"/>
  <c r="O74" i="12" s="1"/>
  <c r="I218" i="12"/>
  <c r="H218" i="12"/>
  <c r="O69" i="12" s="1"/>
  <c r="I213" i="12"/>
  <c r="H213" i="12"/>
  <c r="O16" i="12" s="1"/>
  <c r="I208" i="12"/>
  <c r="H208" i="12"/>
  <c r="I203" i="12"/>
  <c r="H203" i="12"/>
  <c r="I198" i="12"/>
  <c r="H198" i="12"/>
  <c r="I193" i="12"/>
  <c r="P15" i="12" s="1"/>
  <c r="H193" i="12"/>
  <c r="I188" i="12"/>
  <c r="H188" i="12"/>
  <c r="O49" i="12" s="1"/>
  <c r="I183" i="12"/>
  <c r="H183" i="12"/>
  <c r="O14" i="12" s="1"/>
  <c r="I178" i="12"/>
  <c r="H178" i="12"/>
  <c r="O13" i="12" s="1"/>
  <c r="I173" i="12"/>
  <c r="J173" i="12" s="1"/>
  <c r="H173" i="12"/>
  <c r="I168" i="12"/>
  <c r="P113" i="12" s="1"/>
  <c r="H168" i="12"/>
  <c r="I163" i="12"/>
  <c r="H163" i="12"/>
  <c r="I158" i="12"/>
  <c r="P108" i="12" s="1"/>
  <c r="H158" i="12"/>
  <c r="O108" i="12" s="1"/>
  <c r="I153" i="12"/>
  <c r="H153" i="12"/>
  <c r="I148" i="12"/>
  <c r="P11" i="12" s="1"/>
  <c r="H148" i="12"/>
  <c r="O11" i="12" s="1"/>
  <c r="I143" i="12"/>
  <c r="H143" i="12"/>
  <c r="O98" i="12" s="1"/>
  <c r="I138" i="12"/>
  <c r="H138" i="12"/>
  <c r="O93" i="12" s="1"/>
  <c r="I133" i="12"/>
  <c r="H133" i="12"/>
  <c r="I128" i="12"/>
  <c r="H128" i="12"/>
  <c r="I123" i="12"/>
  <c r="H123" i="12"/>
  <c r="O83" i="12" s="1"/>
  <c r="N121" i="12"/>
  <c r="M121" i="12"/>
  <c r="L121" i="12"/>
  <c r="O120" i="12"/>
  <c r="N120" i="12"/>
  <c r="M120" i="12"/>
  <c r="L120" i="12"/>
  <c r="N119" i="12"/>
  <c r="M119" i="12"/>
  <c r="L119" i="12"/>
  <c r="P118" i="12"/>
  <c r="O118" i="12"/>
  <c r="N118" i="12"/>
  <c r="M118" i="12"/>
  <c r="L118" i="12"/>
  <c r="I118" i="12"/>
  <c r="H118" i="12"/>
  <c r="P116" i="12"/>
  <c r="O116" i="12"/>
  <c r="N116" i="12"/>
  <c r="M116" i="12"/>
  <c r="L116" i="12"/>
  <c r="N115" i="12"/>
  <c r="M115" i="12"/>
  <c r="L115" i="12"/>
  <c r="N114" i="12"/>
  <c r="M114" i="12"/>
  <c r="L114" i="12"/>
  <c r="O113" i="12"/>
  <c r="N113" i="12"/>
  <c r="M113" i="12"/>
  <c r="L113" i="12"/>
  <c r="I112" i="12"/>
  <c r="H112" i="12"/>
  <c r="O78" i="12" s="1"/>
  <c r="N111" i="12"/>
  <c r="M111" i="12"/>
  <c r="L111" i="12"/>
  <c r="N110" i="12"/>
  <c r="M110" i="12"/>
  <c r="L110" i="12"/>
  <c r="P109" i="12"/>
  <c r="N109" i="12"/>
  <c r="M109" i="12"/>
  <c r="L109" i="12"/>
  <c r="N108" i="12"/>
  <c r="M108" i="12"/>
  <c r="L108" i="12"/>
  <c r="I107" i="12"/>
  <c r="P73" i="12" s="1"/>
  <c r="H107" i="12"/>
  <c r="O73" i="12" s="1"/>
  <c r="O106" i="12"/>
  <c r="N106" i="12"/>
  <c r="M106" i="12"/>
  <c r="L106" i="12"/>
  <c r="P105" i="12"/>
  <c r="N105" i="12"/>
  <c r="M105" i="12"/>
  <c r="L105" i="12"/>
  <c r="N104" i="12"/>
  <c r="M104" i="12"/>
  <c r="L104" i="12"/>
  <c r="P103" i="12"/>
  <c r="O103" i="12"/>
  <c r="N103" i="12"/>
  <c r="M103" i="12"/>
  <c r="L103" i="12"/>
  <c r="I102" i="12"/>
  <c r="H102" i="12"/>
  <c r="O68" i="12" s="1"/>
  <c r="N101" i="12"/>
  <c r="M101" i="12"/>
  <c r="L101" i="12"/>
  <c r="O100" i="12"/>
  <c r="N100" i="12"/>
  <c r="M100" i="12"/>
  <c r="L100" i="12"/>
  <c r="P99" i="12"/>
  <c r="O99" i="12"/>
  <c r="N99" i="12"/>
  <c r="M99" i="12"/>
  <c r="L99" i="12"/>
  <c r="P98" i="12"/>
  <c r="N98" i="12"/>
  <c r="M98" i="12"/>
  <c r="L98" i="12"/>
  <c r="I97" i="12"/>
  <c r="P8" i="12" s="1"/>
  <c r="H97" i="12"/>
  <c r="O8" i="12" s="1"/>
  <c r="P96" i="12"/>
  <c r="O96" i="12"/>
  <c r="N96" i="12"/>
  <c r="M96" i="12"/>
  <c r="L96" i="12"/>
  <c r="O95" i="12"/>
  <c r="N95" i="12"/>
  <c r="M95" i="12"/>
  <c r="L95" i="12"/>
  <c r="P94" i="12"/>
  <c r="N94" i="12"/>
  <c r="M94" i="12"/>
  <c r="L94" i="12"/>
  <c r="N93" i="12"/>
  <c r="M93" i="12"/>
  <c r="L93" i="12"/>
  <c r="I92" i="12"/>
  <c r="P63" i="12" s="1"/>
  <c r="H92" i="12"/>
  <c r="J92" i="12" s="1"/>
  <c r="P91" i="12"/>
  <c r="N91" i="12"/>
  <c r="M91" i="12"/>
  <c r="L91" i="12"/>
  <c r="P90" i="12"/>
  <c r="N90" i="12"/>
  <c r="M90" i="12"/>
  <c r="L90" i="12"/>
  <c r="N89" i="12"/>
  <c r="M89" i="12"/>
  <c r="L89" i="12"/>
  <c r="O88" i="12"/>
  <c r="N88" i="12"/>
  <c r="M88" i="12"/>
  <c r="L88" i="12"/>
  <c r="I87" i="12"/>
  <c r="J87" i="12" s="1"/>
  <c r="H87" i="12"/>
  <c r="N86" i="12"/>
  <c r="M86" i="12"/>
  <c r="L86" i="12"/>
  <c r="P85" i="12"/>
  <c r="O85" i="12"/>
  <c r="N85" i="12"/>
  <c r="M85" i="12"/>
  <c r="L85" i="12"/>
  <c r="P84" i="12"/>
  <c r="O84" i="12"/>
  <c r="N84" i="12"/>
  <c r="M84" i="12"/>
  <c r="L84" i="12"/>
  <c r="N83" i="12"/>
  <c r="M83" i="12"/>
  <c r="L83" i="12"/>
  <c r="P81" i="12"/>
  <c r="O81" i="12"/>
  <c r="N81" i="12"/>
  <c r="M81" i="12"/>
  <c r="L81" i="12"/>
  <c r="I81" i="12"/>
  <c r="H81" i="12"/>
  <c r="P80" i="12"/>
  <c r="N80" i="12"/>
  <c r="M80" i="12"/>
  <c r="L80" i="12"/>
  <c r="O79" i="12"/>
  <c r="N79" i="12"/>
  <c r="M79" i="12"/>
  <c r="L79" i="12"/>
  <c r="P78" i="12"/>
  <c r="N78" i="12"/>
  <c r="M78" i="12"/>
  <c r="L78" i="12"/>
  <c r="P76" i="12"/>
  <c r="N76" i="12"/>
  <c r="M76" i="12"/>
  <c r="L76" i="12"/>
  <c r="I76" i="12"/>
  <c r="P7" i="12" s="1"/>
  <c r="H76" i="12"/>
  <c r="O7" i="12" s="1"/>
  <c r="N75" i="12"/>
  <c r="M75" i="12"/>
  <c r="L75" i="12"/>
  <c r="P74" i="12"/>
  <c r="N74" i="12"/>
  <c r="M74" i="12"/>
  <c r="L74" i="12"/>
  <c r="N73" i="12"/>
  <c r="M73" i="12"/>
  <c r="L73" i="12"/>
  <c r="N71" i="12"/>
  <c r="M71" i="12"/>
  <c r="L71" i="12"/>
  <c r="O70" i="12"/>
  <c r="N70" i="12"/>
  <c r="M70" i="12"/>
  <c r="L70" i="12"/>
  <c r="I70" i="12"/>
  <c r="H70" i="12"/>
  <c r="P69" i="12"/>
  <c r="N69" i="12"/>
  <c r="M69" i="12"/>
  <c r="L69" i="12"/>
  <c r="N68" i="12"/>
  <c r="M68" i="12"/>
  <c r="L68" i="12"/>
  <c r="P66" i="12"/>
  <c r="O66" i="12"/>
  <c r="N66" i="12"/>
  <c r="M66" i="12"/>
  <c r="L66" i="12"/>
  <c r="P65" i="12"/>
  <c r="O65" i="12"/>
  <c r="N65" i="12"/>
  <c r="M65" i="12"/>
  <c r="L65" i="12"/>
  <c r="I65" i="12"/>
  <c r="J65" i="12" s="1"/>
  <c r="H65" i="12"/>
  <c r="O6" i="12" s="1"/>
  <c r="O64" i="12"/>
  <c r="N64" i="12"/>
  <c r="M64" i="12"/>
  <c r="L64" i="12"/>
  <c r="N63" i="12"/>
  <c r="M63" i="12"/>
  <c r="L63" i="12"/>
  <c r="P61" i="12"/>
  <c r="O61" i="12"/>
  <c r="N61" i="12"/>
  <c r="M61" i="12"/>
  <c r="L61" i="12"/>
  <c r="N60" i="12"/>
  <c r="M60" i="12"/>
  <c r="L60" i="12"/>
  <c r="I60" i="12"/>
  <c r="H60" i="12"/>
  <c r="O59" i="12"/>
  <c r="N59" i="12"/>
  <c r="M59" i="12"/>
  <c r="L59" i="12"/>
  <c r="P58" i="12"/>
  <c r="O58" i="12"/>
  <c r="N58" i="12"/>
  <c r="M58" i="12"/>
  <c r="L58" i="12"/>
  <c r="N56" i="12"/>
  <c r="M56" i="12"/>
  <c r="L56" i="12"/>
  <c r="P55" i="12"/>
  <c r="O55" i="12"/>
  <c r="N55" i="12"/>
  <c r="M55" i="12"/>
  <c r="L55" i="12"/>
  <c r="I55" i="12"/>
  <c r="H55" i="12"/>
  <c r="P54" i="12"/>
  <c r="O54" i="12"/>
  <c r="N54" i="12"/>
  <c r="M54" i="12"/>
  <c r="L54" i="12"/>
  <c r="P53" i="12"/>
  <c r="O53" i="12"/>
  <c r="N53" i="12"/>
  <c r="M53" i="12"/>
  <c r="L53" i="12"/>
  <c r="P51" i="12"/>
  <c r="O51" i="12"/>
  <c r="N51" i="12"/>
  <c r="M51" i="12"/>
  <c r="L51" i="12"/>
  <c r="N50" i="12"/>
  <c r="M50" i="12"/>
  <c r="L50" i="12"/>
  <c r="I50" i="12"/>
  <c r="P46" i="12" s="1"/>
  <c r="H50" i="12"/>
  <c r="O46" i="12" s="1"/>
  <c r="P49" i="12"/>
  <c r="N49" i="12"/>
  <c r="M49" i="12"/>
  <c r="L49" i="12"/>
  <c r="O48" i="12"/>
  <c r="N48" i="12"/>
  <c r="M48" i="12"/>
  <c r="L48" i="12"/>
  <c r="N46" i="12"/>
  <c r="M46" i="12"/>
  <c r="L46" i="12"/>
  <c r="N45" i="12"/>
  <c r="M45" i="12"/>
  <c r="L45" i="12"/>
  <c r="I45" i="12"/>
  <c r="P45" i="12" s="1"/>
  <c r="H45" i="12"/>
  <c r="O45" i="12" s="1"/>
  <c r="N44" i="12"/>
  <c r="M44" i="12"/>
  <c r="L44" i="12"/>
  <c r="N43" i="12"/>
  <c r="M43" i="12"/>
  <c r="L43" i="12"/>
  <c r="N42" i="12"/>
  <c r="M42" i="12"/>
  <c r="L42" i="12"/>
  <c r="O40" i="12"/>
  <c r="N40" i="12"/>
  <c r="M40" i="12"/>
  <c r="L40" i="12"/>
  <c r="P39" i="12"/>
  <c r="O39" i="12"/>
  <c r="N39" i="12"/>
  <c r="M39" i="12"/>
  <c r="L39" i="12"/>
  <c r="I39" i="12"/>
  <c r="P44" i="12" s="1"/>
  <c r="H39" i="12"/>
  <c r="P38" i="12"/>
  <c r="N38" i="12"/>
  <c r="M38" i="12"/>
  <c r="L38" i="12"/>
  <c r="P37" i="12"/>
  <c r="N37" i="12"/>
  <c r="M37" i="12"/>
  <c r="L37" i="12"/>
  <c r="P36" i="12"/>
  <c r="N36" i="12"/>
  <c r="M36" i="12"/>
  <c r="L36" i="12"/>
  <c r="P35" i="12"/>
  <c r="O35" i="12"/>
  <c r="N35" i="12"/>
  <c r="M35" i="12"/>
  <c r="L35" i="12"/>
  <c r="O34" i="12"/>
  <c r="N34" i="12"/>
  <c r="M34" i="12"/>
  <c r="L34" i="12"/>
  <c r="N33" i="12"/>
  <c r="M33" i="12"/>
  <c r="L33" i="12"/>
  <c r="I33" i="12"/>
  <c r="P43" i="12" s="1"/>
  <c r="H33" i="12"/>
  <c r="O43" i="12" s="1"/>
  <c r="N32" i="12"/>
  <c r="M32" i="12"/>
  <c r="L32" i="12"/>
  <c r="P31" i="12"/>
  <c r="O31" i="12"/>
  <c r="N31" i="12"/>
  <c r="M31" i="12"/>
  <c r="L31" i="12"/>
  <c r="P30" i="12"/>
  <c r="O30" i="12"/>
  <c r="N30" i="12"/>
  <c r="M30" i="12"/>
  <c r="L30" i="12"/>
  <c r="N29" i="12"/>
  <c r="M29" i="12"/>
  <c r="L29" i="12"/>
  <c r="O28" i="12"/>
  <c r="N28" i="12"/>
  <c r="M28" i="12"/>
  <c r="L28" i="12"/>
  <c r="I28" i="12"/>
  <c r="P42" i="12" s="1"/>
  <c r="H28" i="12"/>
  <c r="O42" i="12" s="1"/>
  <c r="P27" i="12"/>
  <c r="O27" i="12"/>
  <c r="N27" i="12"/>
  <c r="M27" i="12"/>
  <c r="L27" i="12"/>
  <c r="AB26" i="12"/>
  <c r="AA26" i="12"/>
  <c r="Z26" i="12"/>
  <c r="Y26" i="12"/>
  <c r="X26" i="12"/>
  <c r="W26" i="12"/>
  <c r="P26" i="12"/>
  <c r="O26" i="12"/>
  <c r="N26" i="12"/>
  <c r="M26" i="12"/>
  <c r="L26" i="12"/>
  <c r="AB25" i="12"/>
  <c r="AA25" i="12"/>
  <c r="Z25" i="12"/>
  <c r="Y25" i="12"/>
  <c r="X25" i="12"/>
  <c r="W25" i="12"/>
  <c r="P25" i="12"/>
  <c r="O25" i="12"/>
  <c r="N25" i="12"/>
  <c r="M25" i="12"/>
  <c r="L25" i="12"/>
  <c r="AB24" i="12"/>
  <c r="AA24" i="12"/>
  <c r="Z24" i="12"/>
  <c r="Y24" i="12"/>
  <c r="X24" i="12"/>
  <c r="W24" i="12"/>
  <c r="O24" i="12"/>
  <c r="N24" i="12"/>
  <c r="M24" i="12"/>
  <c r="L24" i="12"/>
  <c r="N23" i="12"/>
  <c r="M23" i="12"/>
  <c r="L23" i="12"/>
  <c r="I23" i="12"/>
  <c r="H23" i="12"/>
  <c r="O4" i="12" s="1"/>
  <c r="P22" i="12"/>
  <c r="O22" i="12"/>
  <c r="N22" i="12"/>
  <c r="M22" i="12"/>
  <c r="L22" i="12"/>
  <c r="AB21" i="12"/>
  <c r="AA21" i="12"/>
  <c r="Z21" i="12"/>
  <c r="Y21" i="12"/>
  <c r="X21" i="12"/>
  <c r="W21" i="12"/>
  <c r="P21" i="12"/>
  <c r="O21" i="12"/>
  <c r="N21" i="12"/>
  <c r="M21" i="12"/>
  <c r="L21" i="12"/>
  <c r="AB20" i="12"/>
  <c r="AA20" i="12"/>
  <c r="Z20" i="12"/>
  <c r="Y20" i="12"/>
  <c r="X20" i="12"/>
  <c r="W20" i="12"/>
  <c r="P20" i="12"/>
  <c r="O20" i="12"/>
  <c r="N20" i="12"/>
  <c r="M20" i="12"/>
  <c r="L20" i="12"/>
  <c r="AB19" i="12"/>
  <c r="AA19" i="12"/>
  <c r="Z19" i="12"/>
  <c r="Y19" i="12"/>
  <c r="X19" i="12"/>
  <c r="W19" i="12"/>
  <c r="O19" i="12"/>
  <c r="N19" i="12"/>
  <c r="M19" i="12"/>
  <c r="L19" i="12"/>
  <c r="N18" i="12"/>
  <c r="M18" i="12"/>
  <c r="L18" i="12"/>
  <c r="I18" i="12"/>
  <c r="H18" i="12"/>
  <c r="O3" i="12" s="1"/>
  <c r="N17" i="12"/>
  <c r="M17" i="12"/>
  <c r="L17" i="12"/>
  <c r="AB16" i="12"/>
  <c r="AA16" i="12"/>
  <c r="Z16" i="12"/>
  <c r="Y16" i="12"/>
  <c r="X16" i="12"/>
  <c r="W16" i="12"/>
  <c r="N16" i="12"/>
  <c r="M16" i="12"/>
  <c r="L16" i="12"/>
  <c r="AB15" i="12"/>
  <c r="AA15" i="12"/>
  <c r="Z15" i="12"/>
  <c r="Y15" i="12"/>
  <c r="X15" i="12"/>
  <c r="W15" i="12"/>
  <c r="O15" i="12"/>
  <c r="N15" i="12"/>
  <c r="M15" i="12"/>
  <c r="L15" i="12"/>
  <c r="B15" i="12"/>
  <c r="AB14" i="12"/>
  <c r="AA14" i="12"/>
  <c r="Z14" i="12"/>
  <c r="Y14" i="12"/>
  <c r="X14" i="12"/>
  <c r="W14" i="12"/>
  <c r="P14" i="12"/>
  <c r="N14" i="12"/>
  <c r="M14" i="12"/>
  <c r="L14" i="12"/>
  <c r="B14" i="12"/>
  <c r="AB13" i="12"/>
  <c r="Z13" i="12"/>
  <c r="Y13" i="12"/>
  <c r="X13" i="12"/>
  <c r="W13" i="12"/>
  <c r="N13" i="12"/>
  <c r="M13" i="12"/>
  <c r="L13" i="12"/>
  <c r="P12" i="12"/>
  <c r="O12" i="12"/>
  <c r="N12" i="12"/>
  <c r="M12" i="12"/>
  <c r="L12" i="12"/>
  <c r="N11" i="12"/>
  <c r="M11" i="12"/>
  <c r="L11" i="12"/>
  <c r="AB10" i="12"/>
  <c r="AA10" i="12"/>
  <c r="Z10" i="12"/>
  <c r="Y10" i="12"/>
  <c r="X10" i="12"/>
  <c r="W10" i="12"/>
  <c r="P10" i="12"/>
  <c r="O10" i="12"/>
  <c r="N10" i="12"/>
  <c r="M10" i="12"/>
  <c r="L10" i="12"/>
  <c r="AB9" i="12"/>
  <c r="AA9" i="12"/>
  <c r="Z9" i="12"/>
  <c r="Y9" i="12"/>
  <c r="X9" i="12"/>
  <c r="W9" i="12"/>
  <c r="P9" i="12"/>
  <c r="O9" i="12"/>
  <c r="N9" i="12"/>
  <c r="M9" i="12"/>
  <c r="L9" i="12"/>
  <c r="AB8" i="12"/>
  <c r="AA8" i="12"/>
  <c r="Z8" i="12"/>
  <c r="Y8" i="12"/>
  <c r="X8" i="12"/>
  <c r="W8" i="12"/>
  <c r="N8" i="12"/>
  <c r="M8" i="12"/>
  <c r="L8" i="12"/>
  <c r="AB7" i="12"/>
  <c r="Z7" i="12"/>
  <c r="Y7" i="12"/>
  <c r="X7" i="12"/>
  <c r="W7" i="12"/>
  <c r="N7" i="12"/>
  <c r="M7" i="12"/>
  <c r="L7" i="12"/>
  <c r="P6" i="12"/>
  <c r="N6" i="12"/>
  <c r="M6" i="12"/>
  <c r="L6" i="12"/>
  <c r="P5" i="12"/>
  <c r="O5" i="12"/>
  <c r="N5" i="12"/>
  <c r="M5" i="12"/>
  <c r="L5" i="12"/>
  <c r="AB4" i="12"/>
  <c r="AA4" i="12"/>
  <c r="Z4" i="12"/>
  <c r="Y4" i="12"/>
  <c r="X4" i="12"/>
  <c r="W4" i="12"/>
  <c r="N4" i="12"/>
  <c r="M4" i="12"/>
  <c r="L4" i="12"/>
  <c r="AB3" i="12"/>
  <c r="AA3" i="12"/>
  <c r="Z3" i="12"/>
  <c r="Y3" i="12"/>
  <c r="X3" i="12"/>
  <c r="W3" i="12"/>
  <c r="P3" i="12"/>
  <c r="N3" i="12"/>
  <c r="M3" i="12"/>
  <c r="L3" i="12"/>
  <c r="AB2" i="12"/>
  <c r="AA2" i="12"/>
  <c r="B16" i="12" s="1"/>
  <c r="Z2" i="12"/>
  <c r="Y2" i="12"/>
  <c r="X2" i="12"/>
  <c r="W2" i="12"/>
  <c r="P1" i="12"/>
  <c r="O1" i="12"/>
  <c r="N1" i="12"/>
  <c r="M1" i="12"/>
  <c r="L1" i="12"/>
  <c r="J81" i="12" l="1"/>
  <c r="J193" i="12"/>
  <c r="J213" i="12"/>
  <c r="J244" i="12"/>
  <c r="J274" i="12"/>
  <c r="J206" i="17"/>
  <c r="J284" i="12"/>
  <c r="J355" i="12"/>
  <c r="J440" i="12"/>
  <c r="J483" i="12"/>
  <c r="J551" i="12"/>
  <c r="J37" i="17"/>
  <c r="J115" i="17"/>
  <c r="J246" i="17"/>
  <c r="J118" i="12"/>
  <c r="J153" i="12"/>
  <c r="J32" i="17"/>
  <c r="J53" i="17"/>
  <c r="J63" i="17"/>
  <c r="J241" i="17"/>
  <c r="J120" i="17"/>
  <c r="J324" i="17"/>
  <c r="J367" i="17"/>
  <c r="J556" i="12"/>
  <c r="P40" i="12"/>
  <c r="J472" i="12"/>
  <c r="O33" i="12"/>
  <c r="J68" i="17"/>
  <c r="P49" i="17"/>
  <c r="J79" i="17"/>
  <c r="J335" i="17"/>
  <c r="P31" i="17"/>
  <c r="J357" i="17"/>
  <c r="J410" i="12"/>
  <c r="P120" i="12"/>
  <c r="J450" i="12"/>
  <c r="P32" i="12"/>
  <c r="J494" i="12"/>
  <c r="J145" i="17"/>
  <c r="J200" i="17"/>
  <c r="J419" i="17"/>
  <c r="P39" i="17"/>
  <c r="J454" i="17"/>
  <c r="J208" i="12"/>
  <c r="P64" i="12"/>
  <c r="J234" i="12"/>
  <c r="P17" i="12"/>
  <c r="J109" i="17"/>
  <c r="P8" i="17"/>
  <c r="J165" i="17"/>
  <c r="P73" i="17"/>
  <c r="J297" i="17"/>
  <c r="J319" i="17"/>
  <c r="P72" i="17"/>
  <c r="J340" i="17"/>
  <c r="J439" i="17"/>
  <c r="J435" i="12"/>
  <c r="P56" i="12"/>
  <c r="P33" i="17"/>
  <c r="J130" i="17"/>
  <c r="J266" i="17"/>
  <c r="O24" i="17"/>
  <c r="J281" i="17"/>
  <c r="P55" i="17"/>
  <c r="J424" i="17"/>
  <c r="J489" i="12"/>
  <c r="P34" i="12"/>
  <c r="P114" i="12"/>
  <c r="J269" i="12"/>
  <c r="P104" i="12"/>
  <c r="J138" i="12"/>
  <c r="P93" i="12"/>
  <c r="J178" i="12"/>
  <c r="P13" i="12"/>
  <c r="J23" i="12"/>
  <c r="J123" i="12"/>
  <c r="P83" i="12"/>
  <c r="J39" i="12"/>
  <c r="O44" i="12"/>
  <c r="J195" i="17"/>
  <c r="P17" i="17"/>
  <c r="P121" i="12"/>
  <c r="J158" i="12"/>
  <c r="J198" i="12"/>
  <c r="J231" i="17"/>
  <c r="J388" i="17"/>
  <c r="P89" i="17"/>
  <c r="J409" i="17"/>
  <c r="J510" i="12"/>
  <c r="P106" i="12"/>
  <c r="J216" i="17"/>
  <c r="P19" i="17"/>
  <c r="J469" i="17"/>
  <c r="P44" i="17"/>
  <c r="J394" i="12"/>
  <c r="P110" i="12"/>
  <c r="J70" i="12"/>
  <c r="J335" i="12"/>
  <c r="P70" i="12"/>
  <c r="J33" i="12"/>
  <c r="J102" i="12"/>
  <c r="J377" i="12"/>
  <c r="P100" i="12"/>
  <c r="J400" i="12"/>
  <c r="P28" i="12"/>
  <c r="P16" i="12"/>
  <c r="J45" i="12"/>
  <c r="J305" i="12"/>
  <c r="J320" i="12"/>
  <c r="J340" i="12"/>
  <c r="P75" i="12"/>
  <c r="P67" i="17"/>
  <c r="J89" i="17"/>
  <c r="J541" i="12"/>
  <c r="J236" i="17"/>
  <c r="J303" i="17"/>
  <c r="J474" i="17"/>
  <c r="J456" i="12"/>
  <c r="J128" i="12"/>
  <c r="J163" i="12"/>
  <c r="J218" i="12"/>
  <c r="J254" i="12"/>
  <c r="J310" i="12"/>
  <c r="J325" i="12"/>
  <c r="J383" i="12"/>
  <c r="J420" i="12"/>
  <c r="J522" i="12"/>
  <c r="J47" i="17"/>
  <c r="J84" i="17"/>
  <c r="J99" i="17"/>
  <c r="J185" i="17"/>
  <c r="J271" i="17"/>
  <c r="J286" i="17"/>
  <c r="J362" i="17"/>
  <c r="J378" i="17"/>
  <c r="J444" i="17"/>
  <c r="J459" i="17"/>
  <c r="J55" i="12"/>
  <c r="J97" i="12"/>
  <c r="J461" i="12"/>
  <c r="J546" i="12"/>
  <c r="J18" i="17"/>
  <c r="J94" i="17"/>
  <c r="J135" i="17"/>
  <c r="J155" i="17"/>
  <c r="J170" i="17"/>
  <c r="J221" i="17"/>
  <c r="J309" i="17"/>
  <c r="J429" i="17"/>
  <c r="J477" i="12"/>
  <c r="J150" i="17"/>
  <c r="J251" i="17"/>
  <c r="J18" i="12"/>
  <c r="J50" i="12"/>
  <c r="J133" i="12"/>
  <c r="J188" i="12"/>
  <c r="J203" i="12"/>
  <c r="J259" i="12"/>
  <c r="J295" i="12"/>
  <c r="J350" i="12"/>
  <c r="J367" i="12"/>
  <c r="J405" i="12"/>
  <c r="J425" i="12"/>
  <c r="J505" i="12"/>
  <c r="P22" i="17"/>
  <c r="J25" i="17"/>
  <c r="P28" i="17"/>
  <c r="P48" i="17"/>
  <c r="P78" i="17"/>
  <c r="P86" i="17"/>
  <c r="J104" i="17"/>
  <c r="J190" i="17"/>
  <c r="J276" i="17"/>
  <c r="J291" i="17"/>
  <c r="J398" i="17"/>
  <c r="J414" i="17"/>
  <c r="J393" i="17"/>
  <c r="P23" i="12"/>
  <c r="J60" i="12"/>
  <c r="J264" i="12"/>
  <c r="J430" i="12"/>
  <c r="P4" i="17"/>
  <c r="P6" i="17"/>
  <c r="P68" i="17"/>
  <c r="J73" i="17"/>
  <c r="J226" i="17"/>
  <c r="J314" i="17"/>
  <c r="J330" i="17"/>
  <c r="J352" i="17"/>
  <c r="J434" i="17"/>
  <c r="Q28" i="17"/>
  <c r="Q50" i="17"/>
  <c r="Q66" i="17"/>
  <c r="O2" i="17"/>
  <c r="Q2" i="17" s="1"/>
  <c r="Q13" i="17" s="1"/>
  <c r="P7" i="17"/>
  <c r="P9" i="17"/>
  <c r="P12" i="17"/>
  <c r="P20" i="17"/>
  <c r="J140" i="17"/>
  <c r="J180" i="17"/>
  <c r="J261" i="17"/>
  <c r="J347" i="17"/>
  <c r="P50" i="17"/>
  <c r="P58" i="17"/>
  <c r="P62" i="17"/>
  <c r="P82" i="17"/>
  <c r="Q84" i="12"/>
  <c r="Q71" i="12"/>
  <c r="Q42" i="12"/>
  <c r="Q51" i="12"/>
  <c r="Q55" i="12"/>
  <c r="Q81" i="12"/>
  <c r="O2" i="12"/>
  <c r="Q2" i="12" s="1"/>
  <c r="Q64" i="12" s="1"/>
  <c r="P48" i="12"/>
  <c r="P68" i="12"/>
  <c r="P71" i="12"/>
  <c r="P88" i="12"/>
  <c r="O105" i="12"/>
  <c r="J168" i="12"/>
  <c r="J249" i="12"/>
  <c r="J289" i="12"/>
  <c r="J330" i="12"/>
  <c r="J372" i="12"/>
  <c r="J415" i="12"/>
  <c r="J500" i="12"/>
  <c r="P4" i="12"/>
  <c r="O50" i="12"/>
  <c r="O63" i="12"/>
  <c r="J76" i="12"/>
  <c r="P89" i="12"/>
  <c r="J112" i="12"/>
  <c r="J143" i="12"/>
  <c r="J183" i="12"/>
  <c r="J223" i="12"/>
  <c r="J345" i="12"/>
  <c r="J517" i="12"/>
  <c r="J107" i="12"/>
  <c r="J148" i="12"/>
  <c r="J228" i="12"/>
  <c r="P59" i="12"/>
  <c r="J28" i="12"/>
  <c r="Q45" i="12" l="1"/>
  <c r="Q33" i="17"/>
  <c r="Q118" i="12"/>
  <c r="Q78" i="12"/>
  <c r="Q75" i="12"/>
  <c r="Q99" i="12"/>
  <c r="Q21" i="12"/>
  <c r="Q104" i="12"/>
  <c r="Q51" i="17"/>
  <c r="Q72" i="17"/>
  <c r="Q64" i="17"/>
  <c r="Q12" i="12"/>
  <c r="Q73" i="12"/>
  <c r="Q68" i="12"/>
  <c r="Q43" i="12"/>
  <c r="Q43" i="17"/>
  <c r="Q11" i="17"/>
  <c r="Q44" i="12"/>
  <c r="Q116" i="12"/>
  <c r="Q7" i="12"/>
  <c r="Q59" i="12"/>
  <c r="Q95" i="12"/>
  <c r="Q88" i="12"/>
  <c r="Q100" i="12"/>
  <c r="Q26" i="17"/>
  <c r="Q84" i="17"/>
  <c r="Q36" i="17"/>
  <c r="Q32" i="17"/>
  <c r="Q38" i="17"/>
  <c r="Q60" i="17"/>
  <c r="Q40" i="17"/>
  <c r="Q7" i="17"/>
  <c r="Q31" i="17"/>
  <c r="Q27" i="17"/>
  <c r="Q68" i="17"/>
  <c r="Q14" i="17"/>
  <c r="Q73" i="17"/>
  <c r="Q25" i="17"/>
  <c r="Q21" i="17"/>
  <c r="Q86" i="17"/>
  <c r="Q44" i="17"/>
  <c r="Q48" i="12"/>
  <c r="Q23" i="12"/>
  <c r="Q15" i="12"/>
  <c r="Q65" i="12"/>
  <c r="Q62" i="17"/>
  <c r="Q45" i="17"/>
  <c r="Q16" i="17"/>
  <c r="Q82" i="17"/>
  <c r="Q34" i="17"/>
  <c r="Q83" i="12"/>
  <c r="Q93" i="12"/>
  <c r="Q115" i="12"/>
  <c r="Q11" i="12"/>
  <c r="Q53" i="17"/>
  <c r="R53" i="17" s="1"/>
  <c r="Q5" i="17"/>
  <c r="Q10" i="17"/>
  <c r="Q78" i="17"/>
  <c r="Q4" i="17"/>
  <c r="Q76" i="17"/>
  <c r="Q81" i="17"/>
  <c r="Q92" i="17"/>
  <c r="Q6" i="17"/>
  <c r="Q24" i="17"/>
  <c r="Q39" i="17"/>
  <c r="Q87" i="17"/>
  <c r="Q83" i="17"/>
  <c r="Q67" i="17"/>
  <c r="Q59" i="17"/>
  <c r="Q55" i="17"/>
  <c r="S53" i="17" s="1"/>
  <c r="Q89" i="17"/>
  <c r="Q69" i="17"/>
  <c r="Q88" i="17"/>
  <c r="Q57" i="17"/>
  <c r="Q48" i="17"/>
  <c r="Q29" i="17"/>
  <c r="Q94" i="17"/>
  <c r="Q91" i="17"/>
  <c r="Q74" i="17"/>
  <c r="Q71" i="17"/>
  <c r="Q42" i="17"/>
  <c r="Q23" i="17"/>
  <c r="Q20" i="17"/>
  <c r="Q12" i="17"/>
  <c r="Q77" i="17"/>
  <c r="Q65" i="17"/>
  <c r="Q61" i="17"/>
  <c r="Q49" i="17"/>
  <c r="Q41" i="17"/>
  <c r="Q37" i="17"/>
  <c r="Q19" i="17"/>
  <c r="Q9" i="17"/>
  <c r="Q54" i="17"/>
  <c r="Q93" i="17"/>
  <c r="Q79" i="17"/>
  <c r="Q22" i="17"/>
  <c r="Q8" i="17"/>
  <c r="Q35" i="17"/>
  <c r="Q15" i="17"/>
  <c r="Q58" i="17"/>
  <c r="Q47" i="17"/>
  <c r="Q18" i="17"/>
  <c r="Q30" i="17"/>
  <c r="Q17" i="17"/>
  <c r="Q3" i="17"/>
  <c r="Q80" i="12"/>
  <c r="Q17" i="12"/>
  <c r="Q34" i="12"/>
  <c r="Q13" i="12"/>
  <c r="Q10" i="12"/>
  <c r="Q96" i="12"/>
  <c r="Q25" i="12"/>
  <c r="Q8" i="12"/>
  <c r="Q103" i="12"/>
  <c r="Q70" i="12"/>
  <c r="Q66" i="12"/>
  <c r="Q38" i="12"/>
  <c r="Q27" i="12"/>
  <c r="Q121" i="12"/>
  <c r="Q109" i="12"/>
  <c r="Q101" i="12"/>
  <c r="Q85" i="12"/>
  <c r="Q40" i="12"/>
  <c r="Q29" i="12"/>
  <c r="Q6" i="12"/>
  <c r="Q76" i="12"/>
  <c r="Q60" i="12"/>
  <c r="Q53" i="12"/>
  <c r="Q26" i="12"/>
  <c r="Q24" i="12"/>
  <c r="Q106" i="12"/>
  <c r="Q86" i="12"/>
  <c r="Q54" i="12"/>
  <c r="Q30" i="12"/>
  <c r="Q22" i="12"/>
  <c r="Q20" i="12"/>
  <c r="Q113" i="12"/>
  <c r="Q56" i="12"/>
  <c r="Q36" i="12"/>
  <c r="Q9" i="12"/>
  <c r="Q61" i="12"/>
  <c r="Q31" i="12"/>
  <c r="Q35" i="12"/>
  <c r="Q19" i="12"/>
  <c r="Q46" i="12"/>
  <c r="Q63" i="12"/>
  <c r="Q111" i="12"/>
  <c r="Q58" i="12"/>
  <c r="Q16" i="12"/>
  <c r="Q119" i="12"/>
  <c r="Q3" i="12"/>
  <c r="Q39" i="12"/>
  <c r="Q94" i="12"/>
  <c r="Q90" i="12"/>
  <c r="Q28" i="12"/>
  <c r="Q50" i="12"/>
  <c r="Q114" i="12"/>
  <c r="Q37" i="12"/>
  <c r="Q110" i="12"/>
  <c r="Q91" i="12"/>
  <c r="Q74" i="12"/>
  <c r="Q33" i="12"/>
  <c r="Q69" i="12"/>
  <c r="S68" i="12" s="1"/>
  <c r="Q120" i="12"/>
  <c r="Q18" i="12"/>
  <c r="Q105" i="12"/>
  <c r="Q98" i="12"/>
  <c r="Q4" i="12"/>
  <c r="Q89" i="12"/>
  <c r="Q79" i="12"/>
  <c r="Q49" i="12"/>
  <c r="Q32" i="12"/>
  <c r="Q14" i="12"/>
  <c r="Q108" i="12"/>
  <c r="Q5" i="12"/>
  <c r="S86" i="17" l="1"/>
  <c r="O16" i="10" s="1"/>
  <c r="S48" i="12"/>
  <c r="R64" i="17"/>
  <c r="T64" i="17" s="1"/>
  <c r="R118" i="12"/>
  <c r="R68" i="12"/>
  <c r="R48" i="12"/>
  <c r="T48" i="12" s="1"/>
  <c r="S64" i="17"/>
  <c r="S83" i="12"/>
  <c r="R93" i="12"/>
  <c r="T53" i="17"/>
  <c r="S78" i="12"/>
  <c r="S88" i="12"/>
  <c r="R73" i="12"/>
  <c r="R78" i="12"/>
  <c r="S57" i="17"/>
  <c r="R57" i="17"/>
  <c r="S81" i="17"/>
  <c r="T16" i="10" s="1"/>
  <c r="R81" i="17"/>
  <c r="S76" i="17"/>
  <c r="R76" i="17"/>
  <c r="S71" i="17"/>
  <c r="R71" i="17"/>
  <c r="S91" i="17"/>
  <c r="J16" i="10" s="1"/>
  <c r="R91" i="17"/>
  <c r="R86" i="17"/>
  <c r="S113" i="12"/>
  <c r="R113" i="12"/>
  <c r="R88" i="12"/>
  <c r="T68" i="12"/>
  <c r="R98" i="12"/>
  <c r="S98" i="12"/>
  <c r="S118" i="12"/>
  <c r="S53" i="12"/>
  <c r="T15" i="10" s="1"/>
  <c r="R53" i="12"/>
  <c r="R58" i="12"/>
  <c r="S58" i="12"/>
  <c r="S93" i="12"/>
  <c r="T93" i="12" s="1"/>
  <c r="S73" i="12"/>
  <c r="T73" i="12" s="1"/>
  <c r="S108" i="12"/>
  <c r="R108" i="12"/>
  <c r="R83" i="12"/>
  <c r="R63" i="12"/>
  <c r="S63" i="12"/>
  <c r="S103" i="12"/>
  <c r="R103" i="12"/>
  <c r="T88" i="12" l="1"/>
  <c r="T58" i="12"/>
  <c r="P15" i="10" s="1"/>
  <c r="O15" i="10"/>
  <c r="T63" i="12"/>
  <c r="K15" i="10" s="1"/>
  <c r="J15" i="10"/>
  <c r="Y3" i="10"/>
  <c r="N15" i="10"/>
  <c r="Y4" i="10"/>
  <c r="I15" i="10"/>
  <c r="Y2" i="10"/>
  <c r="S15" i="10"/>
  <c r="Z2" i="10"/>
  <c r="S16" i="10"/>
  <c r="T78" i="12"/>
  <c r="T83" i="12"/>
  <c r="T86" i="17"/>
  <c r="P16" i="10" s="1"/>
  <c r="Z3" i="10"/>
  <c r="N16" i="10"/>
  <c r="T118" i="12"/>
  <c r="Z4" i="10"/>
  <c r="I16" i="10"/>
  <c r="T108" i="12"/>
  <c r="T98" i="12"/>
  <c r="T91" i="17"/>
  <c r="K16" i="10" s="1"/>
  <c r="T57" i="17"/>
  <c r="T81" i="17"/>
  <c r="U16" i="10" s="1"/>
  <c r="T76" i="17"/>
  <c r="T71" i="17"/>
  <c r="T103" i="12"/>
  <c r="T113" i="12"/>
  <c r="T53" i="12"/>
  <c r="U15" i="10" s="1"/>
  <c r="U41" i="18" l="1"/>
  <c r="U40" i="19"/>
  <c r="V34" i="19"/>
  <c r="V35" i="18"/>
  <c r="U35" i="18"/>
  <c r="U34" i="19"/>
  <c r="V40" i="19"/>
  <c r="V41" i="18"/>
  <c r="V29" i="18"/>
  <c r="V28" i="19"/>
  <c r="U29" i="18"/>
  <c r="U28" i="19"/>
  <c r="U35" i="4"/>
  <c r="V47" i="4"/>
  <c r="V35" i="5"/>
  <c r="V41" i="6"/>
  <c r="V47" i="3"/>
  <c r="V41" i="2"/>
  <c r="V35" i="4"/>
  <c r="V35" i="3"/>
  <c r="V25" i="5"/>
  <c r="V29" i="2"/>
  <c r="V29" i="6"/>
  <c r="U35" i="3"/>
  <c r="U29" i="6"/>
  <c r="U25" i="5"/>
  <c r="U29" i="2"/>
  <c r="V35" i="2"/>
  <c r="V35" i="6"/>
  <c r="V41" i="4"/>
  <c r="V30" i="5"/>
  <c r="V41" i="3"/>
  <c r="U47" i="3"/>
  <c r="U41" i="2"/>
  <c r="U41" i="6"/>
  <c r="U35" i="5"/>
  <c r="U47" i="4"/>
  <c r="U35" i="2"/>
  <c r="U30" i="5"/>
  <c r="U35" i="6"/>
  <c r="U41" i="4"/>
  <c r="U41" i="3"/>
  <c r="C6" i="10"/>
  <c r="D5" i="10"/>
  <c r="C5" i="10"/>
  <c r="B5" i="10"/>
  <c r="C4" i="10"/>
  <c r="B4" i="10"/>
  <c r="D3" i="10"/>
  <c r="C3" i="10"/>
  <c r="B3" i="10"/>
  <c r="C2" i="10"/>
  <c r="B2" i="10"/>
  <c r="N80" i="6"/>
  <c r="A35" i="9" s="1"/>
  <c r="M80" i="6"/>
  <c r="L80" i="6"/>
  <c r="N79" i="6"/>
  <c r="A34" i="9" s="1"/>
  <c r="M79" i="6"/>
  <c r="L79" i="6"/>
  <c r="N78" i="6"/>
  <c r="A33" i="9" s="1"/>
  <c r="M78" i="6"/>
  <c r="L78" i="6"/>
  <c r="N77" i="6"/>
  <c r="A32" i="9" s="1"/>
  <c r="M77" i="6"/>
  <c r="L77" i="6"/>
  <c r="N76" i="6"/>
  <c r="A31" i="9" s="1"/>
  <c r="M76" i="6"/>
  <c r="L76" i="6"/>
  <c r="N75" i="6"/>
  <c r="A30" i="9" s="1"/>
  <c r="M75" i="6"/>
  <c r="L75" i="6"/>
  <c r="N74" i="6"/>
  <c r="A29" i="9" s="1"/>
  <c r="M74" i="6"/>
  <c r="L74" i="6"/>
  <c r="N73" i="6"/>
  <c r="A28" i="9" s="1"/>
  <c r="M73" i="6"/>
  <c r="L73" i="6"/>
  <c r="N72" i="6"/>
  <c r="A27" i="9" s="1"/>
  <c r="M72" i="6"/>
  <c r="L72" i="6"/>
  <c r="N71" i="6"/>
  <c r="A26" i="9" s="1"/>
  <c r="M71" i="6"/>
  <c r="L71" i="6"/>
  <c r="N70" i="6"/>
  <c r="A25" i="9" s="1"/>
  <c r="M70" i="6"/>
  <c r="L70" i="6"/>
  <c r="N69" i="6"/>
  <c r="A24" i="9" s="1"/>
  <c r="M69" i="6"/>
  <c r="L69" i="6"/>
  <c r="N68" i="6"/>
  <c r="A23" i="9" s="1"/>
  <c r="M68" i="6"/>
  <c r="L68" i="6"/>
  <c r="N67" i="6"/>
  <c r="A22" i="9" s="1"/>
  <c r="M67" i="6"/>
  <c r="L67" i="6"/>
  <c r="N66" i="6"/>
  <c r="A21" i="9" s="1"/>
  <c r="M66" i="6"/>
  <c r="L66" i="6"/>
  <c r="N65" i="6"/>
  <c r="A20" i="9" s="1"/>
  <c r="M65" i="6"/>
  <c r="L65" i="6"/>
  <c r="N64" i="6"/>
  <c r="A19" i="9" s="1"/>
  <c r="M64" i="6"/>
  <c r="L64" i="6"/>
  <c r="N63" i="6"/>
  <c r="A18" i="9" s="1"/>
  <c r="M63" i="6"/>
  <c r="L63" i="6"/>
  <c r="N62" i="6"/>
  <c r="A17" i="9" s="1"/>
  <c r="M62" i="6"/>
  <c r="L62" i="6"/>
  <c r="N61" i="6"/>
  <c r="A16" i="9" s="1"/>
  <c r="M61" i="6"/>
  <c r="L61" i="6"/>
  <c r="N60" i="6"/>
  <c r="A15" i="9" s="1"/>
  <c r="M60" i="6"/>
  <c r="L60" i="6"/>
  <c r="N59" i="6"/>
  <c r="A14" i="9" s="1"/>
  <c r="M59" i="6"/>
  <c r="L59" i="6"/>
  <c r="N58" i="6"/>
  <c r="A13" i="9" s="1"/>
  <c r="M58" i="6"/>
  <c r="L58" i="6"/>
  <c r="N57" i="6"/>
  <c r="A12" i="9" s="1"/>
  <c r="M57" i="6"/>
  <c r="L57" i="6"/>
  <c r="N56" i="6"/>
  <c r="A11" i="9" s="1"/>
  <c r="M56" i="6"/>
  <c r="L56" i="6"/>
  <c r="N55" i="6"/>
  <c r="A10" i="9" s="1"/>
  <c r="M55" i="6"/>
  <c r="L55" i="6"/>
  <c r="N54" i="6"/>
  <c r="A9" i="9" s="1"/>
  <c r="M54" i="6"/>
  <c r="L54" i="6"/>
  <c r="N53" i="6"/>
  <c r="A8" i="9" s="1"/>
  <c r="M53" i="6"/>
  <c r="L53" i="6"/>
  <c r="N52" i="6"/>
  <c r="A7" i="9" s="1"/>
  <c r="M52" i="6"/>
  <c r="L52" i="6"/>
  <c r="N51" i="6"/>
  <c r="A6" i="9" s="1"/>
  <c r="M51" i="6"/>
  <c r="L51" i="6"/>
  <c r="N50" i="6"/>
  <c r="A5" i="9" s="1"/>
  <c r="M50" i="6"/>
  <c r="L50" i="6"/>
  <c r="N49" i="6"/>
  <c r="A4" i="9" s="1"/>
  <c r="M49" i="6"/>
  <c r="L49" i="6"/>
  <c r="N48" i="6"/>
  <c r="A3" i="9" s="1"/>
  <c r="M48" i="6"/>
  <c r="L48" i="6"/>
  <c r="N47" i="6"/>
  <c r="A2" i="9" s="1"/>
  <c r="M47" i="6"/>
  <c r="L47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H2" i="10" s="1"/>
  <c r="M41" i="6"/>
  <c r="L41" i="6"/>
  <c r="N39" i="6"/>
  <c r="M39" i="6"/>
  <c r="L39" i="6"/>
  <c r="N38" i="6"/>
  <c r="M38" i="6"/>
  <c r="L38" i="6"/>
  <c r="N37" i="6"/>
  <c r="M37" i="6"/>
  <c r="L37" i="6"/>
  <c r="N36" i="6"/>
  <c r="M36" i="6"/>
  <c r="L36" i="6"/>
  <c r="N35" i="6"/>
  <c r="M2" i="10" s="1"/>
  <c r="M35" i="6"/>
  <c r="L35" i="6"/>
  <c r="N33" i="6"/>
  <c r="M33" i="6"/>
  <c r="L33" i="6"/>
  <c r="N32" i="6"/>
  <c r="M32" i="6"/>
  <c r="L32" i="6"/>
  <c r="AD31" i="6"/>
  <c r="AC31" i="6"/>
  <c r="AB31" i="6"/>
  <c r="AA31" i="6"/>
  <c r="Z31" i="6"/>
  <c r="Y31" i="6"/>
  <c r="N31" i="6"/>
  <c r="M31" i="6"/>
  <c r="L31" i="6"/>
  <c r="AD30" i="6"/>
  <c r="AB30" i="6"/>
  <c r="AA30" i="6"/>
  <c r="Z30" i="6"/>
  <c r="Y30" i="6"/>
  <c r="N30" i="6"/>
  <c r="M30" i="6"/>
  <c r="L30" i="6"/>
  <c r="AD29" i="6"/>
  <c r="AC29" i="6"/>
  <c r="AB29" i="6"/>
  <c r="AA29" i="6"/>
  <c r="Z29" i="6"/>
  <c r="Y29" i="6"/>
  <c r="N29" i="6"/>
  <c r="R2" i="10" s="1"/>
  <c r="M29" i="6"/>
  <c r="L29" i="6"/>
  <c r="AD28" i="6"/>
  <c r="AC28" i="6"/>
  <c r="AB28" i="6"/>
  <c r="AA28" i="6"/>
  <c r="Z28" i="6"/>
  <c r="Y28" i="6"/>
  <c r="N27" i="6"/>
  <c r="M27" i="6"/>
  <c r="L27" i="6"/>
  <c r="N26" i="6"/>
  <c r="M26" i="6"/>
  <c r="L26" i="6"/>
  <c r="AD25" i="6"/>
  <c r="AC25" i="6"/>
  <c r="AB25" i="6"/>
  <c r="AA25" i="6"/>
  <c r="Z25" i="6"/>
  <c r="Y25" i="6"/>
  <c r="N25" i="6"/>
  <c r="M25" i="6"/>
  <c r="L25" i="6"/>
  <c r="AD24" i="6"/>
  <c r="AC24" i="6"/>
  <c r="AB24" i="6"/>
  <c r="AA24" i="6"/>
  <c r="Z24" i="6"/>
  <c r="Y24" i="6"/>
  <c r="N24" i="6"/>
  <c r="M24" i="6"/>
  <c r="L24" i="6"/>
  <c r="AD23" i="6"/>
  <c r="AC23" i="6"/>
  <c r="AB23" i="6"/>
  <c r="AA23" i="6"/>
  <c r="Z23" i="6"/>
  <c r="Y23" i="6"/>
  <c r="N23" i="6"/>
  <c r="M23" i="6"/>
  <c r="L23" i="6"/>
  <c r="N21" i="6"/>
  <c r="M21" i="6"/>
  <c r="L21" i="6"/>
  <c r="AD20" i="6"/>
  <c r="AC20" i="6"/>
  <c r="AB20" i="6"/>
  <c r="AA20" i="6"/>
  <c r="Z20" i="6"/>
  <c r="Y20" i="6"/>
  <c r="N20" i="6"/>
  <c r="M20" i="6"/>
  <c r="L20" i="6"/>
  <c r="AD19" i="6"/>
  <c r="AC19" i="6"/>
  <c r="AB19" i="6"/>
  <c r="AA19" i="6"/>
  <c r="Z19" i="6"/>
  <c r="Y19" i="6"/>
  <c r="N19" i="6"/>
  <c r="M19" i="6"/>
  <c r="L19" i="6"/>
  <c r="AD18" i="6"/>
  <c r="AC18" i="6"/>
  <c r="AB18" i="6"/>
  <c r="AA18" i="6"/>
  <c r="Z18" i="6"/>
  <c r="Y18" i="6"/>
  <c r="N18" i="6"/>
  <c r="M18" i="6"/>
  <c r="L18" i="6"/>
  <c r="AD17" i="6"/>
  <c r="AB17" i="6"/>
  <c r="AA17" i="6"/>
  <c r="Z17" i="6"/>
  <c r="Y17" i="6"/>
  <c r="N17" i="6"/>
  <c r="M17" i="6"/>
  <c r="L17" i="6"/>
  <c r="N16" i="6"/>
  <c r="M16" i="6"/>
  <c r="L16" i="6"/>
  <c r="N15" i="6"/>
  <c r="M15" i="6"/>
  <c r="L15" i="6"/>
  <c r="AD14" i="6"/>
  <c r="AC14" i="6"/>
  <c r="AB14" i="6"/>
  <c r="AA14" i="6"/>
  <c r="Z14" i="6"/>
  <c r="Y14" i="6"/>
  <c r="N14" i="6"/>
  <c r="M14" i="6"/>
  <c r="L14" i="6"/>
  <c r="AD13" i="6"/>
  <c r="AC13" i="6"/>
  <c r="AB13" i="6"/>
  <c r="AA13" i="6"/>
  <c r="Z13" i="6"/>
  <c r="Y13" i="6"/>
  <c r="N13" i="6"/>
  <c r="M13" i="6"/>
  <c r="L13" i="6"/>
  <c r="AD12" i="6"/>
  <c r="AC12" i="6"/>
  <c r="AB12" i="6"/>
  <c r="AA12" i="6"/>
  <c r="Z12" i="6"/>
  <c r="Y12" i="6"/>
  <c r="N12" i="6"/>
  <c r="M12" i="6"/>
  <c r="L12" i="6"/>
  <c r="N11" i="6"/>
  <c r="M11" i="6"/>
  <c r="L11" i="6"/>
  <c r="N10" i="6"/>
  <c r="M10" i="6"/>
  <c r="L10" i="6"/>
  <c r="AD9" i="6"/>
  <c r="AC9" i="6"/>
  <c r="AB9" i="6"/>
  <c r="AA9" i="6"/>
  <c r="Z9" i="6"/>
  <c r="Y9" i="6"/>
  <c r="N9" i="6"/>
  <c r="M9" i="6"/>
  <c r="L9" i="6"/>
  <c r="AD8" i="6"/>
  <c r="AC8" i="6"/>
  <c r="AB8" i="6"/>
  <c r="AA8" i="6"/>
  <c r="Z8" i="6"/>
  <c r="Y8" i="6"/>
  <c r="N8" i="6"/>
  <c r="M8" i="6"/>
  <c r="L8" i="6"/>
  <c r="AD7" i="6"/>
  <c r="AC7" i="6"/>
  <c r="AB7" i="6"/>
  <c r="AA7" i="6"/>
  <c r="Z7" i="6"/>
  <c r="Y7" i="6"/>
  <c r="N7" i="6"/>
  <c r="M7" i="6"/>
  <c r="L7" i="6"/>
  <c r="N6" i="6"/>
  <c r="M6" i="6"/>
  <c r="L6" i="6"/>
  <c r="N5" i="6"/>
  <c r="M5" i="6"/>
  <c r="L5" i="6"/>
  <c r="AD4" i="6"/>
  <c r="AC4" i="6"/>
  <c r="AB4" i="6"/>
  <c r="AA4" i="6"/>
  <c r="Z4" i="6"/>
  <c r="Y4" i="6"/>
  <c r="N4" i="6"/>
  <c r="M4" i="6"/>
  <c r="L4" i="6"/>
  <c r="AD3" i="6"/>
  <c r="AC3" i="6"/>
  <c r="AB3" i="6"/>
  <c r="AA3" i="6"/>
  <c r="Z3" i="6"/>
  <c r="Y3" i="6"/>
  <c r="N3" i="6"/>
  <c r="M3" i="6"/>
  <c r="L3" i="6"/>
  <c r="AD2" i="6"/>
  <c r="AC2" i="6"/>
  <c r="AB2" i="6"/>
  <c r="AA2" i="6"/>
  <c r="Z2" i="6"/>
  <c r="Y2" i="6"/>
  <c r="P1" i="6"/>
  <c r="O1" i="6"/>
  <c r="N1" i="6"/>
  <c r="M1" i="6"/>
  <c r="L1" i="6"/>
  <c r="I414" i="5"/>
  <c r="P38" i="5" s="1"/>
  <c r="H414" i="5"/>
  <c r="O38" i="5" s="1"/>
  <c r="I409" i="5"/>
  <c r="P33" i="5" s="1"/>
  <c r="H409" i="5"/>
  <c r="O33" i="5" s="1"/>
  <c r="I403" i="5"/>
  <c r="H403" i="5"/>
  <c r="O28" i="5" s="1"/>
  <c r="I397" i="5"/>
  <c r="P15" i="5" s="1"/>
  <c r="H397" i="5"/>
  <c r="O15" i="5" s="1"/>
  <c r="I391" i="5"/>
  <c r="P14" i="5" s="1"/>
  <c r="H391" i="5"/>
  <c r="O14" i="5" s="1"/>
  <c r="I386" i="5"/>
  <c r="H386" i="5"/>
  <c r="O13" i="5" s="1"/>
  <c r="I380" i="5"/>
  <c r="P67" i="5" s="1"/>
  <c r="C63" i="9" s="1"/>
  <c r="H380" i="5"/>
  <c r="O67" i="5" s="1"/>
  <c r="I375" i="5"/>
  <c r="H375" i="5"/>
  <c r="O66" i="5" s="1"/>
  <c r="I370" i="5"/>
  <c r="P65" i="5" s="1"/>
  <c r="C61" i="9" s="1"/>
  <c r="H370" i="5"/>
  <c r="O65" i="5" s="1"/>
  <c r="I364" i="5"/>
  <c r="H364" i="5"/>
  <c r="O64" i="5" s="1"/>
  <c r="I359" i="5"/>
  <c r="P63" i="5" s="1"/>
  <c r="C59" i="9" s="1"/>
  <c r="H359" i="5"/>
  <c r="O63" i="5" s="1"/>
  <c r="I354" i="5"/>
  <c r="P62" i="5" s="1"/>
  <c r="C58" i="9" s="1"/>
  <c r="H354" i="5"/>
  <c r="O62" i="5" s="1"/>
  <c r="I349" i="5"/>
  <c r="P37" i="5" s="1"/>
  <c r="H349" i="5"/>
  <c r="O37" i="5" s="1"/>
  <c r="I343" i="5"/>
  <c r="P32" i="5" s="1"/>
  <c r="H343" i="5"/>
  <c r="O32" i="5" s="1"/>
  <c r="I338" i="5"/>
  <c r="P27" i="5" s="1"/>
  <c r="H338" i="5"/>
  <c r="O27" i="5" s="1"/>
  <c r="I333" i="5"/>
  <c r="P12" i="5" s="1"/>
  <c r="H333" i="5"/>
  <c r="O12" i="5" s="1"/>
  <c r="I328" i="5"/>
  <c r="H328" i="5"/>
  <c r="O11" i="5" s="1"/>
  <c r="I323" i="5"/>
  <c r="P10" i="5" s="1"/>
  <c r="H323" i="5"/>
  <c r="O10" i="5" s="1"/>
  <c r="I318" i="5"/>
  <c r="P61" i="5" s="1"/>
  <c r="C57" i="9" s="1"/>
  <c r="H318" i="5"/>
  <c r="O61" i="5" s="1"/>
  <c r="I313" i="5"/>
  <c r="P60" i="5" s="1"/>
  <c r="C56" i="9" s="1"/>
  <c r="H313" i="5"/>
  <c r="O60" i="5" s="1"/>
  <c r="I306" i="5"/>
  <c r="H306" i="5"/>
  <c r="O59" i="5" s="1"/>
  <c r="I301" i="5"/>
  <c r="P58" i="5" s="1"/>
  <c r="C54" i="9" s="1"/>
  <c r="H301" i="5"/>
  <c r="O58" i="5" s="1"/>
  <c r="I296" i="5"/>
  <c r="H296" i="5"/>
  <c r="O57" i="5" s="1"/>
  <c r="I291" i="5"/>
  <c r="P56" i="5" s="1"/>
  <c r="C52" i="9" s="1"/>
  <c r="H291" i="5"/>
  <c r="O56" i="5" s="1"/>
  <c r="I285" i="5"/>
  <c r="P55" i="5" s="1"/>
  <c r="C51" i="9" s="1"/>
  <c r="H285" i="5"/>
  <c r="O55" i="5" s="1"/>
  <c r="I279" i="5"/>
  <c r="P54" i="5" s="1"/>
  <c r="C50" i="9" s="1"/>
  <c r="H279" i="5"/>
  <c r="O54" i="5" s="1"/>
  <c r="I274" i="5"/>
  <c r="P53" i="5" s="1"/>
  <c r="C49" i="9" s="1"/>
  <c r="H274" i="5"/>
  <c r="O53" i="5" s="1"/>
  <c r="I269" i="5"/>
  <c r="H269" i="5"/>
  <c r="O52" i="5" s="1"/>
  <c r="I264" i="5"/>
  <c r="P51" i="5" s="1"/>
  <c r="C47" i="9" s="1"/>
  <c r="H264" i="5"/>
  <c r="O51" i="5" s="1"/>
  <c r="I258" i="5"/>
  <c r="H258" i="5"/>
  <c r="O36" i="5" s="1"/>
  <c r="I252" i="5"/>
  <c r="H252" i="5"/>
  <c r="O31" i="5" s="1"/>
  <c r="I247" i="5"/>
  <c r="P26" i="5" s="1"/>
  <c r="H247" i="5"/>
  <c r="O26" i="5" s="1"/>
  <c r="I240" i="5"/>
  <c r="H240" i="5"/>
  <c r="O9" i="5" s="1"/>
  <c r="I233" i="5"/>
  <c r="P8" i="5" s="1"/>
  <c r="H233" i="5"/>
  <c r="O8" i="5" s="1"/>
  <c r="I226" i="5"/>
  <c r="H226" i="5"/>
  <c r="O7" i="5" s="1"/>
  <c r="I219" i="5"/>
  <c r="H219" i="5"/>
  <c r="O50" i="5" s="1"/>
  <c r="I213" i="5"/>
  <c r="P49" i="5" s="1"/>
  <c r="C45" i="9" s="1"/>
  <c r="H213" i="5"/>
  <c r="O49" i="5" s="1"/>
  <c r="I206" i="5"/>
  <c r="P48" i="5" s="1"/>
  <c r="C44" i="9" s="1"/>
  <c r="H206" i="5"/>
  <c r="O48" i="5" s="1"/>
  <c r="I201" i="5"/>
  <c r="P47" i="5" s="1"/>
  <c r="C43" i="9" s="1"/>
  <c r="H201" i="5"/>
  <c r="O47" i="5" s="1"/>
  <c r="I196" i="5"/>
  <c r="H196" i="5"/>
  <c r="O46" i="5" s="1"/>
  <c r="I190" i="5"/>
  <c r="P45" i="5" s="1"/>
  <c r="C41" i="9" s="1"/>
  <c r="H190" i="5"/>
  <c r="O45" i="5" s="1"/>
  <c r="I183" i="5"/>
  <c r="P44" i="5" s="1"/>
  <c r="C40" i="9" s="1"/>
  <c r="H183" i="5"/>
  <c r="O44" i="5" s="1"/>
  <c r="I176" i="5"/>
  <c r="P43" i="5" s="1"/>
  <c r="C39" i="9" s="1"/>
  <c r="H176" i="5"/>
  <c r="O43" i="5" s="1"/>
  <c r="I169" i="5"/>
  <c r="P42" i="5" s="1"/>
  <c r="C38" i="9" s="1"/>
  <c r="H169" i="5"/>
  <c r="O42" i="5" s="1"/>
  <c r="I163" i="5"/>
  <c r="P41" i="5" s="1"/>
  <c r="C37" i="9" s="1"/>
  <c r="H163" i="5"/>
  <c r="O41" i="5" s="1"/>
  <c r="I156" i="5"/>
  <c r="H156" i="5"/>
  <c r="O40" i="5" s="1"/>
  <c r="I150" i="5"/>
  <c r="P35" i="5" s="1"/>
  <c r="H150" i="5"/>
  <c r="O35" i="5" s="1"/>
  <c r="I143" i="5"/>
  <c r="P30" i="5" s="1"/>
  <c r="H143" i="5"/>
  <c r="O30" i="5" s="1"/>
  <c r="I137" i="5"/>
  <c r="H137" i="5"/>
  <c r="O25" i="5" s="1"/>
  <c r="I132" i="5"/>
  <c r="P6" i="5" s="1"/>
  <c r="H132" i="5"/>
  <c r="O6" i="5" s="1"/>
  <c r="I125" i="5"/>
  <c r="H125" i="5"/>
  <c r="I118" i="5"/>
  <c r="H118" i="5"/>
  <c r="I113" i="5"/>
  <c r="H113" i="5"/>
  <c r="I108" i="5"/>
  <c r="P5" i="5" s="1"/>
  <c r="H108" i="5"/>
  <c r="O5" i="5" s="1"/>
  <c r="I103" i="5"/>
  <c r="P23" i="5" s="1"/>
  <c r="H103" i="5"/>
  <c r="O23" i="5" s="1"/>
  <c r="I98" i="5"/>
  <c r="H98" i="5"/>
  <c r="O22" i="5" s="1"/>
  <c r="I92" i="5"/>
  <c r="H92" i="5"/>
  <c r="O21" i="5" s="1"/>
  <c r="I87" i="5"/>
  <c r="H87" i="5"/>
  <c r="O20" i="5" s="1"/>
  <c r="I80" i="5"/>
  <c r="H80" i="5"/>
  <c r="O19" i="5" s="1"/>
  <c r="I75" i="5"/>
  <c r="H75" i="5"/>
  <c r="O18" i="5" s="1"/>
  <c r="I70" i="5"/>
  <c r="P17" i="5" s="1"/>
  <c r="H70" i="5"/>
  <c r="O17" i="5" s="1"/>
  <c r="N67" i="5"/>
  <c r="A63" i="9" s="1"/>
  <c r="M67" i="5"/>
  <c r="L67" i="5"/>
  <c r="N66" i="5"/>
  <c r="A62" i="9" s="1"/>
  <c r="M66" i="5"/>
  <c r="L66" i="5"/>
  <c r="N65" i="5"/>
  <c r="A61" i="9" s="1"/>
  <c r="M65" i="5"/>
  <c r="L65" i="5"/>
  <c r="I65" i="5"/>
  <c r="H65" i="5"/>
  <c r="O4" i="5" s="1"/>
  <c r="N64" i="5"/>
  <c r="A60" i="9" s="1"/>
  <c r="M64" i="5"/>
  <c r="L64" i="5"/>
  <c r="N63" i="5"/>
  <c r="A59" i="9" s="1"/>
  <c r="M63" i="5"/>
  <c r="L63" i="5"/>
  <c r="N62" i="5"/>
  <c r="A58" i="9" s="1"/>
  <c r="M62" i="5"/>
  <c r="L62" i="5"/>
  <c r="N61" i="5"/>
  <c r="A57" i="9" s="1"/>
  <c r="M61" i="5"/>
  <c r="L61" i="5"/>
  <c r="N60" i="5"/>
  <c r="A56" i="9" s="1"/>
  <c r="M60" i="5"/>
  <c r="L60" i="5"/>
  <c r="I60" i="5"/>
  <c r="P3" i="5" s="1"/>
  <c r="H60" i="5"/>
  <c r="O3" i="5" s="1"/>
  <c r="N59" i="5"/>
  <c r="A55" i="9" s="1"/>
  <c r="M59" i="5"/>
  <c r="L59" i="5"/>
  <c r="N58" i="5"/>
  <c r="A54" i="9" s="1"/>
  <c r="M58" i="5"/>
  <c r="L58" i="5"/>
  <c r="N57" i="5"/>
  <c r="A53" i="9" s="1"/>
  <c r="M57" i="5"/>
  <c r="L57" i="5"/>
  <c r="N56" i="5"/>
  <c r="A52" i="9" s="1"/>
  <c r="M56" i="5"/>
  <c r="L56" i="5"/>
  <c r="N55" i="5"/>
  <c r="A51" i="9" s="1"/>
  <c r="M55" i="5"/>
  <c r="L55" i="5"/>
  <c r="N54" i="5"/>
  <c r="A50" i="9" s="1"/>
  <c r="M54" i="5"/>
  <c r="L54" i="5"/>
  <c r="N53" i="5"/>
  <c r="A49" i="9" s="1"/>
  <c r="M53" i="5"/>
  <c r="L53" i="5"/>
  <c r="I53" i="5"/>
  <c r="H53" i="5"/>
  <c r="N52" i="5"/>
  <c r="A48" i="9" s="1"/>
  <c r="M52" i="5"/>
  <c r="L52" i="5"/>
  <c r="N51" i="5"/>
  <c r="A47" i="9" s="1"/>
  <c r="M51" i="5"/>
  <c r="L51" i="5"/>
  <c r="N50" i="5"/>
  <c r="A46" i="9" s="1"/>
  <c r="M50" i="5"/>
  <c r="L50" i="5"/>
  <c r="N49" i="5"/>
  <c r="A45" i="9" s="1"/>
  <c r="M49" i="5"/>
  <c r="L49" i="5"/>
  <c r="N48" i="5"/>
  <c r="A44" i="9" s="1"/>
  <c r="M48" i="5"/>
  <c r="L48" i="5"/>
  <c r="N47" i="5"/>
  <c r="A43" i="9" s="1"/>
  <c r="M47" i="5"/>
  <c r="L47" i="5"/>
  <c r="N46" i="5"/>
  <c r="A42" i="9" s="1"/>
  <c r="M46" i="5"/>
  <c r="L46" i="5"/>
  <c r="I46" i="5"/>
  <c r="H46" i="5"/>
  <c r="N45" i="5"/>
  <c r="A41" i="9" s="1"/>
  <c r="M45" i="5"/>
  <c r="L45" i="5"/>
  <c r="N44" i="5"/>
  <c r="A40" i="9" s="1"/>
  <c r="M44" i="5"/>
  <c r="L44" i="5"/>
  <c r="N43" i="5"/>
  <c r="A39" i="9" s="1"/>
  <c r="M43" i="5"/>
  <c r="L43" i="5"/>
  <c r="N42" i="5"/>
  <c r="A38" i="9" s="1"/>
  <c r="M42" i="5"/>
  <c r="L42" i="5"/>
  <c r="N41" i="5"/>
  <c r="A37" i="9" s="1"/>
  <c r="M41" i="5"/>
  <c r="L41" i="5"/>
  <c r="N40" i="5"/>
  <c r="A36" i="9" s="1"/>
  <c r="M40" i="5"/>
  <c r="L40" i="5"/>
  <c r="I39" i="5"/>
  <c r="H39" i="5"/>
  <c r="N38" i="5"/>
  <c r="M38" i="5"/>
  <c r="L38" i="5"/>
  <c r="AD37" i="5"/>
  <c r="AC37" i="5"/>
  <c r="AB37" i="5"/>
  <c r="AA37" i="5"/>
  <c r="Z37" i="5"/>
  <c r="Y37" i="5"/>
  <c r="N37" i="5"/>
  <c r="M37" i="5"/>
  <c r="L37" i="5"/>
  <c r="AD36" i="5"/>
  <c r="AC36" i="5"/>
  <c r="AB36" i="5"/>
  <c r="AA36" i="5"/>
  <c r="Z36" i="5"/>
  <c r="Y36" i="5"/>
  <c r="N36" i="5"/>
  <c r="M36" i="5"/>
  <c r="L36" i="5"/>
  <c r="AD35" i="5"/>
  <c r="AC35" i="5"/>
  <c r="AB35" i="5"/>
  <c r="AA35" i="5"/>
  <c r="Z35" i="5"/>
  <c r="Y35" i="5"/>
  <c r="N35" i="5"/>
  <c r="H3" i="10" s="1"/>
  <c r="M35" i="5"/>
  <c r="L35" i="5"/>
  <c r="N33" i="5"/>
  <c r="M33" i="5"/>
  <c r="L33" i="5"/>
  <c r="AD32" i="5"/>
  <c r="AC32" i="5"/>
  <c r="AB32" i="5"/>
  <c r="AA32" i="5"/>
  <c r="Z32" i="5"/>
  <c r="Y32" i="5"/>
  <c r="N32" i="5"/>
  <c r="M32" i="5"/>
  <c r="L32" i="5"/>
  <c r="I32" i="5"/>
  <c r="H32" i="5"/>
  <c r="AD31" i="5"/>
  <c r="AC31" i="5"/>
  <c r="AB31" i="5"/>
  <c r="AA31" i="5"/>
  <c r="Z31" i="5"/>
  <c r="Y31" i="5"/>
  <c r="N31" i="5"/>
  <c r="M31" i="5"/>
  <c r="L31" i="5"/>
  <c r="AD30" i="5"/>
  <c r="AC30" i="5"/>
  <c r="AB30" i="5"/>
  <c r="AA30" i="5"/>
  <c r="Z30" i="5"/>
  <c r="Y30" i="5"/>
  <c r="N30" i="5"/>
  <c r="M3" i="10" s="1"/>
  <c r="M30" i="5"/>
  <c r="L30" i="5"/>
  <c r="N28" i="5"/>
  <c r="M28" i="5"/>
  <c r="L28" i="5"/>
  <c r="AD27" i="5"/>
  <c r="AC27" i="5"/>
  <c r="AB27" i="5"/>
  <c r="AA27" i="5"/>
  <c r="Z27" i="5"/>
  <c r="Y27" i="5"/>
  <c r="N27" i="5"/>
  <c r="M27" i="5"/>
  <c r="L27" i="5"/>
  <c r="AD26" i="5"/>
  <c r="AC26" i="5"/>
  <c r="AB26" i="5"/>
  <c r="AA26" i="5"/>
  <c r="Z26" i="5"/>
  <c r="Y26" i="5"/>
  <c r="N26" i="5"/>
  <c r="M26" i="5"/>
  <c r="L26" i="5"/>
  <c r="AD25" i="5"/>
  <c r="AC25" i="5"/>
  <c r="AB25" i="5"/>
  <c r="AA25" i="5"/>
  <c r="Z25" i="5"/>
  <c r="Y25" i="5"/>
  <c r="N25" i="5"/>
  <c r="R3" i="10" s="1"/>
  <c r="M25" i="5"/>
  <c r="L25" i="5"/>
  <c r="I25" i="5"/>
  <c r="H25" i="5"/>
  <c r="AD24" i="5"/>
  <c r="AB24" i="5"/>
  <c r="AA24" i="5"/>
  <c r="Z24" i="5"/>
  <c r="Y24" i="5"/>
  <c r="N23" i="5"/>
  <c r="M23" i="5"/>
  <c r="L23" i="5"/>
  <c r="N22" i="5"/>
  <c r="M22" i="5"/>
  <c r="L22" i="5"/>
  <c r="AD21" i="5"/>
  <c r="AC21" i="5"/>
  <c r="AB21" i="5"/>
  <c r="AA21" i="5"/>
  <c r="Z21" i="5"/>
  <c r="Y21" i="5"/>
  <c r="N21" i="5"/>
  <c r="M21" i="5"/>
  <c r="L21" i="5"/>
  <c r="AD20" i="5"/>
  <c r="AC20" i="5"/>
  <c r="AB20" i="5"/>
  <c r="AA20" i="5"/>
  <c r="Z20" i="5"/>
  <c r="Y20" i="5"/>
  <c r="N20" i="5"/>
  <c r="M20" i="5"/>
  <c r="L20" i="5"/>
  <c r="AD19" i="5"/>
  <c r="AC19" i="5"/>
  <c r="AB19" i="5"/>
  <c r="AA19" i="5"/>
  <c r="Z19" i="5"/>
  <c r="Y19" i="5"/>
  <c r="N19" i="5"/>
  <c r="M19" i="5"/>
  <c r="L19" i="5"/>
  <c r="N18" i="5"/>
  <c r="M18" i="5"/>
  <c r="L18" i="5"/>
  <c r="I18" i="5"/>
  <c r="H18" i="5"/>
  <c r="N17" i="5"/>
  <c r="M17" i="5"/>
  <c r="L17" i="5"/>
  <c r="AD16" i="5"/>
  <c r="AC16" i="5"/>
  <c r="AB16" i="5"/>
  <c r="AA16" i="5"/>
  <c r="Z16" i="5"/>
  <c r="Y16" i="5"/>
  <c r="AD15" i="5"/>
  <c r="AB15" i="5"/>
  <c r="AA15" i="5"/>
  <c r="Z15" i="5"/>
  <c r="Y15" i="5"/>
  <c r="N15" i="5"/>
  <c r="M15" i="5"/>
  <c r="L15" i="5"/>
  <c r="G15" i="5"/>
  <c r="AD14" i="5"/>
  <c r="AC14" i="5"/>
  <c r="AB14" i="5"/>
  <c r="AA14" i="5"/>
  <c r="Z14" i="5"/>
  <c r="Y14" i="5"/>
  <c r="N14" i="5"/>
  <c r="M14" i="5"/>
  <c r="L14" i="5"/>
  <c r="G14" i="5"/>
  <c r="AD13" i="5"/>
  <c r="AC13" i="5"/>
  <c r="AB13" i="5"/>
  <c r="AA13" i="5"/>
  <c r="Z13" i="5"/>
  <c r="Y13" i="5"/>
  <c r="N13" i="5"/>
  <c r="M13" i="5"/>
  <c r="L13" i="5"/>
  <c r="AD12" i="5"/>
  <c r="AB12" i="5"/>
  <c r="AA12" i="5"/>
  <c r="Z12" i="5"/>
  <c r="Y12" i="5"/>
  <c r="N12" i="5"/>
  <c r="M12" i="5"/>
  <c r="L12" i="5"/>
  <c r="N11" i="5"/>
  <c r="M11" i="5"/>
  <c r="L11" i="5"/>
  <c r="N10" i="5"/>
  <c r="M10" i="5"/>
  <c r="L10" i="5"/>
  <c r="AD9" i="5"/>
  <c r="AC9" i="5"/>
  <c r="AB9" i="5"/>
  <c r="AA9" i="5"/>
  <c r="Z9" i="5"/>
  <c r="Y9" i="5"/>
  <c r="N9" i="5"/>
  <c r="M9" i="5"/>
  <c r="L9" i="5"/>
  <c r="AD8" i="5"/>
  <c r="AC8" i="5"/>
  <c r="AB8" i="5"/>
  <c r="AA8" i="5"/>
  <c r="Z8" i="5"/>
  <c r="Y8" i="5"/>
  <c r="N8" i="5"/>
  <c r="M8" i="5"/>
  <c r="L8" i="5"/>
  <c r="AD7" i="5"/>
  <c r="AC7" i="5"/>
  <c r="AB7" i="5"/>
  <c r="AA7" i="5"/>
  <c r="Z7" i="5"/>
  <c r="Y7" i="5"/>
  <c r="N7" i="5"/>
  <c r="M7" i="5"/>
  <c r="L7" i="5"/>
  <c r="N6" i="5"/>
  <c r="M6" i="5"/>
  <c r="L6" i="5"/>
  <c r="N5" i="5"/>
  <c r="M5" i="5"/>
  <c r="L5" i="5"/>
  <c r="AD4" i="5"/>
  <c r="AC4" i="5"/>
  <c r="AB4" i="5"/>
  <c r="AA4" i="5"/>
  <c r="Z4" i="5"/>
  <c r="Y4" i="5"/>
  <c r="N4" i="5"/>
  <c r="M4" i="5"/>
  <c r="L4" i="5"/>
  <c r="AD3" i="5"/>
  <c r="AC3" i="5"/>
  <c r="AB3" i="5"/>
  <c r="AA3" i="5"/>
  <c r="Z3" i="5"/>
  <c r="Y3" i="5"/>
  <c r="N3" i="5"/>
  <c r="M3" i="5"/>
  <c r="L3" i="5"/>
  <c r="AD2" i="5"/>
  <c r="AC2" i="5"/>
  <c r="AB2" i="5"/>
  <c r="AA2" i="5"/>
  <c r="Z2" i="5"/>
  <c r="Y2" i="5"/>
  <c r="P1" i="5"/>
  <c r="O1" i="5"/>
  <c r="N1" i="5"/>
  <c r="M1" i="5"/>
  <c r="L1" i="5"/>
  <c r="N86" i="4"/>
  <c r="A103" i="9" s="1"/>
  <c r="M86" i="4"/>
  <c r="L86" i="4"/>
  <c r="N85" i="4"/>
  <c r="A102" i="9" s="1"/>
  <c r="M85" i="4"/>
  <c r="L85" i="4"/>
  <c r="N84" i="4"/>
  <c r="A101" i="9" s="1"/>
  <c r="M84" i="4"/>
  <c r="L84" i="4"/>
  <c r="N83" i="4"/>
  <c r="A100" i="9" s="1"/>
  <c r="M83" i="4"/>
  <c r="L83" i="4"/>
  <c r="N82" i="4"/>
  <c r="A99" i="9" s="1"/>
  <c r="M82" i="4"/>
  <c r="L82" i="4"/>
  <c r="N81" i="4"/>
  <c r="A98" i="9" s="1"/>
  <c r="M81" i="4"/>
  <c r="L81" i="4"/>
  <c r="N80" i="4"/>
  <c r="A97" i="9" s="1"/>
  <c r="M80" i="4"/>
  <c r="L80" i="4"/>
  <c r="N79" i="4"/>
  <c r="A96" i="9" s="1"/>
  <c r="M79" i="4"/>
  <c r="L79" i="4"/>
  <c r="N78" i="4"/>
  <c r="A95" i="9" s="1"/>
  <c r="M78" i="4"/>
  <c r="L78" i="4"/>
  <c r="N77" i="4"/>
  <c r="A94" i="9" s="1"/>
  <c r="M77" i="4"/>
  <c r="L77" i="4"/>
  <c r="N76" i="4"/>
  <c r="A93" i="9" s="1"/>
  <c r="M76" i="4"/>
  <c r="L76" i="4"/>
  <c r="N75" i="4"/>
  <c r="A92" i="9" s="1"/>
  <c r="M75" i="4"/>
  <c r="L75" i="4"/>
  <c r="N74" i="4"/>
  <c r="A91" i="9" s="1"/>
  <c r="M74" i="4"/>
  <c r="L74" i="4"/>
  <c r="N73" i="4"/>
  <c r="A90" i="9" s="1"/>
  <c r="M73" i="4"/>
  <c r="L73" i="4"/>
  <c r="N72" i="4"/>
  <c r="A89" i="9" s="1"/>
  <c r="M72" i="4"/>
  <c r="L72" i="4"/>
  <c r="N71" i="4"/>
  <c r="A88" i="9" s="1"/>
  <c r="M71" i="4"/>
  <c r="L71" i="4"/>
  <c r="N70" i="4"/>
  <c r="A87" i="9" s="1"/>
  <c r="M70" i="4"/>
  <c r="L70" i="4"/>
  <c r="N69" i="4"/>
  <c r="A86" i="9" s="1"/>
  <c r="M69" i="4"/>
  <c r="L69" i="4"/>
  <c r="N68" i="4"/>
  <c r="A85" i="9" s="1"/>
  <c r="M68" i="4"/>
  <c r="L68" i="4"/>
  <c r="N67" i="4"/>
  <c r="A84" i="9" s="1"/>
  <c r="M67" i="4"/>
  <c r="L67" i="4"/>
  <c r="N66" i="4"/>
  <c r="A83" i="9" s="1"/>
  <c r="M66" i="4"/>
  <c r="L66" i="4"/>
  <c r="N65" i="4"/>
  <c r="A82" i="9" s="1"/>
  <c r="M65" i="4"/>
  <c r="L65" i="4"/>
  <c r="N64" i="4"/>
  <c r="A81" i="9" s="1"/>
  <c r="M64" i="4"/>
  <c r="L64" i="4"/>
  <c r="N63" i="4"/>
  <c r="A80" i="9" s="1"/>
  <c r="M63" i="4"/>
  <c r="L63" i="4"/>
  <c r="N62" i="4"/>
  <c r="A79" i="9" s="1"/>
  <c r="M62" i="4"/>
  <c r="L62" i="4"/>
  <c r="N61" i="4"/>
  <c r="A78" i="9" s="1"/>
  <c r="M61" i="4"/>
  <c r="L61" i="4"/>
  <c r="N60" i="4"/>
  <c r="A77" i="9" s="1"/>
  <c r="M60" i="4"/>
  <c r="L60" i="4"/>
  <c r="AD59" i="4"/>
  <c r="AC59" i="4"/>
  <c r="AB59" i="4"/>
  <c r="AA59" i="4"/>
  <c r="Z59" i="4"/>
  <c r="Y59" i="4"/>
  <c r="N59" i="4"/>
  <c r="A76" i="9" s="1"/>
  <c r="M59" i="4"/>
  <c r="L59" i="4"/>
  <c r="AD58" i="4"/>
  <c r="AC58" i="4"/>
  <c r="AB58" i="4"/>
  <c r="AA58" i="4"/>
  <c r="Z58" i="4"/>
  <c r="Y58" i="4"/>
  <c r="N58" i="4"/>
  <c r="A75" i="9" s="1"/>
  <c r="M58" i="4"/>
  <c r="L58" i="4"/>
  <c r="AD57" i="4"/>
  <c r="AC57" i="4"/>
  <c r="AB57" i="4"/>
  <c r="AA57" i="4"/>
  <c r="Z57" i="4"/>
  <c r="Y57" i="4"/>
  <c r="N57" i="4"/>
  <c r="A74" i="9" s="1"/>
  <c r="M57" i="4"/>
  <c r="L57" i="4"/>
  <c r="N56" i="4"/>
  <c r="A73" i="9" s="1"/>
  <c r="M56" i="4"/>
  <c r="L56" i="4"/>
  <c r="N55" i="4"/>
  <c r="A72" i="9" s="1"/>
  <c r="M55" i="4"/>
  <c r="L55" i="4"/>
  <c r="AD54" i="4"/>
  <c r="AC54" i="4"/>
  <c r="AB54" i="4"/>
  <c r="AA54" i="4"/>
  <c r="Z54" i="4"/>
  <c r="Y54" i="4"/>
  <c r="N54" i="4"/>
  <c r="A71" i="9" s="1"/>
  <c r="M54" i="4"/>
  <c r="L54" i="4"/>
  <c r="AD53" i="4"/>
  <c r="AC53" i="4"/>
  <c r="AB53" i="4"/>
  <c r="AA53" i="4"/>
  <c r="Z53" i="4"/>
  <c r="Y53" i="4"/>
  <c r="N53" i="4"/>
  <c r="A70" i="9" s="1"/>
  <c r="M53" i="4"/>
  <c r="L53" i="4"/>
  <c r="AD52" i="4"/>
  <c r="AC52" i="4"/>
  <c r="AB52" i="4"/>
  <c r="AA52" i="4"/>
  <c r="Z52" i="4"/>
  <c r="Y52" i="4"/>
  <c r="AD51" i="4"/>
  <c r="AB51" i="4"/>
  <c r="AA51" i="4"/>
  <c r="Z51" i="4"/>
  <c r="Y51" i="4"/>
  <c r="N51" i="4"/>
  <c r="M51" i="4"/>
  <c r="L51" i="4"/>
  <c r="N50" i="4"/>
  <c r="M50" i="4"/>
  <c r="L50" i="4"/>
  <c r="N49" i="4"/>
  <c r="M49" i="4"/>
  <c r="L49" i="4"/>
  <c r="AD48" i="4"/>
  <c r="AC48" i="4"/>
  <c r="AB48" i="4"/>
  <c r="AA48" i="4"/>
  <c r="Z48" i="4"/>
  <c r="Y48" i="4"/>
  <c r="N48" i="4"/>
  <c r="M48" i="4"/>
  <c r="L48" i="4"/>
  <c r="AD47" i="4"/>
  <c r="AC47" i="4"/>
  <c r="AB47" i="4"/>
  <c r="AA47" i="4"/>
  <c r="Z47" i="4"/>
  <c r="Y47" i="4"/>
  <c r="N47" i="4"/>
  <c r="H4" i="10" s="1"/>
  <c r="M47" i="4"/>
  <c r="L47" i="4"/>
  <c r="AD46" i="4"/>
  <c r="AC46" i="4"/>
  <c r="AB46" i="4"/>
  <c r="AA46" i="4"/>
  <c r="Z46" i="4"/>
  <c r="Y46" i="4"/>
  <c r="AD45" i="4"/>
  <c r="AB45" i="4"/>
  <c r="AA45" i="4"/>
  <c r="Z45" i="4"/>
  <c r="Y45" i="4"/>
  <c r="N45" i="4"/>
  <c r="M45" i="4"/>
  <c r="L45" i="4"/>
  <c r="N44" i="4"/>
  <c r="M44" i="4"/>
  <c r="L44" i="4"/>
  <c r="N43" i="4"/>
  <c r="M43" i="4"/>
  <c r="L43" i="4"/>
  <c r="AD42" i="4"/>
  <c r="AC42" i="4"/>
  <c r="AB42" i="4"/>
  <c r="AA42" i="4"/>
  <c r="Z42" i="4"/>
  <c r="Y42" i="4"/>
  <c r="N42" i="4"/>
  <c r="M42" i="4"/>
  <c r="L42" i="4"/>
  <c r="AD41" i="4"/>
  <c r="AC41" i="4"/>
  <c r="AB41" i="4"/>
  <c r="AA41" i="4"/>
  <c r="Z41" i="4"/>
  <c r="Y41" i="4"/>
  <c r="N41" i="4"/>
  <c r="M4" i="10" s="1"/>
  <c r="M41" i="4"/>
  <c r="L41" i="4"/>
  <c r="AD40" i="4"/>
  <c r="AC40" i="4"/>
  <c r="AB40" i="4"/>
  <c r="AA40" i="4"/>
  <c r="Z40" i="4"/>
  <c r="Y40" i="4"/>
  <c r="N39" i="4"/>
  <c r="M39" i="4"/>
  <c r="L39" i="4"/>
  <c r="N38" i="4"/>
  <c r="M38" i="4"/>
  <c r="L38" i="4"/>
  <c r="AD37" i="4"/>
  <c r="AC37" i="4"/>
  <c r="AB37" i="4"/>
  <c r="AA37" i="4"/>
  <c r="Z37" i="4"/>
  <c r="Y37" i="4"/>
  <c r="N37" i="4"/>
  <c r="M37" i="4"/>
  <c r="L37" i="4"/>
  <c r="AD36" i="4"/>
  <c r="AC36" i="4"/>
  <c r="AB36" i="4"/>
  <c r="AA36" i="4"/>
  <c r="Z36" i="4"/>
  <c r="Y36" i="4"/>
  <c r="N36" i="4"/>
  <c r="M36" i="4"/>
  <c r="L36" i="4"/>
  <c r="AD35" i="4"/>
  <c r="AC35" i="4"/>
  <c r="AB35" i="4"/>
  <c r="AA35" i="4"/>
  <c r="Z35" i="4"/>
  <c r="Y35" i="4"/>
  <c r="N35" i="4"/>
  <c r="R4" i="10" s="1"/>
  <c r="M35" i="4"/>
  <c r="L35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AD27" i="4"/>
  <c r="AC27" i="4"/>
  <c r="AB27" i="4"/>
  <c r="AA27" i="4"/>
  <c r="Z27" i="4"/>
  <c r="Y27" i="4"/>
  <c r="N27" i="4"/>
  <c r="M27" i="4"/>
  <c r="L27" i="4"/>
  <c r="AD26" i="4"/>
  <c r="AC26" i="4"/>
  <c r="AB26" i="4"/>
  <c r="AA26" i="4"/>
  <c r="Z26" i="4"/>
  <c r="Y26" i="4"/>
  <c r="N26" i="4"/>
  <c r="M26" i="4"/>
  <c r="L26" i="4"/>
  <c r="AD25" i="4"/>
  <c r="AC25" i="4"/>
  <c r="AB25" i="4"/>
  <c r="AA25" i="4"/>
  <c r="Z25" i="4"/>
  <c r="Y25" i="4"/>
  <c r="N25" i="4"/>
  <c r="M25" i="4"/>
  <c r="L25" i="4"/>
  <c r="N24" i="4"/>
  <c r="M24" i="4"/>
  <c r="L24" i="4"/>
  <c r="AD22" i="4"/>
  <c r="AC22" i="4"/>
  <c r="AB22" i="4"/>
  <c r="AA22" i="4"/>
  <c r="Z22" i="4"/>
  <c r="Y22" i="4"/>
  <c r="N22" i="4"/>
  <c r="M22" i="4"/>
  <c r="L22" i="4"/>
  <c r="AD21" i="4"/>
  <c r="AB21" i="4"/>
  <c r="AA21" i="4"/>
  <c r="Z21" i="4"/>
  <c r="Y21" i="4"/>
  <c r="N21" i="4"/>
  <c r="M21" i="4"/>
  <c r="L21" i="4"/>
  <c r="AD20" i="4"/>
  <c r="AC20" i="4"/>
  <c r="AB20" i="4"/>
  <c r="AA20" i="4"/>
  <c r="Z20" i="4"/>
  <c r="Y20" i="4"/>
  <c r="N20" i="4"/>
  <c r="M20" i="4"/>
  <c r="L20" i="4"/>
  <c r="AD19" i="4"/>
  <c r="AC19" i="4"/>
  <c r="AB19" i="4"/>
  <c r="AA19" i="4"/>
  <c r="Z19" i="4"/>
  <c r="Y19" i="4"/>
  <c r="N19" i="4"/>
  <c r="M19" i="4"/>
  <c r="L19" i="4"/>
  <c r="N18" i="4"/>
  <c r="M18" i="4"/>
  <c r="L18" i="4"/>
  <c r="N17" i="4"/>
  <c r="M17" i="4"/>
  <c r="L17" i="4"/>
  <c r="AD16" i="4"/>
  <c r="AC16" i="4"/>
  <c r="AB16" i="4"/>
  <c r="AA16" i="4"/>
  <c r="Z16" i="4"/>
  <c r="Y16" i="4"/>
  <c r="N16" i="4"/>
  <c r="M16" i="4"/>
  <c r="L16" i="4"/>
  <c r="AD15" i="4"/>
  <c r="AB15" i="4"/>
  <c r="AA15" i="4"/>
  <c r="Z15" i="4"/>
  <c r="Y15" i="4"/>
  <c r="N15" i="4"/>
  <c r="M15" i="4"/>
  <c r="L15" i="4"/>
  <c r="AD14" i="4"/>
  <c r="AC14" i="4"/>
  <c r="AB14" i="4"/>
  <c r="AA14" i="4"/>
  <c r="Z14" i="4"/>
  <c r="Y14" i="4"/>
  <c r="N14" i="4"/>
  <c r="M14" i="4"/>
  <c r="L14" i="4"/>
  <c r="AD13" i="4"/>
  <c r="AC13" i="4"/>
  <c r="AB13" i="4"/>
  <c r="AA13" i="4"/>
  <c r="Z13" i="4"/>
  <c r="Y13" i="4"/>
  <c r="N13" i="4"/>
  <c r="M13" i="4"/>
  <c r="L13" i="4"/>
  <c r="N12" i="4"/>
  <c r="M12" i="4"/>
  <c r="L12" i="4"/>
  <c r="N11" i="4"/>
  <c r="M11" i="4"/>
  <c r="L11" i="4"/>
  <c r="AD10" i="4"/>
  <c r="AC10" i="4"/>
  <c r="AB10" i="4"/>
  <c r="AA10" i="4"/>
  <c r="Z10" i="4"/>
  <c r="Y10" i="4"/>
  <c r="N10" i="4"/>
  <c r="M10" i="4"/>
  <c r="L10" i="4"/>
  <c r="AD9" i="4"/>
  <c r="AC9" i="4"/>
  <c r="AB9" i="4"/>
  <c r="AA9" i="4"/>
  <c r="Z9" i="4"/>
  <c r="Y9" i="4"/>
  <c r="N9" i="4"/>
  <c r="M9" i="4"/>
  <c r="L9" i="4"/>
  <c r="AD8" i="4"/>
  <c r="AC8" i="4"/>
  <c r="AB8" i="4"/>
  <c r="AA8" i="4"/>
  <c r="Z8" i="4"/>
  <c r="Y8" i="4"/>
  <c r="N8" i="4"/>
  <c r="M8" i="4"/>
  <c r="L8" i="4"/>
  <c r="AD7" i="4"/>
  <c r="AB7" i="4"/>
  <c r="AA7" i="4"/>
  <c r="Z7" i="4"/>
  <c r="Y7" i="4"/>
  <c r="N7" i="4"/>
  <c r="M7" i="4"/>
  <c r="L7" i="4"/>
  <c r="N6" i="4"/>
  <c r="M6" i="4"/>
  <c r="L6" i="4"/>
  <c r="N5" i="4"/>
  <c r="M5" i="4"/>
  <c r="L5" i="4"/>
  <c r="AD4" i="4"/>
  <c r="AC4" i="4"/>
  <c r="AB4" i="4"/>
  <c r="AA4" i="4"/>
  <c r="Z4" i="4"/>
  <c r="Y4" i="4"/>
  <c r="N4" i="4"/>
  <c r="M4" i="4"/>
  <c r="L4" i="4"/>
  <c r="AD3" i="4"/>
  <c r="AC3" i="4"/>
  <c r="AB3" i="4"/>
  <c r="AA3" i="4"/>
  <c r="Z3" i="4"/>
  <c r="Y3" i="4"/>
  <c r="N3" i="4"/>
  <c r="M3" i="4"/>
  <c r="L3" i="4"/>
  <c r="AD2" i="4"/>
  <c r="AC2" i="4"/>
  <c r="AB2" i="4"/>
  <c r="AA2" i="4"/>
  <c r="Z2" i="4"/>
  <c r="Y2" i="4"/>
  <c r="P1" i="4"/>
  <c r="O1" i="4"/>
  <c r="N1" i="4"/>
  <c r="M1" i="4"/>
  <c r="L1" i="4"/>
  <c r="N86" i="3"/>
  <c r="A137" i="9" s="1"/>
  <c r="M86" i="3"/>
  <c r="L86" i="3"/>
  <c r="N85" i="3"/>
  <c r="A136" i="9" s="1"/>
  <c r="M85" i="3"/>
  <c r="L85" i="3"/>
  <c r="N84" i="3"/>
  <c r="A135" i="9" s="1"/>
  <c r="M84" i="3"/>
  <c r="L84" i="3"/>
  <c r="N83" i="3"/>
  <c r="A134" i="9" s="1"/>
  <c r="M83" i="3"/>
  <c r="L83" i="3"/>
  <c r="N82" i="3"/>
  <c r="A133" i="9" s="1"/>
  <c r="M82" i="3"/>
  <c r="L82" i="3"/>
  <c r="N81" i="3"/>
  <c r="A132" i="9" s="1"/>
  <c r="M81" i="3"/>
  <c r="L81" i="3"/>
  <c r="N80" i="3"/>
  <c r="A131" i="9" s="1"/>
  <c r="M80" i="3"/>
  <c r="L80" i="3"/>
  <c r="N79" i="3"/>
  <c r="A130" i="9" s="1"/>
  <c r="M79" i="3"/>
  <c r="L79" i="3"/>
  <c r="N78" i="3"/>
  <c r="A129" i="9" s="1"/>
  <c r="M78" i="3"/>
  <c r="L78" i="3"/>
  <c r="N77" i="3"/>
  <c r="A128" i="9" s="1"/>
  <c r="M77" i="3"/>
  <c r="L77" i="3"/>
  <c r="N76" i="3"/>
  <c r="A127" i="9" s="1"/>
  <c r="M76" i="3"/>
  <c r="L76" i="3"/>
  <c r="N75" i="3"/>
  <c r="A126" i="9" s="1"/>
  <c r="M75" i="3"/>
  <c r="L75" i="3"/>
  <c r="N74" i="3"/>
  <c r="A125" i="9" s="1"/>
  <c r="M74" i="3"/>
  <c r="L74" i="3"/>
  <c r="N73" i="3"/>
  <c r="A124" i="9" s="1"/>
  <c r="M73" i="3"/>
  <c r="L73" i="3"/>
  <c r="N72" i="3"/>
  <c r="A123" i="9" s="1"/>
  <c r="M72" i="3"/>
  <c r="L72" i="3"/>
  <c r="N71" i="3"/>
  <c r="A122" i="9" s="1"/>
  <c r="M71" i="3"/>
  <c r="L71" i="3"/>
  <c r="N70" i="3"/>
  <c r="A121" i="9" s="1"/>
  <c r="M70" i="3"/>
  <c r="L70" i="3"/>
  <c r="N69" i="3"/>
  <c r="A120" i="9" s="1"/>
  <c r="M69" i="3"/>
  <c r="L69" i="3"/>
  <c r="N68" i="3"/>
  <c r="A119" i="9" s="1"/>
  <c r="M68" i="3"/>
  <c r="L68" i="3"/>
  <c r="N67" i="3"/>
  <c r="A118" i="9" s="1"/>
  <c r="M67" i="3"/>
  <c r="L67" i="3"/>
  <c r="N66" i="3"/>
  <c r="A117" i="9" s="1"/>
  <c r="M66" i="3"/>
  <c r="L66" i="3"/>
  <c r="N65" i="3"/>
  <c r="A116" i="9" s="1"/>
  <c r="M65" i="3"/>
  <c r="L65" i="3"/>
  <c r="N64" i="3"/>
  <c r="A115" i="9" s="1"/>
  <c r="M64" i="3"/>
  <c r="L64" i="3"/>
  <c r="N63" i="3"/>
  <c r="A114" i="9" s="1"/>
  <c r="M63" i="3"/>
  <c r="L63" i="3"/>
  <c r="N62" i="3"/>
  <c r="A113" i="9" s="1"/>
  <c r="M62" i="3"/>
  <c r="L62" i="3"/>
  <c r="AD61" i="3"/>
  <c r="AC61" i="3"/>
  <c r="AB61" i="3"/>
  <c r="AA61" i="3"/>
  <c r="Z61" i="3"/>
  <c r="Y61" i="3"/>
  <c r="N61" i="3"/>
  <c r="A112" i="9" s="1"/>
  <c r="M61" i="3"/>
  <c r="L61" i="3"/>
  <c r="AD60" i="3"/>
  <c r="AC60" i="3"/>
  <c r="AB60" i="3"/>
  <c r="AA60" i="3"/>
  <c r="Z60" i="3"/>
  <c r="Y60" i="3"/>
  <c r="N60" i="3"/>
  <c r="A111" i="9" s="1"/>
  <c r="M60" i="3"/>
  <c r="L60" i="3"/>
  <c r="AD59" i="3"/>
  <c r="AC59" i="3"/>
  <c r="AB59" i="3"/>
  <c r="AA59" i="3"/>
  <c r="Z59" i="3"/>
  <c r="Y59" i="3"/>
  <c r="N59" i="3"/>
  <c r="A110" i="9" s="1"/>
  <c r="M59" i="3"/>
  <c r="L59" i="3"/>
  <c r="AD58" i="3"/>
  <c r="AB58" i="3"/>
  <c r="AA58" i="3"/>
  <c r="Z58" i="3"/>
  <c r="Y58" i="3"/>
  <c r="N58" i="3"/>
  <c r="A109" i="9" s="1"/>
  <c r="M58" i="3"/>
  <c r="L58" i="3"/>
  <c r="N57" i="3"/>
  <c r="A108" i="9" s="1"/>
  <c r="M57" i="3"/>
  <c r="L57" i="3"/>
  <c r="N56" i="3"/>
  <c r="A107" i="9" s="1"/>
  <c r="M56" i="3"/>
  <c r="L56" i="3"/>
  <c r="AD55" i="3"/>
  <c r="AC55" i="3"/>
  <c r="AB55" i="3"/>
  <c r="AA55" i="3"/>
  <c r="Z55" i="3"/>
  <c r="Y55" i="3"/>
  <c r="N55" i="3"/>
  <c r="A106" i="9" s="1"/>
  <c r="M55" i="3"/>
  <c r="L55" i="3"/>
  <c r="AD54" i="3"/>
  <c r="AC54" i="3"/>
  <c r="AB54" i="3"/>
  <c r="AA54" i="3"/>
  <c r="Z54" i="3"/>
  <c r="Y54" i="3"/>
  <c r="N54" i="3"/>
  <c r="A105" i="9" s="1"/>
  <c r="M54" i="3"/>
  <c r="L54" i="3"/>
  <c r="AD53" i="3"/>
  <c r="AC53" i="3"/>
  <c r="AB53" i="3"/>
  <c r="AA53" i="3"/>
  <c r="Z53" i="3"/>
  <c r="Y53" i="3"/>
  <c r="N53" i="3"/>
  <c r="A104" i="9" s="1"/>
  <c r="M53" i="3"/>
  <c r="L53" i="3"/>
  <c r="N51" i="3"/>
  <c r="M51" i="3"/>
  <c r="L51" i="3"/>
  <c r="AD50" i="3"/>
  <c r="AC50" i="3"/>
  <c r="AB50" i="3"/>
  <c r="AA50" i="3"/>
  <c r="Z50" i="3"/>
  <c r="Y50" i="3"/>
  <c r="N50" i="3"/>
  <c r="M50" i="3"/>
  <c r="L50" i="3"/>
  <c r="AD49" i="3"/>
  <c r="AC49" i="3"/>
  <c r="AB49" i="3"/>
  <c r="AA49" i="3"/>
  <c r="Z49" i="3"/>
  <c r="Y49" i="3"/>
  <c r="N49" i="3"/>
  <c r="M49" i="3"/>
  <c r="L49" i="3"/>
  <c r="AD48" i="3"/>
  <c r="AC48" i="3"/>
  <c r="AB48" i="3"/>
  <c r="AA48" i="3"/>
  <c r="Z48" i="3"/>
  <c r="Y48" i="3"/>
  <c r="N48" i="3"/>
  <c r="M48" i="3"/>
  <c r="L48" i="3"/>
  <c r="AD47" i="3"/>
  <c r="AB47" i="3"/>
  <c r="AA47" i="3"/>
  <c r="Z47" i="3"/>
  <c r="Y47" i="3"/>
  <c r="N47" i="3"/>
  <c r="H6" i="10" s="1"/>
  <c r="M47" i="3"/>
  <c r="L47" i="3"/>
  <c r="N45" i="3"/>
  <c r="M45" i="3"/>
  <c r="L45" i="3"/>
  <c r="AD44" i="3"/>
  <c r="AC44" i="3"/>
  <c r="AB44" i="3"/>
  <c r="AA44" i="3"/>
  <c r="Z44" i="3"/>
  <c r="Y44" i="3"/>
  <c r="N44" i="3"/>
  <c r="M44" i="3"/>
  <c r="L44" i="3"/>
  <c r="AD43" i="3"/>
  <c r="AB43" i="3"/>
  <c r="AA43" i="3"/>
  <c r="Z43" i="3"/>
  <c r="Y43" i="3"/>
  <c r="N43" i="3"/>
  <c r="M43" i="3"/>
  <c r="L43" i="3"/>
  <c r="AD42" i="3"/>
  <c r="AC42" i="3"/>
  <c r="AB42" i="3"/>
  <c r="AA42" i="3"/>
  <c r="Z42" i="3"/>
  <c r="Y42" i="3"/>
  <c r="N42" i="3"/>
  <c r="M42" i="3"/>
  <c r="L42" i="3"/>
  <c r="AD41" i="3"/>
  <c r="AC41" i="3"/>
  <c r="AB41" i="3"/>
  <c r="AA41" i="3"/>
  <c r="Z41" i="3"/>
  <c r="Y41" i="3"/>
  <c r="N41" i="3"/>
  <c r="M6" i="10" s="1"/>
  <c r="M41" i="3"/>
  <c r="L41" i="3"/>
  <c r="N39" i="3"/>
  <c r="M39" i="3"/>
  <c r="L39" i="3"/>
  <c r="AD38" i="3"/>
  <c r="AC38" i="3"/>
  <c r="AB38" i="3"/>
  <c r="AA38" i="3"/>
  <c r="Z38" i="3"/>
  <c r="Y38" i="3"/>
  <c r="N38" i="3"/>
  <c r="M38" i="3"/>
  <c r="L38" i="3"/>
  <c r="AD37" i="3"/>
  <c r="AC37" i="3"/>
  <c r="AB37" i="3"/>
  <c r="AA37" i="3"/>
  <c r="Z37" i="3"/>
  <c r="Y37" i="3"/>
  <c r="N37" i="3"/>
  <c r="M37" i="3"/>
  <c r="L37" i="3"/>
  <c r="AD36" i="3"/>
  <c r="AC36" i="3"/>
  <c r="AB36" i="3"/>
  <c r="AA36" i="3"/>
  <c r="Z36" i="3"/>
  <c r="Y36" i="3"/>
  <c r="N36" i="3"/>
  <c r="M36" i="3"/>
  <c r="L36" i="3"/>
  <c r="N35" i="3"/>
  <c r="R6" i="10" s="1"/>
  <c r="M35" i="3"/>
  <c r="L35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AD28" i="3"/>
  <c r="AC28" i="3"/>
  <c r="AB28" i="3"/>
  <c r="AA28" i="3"/>
  <c r="Z28" i="3"/>
  <c r="Y28" i="3"/>
  <c r="N28" i="3"/>
  <c r="M28" i="3"/>
  <c r="L28" i="3"/>
  <c r="AD27" i="3"/>
  <c r="AC27" i="3"/>
  <c r="AB27" i="3"/>
  <c r="AA27" i="3"/>
  <c r="Z27" i="3"/>
  <c r="Y27" i="3"/>
  <c r="N27" i="3"/>
  <c r="M27" i="3"/>
  <c r="L27" i="3"/>
  <c r="AD26" i="3"/>
  <c r="AC26" i="3"/>
  <c r="AB26" i="3"/>
  <c r="AA26" i="3"/>
  <c r="Z26" i="3"/>
  <c r="Y26" i="3"/>
  <c r="N26" i="3"/>
  <c r="M26" i="3"/>
  <c r="L26" i="3"/>
  <c r="N25" i="3"/>
  <c r="M25" i="3"/>
  <c r="L25" i="3"/>
  <c r="N24" i="3"/>
  <c r="M24" i="3"/>
  <c r="L24" i="3"/>
  <c r="AD23" i="3"/>
  <c r="AC23" i="3"/>
  <c r="AB23" i="3"/>
  <c r="AA23" i="3"/>
  <c r="Z23" i="3"/>
  <c r="Y23" i="3"/>
  <c r="AD22" i="3"/>
  <c r="AC22" i="3"/>
  <c r="AB22" i="3"/>
  <c r="AA22" i="3"/>
  <c r="Z22" i="3"/>
  <c r="Y22" i="3"/>
  <c r="N22" i="3"/>
  <c r="M22" i="3"/>
  <c r="L22" i="3"/>
  <c r="AD21" i="3"/>
  <c r="AC21" i="3"/>
  <c r="AB21" i="3"/>
  <c r="AA21" i="3"/>
  <c r="Z21" i="3"/>
  <c r="Y21" i="3"/>
  <c r="N21" i="3"/>
  <c r="M21" i="3"/>
  <c r="L21" i="3"/>
  <c r="AD20" i="3"/>
  <c r="AB20" i="3"/>
  <c r="AA20" i="3"/>
  <c r="Z20" i="3"/>
  <c r="Y20" i="3"/>
  <c r="N20" i="3"/>
  <c r="M20" i="3"/>
  <c r="L20" i="3"/>
  <c r="N19" i="3"/>
  <c r="M19" i="3"/>
  <c r="L19" i="3"/>
  <c r="N18" i="3"/>
  <c r="M18" i="3"/>
  <c r="L18" i="3"/>
  <c r="AD17" i="3"/>
  <c r="AC17" i="3"/>
  <c r="AB17" i="3"/>
  <c r="AA17" i="3"/>
  <c r="Z17" i="3"/>
  <c r="Y17" i="3"/>
  <c r="N17" i="3"/>
  <c r="M17" i="3"/>
  <c r="L17" i="3"/>
  <c r="AD16" i="3"/>
  <c r="AC16" i="3"/>
  <c r="AB16" i="3"/>
  <c r="AA16" i="3"/>
  <c r="Z16" i="3"/>
  <c r="Y16" i="3"/>
  <c r="N16" i="3"/>
  <c r="M16" i="3"/>
  <c r="L16" i="3"/>
  <c r="AD15" i="3"/>
  <c r="AC15" i="3"/>
  <c r="AB15" i="3"/>
  <c r="AA15" i="3"/>
  <c r="Z15" i="3"/>
  <c r="Y15" i="3"/>
  <c r="N15" i="3"/>
  <c r="M15" i="3"/>
  <c r="L15" i="3"/>
  <c r="AD14" i="3"/>
  <c r="AB14" i="3"/>
  <c r="AA14" i="3"/>
  <c r="Z14" i="3"/>
  <c r="Y14" i="3"/>
  <c r="N14" i="3"/>
  <c r="M14" i="3"/>
  <c r="L14" i="3"/>
  <c r="AD13" i="3"/>
  <c r="AB13" i="3"/>
  <c r="AA13" i="3"/>
  <c r="Z13" i="3"/>
  <c r="Y13" i="3"/>
  <c r="N13" i="3"/>
  <c r="M13" i="3"/>
  <c r="L13" i="3"/>
  <c r="N12" i="3"/>
  <c r="M12" i="3"/>
  <c r="L12" i="3"/>
  <c r="N11" i="3"/>
  <c r="M11" i="3"/>
  <c r="L11" i="3"/>
  <c r="AD10" i="3"/>
  <c r="AC10" i="3"/>
  <c r="AB10" i="3"/>
  <c r="AA10" i="3"/>
  <c r="Z10" i="3"/>
  <c r="Y10" i="3"/>
  <c r="N10" i="3"/>
  <c r="M10" i="3"/>
  <c r="L10" i="3"/>
  <c r="AD9" i="3"/>
  <c r="AC9" i="3"/>
  <c r="AB9" i="3"/>
  <c r="AA9" i="3"/>
  <c r="Z9" i="3"/>
  <c r="Y9" i="3"/>
  <c r="N9" i="3"/>
  <c r="M9" i="3"/>
  <c r="L9" i="3"/>
  <c r="AD8" i="3"/>
  <c r="AC8" i="3"/>
  <c r="AB8" i="3"/>
  <c r="AA8" i="3"/>
  <c r="Z8" i="3"/>
  <c r="Y8" i="3"/>
  <c r="N8" i="3"/>
  <c r="M8" i="3"/>
  <c r="L8" i="3"/>
  <c r="N7" i="3"/>
  <c r="M7" i="3"/>
  <c r="L7" i="3"/>
  <c r="N6" i="3"/>
  <c r="M6" i="3"/>
  <c r="L6" i="3"/>
  <c r="AD5" i="3"/>
  <c r="AC5" i="3"/>
  <c r="AB5" i="3"/>
  <c r="AA5" i="3"/>
  <c r="Z5" i="3"/>
  <c r="Y5" i="3"/>
  <c r="N5" i="3"/>
  <c r="M5" i="3"/>
  <c r="L5" i="3"/>
  <c r="AD4" i="3"/>
  <c r="AC4" i="3"/>
  <c r="AB4" i="3"/>
  <c r="AA4" i="3"/>
  <c r="Z4" i="3"/>
  <c r="Y4" i="3"/>
  <c r="N4" i="3"/>
  <c r="M4" i="3"/>
  <c r="L4" i="3"/>
  <c r="AD3" i="3"/>
  <c r="AC3" i="3"/>
  <c r="AB3" i="3"/>
  <c r="AA3" i="3"/>
  <c r="Z3" i="3"/>
  <c r="Y3" i="3"/>
  <c r="N3" i="3"/>
  <c r="M3" i="3"/>
  <c r="L3" i="3"/>
  <c r="AD2" i="3"/>
  <c r="AB2" i="3"/>
  <c r="AA2" i="3"/>
  <c r="Z2" i="3"/>
  <c r="Y2" i="3"/>
  <c r="P1" i="3"/>
  <c r="O1" i="3"/>
  <c r="N1" i="3"/>
  <c r="M1" i="3"/>
  <c r="L1" i="3"/>
  <c r="I434" i="2"/>
  <c r="H434" i="2"/>
  <c r="O21" i="2" s="1"/>
  <c r="I429" i="2"/>
  <c r="P20" i="2" s="1"/>
  <c r="H429" i="2"/>
  <c r="O20" i="2" s="1"/>
  <c r="I424" i="2"/>
  <c r="P19" i="2" s="1"/>
  <c r="H424" i="2"/>
  <c r="O19" i="2" s="1"/>
  <c r="I419" i="2"/>
  <c r="H419" i="2"/>
  <c r="O45" i="2" s="1"/>
  <c r="I414" i="2"/>
  <c r="H414" i="2"/>
  <c r="O39" i="2" s="1"/>
  <c r="I409" i="2"/>
  <c r="P33" i="2" s="1"/>
  <c r="H409" i="2"/>
  <c r="O33" i="2" s="1"/>
  <c r="I404" i="2"/>
  <c r="P18" i="2" s="1"/>
  <c r="H404" i="2"/>
  <c r="O18" i="2" s="1"/>
  <c r="I399" i="2"/>
  <c r="P17" i="2" s="1"/>
  <c r="H399" i="2"/>
  <c r="O17" i="2" s="1"/>
  <c r="I394" i="2"/>
  <c r="P16" i="2" s="1"/>
  <c r="H394" i="2"/>
  <c r="O16" i="2" s="1"/>
  <c r="I389" i="2"/>
  <c r="P80" i="2" s="1"/>
  <c r="E69" i="9" s="1"/>
  <c r="H389" i="2"/>
  <c r="O80" i="2" s="1"/>
  <c r="I384" i="2"/>
  <c r="H384" i="2"/>
  <c r="O79" i="2" s="1"/>
  <c r="I379" i="2"/>
  <c r="H379" i="2"/>
  <c r="O78" i="2" s="1"/>
  <c r="I373" i="2"/>
  <c r="P77" i="2" s="1"/>
  <c r="E66" i="9" s="1"/>
  <c r="H373" i="2"/>
  <c r="O77" i="2" s="1"/>
  <c r="I368" i="2"/>
  <c r="P76" i="2" s="1"/>
  <c r="E65" i="9" s="1"/>
  <c r="H368" i="2"/>
  <c r="O76" i="2" s="1"/>
  <c r="I362" i="2"/>
  <c r="P75" i="2" s="1"/>
  <c r="E64" i="9" s="1"/>
  <c r="H362" i="2"/>
  <c r="O75" i="2" s="1"/>
  <c r="I357" i="2"/>
  <c r="P44" i="2" s="1"/>
  <c r="H357" i="2"/>
  <c r="O44" i="2" s="1"/>
  <c r="I352" i="2"/>
  <c r="P38" i="2" s="1"/>
  <c r="H352" i="2"/>
  <c r="O38" i="2" s="1"/>
  <c r="I347" i="2"/>
  <c r="P32" i="2" s="1"/>
  <c r="H347" i="2"/>
  <c r="O32" i="2" s="1"/>
  <c r="I342" i="2"/>
  <c r="P15" i="2" s="1"/>
  <c r="H342" i="2"/>
  <c r="O15" i="2" s="1"/>
  <c r="I337" i="2"/>
  <c r="P14" i="2" s="1"/>
  <c r="H337" i="2"/>
  <c r="O14" i="2" s="1"/>
  <c r="I332" i="2"/>
  <c r="P13" i="2" s="1"/>
  <c r="H332" i="2"/>
  <c r="O13" i="2" s="1"/>
  <c r="I327" i="2"/>
  <c r="H327" i="2"/>
  <c r="O74" i="2" s="1"/>
  <c r="I322" i="2"/>
  <c r="H322" i="2"/>
  <c r="O73" i="2" s="1"/>
  <c r="I316" i="2"/>
  <c r="P72" i="2" s="1"/>
  <c r="E61" i="9" s="1"/>
  <c r="H316" i="2"/>
  <c r="O72" i="2" s="1"/>
  <c r="I311" i="2"/>
  <c r="H311" i="2"/>
  <c r="O71" i="2" s="1"/>
  <c r="I305" i="2"/>
  <c r="H305" i="2"/>
  <c r="O70" i="2" s="1"/>
  <c r="I300" i="2"/>
  <c r="H300" i="2"/>
  <c r="O69" i="2" s="1"/>
  <c r="I295" i="2"/>
  <c r="P43" i="2" s="1"/>
  <c r="H295" i="2"/>
  <c r="O43" i="2" s="1"/>
  <c r="I290" i="2"/>
  <c r="P37" i="2" s="1"/>
  <c r="H290" i="2"/>
  <c r="O37" i="2" s="1"/>
  <c r="I285" i="2"/>
  <c r="P31" i="2" s="1"/>
  <c r="H285" i="2"/>
  <c r="O31" i="2" s="1"/>
  <c r="I280" i="2"/>
  <c r="P12" i="2" s="1"/>
  <c r="H280" i="2"/>
  <c r="O12" i="2" s="1"/>
  <c r="I275" i="2"/>
  <c r="P11" i="2" s="1"/>
  <c r="H275" i="2"/>
  <c r="O11" i="2" s="1"/>
  <c r="I269" i="2"/>
  <c r="P10" i="2" s="1"/>
  <c r="H269" i="2"/>
  <c r="O10" i="2" s="1"/>
  <c r="I264" i="2"/>
  <c r="P68" i="2" s="1"/>
  <c r="E57" i="9" s="1"/>
  <c r="H264" i="2"/>
  <c r="O68" i="2" s="1"/>
  <c r="I259" i="2"/>
  <c r="P67" i="2" s="1"/>
  <c r="E56" i="9" s="1"/>
  <c r="H259" i="2"/>
  <c r="O67" i="2" s="1"/>
  <c r="I254" i="2"/>
  <c r="H254" i="2"/>
  <c r="O66" i="2" s="1"/>
  <c r="I249" i="2"/>
  <c r="P65" i="2" s="1"/>
  <c r="E54" i="9" s="1"/>
  <c r="H249" i="2"/>
  <c r="O65" i="2" s="1"/>
  <c r="I244" i="2"/>
  <c r="P64" i="2" s="1"/>
  <c r="E53" i="9" s="1"/>
  <c r="H244" i="2"/>
  <c r="O64" i="2" s="1"/>
  <c r="I238" i="2"/>
  <c r="P63" i="2" s="1"/>
  <c r="E52" i="9" s="1"/>
  <c r="H238" i="2"/>
  <c r="O63" i="2" s="1"/>
  <c r="I232" i="2"/>
  <c r="P62" i="2" s="1"/>
  <c r="E51" i="9" s="1"/>
  <c r="H232" i="2"/>
  <c r="O62" i="2" s="1"/>
  <c r="I227" i="2"/>
  <c r="P61" i="2" s="1"/>
  <c r="E50" i="9" s="1"/>
  <c r="H227" i="2"/>
  <c r="O61" i="2" s="1"/>
  <c r="I222" i="2"/>
  <c r="P60" i="2" s="1"/>
  <c r="E49" i="9" s="1"/>
  <c r="H222" i="2"/>
  <c r="O60" i="2" s="1"/>
  <c r="I217" i="2"/>
  <c r="P59" i="2" s="1"/>
  <c r="E48" i="9" s="1"/>
  <c r="H217" i="2"/>
  <c r="O59" i="2" s="1"/>
  <c r="I211" i="2"/>
  <c r="P58" i="2" s="1"/>
  <c r="E47" i="9" s="1"/>
  <c r="G47" i="9" s="1"/>
  <c r="H211" i="2"/>
  <c r="O58" i="2" s="1"/>
  <c r="I204" i="2"/>
  <c r="P42" i="2" s="1"/>
  <c r="H204" i="2"/>
  <c r="O42" i="2" s="1"/>
  <c r="I199" i="2"/>
  <c r="P36" i="2" s="1"/>
  <c r="H199" i="2"/>
  <c r="O36" i="2" s="1"/>
  <c r="I194" i="2"/>
  <c r="P30" i="2" s="1"/>
  <c r="H194" i="2"/>
  <c r="O30" i="2" s="1"/>
  <c r="I189" i="2"/>
  <c r="H189" i="2"/>
  <c r="O9" i="2" s="1"/>
  <c r="I184" i="2"/>
  <c r="P8" i="2" s="1"/>
  <c r="H184" i="2"/>
  <c r="O8" i="2" s="1"/>
  <c r="I179" i="2"/>
  <c r="P7" i="2" s="1"/>
  <c r="H179" i="2"/>
  <c r="O7" i="2" s="1"/>
  <c r="I174" i="2"/>
  <c r="P57" i="2" s="1"/>
  <c r="E46" i="9" s="1"/>
  <c r="H174" i="2"/>
  <c r="O57" i="2" s="1"/>
  <c r="I169" i="2"/>
  <c r="P56" i="2" s="1"/>
  <c r="E45" i="9" s="1"/>
  <c r="G45" i="9" s="1"/>
  <c r="H169" i="2"/>
  <c r="O56" i="2" s="1"/>
  <c r="I164" i="2"/>
  <c r="P55" i="2" s="1"/>
  <c r="E44" i="9" s="1"/>
  <c r="H164" i="2"/>
  <c r="O55" i="2" s="1"/>
  <c r="I159" i="2"/>
  <c r="H159" i="2"/>
  <c r="O54" i="2" s="1"/>
  <c r="I153" i="2"/>
  <c r="H153" i="2"/>
  <c r="O53" i="2" s="1"/>
  <c r="I147" i="2"/>
  <c r="P52" i="2" s="1"/>
  <c r="E41" i="9" s="1"/>
  <c r="H147" i="2"/>
  <c r="O52" i="2" s="1"/>
  <c r="I142" i="2"/>
  <c r="P51" i="2" s="1"/>
  <c r="E40" i="9" s="1"/>
  <c r="G40" i="9" s="1"/>
  <c r="H142" i="2"/>
  <c r="O51" i="2" s="1"/>
  <c r="I137" i="2"/>
  <c r="P50" i="2" s="1"/>
  <c r="E39" i="9" s="1"/>
  <c r="H137" i="2"/>
  <c r="O50" i="2" s="1"/>
  <c r="I132" i="2"/>
  <c r="P49" i="2" s="1"/>
  <c r="E38" i="9" s="1"/>
  <c r="H132" i="2"/>
  <c r="O49" i="2" s="1"/>
  <c r="I126" i="2"/>
  <c r="P48" i="2" s="1"/>
  <c r="E37" i="9" s="1"/>
  <c r="H126" i="2"/>
  <c r="O48" i="2" s="1"/>
  <c r="I121" i="2"/>
  <c r="P47" i="2" s="1"/>
  <c r="E36" i="9" s="1"/>
  <c r="G36" i="9" s="1"/>
  <c r="H121" i="2"/>
  <c r="O47" i="2" s="1"/>
  <c r="I115" i="2"/>
  <c r="H115" i="2"/>
  <c r="O41" i="2" s="1"/>
  <c r="I109" i="2"/>
  <c r="P35" i="2" s="1"/>
  <c r="H109" i="2"/>
  <c r="O35" i="2" s="1"/>
  <c r="I104" i="2"/>
  <c r="P29" i="2" s="1"/>
  <c r="H104" i="2"/>
  <c r="O29" i="2" s="1"/>
  <c r="I99" i="2"/>
  <c r="H99" i="2"/>
  <c r="O6" i="2" s="1"/>
  <c r="I94" i="2"/>
  <c r="H94" i="2"/>
  <c r="I88" i="2"/>
  <c r="H88" i="2"/>
  <c r="I83" i="2"/>
  <c r="P5" i="2" s="1"/>
  <c r="H83" i="2"/>
  <c r="O5" i="2" s="1"/>
  <c r="N80" i="2"/>
  <c r="A69" i="9" s="1"/>
  <c r="M80" i="2"/>
  <c r="L80" i="2"/>
  <c r="N79" i="2"/>
  <c r="A68" i="9" s="1"/>
  <c r="M79" i="2"/>
  <c r="L79" i="2"/>
  <c r="N78" i="2"/>
  <c r="A67" i="9" s="1"/>
  <c r="M78" i="2"/>
  <c r="L78" i="2"/>
  <c r="I78" i="2"/>
  <c r="H78" i="2"/>
  <c r="O27" i="2" s="1"/>
  <c r="N77" i="2"/>
  <c r="A66" i="9" s="1"/>
  <c r="M77" i="2"/>
  <c r="L77" i="2"/>
  <c r="N76" i="2"/>
  <c r="A65" i="9" s="1"/>
  <c r="M76" i="2"/>
  <c r="L76" i="2"/>
  <c r="N75" i="2"/>
  <c r="A64" i="9" s="1"/>
  <c r="M75" i="2"/>
  <c r="L75" i="2"/>
  <c r="N74" i="2"/>
  <c r="M74" i="2"/>
  <c r="L74" i="2"/>
  <c r="N73" i="2"/>
  <c r="M73" i="2"/>
  <c r="L73" i="2"/>
  <c r="N72" i="2"/>
  <c r="M72" i="2"/>
  <c r="L72" i="2"/>
  <c r="I72" i="2"/>
  <c r="P26" i="2" s="1"/>
  <c r="H72" i="2"/>
  <c r="O26" i="2" s="1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I66" i="2"/>
  <c r="H66" i="2"/>
  <c r="O25" i="2" s="1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I61" i="2"/>
  <c r="P24" i="2" s="1"/>
  <c r="H61" i="2"/>
  <c r="O24" i="2" s="1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I56" i="2"/>
  <c r="P23" i="2" s="1"/>
  <c r="H56" i="2"/>
  <c r="O23" i="2" s="1"/>
  <c r="N55" i="2"/>
  <c r="M55" i="2"/>
  <c r="L55" i="2"/>
  <c r="N54" i="2"/>
  <c r="M54" i="2"/>
  <c r="L54" i="2"/>
  <c r="P53" i="2"/>
  <c r="E42" i="9" s="1"/>
  <c r="N53" i="2"/>
  <c r="M53" i="2"/>
  <c r="L53" i="2"/>
  <c r="N52" i="2"/>
  <c r="M52" i="2"/>
  <c r="L52" i="2"/>
  <c r="N51" i="2"/>
  <c r="M51" i="2"/>
  <c r="L51" i="2"/>
  <c r="I51" i="2"/>
  <c r="H51" i="2"/>
  <c r="O4" i="2" s="1"/>
  <c r="N50" i="2"/>
  <c r="M50" i="2"/>
  <c r="L50" i="2"/>
  <c r="N49" i="2"/>
  <c r="M49" i="2"/>
  <c r="L49" i="2"/>
  <c r="N48" i="2"/>
  <c r="M48" i="2"/>
  <c r="L48" i="2"/>
  <c r="N47" i="2"/>
  <c r="M47" i="2"/>
  <c r="L47" i="2"/>
  <c r="I46" i="2"/>
  <c r="H46" i="2"/>
  <c r="O3" i="2" s="1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H5" i="10" s="1"/>
  <c r="M41" i="2"/>
  <c r="L41" i="2"/>
  <c r="N39" i="2"/>
  <c r="M39" i="2"/>
  <c r="L39" i="2"/>
  <c r="I39" i="2"/>
  <c r="H39" i="2"/>
  <c r="N38" i="2"/>
  <c r="M38" i="2"/>
  <c r="L38" i="2"/>
  <c r="N37" i="2"/>
  <c r="M37" i="2"/>
  <c r="L37" i="2"/>
  <c r="N36" i="2"/>
  <c r="M36" i="2"/>
  <c r="L36" i="2"/>
  <c r="N35" i="2"/>
  <c r="M5" i="10" s="1"/>
  <c r="M35" i="2"/>
  <c r="L35" i="2"/>
  <c r="N33" i="2"/>
  <c r="M33" i="2"/>
  <c r="L33" i="2"/>
  <c r="N32" i="2"/>
  <c r="M32" i="2"/>
  <c r="L32" i="2"/>
  <c r="I32" i="2"/>
  <c r="H32" i="2"/>
  <c r="N31" i="2"/>
  <c r="M31" i="2"/>
  <c r="L31" i="2"/>
  <c r="N30" i="2"/>
  <c r="M30" i="2"/>
  <c r="L30" i="2"/>
  <c r="N29" i="2"/>
  <c r="R5" i="10" s="1"/>
  <c r="M29" i="2"/>
  <c r="L29" i="2"/>
  <c r="N27" i="2"/>
  <c r="M27" i="2"/>
  <c r="L27" i="2"/>
  <c r="AD26" i="2"/>
  <c r="AC26" i="2"/>
  <c r="AB26" i="2"/>
  <c r="AA26" i="2"/>
  <c r="Z26" i="2"/>
  <c r="Y26" i="2"/>
  <c r="N26" i="2"/>
  <c r="M26" i="2"/>
  <c r="L26" i="2"/>
  <c r="AD25" i="2"/>
  <c r="AC25" i="2"/>
  <c r="AB25" i="2"/>
  <c r="AA25" i="2"/>
  <c r="Z25" i="2"/>
  <c r="Y25" i="2"/>
  <c r="N25" i="2"/>
  <c r="M25" i="2"/>
  <c r="L25" i="2"/>
  <c r="I25" i="2"/>
  <c r="H25" i="2"/>
  <c r="AD24" i="2"/>
  <c r="AC24" i="2"/>
  <c r="AB24" i="2"/>
  <c r="AA24" i="2"/>
  <c r="Z24" i="2"/>
  <c r="Y24" i="2"/>
  <c r="N24" i="2"/>
  <c r="M24" i="2"/>
  <c r="L24" i="2"/>
  <c r="N23" i="2"/>
  <c r="M23" i="2"/>
  <c r="L23" i="2"/>
  <c r="AD21" i="2"/>
  <c r="AC21" i="2"/>
  <c r="AB21" i="2"/>
  <c r="AA21" i="2"/>
  <c r="Z21" i="2"/>
  <c r="Y21" i="2"/>
  <c r="N21" i="2"/>
  <c r="M21" i="2"/>
  <c r="L21" i="2"/>
  <c r="AD20" i="2"/>
  <c r="AC20" i="2"/>
  <c r="AB20" i="2"/>
  <c r="AA20" i="2"/>
  <c r="Z20" i="2"/>
  <c r="Y20" i="2"/>
  <c r="N20" i="2"/>
  <c r="M20" i="2"/>
  <c r="L20" i="2"/>
  <c r="AD19" i="2"/>
  <c r="AC19" i="2"/>
  <c r="AB19" i="2"/>
  <c r="AA19" i="2"/>
  <c r="Z19" i="2"/>
  <c r="Y19" i="2"/>
  <c r="N19" i="2"/>
  <c r="M19" i="2"/>
  <c r="L19" i="2"/>
  <c r="AD18" i="2"/>
  <c r="AB18" i="2"/>
  <c r="AA18" i="2"/>
  <c r="Z18" i="2"/>
  <c r="Y18" i="2"/>
  <c r="N18" i="2"/>
  <c r="M18" i="2"/>
  <c r="L18" i="2"/>
  <c r="I18" i="2"/>
  <c r="H18" i="2"/>
  <c r="N17" i="2"/>
  <c r="M17" i="2"/>
  <c r="L17" i="2"/>
  <c r="N16" i="2"/>
  <c r="M16" i="2"/>
  <c r="L16" i="2"/>
  <c r="AD15" i="2"/>
  <c r="AC15" i="2"/>
  <c r="AB15" i="2"/>
  <c r="AA15" i="2"/>
  <c r="Z15" i="2"/>
  <c r="Y15" i="2"/>
  <c r="N15" i="2"/>
  <c r="M15" i="2"/>
  <c r="L15" i="2"/>
  <c r="AD14" i="2"/>
  <c r="AB14" i="2"/>
  <c r="AA14" i="2"/>
  <c r="Z14" i="2"/>
  <c r="Y14" i="2"/>
  <c r="N14" i="2"/>
  <c r="M14" i="2"/>
  <c r="L14" i="2"/>
  <c r="AD13" i="2"/>
  <c r="AC13" i="2"/>
  <c r="AB13" i="2"/>
  <c r="AA13" i="2"/>
  <c r="Z13" i="2"/>
  <c r="Y13" i="2"/>
  <c r="N13" i="2"/>
  <c r="M13" i="2"/>
  <c r="L13" i="2"/>
  <c r="AD12" i="2"/>
  <c r="AC12" i="2"/>
  <c r="AB12" i="2"/>
  <c r="AA12" i="2"/>
  <c r="Z12" i="2"/>
  <c r="Y12" i="2"/>
  <c r="N12" i="2"/>
  <c r="M12" i="2"/>
  <c r="L12" i="2"/>
  <c r="N11" i="2"/>
  <c r="M11" i="2"/>
  <c r="L11" i="2"/>
  <c r="N10" i="2"/>
  <c r="M10" i="2"/>
  <c r="L10" i="2"/>
  <c r="AD9" i="2"/>
  <c r="AC9" i="2"/>
  <c r="AB9" i="2"/>
  <c r="AA9" i="2"/>
  <c r="Z9" i="2"/>
  <c r="Y9" i="2"/>
  <c r="N9" i="2"/>
  <c r="M9" i="2"/>
  <c r="L9" i="2"/>
  <c r="AD8" i="2"/>
  <c r="AC8" i="2"/>
  <c r="AB8" i="2"/>
  <c r="AA8" i="2"/>
  <c r="Z8" i="2"/>
  <c r="Y8" i="2"/>
  <c r="N8" i="2"/>
  <c r="M8" i="2"/>
  <c r="L8" i="2"/>
  <c r="AD7" i="2"/>
  <c r="AC7" i="2"/>
  <c r="AB7" i="2"/>
  <c r="AA7" i="2"/>
  <c r="Z7" i="2"/>
  <c r="Y7" i="2"/>
  <c r="N7" i="2"/>
  <c r="M7" i="2"/>
  <c r="L7" i="2"/>
  <c r="N6" i="2"/>
  <c r="M6" i="2"/>
  <c r="L6" i="2"/>
  <c r="N5" i="2"/>
  <c r="M5" i="2"/>
  <c r="L5" i="2"/>
  <c r="AD4" i="2"/>
  <c r="AC4" i="2"/>
  <c r="AB4" i="2"/>
  <c r="AA4" i="2"/>
  <c r="Z4" i="2"/>
  <c r="Y4" i="2"/>
  <c r="N4" i="2"/>
  <c r="M4" i="2"/>
  <c r="L4" i="2"/>
  <c r="AD3" i="2"/>
  <c r="AC3" i="2"/>
  <c r="AB3" i="2"/>
  <c r="AA3" i="2"/>
  <c r="Z3" i="2"/>
  <c r="Y3" i="2"/>
  <c r="N3" i="2"/>
  <c r="M3" i="2"/>
  <c r="L3" i="2"/>
  <c r="AD2" i="2"/>
  <c r="AC2" i="2"/>
  <c r="AB2" i="2"/>
  <c r="AA2" i="2"/>
  <c r="Z2" i="2"/>
  <c r="Y2" i="2"/>
  <c r="P1" i="2"/>
  <c r="O1" i="2"/>
  <c r="N1" i="2"/>
  <c r="M1" i="2"/>
  <c r="L1" i="2"/>
  <c r="G49" i="9" l="1"/>
  <c r="G51" i="9"/>
  <c r="G38" i="9"/>
  <c r="G56" i="9"/>
  <c r="G64" i="9"/>
  <c r="G15" i="3"/>
  <c r="J384" i="2"/>
  <c r="J300" i="2"/>
  <c r="J244" i="2"/>
  <c r="J285" i="2"/>
  <c r="J88" i="2"/>
  <c r="J18" i="2"/>
  <c r="J379" i="2"/>
  <c r="J115" i="2"/>
  <c r="J159" i="2"/>
  <c r="J199" i="2"/>
  <c r="P69" i="2"/>
  <c r="E58" i="9" s="1"/>
  <c r="J327" i="2"/>
  <c r="J429" i="2"/>
  <c r="J337" i="2"/>
  <c r="J109" i="2"/>
  <c r="J132" i="2"/>
  <c r="J259" i="2"/>
  <c r="J211" i="2"/>
  <c r="J78" i="2"/>
  <c r="J342" i="2"/>
  <c r="J424" i="2"/>
  <c r="J434" i="2"/>
  <c r="J32" i="2"/>
  <c r="J169" i="2"/>
  <c r="J94" i="2"/>
  <c r="J305" i="2"/>
  <c r="J254" i="2"/>
  <c r="P41" i="2"/>
  <c r="P66" i="2"/>
  <c r="E55" i="9" s="1"/>
  <c r="G54" i="9" s="1"/>
  <c r="P21" i="2"/>
  <c r="J25" i="2"/>
  <c r="P27" i="2"/>
  <c r="P78" i="2"/>
  <c r="E67" i="9" s="1"/>
  <c r="J153" i="2"/>
  <c r="J189" i="2"/>
  <c r="J227" i="2"/>
  <c r="J264" i="2"/>
  <c r="J322" i="2"/>
  <c r="J394" i="2"/>
  <c r="J414" i="2"/>
  <c r="J137" i="2"/>
  <c r="J174" i="2"/>
  <c r="J269" i="2"/>
  <c r="J419" i="2"/>
  <c r="J51" i="2"/>
  <c r="J99" i="2"/>
  <c r="J39" i="2"/>
  <c r="J83" i="2"/>
  <c r="J142" i="2"/>
  <c r="J179" i="2"/>
  <c r="J217" i="2"/>
  <c r="J238" i="2"/>
  <c r="J311" i="2"/>
  <c r="J404" i="2"/>
  <c r="P54" i="2"/>
  <c r="E43" i="9" s="1"/>
  <c r="G43" i="9" s="1"/>
  <c r="P74" i="2"/>
  <c r="E63" i="9" s="1"/>
  <c r="P79" i="2"/>
  <c r="E68" i="9" s="1"/>
  <c r="J126" i="2"/>
  <c r="J295" i="2"/>
  <c r="J332" i="2"/>
  <c r="J368" i="2"/>
  <c r="J362" i="2"/>
  <c r="J56" i="2"/>
  <c r="J66" i="2"/>
  <c r="J121" i="2"/>
  <c r="J290" i="2"/>
  <c r="P4" i="2"/>
  <c r="J46" i="2"/>
  <c r="P71" i="2"/>
  <c r="E60" i="9" s="1"/>
  <c r="J184" i="2"/>
  <c r="J280" i="2"/>
  <c r="J352" i="2"/>
  <c r="J389" i="2"/>
  <c r="J409" i="2"/>
  <c r="J61" i="2"/>
  <c r="P6" i="2"/>
  <c r="P45" i="2"/>
  <c r="B15" i="2"/>
  <c r="F5" i="10" s="1"/>
  <c r="B15" i="4"/>
  <c r="F4" i="10" s="1"/>
  <c r="J156" i="5"/>
  <c r="J176" i="5"/>
  <c r="P40" i="5"/>
  <c r="C36" i="9" s="1"/>
  <c r="J92" i="5"/>
  <c r="J137" i="5"/>
  <c r="J301" i="5"/>
  <c r="J375" i="5"/>
  <c r="J226" i="5"/>
  <c r="J32" i="5"/>
  <c r="J318" i="5"/>
  <c r="J53" i="5"/>
  <c r="J240" i="5"/>
  <c r="J343" i="5"/>
  <c r="J386" i="5"/>
  <c r="J98" i="5"/>
  <c r="J306" i="5"/>
  <c r="J258" i="5"/>
  <c r="J279" i="5"/>
  <c r="J359" i="5"/>
  <c r="J403" i="5"/>
  <c r="P9" i="5"/>
  <c r="J65" i="5"/>
  <c r="J219" i="5"/>
  <c r="J391" i="5"/>
  <c r="J414" i="5"/>
  <c r="P13" i="5"/>
  <c r="J80" i="5"/>
  <c r="J125" i="5"/>
  <c r="J150" i="5"/>
  <c r="J18" i="5"/>
  <c r="J75" i="5"/>
  <c r="J196" i="5"/>
  <c r="P4" i="5"/>
  <c r="J269" i="5"/>
  <c r="P18" i="5"/>
  <c r="P25" i="5"/>
  <c r="P50" i="5"/>
  <c r="C46" i="9" s="1"/>
  <c r="P59" i="5"/>
  <c r="C55" i="9" s="1"/>
  <c r="J25" i="5"/>
  <c r="J233" i="5"/>
  <c r="J296" i="5"/>
  <c r="J370" i="5"/>
  <c r="P7" i="5"/>
  <c r="P21" i="5"/>
  <c r="P28" i="5"/>
  <c r="P66" i="5"/>
  <c r="C62" i="9" s="1"/>
  <c r="J113" i="5"/>
  <c r="J247" i="5"/>
  <c r="J285" i="5"/>
  <c r="J323" i="5"/>
  <c r="J397" i="5"/>
  <c r="J46" i="5"/>
  <c r="J118" i="5"/>
  <c r="J206" i="5"/>
  <c r="J313" i="5"/>
  <c r="J349" i="5"/>
  <c r="P19" i="5"/>
  <c r="J60" i="5"/>
  <c r="J87" i="5"/>
  <c r="J190" i="5"/>
  <c r="B15" i="5"/>
  <c r="F3" i="10" s="1"/>
  <c r="P36" i="5"/>
  <c r="J39" i="5"/>
  <c r="J169" i="5"/>
  <c r="J213" i="5"/>
  <c r="J354" i="5"/>
  <c r="J409" i="5"/>
  <c r="J183" i="5"/>
  <c r="J252" i="5"/>
  <c r="J328" i="5"/>
  <c r="J364" i="5"/>
  <c r="P11" i="5"/>
  <c r="J274" i="5"/>
  <c r="J108" i="5"/>
  <c r="P64" i="5"/>
  <c r="C60" i="9" s="1"/>
  <c r="J143" i="5"/>
  <c r="P52" i="5"/>
  <c r="C48" i="9" s="1"/>
  <c r="B15" i="6"/>
  <c r="F2" i="10" s="1"/>
  <c r="B14" i="6"/>
  <c r="O2" i="5"/>
  <c r="B14" i="5"/>
  <c r="E3" i="10" s="1"/>
  <c r="P20" i="5"/>
  <c r="P22" i="5"/>
  <c r="P31" i="5"/>
  <c r="P46" i="5"/>
  <c r="C42" i="9" s="1"/>
  <c r="J291" i="5"/>
  <c r="J333" i="5"/>
  <c r="J70" i="5"/>
  <c r="J163" i="5"/>
  <c r="J264" i="5"/>
  <c r="J132" i="5"/>
  <c r="P57" i="5"/>
  <c r="C53" i="9" s="1"/>
  <c r="J103" i="5"/>
  <c r="J201" i="5"/>
  <c r="J338" i="5"/>
  <c r="J380" i="5"/>
  <c r="B14" i="4"/>
  <c r="G14" i="4"/>
  <c r="G15" i="4"/>
  <c r="G14" i="3"/>
  <c r="B15" i="3"/>
  <c r="F6" i="10" s="1"/>
  <c r="B14" i="3"/>
  <c r="O2" i="2"/>
  <c r="P9" i="2"/>
  <c r="P3" i="2"/>
  <c r="B14" i="2"/>
  <c r="E5" i="10" s="1"/>
  <c r="P25" i="2"/>
  <c r="P39" i="2"/>
  <c r="P70" i="2"/>
  <c r="E59" i="9" s="1"/>
  <c r="J72" i="2"/>
  <c r="J104" i="2"/>
  <c r="J147" i="2"/>
  <c r="J232" i="2"/>
  <c r="J275" i="2"/>
  <c r="J316" i="2"/>
  <c r="J357" i="2"/>
  <c r="J399" i="2"/>
  <c r="J164" i="2"/>
  <c r="J204" i="2"/>
  <c r="J249" i="2"/>
  <c r="J373" i="2"/>
  <c r="J222" i="2"/>
  <c r="J347" i="2"/>
  <c r="P73" i="2"/>
  <c r="E62" i="9" s="1"/>
  <c r="J194" i="2"/>
  <c r="G61" i="9" l="1"/>
  <c r="G58" i="9"/>
  <c r="G67" i="9"/>
  <c r="Q2" i="2"/>
  <c r="Q67" i="2" s="1"/>
  <c r="D56" i="9" s="1"/>
  <c r="G5" i="10"/>
  <c r="Q2" i="5"/>
  <c r="Q5" i="5" s="1"/>
  <c r="G3" i="10"/>
  <c r="D4" i="10"/>
  <c r="E4" i="10"/>
  <c r="B13" i="3"/>
  <c r="D6" i="10" s="1"/>
  <c r="E6" i="10"/>
  <c r="D2" i="10"/>
  <c r="E2" i="10"/>
  <c r="Q58" i="5"/>
  <c r="B54" i="9" s="1"/>
  <c r="Q54" i="5"/>
  <c r="B50" i="9" s="1"/>
  <c r="Q66" i="5"/>
  <c r="B62" i="9" s="1"/>
  <c r="Q22" i="5"/>
  <c r="I408" i="4"/>
  <c r="H187" i="4"/>
  <c r="O10" i="4" s="1"/>
  <c r="Q71" i="2"/>
  <c r="D60" i="9" s="1"/>
  <c r="Q24" i="2"/>
  <c r="Q64" i="2"/>
  <c r="D53" i="9" s="1"/>
  <c r="Q43" i="2"/>
  <c r="Q20" i="2"/>
  <c r="Q61" i="2"/>
  <c r="D50" i="9" s="1"/>
  <c r="Q44" i="2"/>
  <c r="Q78" i="2"/>
  <c r="D67" i="9" s="1"/>
  <c r="Q13" i="2"/>
  <c r="Q3" i="2" l="1"/>
  <c r="Q12" i="2"/>
  <c r="Q55" i="2"/>
  <c r="D44" i="9" s="1"/>
  <c r="Q69" i="2"/>
  <c r="D58" i="9" s="1"/>
  <c r="Q38" i="2"/>
  <c r="Q15" i="2"/>
  <c r="Q16" i="2"/>
  <c r="Q50" i="2"/>
  <c r="D39" i="9" s="1"/>
  <c r="Q52" i="2"/>
  <c r="D41" i="9" s="1"/>
  <c r="Q27" i="2"/>
  <c r="Q29" i="2"/>
  <c r="Q18" i="2"/>
  <c r="Q25" i="2"/>
  <c r="Q74" i="2"/>
  <c r="D63" i="9" s="1"/>
  <c r="Q19" i="2"/>
  <c r="Q41" i="2"/>
  <c r="Q57" i="2"/>
  <c r="D46" i="9" s="1"/>
  <c r="Q36" i="2"/>
  <c r="Q51" i="2"/>
  <c r="D40" i="9" s="1"/>
  <c r="F40" i="9" s="1"/>
  <c r="Q60" i="2"/>
  <c r="D49" i="9" s="1"/>
  <c r="Q66" i="2"/>
  <c r="D55" i="9" s="1"/>
  <c r="Q77" i="2"/>
  <c r="D66" i="9" s="1"/>
  <c r="Q76" i="2"/>
  <c r="D65" i="9" s="1"/>
  <c r="Q59" i="2"/>
  <c r="D48" i="9" s="1"/>
  <c r="Q49" i="2"/>
  <c r="D38" i="9" s="1"/>
  <c r="Q12" i="5"/>
  <c r="F38" i="9"/>
  <c r="F49" i="9"/>
  <c r="R9" i="9" s="1"/>
  <c r="R8" i="9"/>
  <c r="Q55" i="5"/>
  <c r="B51" i="9" s="1"/>
  <c r="Q45" i="5"/>
  <c r="B41" i="9" s="1"/>
  <c r="Q65" i="5"/>
  <c r="B61" i="9" s="1"/>
  <c r="Q56" i="5"/>
  <c r="B52" i="9" s="1"/>
  <c r="H130" i="4"/>
  <c r="O55" i="4" s="1"/>
  <c r="Q30" i="5"/>
  <c r="I146" i="4"/>
  <c r="P58" i="4" s="1"/>
  <c r="C75" i="9" s="1"/>
  <c r="I255" i="4"/>
  <c r="P73" i="4" s="1"/>
  <c r="C90" i="9" s="1"/>
  <c r="H156" i="4"/>
  <c r="O60" i="4" s="1"/>
  <c r="Q36" i="5"/>
  <c r="I182" i="4"/>
  <c r="P9" i="4" s="1"/>
  <c r="Q46" i="5"/>
  <c r="B42" i="9" s="1"/>
  <c r="I312" i="3"/>
  <c r="P77" i="3" s="1"/>
  <c r="C128" i="9" s="1"/>
  <c r="I194" i="3"/>
  <c r="P36" i="3" s="1"/>
  <c r="H362" i="3"/>
  <c r="O81" i="3" s="1"/>
  <c r="H431" i="3"/>
  <c r="O21" i="3" s="1"/>
  <c r="H216" i="3"/>
  <c r="O65" i="3" s="1"/>
  <c r="H332" i="3"/>
  <c r="O14" i="3" s="1"/>
  <c r="I327" i="3"/>
  <c r="P80" i="3" s="1"/>
  <c r="C131" i="9" s="1"/>
  <c r="H189" i="3"/>
  <c r="O10" i="3" s="1"/>
  <c r="I84" i="3"/>
  <c r="P33" i="3" s="1"/>
  <c r="I62" i="3"/>
  <c r="P29" i="3" s="1"/>
  <c r="I23" i="3"/>
  <c r="P4" i="3" s="1"/>
  <c r="H211" i="3"/>
  <c r="O64" i="3" s="1"/>
  <c r="I79" i="3"/>
  <c r="P32" i="3" s="1"/>
  <c r="I126" i="3"/>
  <c r="I216" i="3"/>
  <c r="H142" i="3"/>
  <c r="O57" i="3" s="1"/>
  <c r="H34" i="3"/>
  <c r="O25" i="3" s="1"/>
  <c r="I378" i="3"/>
  <c r="P84" i="3" s="1"/>
  <c r="C135" i="9" s="1"/>
  <c r="H194" i="3"/>
  <c r="O36" i="3" s="1"/>
  <c r="H39" i="3"/>
  <c r="O26" i="3" s="1"/>
  <c r="H394" i="3"/>
  <c r="O17" i="3" s="1"/>
  <c r="H265" i="3"/>
  <c r="O74" i="3" s="1"/>
  <c r="H291" i="3"/>
  <c r="O43" i="3" s="1"/>
  <c r="H244" i="3"/>
  <c r="O70" i="3" s="1"/>
  <c r="I46" i="3"/>
  <c r="P27" i="3" s="1"/>
  <c r="H95" i="3"/>
  <c r="I415" i="3"/>
  <c r="H347" i="3"/>
  <c r="O38" i="3" s="1"/>
  <c r="H105" i="3"/>
  <c r="O35" i="3" s="1"/>
  <c r="I260" i="3"/>
  <c r="P73" i="3" s="1"/>
  <c r="C124" i="9" s="1"/>
  <c r="H121" i="3"/>
  <c r="O53" i="3" s="1"/>
  <c r="I357" i="3"/>
  <c r="I281" i="3"/>
  <c r="P13" i="3" s="1"/>
  <c r="I168" i="3"/>
  <c r="H436" i="3"/>
  <c r="O22" i="3" s="1"/>
  <c r="I352" i="3"/>
  <c r="I410" i="3"/>
  <c r="P39" i="3" s="1"/>
  <c r="I73" i="3"/>
  <c r="P31" i="3" s="1"/>
  <c r="H179" i="3"/>
  <c r="O8" i="3" s="1"/>
  <c r="H46" i="3"/>
  <c r="O27" i="3" s="1"/>
  <c r="H62" i="3"/>
  <c r="O29" i="3" s="1"/>
  <c r="I57" i="3"/>
  <c r="P5" i="3" s="1"/>
  <c r="I301" i="3"/>
  <c r="P75" i="3" s="1"/>
  <c r="C126" i="9" s="1"/>
  <c r="I147" i="3"/>
  <c r="P58" i="3" s="1"/>
  <c r="C109" i="9" s="1"/>
  <c r="H373" i="3"/>
  <c r="O83" i="3" s="1"/>
  <c r="H296" i="3"/>
  <c r="O49" i="3" s="1"/>
  <c r="H184" i="3"/>
  <c r="O9" i="3" s="1"/>
  <c r="I404" i="3"/>
  <c r="P19" i="3" s="1"/>
  <c r="H367" i="3"/>
  <c r="O82" i="3" s="1"/>
  <c r="I137" i="3"/>
  <c r="P56" i="3" s="1"/>
  <c r="C107" i="9" s="1"/>
  <c r="I291" i="3"/>
  <c r="P43" i="3" s="1"/>
  <c r="H73" i="3"/>
  <c r="O31" i="3" s="1"/>
  <c r="H404" i="3"/>
  <c r="O19" i="3" s="1"/>
  <c r="I163" i="3"/>
  <c r="P61" i="3" s="1"/>
  <c r="C112" i="9" s="1"/>
  <c r="H317" i="3"/>
  <c r="O78" i="3" s="1"/>
  <c r="H163" i="3"/>
  <c r="O61" i="3" s="1"/>
  <c r="H415" i="3"/>
  <c r="O45" i="3" s="1"/>
  <c r="I322" i="3"/>
  <c r="P79" i="3" s="1"/>
  <c r="C130" i="9" s="1"/>
  <c r="I211" i="3"/>
  <c r="P64" i="3" s="1"/>
  <c r="C115" i="9" s="1"/>
  <c r="I52" i="3"/>
  <c r="P28" i="3" s="1"/>
  <c r="H23" i="3"/>
  <c r="O4" i="3" s="1"/>
  <c r="H84" i="3"/>
  <c r="O33" i="3" s="1"/>
  <c r="I389" i="3"/>
  <c r="P86" i="3" s="1"/>
  <c r="C137" i="9" s="1"/>
  <c r="H238" i="3"/>
  <c r="O69" i="3" s="1"/>
  <c r="I265" i="3"/>
  <c r="P74" i="3" s="1"/>
  <c r="C125" i="9" s="1"/>
  <c r="H222" i="3"/>
  <c r="O66" i="3" s="1"/>
  <c r="H357" i="3"/>
  <c r="O50" i="3" s="1"/>
  <c r="I189" i="3"/>
  <c r="I110" i="3"/>
  <c r="P41" i="3" s="1"/>
  <c r="I362" i="3"/>
  <c r="H228" i="3"/>
  <c r="O67" i="3" s="1"/>
  <c r="I184" i="3"/>
  <c r="I157" i="3"/>
  <c r="P60" i="3" s="1"/>
  <c r="C111" i="9" s="1"/>
  <c r="I90" i="3"/>
  <c r="P6" i="3" s="1"/>
  <c r="H137" i="3"/>
  <c r="O56" i="3" s="1"/>
  <c r="I249" i="3"/>
  <c r="P71" i="3" s="1"/>
  <c r="C122" i="9" s="1"/>
  <c r="H322" i="3"/>
  <c r="O79" i="3" s="1"/>
  <c r="I332" i="3"/>
  <c r="P14" i="3" s="1"/>
  <c r="I383" i="3"/>
  <c r="P85" i="3" s="1"/>
  <c r="C136" i="9" s="1"/>
  <c r="I233" i="3"/>
  <c r="P68" i="3" s="1"/>
  <c r="C119" i="9" s="1"/>
  <c r="H126" i="3"/>
  <c r="O54" i="3" s="1"/>
  <c r="H378" i="3"/>
  <c r="O84" i="3" s="1"/>
  <c r="H312" i="3"/>
  <c r="O77" i="3" s="1"/>
  <c r="H200" i="3"/>
  <c r="O42" i="3" s="1"/>
  <c r="H174" i="3"/>
  <c r="O63" i="3" s="1"/>
  <c r="I222" i="3"/>
  <c r="P66" i="3" s="1"/>
  <c r="C117" i="9" s="1"/>
  <c r="I95" i="3"/>
  <c r="I205" i="3"/>
  <c r="P48" i="3" s="1"/>
  <c r="I373" i="3"/>
  <c r="P83" i="3" s="1"/>
  <c r="C134" i="9" s="1"/>
  <c r="I431" i="3"/>
  <c r="H399" i="3"/>
  <c r="O18" i="3" s="1"/>
  <c r="H249" i="3"/>
  <c r="O71" i="3" s="1"/>
  <c r="I152" i="3"/>
  <c r="P59" i="3" s="1"/>
  <c r="C110" i="9" s="1"/>
  <c r="I28" i="3"/>
  <c r="P24" i="3" s="1"/>
  <c r="H352" i="3"/>
  <c r="O44" i="3" s="1"/>
  <c r="I228" i="3"/>
  <c r="I200" i="3"/>
  <c r="P42" i="3" s="1"/>
  <c r="H389" i="3"/>
  <c r="O86" i="3" s="1"/>
  <c r="H28" i="3"/>
  <c r="O24" i="3" s="1"/>
  <c r="H57" i="3"/>
  <c r="O5" i="3" s="1"/>
  <c r="I39" i="3"/>
  <c r="J39" i="3" s="1"/>
  <c r="I121" i="3"/>
  <c r="P53" i="3" s="1"/>
  <c r="C104" i="9" s="1"/>
  <c r="H275" i="3"/>
  <c r="O12" i="3" s="1"/>
  <c r="H79" i="3"/>
  <c r="O32" i="3" s="1"/>
  <c r="I317" i="3"/>
  <c r="P78" i="3" s="1"/>
  <c r="C129" i="9" s="1"/>
  <c r="H168" i="3"/>
  <c r="O62" i="3" s="1"/>
  <c r="H18" i="3"/>
  <c r="O3" i="3" s="1"/>
  <c r="H270" i="3"/>
  <c r="O11" i="3" s="1"/>
  <c r="H115" i="3"/>
  <c r="O47" i="3" s="1"/>
  <c r="I436" i="3"/>
  <c r="H426" i="3"/>
  <c r="O20" i="3" s="1"/>
  <c r="I337" i="3"/>
  <c r="P15" i="3" s="1"/>
  <c r="I142" i="3"/>
  <c r="I394" i="3"/>
  <c r="I244" i="3"/>
  <c r="H410" i="3"/>
  <c r="O39" i="3" s="1"/>
  <c r="H260" i="3"/>
  <c r="O73" i="3" s="1"/>
  <c r="Q47" i="2"/>
  <c r="D36" i="9" s="1"/>
  <c r="Q32" i="2"/>
  <c r="Q42" i="2"/>
  <c r="Q21" i="2"/>
  <c r="Q6" i="2"/>
  <c r="Q23" i="2"/>
  <c r="Q5" i="2"/>
  <c r="Q4" i="2"/>
  <c r="Q37" i="2"/>
  <c r="Q54" i="2"/>
  <c r="D43" i="9" s="1"/>
  <c r="Q11" i="2"/>
  <c r="Q62" i="2"/>
  <c r="D51" i="9" s="1"/>
  <c r="Q8" i="2"/>
  <c r="Q10" i="2"/>
  <c r="Q48" i="2"/>
  <c r="D37" i="9" s="1"/>
  <c r="Q56" i="2"/>
  <c r="D45" i="9" s="1"/>
  <c r="Q80" i="2"/>
  <c r="D69" i="9" s="1"/>
  <c r="Q26" i="2"/>
  <c r="Q7" i="2"/>
  <c r="Q30" i="2"/>
  <c r="Q17" i="2"/>
  <c r="Q70" i="2"/>
  <c r="D59" i="9" s="1"/>
  <c r="Q9" i="2"/>
  <c r="Q58" i="2"/>
  <c r="D47" i="9" s="1"/>
  <c r="Q75" i="2"/>
  <c r="D64" i="9" s="1"/>
  <c r="Q31" i="2"/>
  <c r="Q14" i="2"/>
  <c r="Q63" i="2"/>
  <c r="D52" i="9" s="1"/>
  <c r="Q45" i="2"/>
  <c r="Q35" i="2"/>
  <c r="Q33" i="2"/>
  <c r="Q68" i="2"/>
  <c r="D57" i="9" s="1"/>
  <c r="Q72" i="2"/>
  <c r="D61" i="9" s="1"/>
  <c r="Q53" i="2"/>
  <c r="D42" i="9" s="1"/>
  <c r="Q73" i="2"/>
  <c r="D62" i="9" s="1"/>
  <c r="Q79" i="2"/>
  <c r="D68" i="9" s="1"/>
  <c r="F67" i="9" s="1"/>
  <c r="Q39" i="2"/>
  <c r="Q65" i="2"/>
  <c r="D54" i="9" s="1"/>
  <c r="H260" i="4"/>
  <c r="O74" i="4" s="1"/>
  <c r="I414" i="4"/>
  <c r="P45" i="4" s="1"/>
  <c r="I135" i="4"/>
  <c r="P56" i="4" s="1"/>
  <c r="C73" i="9" s="1"/>
  <c r="H151" i="4"/>
  <c r="O59" i="4" s="1"/>
  <c r="I172" i="4"/>
  <c r="P63" i="4" s="1"/>
  <c r="C80" i="9" s="1"/>
  <c r="H265" i="4"/>
  <c r="O11" i="4" s="1"/>
  <c r="H435" i="4"/>
  <c r="O22" i="4" s="1"/>
  <c r="H161" i="4"/>
  <c r="O61" i="4" s="1"/>
  <c r="I301" i="4"/>
  <c r="P76" i="4" s="1"/>
  <c r="C93" i="9" s="1"/>
  <c r="I223" i="4"/>
  <c r="H285" i="4"/>
  <c r="O43" i="4" s="1"/>
  <c r="H98" i="4"/>
  <c r="O7" i="4" s="1"/>
  <c r="I435" i="4"/>
  <c r="H45" i="4"/>
  <c r="O27" i="4" s="1"/>
  <c r="H93" i="4"/>
  <c r="I125" i="4"/>
  <c r="P54" i="4" s="1"/>
  <c r="C71" i="9" s="1"/>
  <c r="I318" i="4"/>
  <c r="P79" i="4" s="1"/>
  <c r="C96" i="9" s="1"/>
  <c r="H61" i="4"/>
  <c r="O29" i="4" s="1"/>
  <c r="I161" i="4"/>
  <c r="P61" i="4" s="1"/>
  <c r="C78" i="9" s="1"/>
  <c r="I249" i="4"/>
  <c r="P72" i="4" s="1"/>
  <c r="C89" i="9" s="1"/>
  <c r="I114" i="4"/>
  <c r="P47" i="4" s="1"/>
  <c r="I28" i="4"/>
  <c r="P24" i="4" s="1"/>
  <c r="I187" i="4"/>
  <c r="P10" i="4" s="1"/>
  <c r="H108" i="4"/>
  <c r="O41" i="4" s="1"/>
  <c r="H223" i="4"/>
  <c r="O67" i="4" s="1"/>
  <c r="H197" i="4"/>
  <c r="O42" i="4" s="1"/>
  <c r="I238" i="4"/>
  <c r="H311" i="4"/>
  <c r="O78" i="4" s="1"/>
  <c r="H177" i="4"/>
  <c r="O8" i="4" s="1"/>
  <c r="H318" i="4"/>
  <c r="O79" i="4" s="1"/>
  <c r="H167" i="4"/>
  <c r="O62" i="4" s="1"/>
  <c r="H335" i="4"/>
  <c r="O15" i="4" s="1"/>
  <c r="H56" i="4"/>
  <c r="O5" i="4" s="1"/>
  <c r="H120" i="4"/>
  <c r="O53" i="4" s="1"/>
  <c r="I243" i="4"/>
  <c r="P71" i="4" s="1"/>
  <c r="C88" i="9" s="1"/>
  <c r="I387" i="4"/>
  <c r="P86" i="4" s="1"/>
  <c r="C103" i="9" s="1"/>
  <c r="I403" i="4"/>
  <c r="P19" i="4" s="1"/>
  <c r="I361" i="4"/>
  <c r="P81" i="4" s="1"/>
  <c r="C98" i="9" s="1"/>
  <c r="I56" i="4"/>
  <c r="P5" i="4" s="1"/>
  <c r="H270" i="4"/>
  <c r="O12" i="4" s="1"/>
  <c r="I311" i="4"/>
  <c r="P78" i="4" s="1"/>
  <c r="C95" i="9" s="1"/>
  <c r="H430" i="4"/>
  <c r="O21" i="4" s="1"/>
  <c r="H403" i="4"/>
  <c r="O19" i="4" s="1"/>
  <c r="H83" i="4"/>
  <c r="O33" i="4" s="1"/>
  <c r="H324" i="4"/>
  <c r="O80" i="4" s="1"/>
  <c r="I197" i="4"/>
  <c r="P42" i="4" s="1"/>
  <c r="I18" i="4"/>
  <c r="P3" i="4" s="1"/>
  <c r="I295" i="4"/>
  <c r="P75" i="4" s="1"/>
  <c r="C92" i="9" s="1"/>
  <c r="H414" i="4"/>
  <c r="O45" i="4" s="1"/>
  <c r="I93" i="4"/>
  <c r="H290" i="4"/>
  <c r="O49" i="4" s="1"/>
  <c r="H125" i="4"/>
  <c r="O54" i="4" s="1"/>
  <c r="H408" i="4"/>
  <c r="O39" i="4" s="1"/>
  <c r="H212" i="4"/>
  <c r="O65" i="4" s="1"/>
  <c r="I45" i="4"/>
  <c r="P27" i="4" s="1"/>
  <c r="I290" i="4"/>
  <c r="P49" i="4" s="1"/>
  <c r="H39" i="4"/>
  <c r="O26" i="4" s="1"/>
  <c r="I351" i="4"/>
  <c r="P44" i="4" s="1"/>
  <c r="H377" i="4"/>
  <c r="O84" i="4" s="1"/>
  <c r="H255" i="4"/>
  <c r="O73" i="4" s="1"/>
  <c r="I88" i="4"/>
  <c r="P6" i="4" s="1"/>
  <c r="I424" i="4"/>
  <c r="H329" i="4"/>
  <c r="O14" i="4" s="1"/>
  <c r="I285" i="4"/>
  <c r="P43" i="4" s="1"/>
  <c r="I260" i="4"/>
  <c r="J260" i="4" s="1"/>
  <c r="H77" i="4"/>
  <c r="O32" i="4" s="1"/>
  <c r="H306" i="4"/>
  <c r="O77" i="4" s="1"/>
  <c r="I77" i="4"/>
  <c r="H367" i="4"/>
  <c r="O82" i="4" s="1"/>
  <c r="I39" i="4"/>
  <c r="I367" i="4"/>
  <c r="P82" i="4" s="1"/>
  <c r="C99" i="9" s="1"/>
  <c r="H103" i="4"/>
  <c r="O35" i="4" s="1"/>
  <c r="I103" i="4"/>
  <c r="P35" i="4" s="1"/>
  <c r="I356" i="4"/>
  <c r="P50" i="4" s="1"/>
  <c r="H301" i="4"/>
  <c r="O76" i="4" s="1"/>
  <c r="H275" i="4"/>
  <c r="O13" i="4" s="1"/>
  <c r="I83" i="4"/>
  <c r="P33" i="4" s="1"/>
  <c r="I335" i="4"/>
  <c r="I98" i="4"/>
  <c r="I393" i="4"/>
  <c r="P17" i="4" s="1"/>
  <c r="H51" i="4"/>
  <c r="O28" i="4" s="1"/>
  <c r="H382" i="4"/>
  <c r="O85" i="4" s="1"/>
  <c r="H424" i="4"/>
  <c r="O20" i="4" s="1"/>
  <c r="I23" i="4"/>
  <c r="I130" i="4"/>
  <c r="P55" i="4" s="1"/>
  <c r="C72" i="9" s="1"/>
  <c r="I340" i="4"/>
  <c r="P16" i="4" s="1"/>
  <c r="H243" i="4"/>
  <c r="O71" i="4" s="1"/>
  <c r="I120" i="4"/>
  <c r="I329" i="4"/>
  <c r="P14" i="4" s="1"/>
  <c r="I218" i="4"/>
  <c r="P66" i="4" s="1"/>
  <c r="C83" i="9" s="1"/>
  <c r="I430" i="4"/>
  <c r="P21" i="4" s="1"/>
  <c r="H141" i="4"/>
  <c r="O57" i="4" s="1"/>
  <c r="H393" i="4"/>
  <c r="O17" i="4" s="1"/>
  <c r="I66" i="4"/>
  <c r="P30" i="4" s="1"/>
  <c r="H238" i="4"/>
  <c r="O70" i="4" s="1"/>
  <c r="I233" i="4"/>
  <c r="I71" i="4"/>
  <c r="P31" i="4" s="1"/>
  <c r="I280" i="4"/>
  <c r="P37" i="4" s="1"/>
  <c r="I33" i="4"/>
  <c r="P25" i="4" s="1"/>
  <c r="H146" i="4"/>
  <c r="O58" i="4" s="1"/>
  <c r="H356" i="4"/>
  <c r="O50" i="4" s="1"/>
  <c r="I270" i="4"/>
  <c r="P12" i="4" s="1"/>
  <c r="H135" i="4"/>
  <c r="O56" i="4" s="1"/>
  <c r="H345" i="4"/>
  <c r="O38" i="4" s="1"/>
  <c r="H233" i="4"/>
  <c r="O69" i="4" s="1"/>
  <c r="I108" i="4"/>
  <c r="I167" i="4"/>
  <c r="I419" i="4"/>
  <c r="P51" i="4" s="1"/>
  <c r="H71" i="4"/>
  <c r="O31" i="4" s="1"/>
  <c r="I265" i="4"/>
  <c r="J265" i="4" s="1"/>
  <c r="I275" i="4"/>
  <c r="P13" i="4" s="1"/>
  <c r="H88" i="4"/>
  <c r="O6" i="4" s="1"/>
  <c r="H295" i="4"/>
  <c r="O75" i="4" s="1"/>
  <c r="H23" i="4"/>
  <c r="O4" i="4" s="1"/>
  <c r="H33" i="4"/>
  <c r="O25" i="4" s="1"/>
  <c r="I212" i="4"/>
  <c r="P65" i="4" s="1"/>
  <c r="C82" i="9" s="1"/>
  <c r="I382" i="4"/>
  <c r="P85" i="4" s="1"/>
  <c r="C102" i="9" s="1"/>
  <c r="H202" i="4"/>
  <c r="O48" i="4" s="1"/>
  <c r="H372" i="4"/>
  <c r="O83" i="4" s="1"/>
  <c r="I202" i="4"/>
  <c r="I372" i="4"/>
  <c r="P83" i="4" s="1"/>
  <c r="C100" i="9" s="1"/>
  <c r="I177" i="4"/>
  <c r="P8" i="4" s="1"/>
  <c r="I345" i="4"/>
  <c r="P38" i="4" s="1"/>
  <c r="I61" i="4"/>
  <c r="H182" i="4"/>
  <c r="O9" i="4" s="1"/>
  <c r="H351" i="4"/>
  <c r="O44" i="4" s="1"/>
  <c r="H207" i="4"/>
  <c r="O64" i="4" s="1"/>
  <c r="H114" i="4"/>
  <c r="O47" i="4" s="1"/>
  <c r="H280" i="4"/>
  <c r="O37" i="4" s="1"/>
  <c r="I151" i="4"/>
  <c r="P59" i="4" s="1"/>
  <c r="C76" i="9" s="1"/>
  <c r="H419" i="4"/>
  <c r="O51" i="4" s="1"/>
  <c r="I156" i="4"/>
  <c r="I324" i="4"/>
  <c r="P80" i="4" s="1"/>
  <c r="C97" i="9" s="1"/>
  <c r="H18" i="4"/>
  <c r="O3" i="4" s="1"/>
  <c r="I51" i="4"/>
  <c r="P28" i="4" s="1"/>
  <c r="H228" i="4"/>
  <c r="O68" i="4" s="1"/>
  <c r="H398" i="4"/>
  <c r="O18" i="4" s="1"/>
  <c r="I228" i="4"/>
  <c r="P68" i="4" s="1"/>
  <c r="C85" i="9" s="1"/>
  <c r="I398" i="4"/>
  <c r="P18" i="4" s="1"/>
  <c r="H218" i="4"/>
  <c r="O66" i="4" s="1"/>
  <c r="H387" i="4"/>
  <c r="O86" i="4" s="1"/>
  <c r="H192" i="4"/>
  <c r="O36" i="4" s="1"/>
  <c r="H361" i="4"/>
  <c r="O81" i="4" s="1"/>
  <c r="H66" i="4"/>
  <c r="O30" i="4" s="1"/>
  <c r="I207" i="4"/>
  <c r="I377" i="4"/>
  <c r="H249" i="4"/>
  <c r="O72" i="4" s="1"/>
  <c r="I141" i="4"/>
  <c r="J141" i="4" s="1"/>
  <c r="I306" i="4"/>
  <c r="I192" i="4"/>
  <c r="P36" i="4" s="1"/>
  <c r="H28" i="4"/>
  <c r="O24" i="4" s="1"/>
  <c r="H172" i="4"/>
  <c r="O63" i="4" s="1"/>
  <c r="H340" i="4"/>
  <c r="O16" i="4" s="1"/>
  <c r="Q38" i="5"/>
  <c r="Q44" i="5"/>
  <c r="B40" i="9" s="1"/>
  <c r="Q61" i="5"/>
  <c r="B57" i="9" s="1"/>
  <c r="Q11" i="5"/>
  <c r="Q57" i="5"/>
  <c r="B53" i="9" s="1"/>
  <c r="Q48" i="5"/>
  <c r="B44" i="9" s="1"/>
  <c r="Q63" i="5"/>
  <c r="B59" i="9" s="1"/>
  <c r="Q37" i="5"/>
  <c r="Q31" i="5"/>
  <c r="Q3" i="5"/>
  <c r="Q35" i="5"/>
  <c r="Q18" i="5"/>
  <c r="Q47" i="5"/>
  <c r="B43" i="9" s="1"/>
  <c r="Q15" i="5"/>
  <c r="Q32" i="5"/>
  <c r="Q64" i="5"/>
  <c r="B60" i="9" s="1"/>
  <c r="Q27" i="5"/>
  <c r="Q6" i="5"/>
  <c r="Q10" i="5"/>
  <c r="Q17" i="5"/>
  <c r="Q49" i="5"/>
  <c r="B45" i="9" s="1"/>
  <c r="Q20" i="5"/>
  <c r="Q9" i="5"/>
  <c r="Q50" i="5"/>
  <c r="B46" i="9" s="1"/>
  <c r="Q67" i="5"/>
  <c r="B63" i="9" s="1"/>
  <c r="Q25" i="5"/>
  <c r="Q23" i="5"/>
  <c r="Q8" i="5"/>
  <c r="Q62" i="5"/>
  <c r="B58" i="9" s="1"/>
  <c r="Q51" i="5"/>
  <c r="B47" i="9" s="1"/>
  <c r="Q60" i="5"/>
  <c r="B56" i="9" s="1"/>
  <c r="Q41" i="5"/>
  <c r="B37" i="9" s="1"/>
  <c r="Q14" i="5"/>
  <c r="Q43" i="5"/>
  <c r="B39" i="9" s="1"/>
  <c r="Q7" i="5"/>
  <c r="Q59" i="5"/>
  <c r="B55" i="9" s="1"/>
  <c r="Q19" i="5"/>
  <c r="Q4" i="5"/>
  <c r="Q52" i="5"/>
  <c r="B48" i="9" s="1"/>
  <c r="Q21" i="5"/>
  <c r="Q42" i="5"/>
  <c r="B38" i="9" s="1"/>
  <c r="Q26" i="5"/>
  <c r="Q33" i="5"/>
  <c r="Q53" i="5"/>
  <c r="B49" i="9" s="1"/>
  <c r="Q28" i="5"/>
  <c r="Q13" i="5"/>
  <c r="Q40" i="5"/>
  <c r="B36" i="9" s="1"/>
  <c r="H318" i="6"/>
  <c r="O14" i="6" s="1"/>
  <c r="H323" i="6"/>
  <c r="O15" i="6" s="1"/>
  <c r="I329" i="6"/>
  <c r="P32" i="6" s="1"/>
  <c r="I173" i="6"/>
  <c r="P9" i="6" s="1"/>
  <c r="H354" i="6"/>
  <c r="O77" i="6" s="1"/>
  <c r="H55" i="6"/>
  <c r="O27" i="6" s="1"/>
  <c r="I178" i="6"/>
  <c r="P30" i="6" s="1"/>
  <c r="I44" i="6"/>
  <c r="P25" i="6" s="1"/>
  <c r="H302" i="6"/>
  <c r="O73" i="6" s="1"/>
  <c r="I307" i="6"/>
  <c r="P74" i="6" s="1"/>
  <c r="C29" i="9" s="1"/>
  <c r="H410" i="6"/>
  <c r="O20" i="6" s="1"/>
  <c r="H415" i="6"/>
  <c r="O21" i="6" s="1"/>
  <c r="H129" i="6"/>
  <c r="O52" i="6" s="1"/>
  <c r="I39" i="6"/>
  <c r="I168" i="6"/>
  <c r="P8" i="6" s="1"/>
  <c r="H118" i="6"/>
  <c r="O50" i="6" s="1"/>
  <c r="I275" i="6"/>
  <c r="P43" i="6" s="1"/>
  <c r="I364" i="6"/>
  <c r="P79" i="6" s="1"/>
  <c r="C34" i="9" s="1"/>
  <c r="H178" i="6"/>
  <c r="O30" i="6" s="1"/>
  <c r="I415" i="6"/>
  <c r="P21" i="6" s="1"/>
  <c r="H306" i="3"/>
  <c r="O76" i="3" s="1"/>
  <c r="I132" i="3"/>
  <c r="P55" i="3" s="1"/>
  <c r="C106" i="9" s="1"/>
  <c r="H147" i="3"/>
  <c r="O58" i="3" s="1"/>
  <c r="I34" i="3"/>
  <c r="H152" i="3"/>
  <c r="O59" i="3" s="1"/>
  <c r="I67" i="3"/>
  <c r="H233" i="3"/>
  <c r="O68" i="3" s="1"/>
  <c r="I426" i="3"/>
  <c r="J426" i="3" s="1"/>
  <c r="H205" i="3"/>
  <c r="O48" i="3" s="1"/>
  <c r="I399" i="3"/>
  <c r="P18" i="3" s="1"/>
  <c r="I238" i="3"/>
  <c r="P69" i="3" s="1"/>
  <c r="C120" i="9" s="1"/>
  <c r="H100" i="3"/>
  <c r="O7" i="3" s="1"/>
  <c r="I296" i="3"/>
  <c r="P49" i="3" s="1"/>
  <c r="I18" i="3"/>
  <c r="I270" i="3"/>
  <c r="J270" i="3" s="1"/>
  <c r="H132" i="3"/>
  <c r="O55" i="3" s="1"/>
  <c r="H342" i="3"/>
  <c r="O16" i="3" s="1"/>
  <c r="I113" i="6"/>
  <c r="P49" i="6" s="1"/>
  <c r="C4" i="9" s="1"/>
  <c r="H329" i="6"/>
  <c r="O32" i="6" s="1"/>
  <c r="H359" i="6"/>
  <c r="O78" i="6" s="1"/>
  <c r="H44" i="6"/>
  <c r="O25" i="6" s="1"/>
  <c r="H379" i="6"/>
  <c r="O17" i="6" s="1"/>
  <c r="H394" i="6"/>
  <c r="O39" i="6" s="1"/>
  <c r="I394" i="6"/>
  <c r="I286" i="6"/>
  <c r="P70" i="6" s="1"/>
  <c r="C25" i="9" s="1"/>
  <c r="H193" i="6"/>
  <c r="O58" i="6" s="1"/>
  <c r="I359" i="6"/>
  <c r="P78" i="6" s="1"/>
  <c r="C33" i="9" s="1"/>
  <c r="H240" i="6"/>
  <c r="O67" i="6" s="1"/>
  <c r="H188" i="6"/>
  <c r="O42" i="6" s="1"/>
  <c r="I145" i="6"/>
  <c r="P55" i="6" s="1"/>
  <c r="C10" i="9" s="1"/>
  <c r="H49" i="6"/>
  <c r="O26" i="6" s="1"/>
  <c r="I369" i="6"/>
  <c r="H399" i="6"/>
  <c r="O45" i="6" s="1"/>
  <c r="I208" i="6"/>
  <c r="P61" i="6" s="1"/>
  <c r="C16" i="9" s="1"/>
  <c r="I349" i="6"/>
  <c r="P76" i="6" s="1"/>
  <c r="C31" i="9" s="1"/>
  <c r="H297" i="6"/>
  <c r="O72" i="6" s="1"/>
  <c r="I255" i="6"/>
  <c r="P11" i="6" s="1"/>
  <c r="I188" i="6"/>
  <c r="P42" i="6" s="1"/>
  <c r="H71" i="6"/>
  <c r="H384" i="6"/>
  <c r="O18" i="6" s="1"/>
  <c r="H82" i="6"/>
  <c r="O6" i="6" s="1"/>
  <c r="H224" i="6"/>
  <c r="O64" i="6" s="1"/>
  <c r="H405" i="6"/>
  <c r="O19" i="6" s="1"/>
  <c r="I323" i="6"/>
  <c r="P15" i="6" s="1"/>
  <c r="H270" i="6"/>
  <c r="O37" i="6" s="1"/>
  <c r="H203" i="6"/>
  <c r="O60" i="6" s="1"/>
  <c r="I118" i="6"/>
  <c r="P50" i="6" s="1"/>
  <c r="C5" i="9" s="1"/>
  <c r="H108" i="6"/>
  <c r="O48" i="6" s="1"/>
  <c r="I193" i="6"/>
  <c r="P58" i="6" s="1"/>
  <c r="C13" i="9" s="1"/>
  <c r="I334" i="6"/>
  <c r="P38" i="6" s="1"/>
  <c r="H173" i="6"/>
  <c r="O9" i="6" s="1"/>
  <c r="I100" i="3"/>
  <c r="H286" i="3"/>
  <c r="O37" i="3" s="1"/>
  <c r="H90" i="3"/>
  <c r="O6" i="3" s="1"/>
  <c r="H301" i="3"/>
  <c r="O75" i="3" s="1"/>
  <c r="H339" i="6"/>
  <c r="O44" i="6" s="1"/>
  <c r="I339" i="6"/>
  <c r="P44" i="6" s="1"/>
  <c r="I230" i="6"/>
  <c r="P65" i="6" s="1"/>
  <c r="C20" i="9" s="1"/>
  <c r="H134" i="6"/>
  <c r="O53" i="6" s="1"/>
  <c r="H151" i="6"/>
  <c r="O56" i="6" s="1"/>
  <c r="I235" i="6"/>
  <c r="P66" i="6" s="1"/>
  <c r="C21" i="9" s="1"/>
  <c r="H389" i="6"/>
  <c r="O33" i="6" s="1"/>
  <c r="I344" i="6"/>
  <c r="P75" i="6" s="1"/>
  <c r="C30" i="9" s="1"/>
  <c r="H292" i="6"/>
  <c r="O71" i="6" s="1"/>
  <c r="I374" i="6"/>
  <c r="P16" i="6" s="1"/>
  <c r="H364" i="6"/>
  <c r="O79" i="6" s="1"/>
  <c r="I157" i="6"/>
  <c r="I129" i="6"/>
  <c r="P52" i="6" s="1"/>
  <c r="C7" i="9" s="1"/>
  <c r="H39" i="6"/>
  <c r="O24" i="6" s="1"/>
  <c r="H369" i="6"/>
  <c r="O80" i="6" s="1"/>
  <c r="I162" i="6"/>
  <c r="P7" i="6" s="1"/>
  <c r="I134" i="6"/>
  <c r="P53" i="6" s="1"/>
  <c r="C8" i="9" s="1"/>
  <c r="I34" i="6"/>
  <c r="P23" i="6" s="1"/>
  <c r="I82" i="6"/>
  <c r="P6" i="6" s="1"/>
  <c r="H29" i="6"/>
  <c r="O4" i="6" s="1"/>
  <c r="I179" i="3"/>
  <c r="H281" i="3"/>
  <c r="O13" i="3" s="1"/>
  <c r="H337" i="3"/>
  <c r="O15" i="3" s="1"/>
  <c r="I306" i="3"/>
  <c r="P76" i="3" s="1"/>
  <c r="C127" i="9" s="1"/>
  <c r="H110" i="3"/>
  <c r="O41" i="3" s="1"/>
  <c r="H67" i="3"/>
  <c r="O30" i="3" s="1"/>
  <c r="I347" i="3"/>
  <c r="P38" i="3" s="1"/>
  <c r="I174" i="3"/>
  <c r="P63" i="3" s="1"/>
  <c r="C114" i="9" s="1"/>
  <c r="I342" i="3"/>
  <c r="I105" i="3"/>
  <c r="I275" i="3"/>
  <c r="P12" i="3" s="1"/>
  <c r="H420" i="3"/>
  <c r="O51" i="3" s="1"/>
  <c r="H254" i="3"/>
  <c r="O72" i="3" s="1"/>
  <c r="H52" i="3"/>
  <c r="O28" i="3" s="1"/>
  <c r="I254" i="3"/>
  <c r="P72" i="3" s="1"/>
  <c r="C123" i="9" s="1"/>
  <c r="I420" i="3"/>
  <c r="P51" i="3" s="1"/>
  <c r="H157" i="3"/>
  <c r="O60" i="3" s="1"/>
  <c r="H327" i="3"/>
  <c r="O80" i="3" s="1"/>
  <c r="I115" i="3"/>
  <c r="J115" i="3" s="1"/>
  <c r="I286" i="3"/>
  <c r="J286" i="3" s="1"/>
  <c r="I198" i="6"/>
  <c r="P59" i="6" s="1"/>
  <c r="C14" i="9" s="1"/>
  <c r="H145" i="6"/>
  <c r="O55" i="6" s="1"/>
  <c r="H24" i="6"/>
  <c r="O3" i="6" s="1"/>
  <c r="H245" i="6"/>
  <c r="O68" i="6" s="1"/>
  <c r="I77" i="6"/>
  <c r="H344" i="6"/>
  <c r="O75" i="6" s="1"/>
  <c r="I260" i="6"/>
  <c r="P12" i="6" s="1"/>
  <c r="H208" i="6"/>
  <c r="O61" i="6" s="1"/>
  <c r="H183" i="6"/>
  <c r="O36" i="6" s="1"/>
  <c r="I140" i="6"/>
  <c r="I240" i="6"/>
  <c r="P67" i="6" s="1"/>
  <c r="C22" i="9" s="1"/>
  <c r="I87" i="6"/>
  <c r="I297" i="6"/>
  <c r="P72" i="6" s="1"/>
  <c r="C27" i="9" s="1"/>
  <c r="H66" i="6"/>
  <c r="O5" i="6" s="1"/>
  <c r="H286" i="6"/>
  <c r="O70" i="6" s="1"/>
  <c r="I55" i="6"/>
  <c r="P27" i="6" s="1"/>
  <c r="I203" i="6"/>
  <c r="P60" i="6" s="1"/>
  <c r="C15" i="9" s="1"/>
  <c r="I71" i="6"/>
  <c r="H275" i="6"/>
  <c r="O43" i="6" s="1"/>
  <c r="I108" i="6"/>
  <c r="H374" i="6"/>
  <c r="O16" i="6" s="1"/>
  <c r="I250" i="6"/>
  <c r="P10" i="6" s="1"/>
  <c r="H157" i="6"/>
  <c r="O57" i="6" s="1"/>
  <c r="I367" i="3"/>
  <c r="P82" i="3" s="1"/>
  <c r="C133" i="9" s="1"/>
  <c r="I29" i="6"/>
  <c r="I280" i="6"/>
  <c r="P69" i="6" s="1"/>
  <c r="C24" i="9" s="1"/>
  <c r="H103" i="6"/>
  <c r="O47" i="6" s="1"/>
  <c r="H313" i="6"/>
  <c r="O13" i="6" s="1"/>
  <c r="H77" i="6"/>
  <c r="J77" i="6" s="1"/>
  <c r="I313" i="6"/>
  <c r="P13" i="6" s="1"/>
  <c r="H60" i="6"/>
  <c r="I245" i="6"/>
  <c r="P68" i="6" s="1"/>
  <c r="C23" i="9" s="1"/>
  <c r="I92" i="6"/>
  <c r="P35" i="6" s="1"/>
  <c r="I302" i="6"/>
  <c r="P73" i="6" s="1"/>
  <c r="C28" i="9" s="1"/>
  <c r="H124" i="6"/>
  <c r="O51" i="6" s="1"/>
  <c r="I399" i="6"/>
  <c r="P45" i="6" s="1"/>
  <c r="H265" i="6"/>
  <c r="O31" i="6" s="1"/>
  <c r="I183" i="6"/>
  <c r="P36" i="6" s="1"/>
  <c r="H383" i="3"/>
  <c r="O85" i="3" s="1"/>
  <c r="I60" i="6"/>
  <c r="H213" i="6"/>
  <c r="O62" i="6" s="1"/>
  <c r="I405" i="6"/>
  <c r="H230" i="6"/>
  <c r="O65" i="6" s="1"/>
  <c r="I18" i="6"/>
  <c r="H162" i="6"/>
  <c r="O7" i="6" s="1"/>
  <c r="I354" i="6"/>
  <c r="I66" i="6"/>
  <c r="P5" i="6" s="1"/>
  <c r="H219" i="6"/>
  <c r="O63" i="6" s="1"/>
  <c r="I410" i="6"/>
  <c r="H235" i="6"/>
  <c r="O66" i="6" s="1"/>
  <c r="H34" i="6"/>
  <c r="O23" i="6" s="1"/>
  <c r="H250" i="6"/>
  <c r="O10" i="6" s="1"/>
  <c r="H97" i="6"/>
  <c r="O41" i="6" s="1"/>
  <c r="H349" i="6"/>
  <c r="O76" i="6" s="1"/>
  <c r="H198" i="6"/>
  <c r="O59" i="6" s="1"/>
  <c r="I224" i="6"/>
  <c r="P64" i="6" s="1"/>
  <c r="C19" i="9" s="1"/>
  <c r="I389" i="6"/>
  <c r="I151" i="6"/>
  <c r="P56" i="6" s="1"/>
  <c r="C11" i="9" s="1"/>
  <c r="I318" i="6"/>
  <c r="I124" i="6"/>
  <c r="I292" i="6"/>
  <c r="P71" i="6" s="1"/>
  <c r="C26" i="9" s="1"/>
  <c r="I97" i="6"/>
  <c r="P41" i="6" s="1"/>
  <c r="I265" i="6"/>
  <c r="P31" i="6" s="1"/>
  <c r="H87" i="6"/>
  <c r="O29" i="6" s="1"/>
  <c r="H255" i="6"/>
  <c r="O11" i="6" s="1"/>
  <c r="H18" i="6"/>
  <c r="I213" i="6"/>
  <c r="P62" i="6" s="1"/>
  <c r="C17" i="9" s="1"/>
  <c r="I379" i="6"/>
  <c r="P17" i="6" s="1"/>
  <c r="I103" i="6"/>
  <c r="I270" i="6"/>
  <c r="J270" i="6" s="1"/>
  <c r="I24" i="6"/>
  <c r="P3" i="6" s="1"/>
  <c r="H92" i="6"/>
  <c r="O35" i="6" s="1"/>
  <c r="H260" i="6"/>
  <c r="O12" i="6" s="1"/>
  <c r="I49" i="6"/>
  <c r="P26" i="6" s="1"/>
  <c r="I219" i="6"/>
  <c r="I384" i="6"/>
  <c r="P18" i="6" s="1"/>
  <c r="H168" i="6"/>
  <c r="O8" i="6" s="1"/>
  <c r="H334" i="6"/>
  <c r="O38" i="6" s="1"/>
  <c r="H140" i="6"/>
  <c r="O54" i="6" s="1"/>
  <c r="H307" i="6"/>
  <c r="O74" i="6" s="1"/>
  <c r="H113" i="6"/>
  <c r="O49" i="6" s="1"/>
  <c r="H280" i="6"/>
  <c r="O69" i="6" s="1"/>
  <c r="P39" i="4"/>
  <c r="P44" i="3"/>
  <c r="P10" i="3"/>
  <c r="R41" i="2" l="1"/>
  <c r="I5" i="10" s="1"/>
  <c r="F47" i="9"/>
  <c r="Q9" i="9" s="1"/>
  <c r="F45" i="9"/>
  <c r="T8" i="9" s="1"/>
  <c r="F54" i="9"/>
  <c r="S9" i="9" s="1"/>
  <c r="F56" i="9"/>
  <c r="T9" i="9" s="1"/>
  <c r="F43" i="9"/>
  <c r="S8" i="9" s="1"/>
  <c r="U13" i="9"/>
  <c r="F51" i="9"/>
  <c r="F61" i="9"/>
  <c r="U11" i="9" s="1"/>
  <c r="F64" i="9"/>
  <c r="U12" i="9" s="1"/>
  <c r="F36" i="9"/>
  <c r="Q8" i="9" s="1"/>
  <c r="F58" i="9"/>
  <c r="U10" i="9" s="1"/>
  <c r="J436" i="3"/>
  <c r="J362" i="3"/>
  <c r="J18" i="3"/>
  <c r="J378" i="3"/>
  <c r="J62" i="3"/>
  <c r="J389" i="6"/>
  <c r="J410" i="6"/>
  <c r="J394" i="6"/>
  <c r="J156" i="4"/>
  <c r="J100" i="3"/>
  <c r="U9" i="9"/>
  <c r="J369" i="6"/>
  <c r="J318" i="6"/>
  <c r="J228" i="3"/>
  <c r="J184" i="3"/>
  <c r="J98" i="4"/>
  <c r="J194" i="3"/>
  <c r="J216" i="3"/>
  <c r="J142" i="3"/>
  <c r="P65" i="3"/>
  <c r="C116" i="9" s="1"/>
  <c r="J265" i="3"/>
  <c r="J126" i="3"/>
  <c r="J67" i="3"/>
  <c r="J410" i="3"/>
  <c r="J34" i="3"/>
  <c r="J244" i="3"/>
  <c r="J291" i="3"/>
  <c r="J415" i="3"/>
  <c r="J179" i="3"/>
  <c r="J189" i="3"/>
  <c r="J394" i="3"/>
  <c r="J431" i="3"/>
  <c r="J137" i="3"/>
  <c r="J168" i="3"/>
  <c r="P81" i="3"/>
  <c r="C132" i="9" s="1"/>
  <c r="J296" i="3"/>
  <c r="J200" i="3"/>
  <c r="J322" i="3"/>
  <c r="J211" i="3"/>
  <c r="J28" i="3"/>
  <c r="P8" i="3"/>
  <c r="P21" i="3"/>
  <c r="P45" i="3"/>
  <c r="P17" i="3"/>
  <c r="J222" i="3"/>
  <c r="J332" i="3"/>
  <c r="P62" i="3"/>
  <c r="C113" i="9" s="1"/>
  <c r="P54" i="3"/>
  <c r="C105" i="9" s="1"/>
  <c r="J404" i="3"/>
  <c r="J357" i="3"/>
  <c r="J95" i="3"/>
  <c r="J389" i="3"/>
  <c r="J238" i="3"/>
  <c r="P50" i="3"/>
  <c r="J352" i="3"/>
  <c r="J46" i="3"/>
  <c r="J121" i="3"/>
  <c r="P37" i="3"/>
  <c r="P26" i="3"/>
  <c r="P67" i="3"/>
  <c r="C118" i="9" s="1"/>
  <c r="J23" i="3"/>
  <c r="J84" i="3"/>
  <c r="P47" i="3"/>
  <c r="J105" i="3"/>
  <c r="J73" i="3"/>
  <c r="P22" i="3"/>
  <c r="P9" i="3"/>
  <c r="J147" i="3"/>
  <c r="J312" i="3"/>
  <c r="P25" i="3"/>
  <c r="P3" i="3"/>
  <c r="J249" i="3"/>
  <c r="P30" i="3"/>
  <c r="J163" i="3"/>
  <c r="J373" i="3"/>
  <c r="J399" i="3"/>
  <c r="J317" i="3"/>
  <c r="P57" i="3"/>
  <c r="C108" i="9" s="1"/>
  <c r="J79" i="3"/>
  <c r="J205" i="3"/>
  <c r="J306" i="3"/>
  <c r="J57" i="3"/>
  <c r="J342" i="3"/>
  <c r="O2" i="3"/>
  <c r="Q2" i="3" s="1"/>
  <c r="Q4" i="3" s="1"/>
  <c r="P11" i="3"/>
  <c r="J281" i="3"/>
  <c r="P70" i="3"/>
  <c r="C121" i="9" s="1"/>
  <c r="J260" i="3"/>
  <c r="P7" i="3"/>
  <c r="J275" i="3"/>
  <c r="J152" i="3"/>
  <c r="J233" i="3"/>
  <c r="J157" i="3"/>
  <c r="P35" i="3"/>
  <c r="J367" i="3"/>
  <c r="J132" i="3"/>
  <c r="J301" i="3"/>
  <c r="J90" i="3"/>
  <c r="J327" i="3"/>
  <c r="P16" i="3"/>
  <c r="S41" i="2"/>
  <c r="T41" i="2" s="1"/>
  <c r="K5" i="10" s="1"/>
  <c r="R29" i="2"/>
  <c r="S5" i="10" s="1"/>
  <c r="S35" i="2"/>
  <c r="O5" i="10" s="1"/>
  <c r="S29" i="2"/>
  <c r="T5" i="10" s="1"/>
  <c r="R35" i="2"/>
  <c r="N5" i="10" s="1"/>
  <c r="J146" i="4"/>
  <c r="J108" i="4"/>
  <c r="J61" i="4"/>
  <c r="J23" i="4"/>
  <c r="J77" i="4"/>
  <c r="J223" i="4"/>
  <c r="J93" i="4"/>
  <c r="P74" i="4"/>
  <c r="C91" i="9" s="1"/>
  <c r="J161" i="4"/>
  <c r="J306" i="4"/>
  <c r="J435" i="4"/>
  <c r="P22" i="4"/>
  <c r="P67" i="4"/>
  <c r="C84" i="9" s="1"/>
  <c r="J187" i="4"/>
  <c r="P7" i="4"/>
  <c r="J167" i="4"/>
  <c r="J238" i="4"/>
  <c r="J318" i="4"/>
  <c r="J45" i="4"/>
  <c r="J207" i="4"/>
  <c r="J285" i="4"/>
  <c r="J197" i="4"/>
  <c r="J403" i="4"/>
  <c r="J177" i="4"/>
  <c r="P32" i="4"/>
  <c r="J290" i="4"/>
  <c r="P70" i="4"/>
  <c r="C87" i="9" s="1"/>
  <c r="J414" i="4"/>
  <c r="J120" i="4"/>
  <c r="J255" i="4"/>
  <c r="J56" i="4"/>
  <c r="J311" i="4"/>
  <c r="J335" i="4"/>
  <c r="J39" i="4"/>
  <c r="J424" i="4"/>
  <c r="P77" i="4"/>
  <c r="C94" i="9" s="1"/>
  <c r="J212" i="4"/>
  <c r="J324" i="4"/>
  <c r="J408" i="4"/>
  <c r="J83" i="4"/>
  <c r="J377" i="4"/>
  <c r="J218" i="4"/>
  <c r="J356" i="4"/>
  <c r="J88" i="4"/>
  <c r="P60" i="4"/>
  <c r="C77" i="9" s="1"/>
  <c r="J125" i="4"/>
  <c r="J103" i="4"/>
  <c r="J151" i="4"/>
  <c r="P62" i="4"/>
  <c r="C79" i="9" s="1"/>
  <c r="J367" i="4"/>
  <c r="P15" i="4"/>
  <c r="J270" i="4"/>
  <c r="J351" i="4"/>
  <c r="P57" i="4"/>
  <c r="C74" i="9" s="1"/>
  <c r="P4" i="4"/>
  <c r="J130" i="4"/>
  <c r="J301" i="4"/>
  <c r="P41" i="4"/>
  <c r="J430" i="4"/>
  <c r="P20" i="4"/>
  <c r="P26" i="4"/>
  <c r="P84" i="4"/>
  <c r="C101" i="9" s="1"/>
  <c r="P29" i="4"/>
  <c r="J393" i="4"/>
  <c r="J18" i="4"/>
  <c r="J33" i="4"/>
  <c r="P11" i="4"/>
  <c r="J202" i="4"/>
  <c r="O2" i="4"/>
  <c r="Q2" i="4" s="1"/>
  <c r="Q41" i="4" s="1"/>
  <c r="J233" i="4"/>
  <c r="J249" i="4"/>
  <c r="J71" i="4"/>
  <c r="J228" i="4"/>
  <c r="J275" i="4"/>
  <c r="P69" i="4"/>
  <c r="C86" i="9" s="1"/>
  <c r="J329" i="4"/>
  <c r="J345" i="4"/>
  <c r="J340" i="4"/>
  <c r="P53" i="4"/>
  <c r="C70" i="9" s="1"/>
  <c r="J135" i="4"/>
  <c r="J398" i="4"/>
  <c r="J51" i="4"/>
  <c r="J243" i="4"/>
  <c r="J280" i="4"/>
  <c r="J387" i="4"/>
  <c r="J295" i="4"/>
  <c r="P48" i="4"/>
  <c r="J372" i="4"/>
  <c r="J172" i="4"/>
  <c r="J114" i="4"/>
  <c r="J66" i="4"/>
  <c r="J182" i="4"/>
  <c r="J28" i="4"/>
  <c r="J361" i="4"/>
  <c r="J382" i="4"/>
  <c r="J192" i="4"/>
  <c r="P64" i="4"/>
  <c r="C81" i="9" s="1"/>
  <c r="J419" i="4"/>
  <c r="S30" i="5"/>
  <c r="O3" i="10" s="1"/>
  <c r="S25" i="5"/>
  <c r="R25" i="5"/>
  <c r="S3" i="10" s="1"/>
  <c r="S35" i="5"/>
  <c r="J3" i="10" s="1"/>
  <c r="R30" i="5"/>
  <c r="N3" i="10" s="1"/>
  <c r="R35" i="5"/>
  <c r="J118" i="6"/>
  <c r="J39" i="6"/>
  <c r="J415" i="6"/>
  <c r="J323" i="6"/>
  <c r="J129" i="6"/>
  <c r="J344" i="6"/>
  <c r="J183" i="6"/>
  <c r="J354" i="6"/>
  <c r="J188" i="6"/>
  <c r="J55" i="6"/>
  <c r="J329" i="6"/>
  <c r="P77" i="6"/>
  <c r="C32" i="9" s="1"/>
  <c r="J82" i="6"/>
  <c r="J124" i="6"/>
  <c r="J178" i="6"/>
  <c r="P24" i="6"/>
  <c r="J145" i="6"/>
  <c r="J198" i="6"/>
  <c r="J92" i="6"/>
  <c r="P39" i="6"/>
  <c r="J339" i="6"/>
  <c r="J108" i="6"/>
  <c r="J87" i="6"/>
  <c r="J157" i="6"/>
  <c r="J208" i="6"/>
  <c r="P20" i="3"/>
  <c r="P80" i="6"/>
  <c r="C35" i="9" s="1"/>
  <c r="J337" i="3"/>
  <c r="J44" i="6"/>
  <c r="J71" i="6"/>
  <c r="J140" i="6"/>
  <c r="J193" i="6"/>
  <c r="J359" i="6"/>
  <c r="J364" i="6"/>
  <c r="P57" i="6"/>
  <c r="C12" i="9" s="1"/>
  <c r="J173" i="6"/>
  <c r="J29" i="6"/>
  <c r="P33" i="6"/>
  <c r="J405" i="6"/>
  <c r="J203" i="6"/>
  <c r="J134" i="6"/>
  <c r="J52" i="3"/>
  <c r="J66" i="6"/>
  <c r="P54" i="6"/>
  <c r="C9" i="9" s="1"/>
  <c r="J254" i="3"/>
  <c r="J110" i="3"/>
  <c r="J286" i="6"/>
  <c r="J60" i="6"/>
  <c r="J420" i="3"/>
  <c r="J275" i="6"/>
  <c r="J18" i="6"/>
  <c r="J399" i="6"/>
  <c r="J240" i="6"/>
  <c r="J245" i="6"/>
  <c r="J174" i="3"/>
  <c r="P48" i="6"/>
  <c r="C3" i="9" s="1"/>
  <c r="J313" i="6"/>
  <c r="J347" i="3"/>
  <c r="P29" i="6"/>
  <c r="J307" i="6"/>
  <c r="J103" i="6"/>
  <c r="J297" i="6"/>
  <c r="P19" i="6"/>
  <c r="J302" i="6"/>
  <c r="J235" i="6"/>
  <c r="J292" i="6"/>
  <c r="P4" i="6"/>
  <c r="J219" i="6"/>
  <c r="J265" i="6"/>
  <c r="P51" i="6"/>
  <c r="C6" i="9" s="1"/>
  <c r="J374" i="6"/>
  <c r="O2" i="6"/>
  <c r="Q2" i="6" s="1"/>
  <c r="J162" i="6"/>
  <c r="J383" i="3"/>
  <c r="J255" i="6"/>
  <c r="J334" i="6"/>
  <c r="J24" i="6"/>
  <c r="P47" i="6"/>
  <c r="C2" i="9" s="1"/>
  <c r="J213" i="6"/>
  <c r="J168" i="6"/>
  <c r="J384" i="6"/>
  <c r="J151" i="6"/>
  <c r="J349" i="6"/>
  <c r="J250" i="6"/>
  <c r="J379" i="6"/>
  <c r="P14" i="6"/>
  <c r="J34" i="6"/>
  <c r="P63" i="6"/>
  <c r="C18" i="9" s="1"/>
  <c r="J230" i="6"/>
  <c r="J224" i="6"/>
  <c r="J49" i="6"/>
  <c r="P20" i="6"/>
  <c r="J97" i="6"/>
  <c r="J113" i="6"/>
  <c r="P37" i="6"/>
  <c r="J260" i="6"/>
  <c r="J280" i="6"/>
  <c r="G6" i="10" l="1"/>
  <c r="J5" i="10"/>
  <c r="T29" i="2"/>
  <c r="U5" i="10" s="1"/>
  <c r="T35" i="2"/>
  <c r="P5" i="10" s="1"/>
  <c r="G4" i="10"/>
  <c r="T3" i="10"/>
  <c r="T25" i="5"/>
  <c r="U3" i="10" s="1"/>
  <c r="T35" i="5"/>
  <c r="K3" i="10" s="1"/>
  <c r="I3" i="10"/>
  <c r="T30" i="5"/>
  <c r="P3" i="10" s="1"/>
  <c r="Q59" i="4"/>
  <c r="B76" i="9" s="1"/>
  <c r="Q62" i="4"/>
  <c r="B79" i="9" s="1"/>
  <c r="Q26" i="4"/>
  <c r="Q65" i="4"/>
  <c r="B82" i="9" s="1"/>
  <c r="Q83" i="4"/>
  <c r="B100" i="9" s="1"/>
  <c r="Q71" i="4"/>
  <c r="B88" i="9" s="1"/>
  <c r="Q28" i="4"/>
  <c r="Q79" i="4"/>
  <c r="B96" i="9" s="1"/>
  <c r="Q53" i="4"/>
  <c r="B70" i="9" s="1"/>
  <c r="Q29" i="4"/>
  <c r="Q75" i="4"/>
  <c r="B92" i="9" s="1"/>
  <c r="Q82" i="4"/>
  <c r="B99" i="9" s="1"/>
  <c r="Q45" i="4"/>
  <c r="Q47" i="4"/>
  <c r="Q39" i="4"/>
  <c r="Q11" i="4"/>
  <c r="Q68" i="4"/>
  <c r="B85" i="9" s="1"/>
  <c r="Q85" i="4"/>
  <c r="B102" i="9" s="1"/>
  <c r="Q8" i="4"/>
  <c r="Q77" i="4"/>
  <c r="B94" i="9" s="1"/>
  <c r="Q27" i="4"/>
  <c r="Q32" i="4"/>
  <c r="Q7" i="4"/>
  <c r="Q10" i="4"/>
  <c r="Q24" i="4"/>
  <c r="Q43" i="4"/>
  <c r="Q22" i="3"/>
  <c r="Q37" i="3"/>
  <c r="Q54" i="3"/>
  <c r="B105" i="9" s="1"/>
  <c r="Q15" i="3"/>
  <c r="Q65" i="3"/>
  <c r="B116" i="9" s="1"/>
  <c r="Q57" i="4"/>
  <c r="B74" i="9" s="1"/>
  <c r="Q48" i="4"/>
  <c r="Q72" i="4"/>
  <c r="B89" i="9" s="1"/>
  <c r="Q51" i="4"/>
  <c r="Q49" i="4"/>
  <c r="Q30" i="4"/>
  <c r="Q22" i="4"/>
  <c r="Q63" i="4"/>
  <c r="B80" i="9" s="1"/>
  <c r="Q19" i="4"/>
  <c r="G2" i="10"/>
  <c r="Q66" i="6"/>
  <c r="B21" i="9" s="1"/>
  <c r="Q39" i="6"/>
  <c r="Q76" i="6"/>
  <c r="B31" i="9" s="1"/>
  <c r="Q12" i="6"/>
  <c r="Q44" i="6"/>
  <c r="Q67" i="6"/>
  <c r="B22" i="9" s="1"/>
  <c r="Q54" i="6"/>
  <c r="B9" i="9" s="1"/>
  <c r="Q30" i="6"/>
  <c r="Q43" i="6"/>
  <c r="Q5" i="6"/>
  <c r="Q41" i="6"/>
  <c r="Q16" i="6"/>
  <c r="Q32" i="6"/>
  <c r="Q63" i="6"/>
  <c r="B18" i="9" s="1"/>
  <c r="Q53" i="6"/>
  <c r="B8" i="9" s="1"/>
  <c r="Q52" i="6"/>
  <c r="B7" i="9" s="1"/>
  <c r="Q47" i="6"/>
  <c r="B2" i="9" s="1"/>
  <c r="Q70" i="6"/>
  <c r="B25" i="9" s="1"/>
  <c r="Q48" i="6"/>
  <c r="B3" i="9" s="1"/>
  <c r="Q65" i="6"/>
  <c r="B20" i="9" s="1"/>
  <c r="Q36" i="6"/>
  <c r="Q35" i="6"/>
  <c r="Q78" i="6"/>
  <c r="B33" i="9" s="1"/>
  <c r="Q49" i="6"/>
  <c r="B4" i="9" s="1"/>
  <c r="Q20" i="6"/>
  <c r="Q38" i="6"/>
  <c r="Q7" i="6"/>
  <c r="Q68" i="6"/>
  <c r="B23" i="9" s="1"/>
  <c r="Q56" i="6"/>
  <c r="B11" i="9" s="1"/>
  <c r="Q23" i="6"/>
  <c r="Q8" i="6"/>
  <c r="Q29" i="6"/>
  <c r="Q72" i="6"/>
  <c r="B27" i="9" s="1"/>
  <c r="Q73" i="6"/>
  <c r="B28" i="9" s="1"/>
  <c r="Q74" i="4"/>
  <c r="B91" i="9" s="1"/>
  <c r="Q50" i="4"/>
  <c r="Q56" i="4"/>
  <c r="B73" i="9" s="1"/>
  <c r="Q61" i="4"/>
  <c r="B78" i="9" s="1"/>
  <c r="Q4" i="4"/>
  <c r="Q33" i="4"/>
  <c r="Q21" i="4"/>
  <c r="Q15" i="4"/>
  <c r="Q70" i="4"/>
  <c r="B87" i="9" s="1"/>
  <c r="Q14" i="4"/>
  <c r="Q42" i="4"/>
  <c r="Q18" i="3"/>
  <c r="Q48" i="3"/>
  <c r="Q55" i="3"/>
  <c r="B106" i="9" s="1"/>
  <c r="Q10" i="3"/>
  <c r="Q56" i="3"/>
  <c r="B107" i="9" s="1"/>
  <c r="Q13" i="3"/>
  <c r="Q57" i="3"/>
  <c r="B108" i="9" s="1"/>
  <c r="Q58" i="3"/>
  <c r="B109" i="9" s="1"/>
  <c r="Q67" i="3"/>
  <c r="B118" i="9" s="1"/>
  <c r="Q60" i="3"/>
  <c r="B111" i="9" s="1"/>
  <c r="Q24" i="3"/>
  <c r="Q19" i="3"/>
  <c r="Q7" i="3"/>
  <c r="Q53" i="3"/>
  <c r="B104" i="9" s="1"/>
  <c r="Q20" i="3"/>
  <c r="Q75" i="3"/>
  <c r="B126" i="9" s="1"/>
  <c r="Q25" i="3"/>
  <c r="Q70" i="3"/>
  <c r="B121" i="9" s="1"/>
  <c r="Q59" i="3"/>
  <c r="B110" i="9" s="1"/>
  <c r="Q28" i="3"/>
  <c r="Q41" i="3"/>
  <c r="Q5" i="3"/>
  <c r="Q85" i="3"/>
  <c r="B136" i="9" s="1"/>
  <c r="Q61" i="3"/>
  <c r="B112" i="9" s="1"/>
  <c r="Q35" i="3"/>
  <c r="Q9" i="4"/>
  <c r="Q54" i="4"/>
  <c r="B71" i="9" s="1"/>
  <c r="Q38" i="4"/>
  <c r="Q80" i="4"/>
  <c r="B97" i="9" s="1"/>
  <c r="Q55" i="4"/>
  <c r="B72" i="9" s="1"/>
  <c r="Q84" i="3"/>
  <c r="B135" i="9" s="1"/>
  <c r="Q6" i="4"/>
  <c r="Q67" i="4"/>
  <c r="B84" i="9" s="1"/>
  <c r="Q27" i="3"/>
  <c r="Q16" i="4"/>
  <c r="Q37" i="4"/>
  <c r="Q39" i="3"/>
  <c r="Q36" i="4"/>
  <c r="Q79" i="3"/>
  <c r="B130" i="9" s="1"/>
  <c r="Q26" i="3"/>
  <c r="Q11" i="3"/>
  <c r="Q66" i="4"/>
  <c r="B83" i="9" s="1"/>
  <c r="Q18" i="4"/>
  <c r="Q84" i="4"/>
  <c r="B101" i="9" s="1"/>
  <c r="Q3" i="4"/>
  <c r="Q64" i="4"/>
  <c r="B81" i="9" s="1"/>
  <c r="Q8" i="3"/>
  <c r="Q86" i="4"/>
  <c r="B103" i="9" s="1"/>
  <c r="Q35" i="4"/>
  <c r="Q14" i="3"/>
  <c r="Q17" i="4"/>
  <c r="Q81" i="4"/>
  <c r="B98" i="9" s="1"/>
  <c r="Q3" i="3"/>
  <c r="Q50" i="3"/>
  <c r="Q9" i="3"/>
  <c r="Q25" i="4"/>
  <c r="Q76" i="4"/>
  <c r="B93" i="9" s="1"/>
  <c r="Q44" i="4"/>
  <c r="Q58" i="4"/>
  <c r="B75" i="9" s="1"/>
  <c r="Q60" i="4"/>
  <c r="B77" i="9" s="1"/>
  <c r="Q74" i="3"/>
  <c r="B125" i="9" s="1"/>
  <c r="Q73" i="4"/>
  <c r="B90" i="9" s="1"/>
  <c r="Q69" i="4"/>
  <c r="B86" i="9" s="1"/>
  <c r="Q21" i="3"/>
  <c r="Q12" i="4"/>
  <c r="Q30" i="3"/>
  <c r="Q81" i="3"/>
  <c r="B132" i="9" s="1"/>
  <c r="Q31" i="3"/>
  <c r="Q76" i="3"/>
  <c r="B127" i="9" s="1"/>
  <c r="Q36" i="3"/>
  <c r="Q71" i="3"/>
  <c r="B122" i="9" s="1"/>
  <c r="Q68" i="3"/>
  <c r="B119" i="9" s="1"/>
  <c r="Q38" i="3"/>
  <c r="Q45" i="3"/>
  <c r="Q82" i="3"/>
  <c r="B133" i="9" s="1"/>
  <c r="Q73" i="3"/>
  <c r="B124" i="9" s="1"/>
  <c r="Q86" i="3"/>
  <c r="B137" i="9" s="1"/>
  <c r="Q43" i="3"/>
  <c r="Q47" i="3"/>
  <c r="Q83" i="3"/>
  <c r="B134" i="9" s="1"/>
  <c r="Q32" i="3"/>
  <c r="Q3" i="6"/>
  <c r="Q15" i="6"/>
  <c r="Q17" i="3"/>
  <c r="Q77" i="6"/>
  <c r="B32" i="9" s="1"/>
  <c r="Q6" i="6"/>
  <c r="Q45" i="6"/>
  <c r="Q12" i="3"/>
  <c r="Q51" i="3"/>
  <c r="Q72" i="3"/>
  <c r="B123" i="9" s="1"/>
  <c r="Q33" i="3"/>
  <c r="Q69" i="3"/>
  <c r="B120" i="9" s="1"/>
  <c r="Q49" i="3"/>
  <c r="Q64" i="3"/>
  <c r="B115" i="9" s="1"/>
  <c r="Q29" i="3"/>
  <c r="Q21" i="6"/>
  <c r="Q75" i="6"/>
  <c r="B30" i="9" s="1"/>
  <c r="Q37" i="6"/>
  <c r="Q42" i="6"/>
  <c r="Q58" i="6"/>
  <c r="B13" i="9" s="1"/>
  <c r="Q62" i="6"/>
  <c r="B17" i="9" s="1"/>
  <c r="Q26" i="6"/>
  <c r="Q44" i="3"/>
  <c r="Q80" i="3"/>
  <c r="B131" i="9" s="1"/>
  <c r="Q62" i="3"/>
  <c r="B113" i="9" s="1"/>
  <c r="Q66" i="3"/>
  <c r="B117" i="9" s="1"/>
  <c r="Q42" i="3"/>
  <c r="Q78" i="3"/>
  <c r="B129" i="9" s="1"/>
  <c r="Q63" i="3"/>
  <c r="B114" i="9" s="1"/>
  <c r="Q71" i="6"/>
  <c r="B26" i="9" s="1"/>
  <c r="Q64" i="6"/>
  <c r="B19" i="9" s="1"/>
  <c r="Q74" i="6"/>
  <c r="B29" i="9" s="1"/>
  <c r="Q79" i="6"/>
  <c r="B34" i="9" s="1"/>
  <c r="Q11" i="6"/>
  <c r="Q50" i="6"/>
  <c r="B5" i="9" s="1"/>
  <c r="Q16" i="3"/>
  <c r="Q5" i="4"/>
  <c r="Q31" i="4"/>
  <c r="Q13" i="4"/>
  <c r="Q78" i="4"/>
  <c r="B95" i="9" s="1"/>
  <c r="Q20" i="4"/>
  <c r="Q6" i="3"/>
  <c r="Q55" i="6"/>
  <c r="B10" i="9" s="1"/>
  <c r="Q57" i="6"/>
  <c r="B12" i="9" s="1"/>
  <c r="Q60" i="6"/>
  <c r="B15" i="9" s="1"/>
  <c r="Q69" i="6"/>
  <c r="B24" i="9" s="1"/>
  <c r="Q77" i="3"/>
  <c r="B128" i="9" s="1"/>
  <c r="Q25" i="6"/>
  <c r="Q61" i="6"/>
  <c r="B16" i="9" s="1"/>
  <c r="Q10" i="6"/>
  <c r="Q14" i="6"/>
  <c r="Q24" i="6"/>
  <c r="Q13" i="6"/>
  <c r="Q51" i="6"/>
  <c r="B6" i="9" s="1"/>
  <c r="Q31" i="6"/>
  <c r="Q27" i="6"/>
  <c r="Q33" i="6"/>
  <c r="Q80" i="6"/>
  <c r="B35" i="9" s="1"/>
  <c r="Q17" i="6"/>
  <c r="Q4" i="6"/>
  <c r="Q9" i="6"/>
  <c r="Q59" i="6"/>
  <c r="B14" i="9" s="1"/>
  <c r="Q18" i="6"/>
  <c r="Q19" i="6"/>
  <c r="G30" i="9" l="1"/>
  <c r="F30" i="9"/>
  <c r="G119" i="9"/>
  <c r="F119" i="9"/>
  <c r="G20" i="9"/>
  <c r="F20" i="9"/>
  <c r="F115" i="9"/>
  <c r="J20" i="9" s="1"/>
  <c r="G115" i="9"/>
  <c r="G126" i="9"/>
  <c r="F126" i="9"/>
  <c r="G122" i="9"/>
  <c r="F122" i="9"/>
  <c r="L20" i="9" s="1"/>
  <c r="G81" i="9"/>
  <c r="F81" i="9"/>
  <c r="X9" i="9" s="1"/>
  <c r="F98" i="9"/>
  <c r="AB12" i="9" s="1"/>
  <c r="G98" i="9"/>
  <c r="G4" i="9"/>
  <c r="F4" i="9"/>
  <c r="G85" i="9"/>
  <c r="F85" i="9"/>
  <c r="G70" i="9"/>
  <c r="F70" i="9"/>
  <c r="X8" i="9" s="1"/>
  <c r="G11" i="9"/>
  <c r="F11" i="9"/>
  <c r="G88" i="9"/>
  <c r="F88" i="9"/>
  <c r="Z9" i="9" s="1"/>
  <c r="F135" i="9"/>
  <c r="N24" i="9" s="1"/>
  <c r="G135" i="9"/>
  <c r="G108" i="9"/>
  <c r="F108" i="9"/>
  <c r="G6" i="9"/>
  <c r="F6" i="9"/>
  <c r="N8" i="9" s="1"/>
  <c r="G104" i="9"/>
  <c r="F104" i="9"/>
  <c r="J19" i="9" s="1"/>
  <c r="F15" i="9"/>
  <c r="K9" i="9" s="1"/>
  <c r="G15" i="9"/>
  <c r="F92" i="9"/>
  <c r="AB10" i="9" s="1"/>
  <c r="G92" i="9"/>
  <c r="F13" i="9"/>
  <c r="G13" i="9"/>
  <c r="F77" i="9"/>
  <c r="Z8" i="9" s="1"/>
  <c r="G77" i="9"/>
  <c r="G27" i="9"/>
  <c r="F27" i="9"/>
  <c r="N11" i="9" s="1"/>
  <c r="F79" i="9"/>
  <c r="AA8" i="9" s="1"/>
  <c r="G79" i="9"/>
  <c r="F132" i="9"/>
  <c r="N23" i="9" s="1"/>
  <c r="G132" i="9"/>
  <c r="G9" i="9"/>
  <c r="F9" i="9"/>
  <c r="L8" i="9" s="1"/>
  <c r="F74" i="9"/>
  <c r="AB8" i="9" s="1"/>
  <c r="G74" i="9"/>
  <c r="F95" i="9"/>
  <c r="G95" i="9"/>
  <c r="G24" i="9"/>
  <c r="F24" i="9"/>
  <c r="N10" i="9" s="1"/>
  <c r="G90" i="9"/>
  <c r="F90" i="9"/>
  <c r="AA9" i="9" s="1"/>
  <c r="G72" i="9"/>
  <c r="F72" i="9"/>
  <c r="F17" i="9"/>
  <c r="G17" i="9"/>
  <c r="G129" i="9"/>
  <c r="F129" i="9"/>
  <c r="N22" i="9" s="1"/>
  <c r="G124" i="9"/>
  <c r="F124" i="9"/>
  <c r="G101" i="9"/>
  <c r="F101" i="9"/>
  <c r="G2" i="9"/>
  <c r="F2" i="9"/>
  <c r="J8" i="9" s="1"/>
  <c r="G106" i="9"/>
  <c r="F106" i="9"/>
  <c r="K19" i="9" s="1"/>
  <c r="F117" i="9"/>
  <c r="K20" i="9" s="1"/>
  <c r="G117" i="9"/>
  <c r="G83" i="9"/>
  <c r="F83" i="9"/>
  <c r="Y9" i="9" s="1"/>
  <c r="G111" i="9"/>
  <c r="F111" i="9"/>
  <c r="L19" i="9" s="1"/>
  <c r="F33" i="9"/>
  <c r="N13" i="9" s="1"/>
  <c r="G33" i="9"/>
  <c r="F113" i="9"/>
  <c r="G113" i="9"/>
  <c r="N12" i="9"/>
  <c r="G22" i="9"/>
  <c r="F22" i="9"/>
  <c r="M9" i="9" s="1"/>
  <c r="N20" i="9"/>
  <c r="N21" i="9"/>
  <c r="N19" i="9"/>
  <c r="Y8" i="9"/>
  <c r="M20" i="9"/>
  <c r="AB13" i="9"/>
  <c r="M19" i="9"/>
  <c r="AB11" i="9"/>
  <c r="AB9" i="9"/>
  <c r="M8" i="9"/>
  <c r="L9" i="9"/>
  <c r="N9" i="9"/>
  <c r="K8" i="9"/>
  <c r="J9" i="9"/>
  <c r="S35" i="4"/>
  <c r="T4" i="10" s="1"/>
  <c r="S41" i="4"/>
  <c r="O4" i="10" s="1"/>
  <c r="S35" i="6"/>
  <c r="O2" i="10" s="1"/>
  <c r="S47" i="4"/>
  <c r="J4" i="10" s="1"/>
  <c r="R47" i="4"/>
  <c r="I4" i="10" s="1"/>
  <c r="R35" i="6"/>
  <c r="N2" i="10" s="1"/>
  <c r="R41" i="4"/>
  <c r="N4" i="10" s="1"/>
  <c r="S41" i="6"/>
  <c r="J2" i="10" s="1"/>
  <c r="R35" i="3"/>
  <c r="S6" i="10" s="1"/>
  <c r="R35" i="4"/>
  <c r="S4" i="10" s="1"/>
  <c r="S29" i="6"/>
  <c r="T2" i="10" s="1"/>
  <c r="S41" i="3"/>
  <c r="R47" i="3"/>
  <c r="I6" i="10" s="1"/>
  <c r="R29" i="6"/>
  <c r="S2" i="10" s="1"/>
  <c r="S35" i="3"/>
  <c r="T6" i="10" s="1"/>
  <c r="R41" i="3"/>
  <c r="N6" i="10" s="1"/>
  <c r="R41" i="6"/>
  <c r="I2" i="10" s="1"/>
  <c r="S47" i="3"/>
  <c r="J6" i="10" s="1"/>
  <c r="S11" i="10" l="1"/>
  <c r="S12" i="10"/>
  <c r="N12" i="10"/>
  <c r="N11" i="10"/>
  <c r="I12" i="10"/>
  <c r="I11" i="10"/>
  <c r="T47" i="4"/>
  <c r="K4" i="10" s="1"/>
  <c r="T35" i="6"/>
  <c r="P2" i="10" s="1"/>
  <c r="T41" i="4"/>
  <c r="P4" i="10" s="1"/>
  <c r="T35" i="4"/>
  <c r="U4" i="10" s="1"/>
  <c r="T35" i="3"/>
  <c r="U6" i="10" s="1"/>
  <c r="T41" i="3"/>
  <c r="P6" i="10" s="1"/>
  <c r="O6" i="10"/>
  <c r="T29" i="6"/>
  <c r="U2" i="10" s="1"/>
  <c r="T47" i="3"/>
  <c r="K6" i="10" s="1"/>
  <c r="T41" i="6"/>
  <c r="K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Keri O.</author>
  </authors>
  <commentList>
    <comment ref="W6" authorId="0" shapeId="0" xr:uid="{BB5AD42B-0381-D44D-84A8-C8102B29D0EF}">
      <text>
        <r>
          <rPr>
            <b/>
            <sz val="10"/>
            <color rgb="FF000000"/>
            <rFont val="Tahoma"/>
            <family val="2"/>
          </rPr>
          <t>Keri O.: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PPL extract had a lower concentration than anticipated, only 10µM were added.</t>
        </r>
      </text>
    </comment>
  </commentList>
</comments>
</file>

<file path=xl/sharedStrings.xml><?xml version="1.0" encoding="utf-8"?>
<sst xmlns="http://schemas.openxmlformats.org/spreadsheetml/2006/main" count="5304" uniqueCount="360">
  <si>
    <t>Date of Creation</t>
  </si>
  <si>
    <t>References</t>
  </si>
  <si>
    <t>Blank Correction</t>
  </si>
  <si>
    <t>µM C</t>
  </si>
  <si>
    <t>Sample Name</t>
  </si>
  <si>
    <t>Vial</t>
  </si>
  <si>
    <t>Inj. No.</t>
  </si>
  <si>
    <t>Area</t>
  </si>
  <si>
    <t>Excluded</t>
  </si>
  <si>
    <t>System</t>
  </si>
  <si>
    <t>Ace</t>
  </si>
  <si>
    <t>Catalyst</t>
  </si>
  <si>
    <t>Inj. Vol. (µl)</t>
  </si>
  <si>
    <t>Filter</t>
  </si>
  <si>
    <t>Analyst</t>
  </si>
  <si>
    <t>Halide Scr.</t>
  </si>
  <si>
    <t>Comments</t>
  </si>
  <si>
    <t>MgCl2</t>
  </si>
  <si>
    <t>Column #</t>
  </si>
  <si>
    <t>Stds</t>
  </si>
  <si>
    <t>Historical</t>
  </si>
  <si>
    <t>Standard Slope</t>
  </si>
  <si>
    <t>Adjust</t>
  </si>
  <si>
    <t>Flow Rate (ml/min)</t>
  </si>
  <si>
    <t>Actual</t>
  </si>
  <si>
    <t>Slope Intercept</t>
  </si>
  <si>
    <t>Furnace (ºC)</t>
  </si>
  <si>
    <t>Sample ID</t>
  </si>
  <si>
    <t>Ave</t>
  </si>
  <si>
    <t>Sd</t>
  </si>
  <si>
    <t>CV</t>
  </si>
  <si>
    <t>Z01</t>
  </si>
  <si>
    <t>SW</t>
  </si>
  <si>
    <t>Z02</t>
  </si>
  <si>
    <t>B01</t>
  </si>
  <si>
    <t>Untitled</t>
  </si>
  <si>
    <t>not acidified?</t>
  </si>
  <si>
    <t>not acidified</t>
  </si>
  <si>
    <t>C01</t>
  </si>
  <si>
    <t>Nano 12/3/2021</t>
  </si>
  <si>
    <t>C02</t>
  </si>
  <si>
    <t>C03</t>
  </si>
  <si>
    <t>C04</t>
  </si>
  <si>
    <t>C05</t>
  </si>
  <si>
    <t>D01</t>
  </si>
  <si>
    <t>GPW 05-21 SRW</t>
  </si>
  <si>
    <t>E01</t>
  </si>
  <si>
    <t>House 05-21 MRW</t>
  </si>
  <si>
    <t>F01</t>
  </si>
  <si>
    <t>CRW 09-20 DRW</t>
  </si>
  <si>
    <t>X01</t>
  </si>
  <si>
    <t>AE2114 SDOM C TOC-T0</t>
  </si>
  <si>
    <t>X02</t>
  </si>
  <si>
    <t>X03</t>
  </si>
  <si>
    <t>AE2114 SDOM D TOC-T0</t>
  </si>
  <si>
    <t>X04</t>
  </si>
  <si>
    <t>X05</t>
  </si>
  <si>
    <t>AE2114 SDOM CD TOC-T0</t>
  </si>
  <si>
    <t>X06</t>
  </si>
  <si>
    <t>X07</t>
  </si>
  <si>
    <t>X08</t>
  </si>
  <si>
    <t>AE2114 SDOM C DOC-T0</t>
  </si>
  <si>
    <t>X09</t>
  </si>
  <si>
    <t>X10</t>
  </si>
  <si>
    <t>AE2114 SDOM D DOC-T0</t>
  </si>
  <si>
    <t>X11</t>
  </si>
  <si>
    <t>B02</t>
  </si>
  <si>
    <t>X12</t>
  </si>
  <si>
    <t>AE2114 SDOM C TOC-T7</t>
  </si>
  <si>
    <t>X13</t>
  </si>
  <si>
    <t>X14</t>
  </si>
  <si>
    <t>AE2114 SDOM D TOC-T7</t>
  </si>
  <si>
    <t>X15</t>
  </si>
  <si>
    <t>X16</t>
  </si>
  <si>
    <t>AE2114 SDOM CD TOC-T7</t>
  </si>
  <si>
    <t>X17</t>
  </si>
  <si>
    <t>X18</t>
  </si>
  <si>
    <t>X19</t>
  </si>
  <si>
    <t>AE2114 SDOM C DOC-T7</t>
  </si>
  <si>
    <t>X20</t>
  </si>
  <si>
    <t>X21</t>
  </si>
  <si>
    <t>AE2114 SDOM D DOC-T7</t>
  </si>
  <si>
    <t>X22</t>
  </si>
  <si>
    <t>B03</t>
  </si>
  <si>
    <t>X23</t>
  </si>
  <si>
    <t>AE2114 SDOM CD TOC-T8</t>
  </si>
  <si>
    <t>X24</t>
  </si>
  <si>
    <t>X25</t>
  </si>
  <si>
    <t>X26</t>
  </si>
  <si>
    <t>AE2114 SDOM CD TOC-T9</t>
  </si>
  <si>
    <t>X27</t>
  </si>
  <si>
    <t>X28</t>
  </si>
  <si>
    <t>B04</t>
  </si>
  <si>
    <t>X29</t>
  </si>
  <si>
    <t>AE2114 SDOM CD TOC-T10</t>
  </si>
  <si>
    <t>X30</t>
  </si>
  <si>
    <t>X31</t>
  </si>
  <si>
    <t>X32</t>
  </si>
  <si>
    <t>AE2114 SDOM CD TOC-T11</t>
  </si>
  <si>
    <t>X33</t>
  </si>
  <si>
    <t>X34</t>
  </si>
  <si>
    <t>B05</t>
  </si>
  <si>
    <t>B06</t>
  </si>
  <si>
    <t>New Slope</t>
  </si>
  <si>
    <t>New Intercept</t>
  </si>
  <si>
    <t>Nano 12/16/2021 (POURED DAY BEFORE)</t>
  </si>
  <si>
    <t>bottle seems to be contaminated</t>
  </si>
  <si>
    <t>C06</t>
  </si>
  <si>
    <t>Nano 12/16/2021</t>
  </si>
  <si>
    <t>C07</t>
  </si>
  <si>
    <t>C08</t>
  </si>
  <si>
    <t>C09</t>
  </si>
  <si>
    <t>C10</t>
  </si>
  <si>
    <t>AE2114 SDOM G TOC-T0</t>
  </si>
  <si>
    <t>AE2114 SDOM H TOC-T0</t>
  </si>
  <si>
    <t>AE2114 SDOM GH TOC-T0</t>
  </si>
  <si>
    <t>AE2114 SDOM G DOC-T0</t>
  </si>
  <si>
    <t>AE2114 SDOM H DOC-T0</t>
  </si>
  <si>
    <t>AE2114 SDOM G TOC-T7</t>
  </si>
  <si>
    <t>AE2114 SDOM H TOC-T7</t>
  </si>
  <si>
    <t>AE2114 SDOM GH TOC-T7</t>
  </si>
  <si>
    <t>AE2114 SDOM G DOC-T7</t>
  </si>
  <si>
    <t>AE2114 SDOM H DOC-T7</t>
  </si>
  <si>
    <t>AE2114 SDOM GH TOC-T9</t>
  </si>
  <si>
    <t>AE2114 SDOM GH TOC-T11</t>
  </si>
  <si>
    <t>AE2114 SDOM GH TOC-T13</t>
  </si>
  <si>
    <t>AE2114 SDOM GH TOC-T14</t>
  </si>
  <si>
    <t>AE2114 SDOM E TOC-T0</t>
  </si>
  <si>
    <t>AE2114 SDOM F TOC-T0</t>
  </si>
  <si>
    <t>AE2114 SDOM EF TOC-T0</t>
  </si>
  <si>
    <t>AE2114 SDOM E DOC-T0</t>
  </si>
  <si>
    <t>AE2114 SDOM F DOC-T0</t>
  </si>
  <si>
    <t>AE2114 SDOM E TOC-T7</t>
  </si>
  <si>
    <t>AE2114 SDOM F TOC-T7</t>
  </si>
  <si>
    <t>AE2114 SDOM EF TOC-T7</t>
  </si>
  <si>
    <t>AE2114 SDOM E DOC-T7</t>
  </si>
  <si>
    <t>AE2114 SDOM F DOC-T7</t>
  </si>
  <si>
    <t>AE2114 SDOM EF TOC-T8</t>
  </si>
  <si>
    <t>AE2114 SDOM EF TOC-T9*</t>
  </si>
  <si>
    <t>AE2114 SDOM EF TOC-T9</t>
  </si>
  <si>
    <t>AE2114 SDOM EF TOC-T10</t>
  </si>
  <si>
    <t>AE2114 SDOM EF TOC-T11</t>
  </si>
  <si>
    <t>needs rr</t>
  </si>
  <si>
    <t>Z03</t>
  </si>
  <si>
    <t>AE2114 SDOM A TOC-T0</t>
  </si>
  <si>
    <t>AE2114 SDOM B TOC-T0</t>
  </si>
  <si>
    <t>AE2114 SDOM AB TOC-T0</t>
  </si>
  <si>
    <t>AE2114 SDOM A DOC-T0</t>
  </si>
  <si>
    <t>AE2114 SDOM B DOC-T0</t>
  </si>
  <si>
    <t>AE2114 SDOM A TOC-T7</t>
  </si>
  <si>
    <t>AE2114 SDOM B TOC-T7</t>
  </si>
  <si>
    <t>AE2114 SDOM AB TOC-T7</t>
  </si>
  <si>
    <t>AE2114 SDOM A DOC-T7</t>
  </si>
  <si>
    <t>AE2114 SDOM B DOC-T7</t>
  </si>
  <si>
    <t>AE2114 SDOM AB TOC-T8</t>
  </si>
  <si>
    <t>AE2114 SDOM AB TOC-T9</t>
  </si>
  <si>
    <t>AE2114 SDOM AB TOC-T10</t>
  </si>
  <si>
    <t>AE2114 SDOM AB TOC-T11</t>
  </si>
  <si>
    <t>DOC SAMPLE ID</t>
  </si>
  <si>
    <t>DOC STDEV [UMOL/L]</t>
  </si>
  <si>
    <t>DOC [UMOL/L]</t>
  </si>
  <si>
    <t>STATION #</t>
  </si>
  <si>
    <t>DATE OF RUN</t>
  </si>
  <si>
    <t>SYSTEM ID</t>
  </si>
  <si>
    <t>SLOPE USED</t>
  </si>
  <si>
    <t>STANDARD CURVE OF SLOPE</t>
  </si>
  <si>
    <t>INTERCEPT</t>
  </si>
  <si>
    <t>BLANK AVE OF RUN</t>
  </si>
  <si>
    <t>DRW BATCH ID</t>
  </si>
  <si>
    <t>DRW AVE</t>
  </si>
  <si>
    <t>DRW STDEV</t>
  </si>
  <si>
    <t>DRW CV</t>
  </si>
  <si>
    <t>DRW n</t>
  </si>
  <si>
    <t>MRW BATCH ID</t>
  </si>
  <si>
    <t>MRW AVE</t>
  </si>
  <si>
    <t>MRW STDEV</t>
  </si>
  <si>
    <t>MRW CV</t>
  </si>
  <si>
    <t>MRW n</t>
  </si>
  <si>
    <t>SRW BATCH ID</t>
  </si>
  <si>
    <t>SRW AVE</t>
  </si>
  <si>
    <t>SRW STDEV</t>
  </si>
  <si>
    <t>SRW CV</t>
  </si>
  <si>
    <t>SRW n</t>
  </si>
  <si>
    <t>REFERENCE CALIBRATIONS</t>
  </si>
  <si>
    <t>R-S1</t>
  </si>
  <si>
    <t>R-S2</t>
  </si>
  <si>
    <t>R-S3</t>
  </si>
  <si>
    <t>R-S4</t>
  </si>
  <si>
    <t>R-S5</t>
  </si>
  <si>
    <t>R-M1</t>
  </si>
  <si>
    <t>R-M2</t>
  </si>
  <si>
    <t>R-M3</t>
  </si>
  <si>
    <t>R-M4</t>
  </si>
  <si>
    <t>R-M5</t>
  </si>
  <si>
    <t>R-D1</t>
  </si>
  <si>
    <t>R-D2</t>
  </si>
  <si>
    <t>R-D3</t>
  </si>
  <si>
    <t>R-D4</t>
  </si>
  <si>
    <t>R-D5</t>
  </si>
  <si>
    <t>SDOMAB</t>
  </si>
  <si>
    <t>SDOMCD</t>
  </si>
  <si>
    <t>SDOMEF</t>
  </si>
  <si>
    <t>SDOMCDRR</t>
  </si>
  <si>
    <t>SDOMGH</t>
  </si>
  <si>
    <t>RRDOC [UMOL/L]</t>
  </si>
  <si>
    <t>RRDOC STDEV [UMOL/L]</t>
  </si>
  <si>
    <t>END</t>
  </si>
  <si>
    <t>RUNS AVE [UMOL/L]</t>
  </si>
  <si>
    <t>RUNS STDEV [UMOL/L]</t>
  </si>
  <si>
    <t>CALIBRATED REF WATER VALUES [uM C]</t>
  </si>
  <si>
    <t>~80</t>
  </si>
  <si>
    <t>~55-56</t>
  </si>
  <si>
    <t>Nano 8/4/21</t>
  </si>
  <si>
    <t>HANSELL DSR 07-15 Amp</t>
  </si>
  <si>
    <t>A22 SRW S87 N32</t>
  </si>
  <si>
    <t>DY111 DRW</t>
  </si>
  <si>
    <t>AE1819 SRW</t>
  </si>
  <si>
    <t>AE1916 SRW</t>
  </si>
  <si>
    <t>AE1916 DRW</t>
  </si>
  <si>
    <t>HOT318 SRW</t>
  </si>
  <si>
    <t>HOT318 DRW</t>
  </si>
  <si>
    <t>EXPORTS 08-18 SRW</t>
  </si>
  <si>
    <t>EXPORTS 08-18 DRW</t>
  </si>
  <si>
    <t>D012</t>
  </si>
  <si>
    <t>E012</t>
  </si>
  <si>
    <t>F012</t>
  </si>
  <si>
    <t>X012</t>
  </si>
  <si>
    <t>X022</t>
  </si>
  <si>
    <t>X032</t>
  </si>
  <si>
    <t>X042</t>
  </si>
  <si>
    <t>X052</t>
  </si>
  <si>
    <t>X062</t>
  </si>
  <si>
    <t>X072</t>
  </si>
  <si>
    <t>X082</t>
  </si>
  <si>
    <t>X092</t>
  </si>
  <si>
    <t>X102</t>
  </si>
  <si>
    <t>X112</t>
  </si>
  <si>
    <t>X122</t>
  </si>
  <si>
    <t>D013</t>
  </si>
  <si>
    <t>E013</t>
  </si>
  <si>
    <t>F013</t>
  </si>
  <si>
    <t>X013</t>
  </si>
  <si>
    <t>X023</t>
  </si>
  <si>
    <t>X033</t>
  </si>
  <si>
    <t>X043</t>
  </si>
  <si>
    <t>X053</t>
  </si>
  <si>
    <t>X063</t>
  </si>
  <si>
    <t>X073</t>
  </si>
  <si>
    <t>X083</t>
  </si>
  <si>
    <t>X093</t>
  </si>
  <si>
    <t>X103</t>
  </si>
  <si>
    <t>X113</t>
  </si>
  <si>
    <t>X123</t>
  </si>
  <si>
    <t xml:space="preserve">KO QC </t>
  </si>
  <si>
    <t xml:space="preserve">great calibration </t>
  </si>
  <si>
    <t>newer</t>
  </si>
  <si>
    <t>A22 SRW S87 N3</t>
  </si>
  <si>
    <t>AE1819 DRW</t>
  </si>
  <si>
    <t>D014</t>
  </si>
  <si>
    <t>E014</t>
  </si>
  <si>
    <t>F014</t>
  </si>
  <si>
    <t>X014</t>
  </si>
  <si>
    <t>X024</t>
  </si>
  <si>
    <t>X034</t>
  </si>
  <si>
    <t>X044</t>
  </si>
  <si>
    <t>X054</t>
  </si>
  <si>
    <t>X064</t>
  </si>
  <si>
    <t>X074</t>
  </si>
  <si>
    <t>X084</t>
  </si>
  <si>
    <t>X094</t>
  </si>
  <si>
    <t>X104</t>
  </si>
  <si>
    <t>X114</t>
  </si>
  <si>
    <t>X124</t>
  </si>
  <si>
    <t>DOC_Ref Cal 2021.08.13</t>
  </si>
  <si>
    <t>Nano 10/26/2021</t>
  </si>
  <si>
    <t>OPALK</t>
  </si>
  <si>
    <t>IN EXPORTS FILE, IF CHANGED HERE, NEED TO CHANGE THERE AS WELL</t>
  </si>
  <si>
    <t>no issues?</t>
  </si>
  <si>
    <t>Batch 21 Lot 04-21 SSR</t>
  </si>
  <si>
    <t>Batch 21 Lot 04-21 DSR</t>
  </si>
  <si>
    <t>EXPORTS N.ATL SRW</t>
  </si>
  <si>
    <t>EXPORTS N.ATL DRW</t>
  </si>
  <si>
    <t>DOC_Ref Cal 2021.11.09</t>
  </si>
  <si>
    <t>Average DOC [UMOL/L]</t>
  </si>
  <si>
    <t>NOTES</t>
  </si>
  <si>
    <t>Checked pH, was acidified</t>
  </si>
  <si>
    <t>T</t>
  </si>
  <si>
    <t>A TOC</t>
  </si>
  <si>
    <t>A DOC</t>
  </si>
  <si>
    <t>B TOC</t>
  </si>
  <si>
    <t>B DOC</t>
  </si>
  <si>
    <t>PARALLEL</t>
  </si>
  <si>
    <t>G DOC</t>
  </si>
  <si>
    <t>G TOC</t>
  </si>
  <si>
    <t>H TOC</t>
  </si>
  <si>
    <t>H DOC</t>
  </si>
  <si>
    <t>E DOC</t>
  </si>
  <si>
    <t>E TOC</t>
  </si>
  <si>
    <t>F TOC</t>
  </si>
  <si>
    <t>F DOC</t>
  </si>
  <si>
    <t>C TOC</t>
  </si>
  <si>
    <t>D TOC</t>
  </si>
  <si>
    <t>C DOC</t>
  </si>
  <si>
    <t>D DOC</t>
  </si>
  <si>
    <t>AE2114 SDOM K TOC-T0</t>
  </si>
  <si>
    <t>AE2114 SDOM L TOC-T0</t>
  </si>
  <si>
    <t>AE2114 SDOM KL TOC-T0</t>
  </si>
  <si>
    <t>AE2114 SDOM K DOC-T0</t>
  </si>
  <si>
    <t>AE2114 SDOM L DOC-T0</t>
  </si>
  <si>
    <t>D02</t>
  </si>
  <si>
    <t>E02</t>
  </si>
  <si>
    <t>F02</t>
  </si>
  <si>
    <t>AE2114 SDOM K TOC-T9</t>
  </si>
  <si>
    <t>AE2114 SDOM L TOC-T9</t>
  </si>
  <si>
    <t>AE2114 SDOM KL TOC-T9</t>
  </si>
  <si>
    <t>AE2114 SDOM K DOC-T9</t>
  </si>
  <si>
    <t>AE2114 SDOM L DOC-T9</t>
  </si>
  <si>
    <t>D03</t>
  </si>
  <si>
    <t>E03</t>
  </si>
  <si>
    <t>F03</t>
  </si>
  <si>
    <t>AE2114 SDOM KL TOC-T11</t>
  </si>
  <si>
    <t>AE2114 SDOM KL TOC-T12</t>
  </si>
  <si>
    <t>D04</t>
  </si>
  <si>
    <t>E04</t>
  </si>
  <si>
    <t>F04</t>
  </si>
  <si>
    <t>AE2114 SDOM KL TOC-T13</t>
  </si>
  <si>
    <t>AE2114 SDOM KL TOC-T14</t>
  </si>
  <si>
    <t>D05</t>
  </si>
  <si>
    <t>E05</t>
  </si>
  <si>
    <t>F05</t>
  </si>
  <si>
    <t>AE2114 SDOM I TOC-T0</t>
  </si>
  <si>
    <t>AE2114 SDOM J TOC-T0</t>
  </si>
  <si>
    <t>AE2114 SDOM IJ TOC-T0</t>
  </si>
  <si>
    <t>AE2114 SDOM I DOC-T0</t>
  </si>
  <si>
    <t>AE2114 SDOM J DOC-T0</t>
  </si>
  <si>
    <t>AE2114 SDOM I TOC-T9</t>
  </si>
  <si>
    <t>AE2114 SDOM J TOC-T9</t>
  </si>
  <si>
    <t>AE2114 SDOM IJ TOC-T9</t>
  </si>
  <si>
    <t>AE2114 SDOM I DOC-T9</t>
  </si>
  <si>
    <t>AE2114 SDOM J DOC-T9</t>
  </si>
  <si>
    <t>AE2114 SDOM IJ TOC-T11</t>
  </si>
  <si>
    <t>AE2114 SDOM IJ TOC-T12</t>
  </si>
  <si>
    <t>AE2114 SDOM IJ TOC-T13</t>
  </si>
  <si>
    <t>AE2114 SDOM IJ TOC-T14</t>
  </si>
  <si>
    <t>SDOMIJ</t>
  </si>
  <si>
    <t>SDOMKL</t>
  </si>
  <si>
    <t>I TOC</t>
  </si>
  <si>
    <t>J TOC</t>
  </si>
  <si>
    <t>I DOC</t>
  </si>
  <si>
    <t>J DOC</t>
  </si>
  <si>
    <t>K TOC</t>
  </si>
  <si>
    <t>L TOC</t>
  </si>
  <si>
    <t>K DOC</t>
  </si>
  <si>
    <t>L DOC</t>
  </si>
  <si>
    <t>Stdev DOC [UMOL/L]</t>
  </si>
  <si>
    <t>70/30 Control</t>
  </si>
  <si>
    <t xml:space="preserve">70/30 + 20µM SargDOM 13C </t>
  </si>
  <si>
    <t>70/30 + 20µM Sarg PPL</t>
  </si>
  <si>
    <t>10 meters Cast ? 8/8/2021 19:00</t>
  </si>
  <si>
    <t>200 meters Cast ? 8/5/2021 runs about 53µMC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</si>
</sst>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[$-409]m/d/yy\ h:mm:ss\ AM/PM;@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D7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3">
    <xf numFmtId="0" fontId="0" fillId="0" borderId="0" xfId="0"/>
    <xf numFmtId="0" fontId="0" fillId="4" borderId="0" xfId="0" applyFill="1"/>
    <xf numFmtId="22" fontId="0" fillId="4" borderId="1" xfId="0" applyNumberFormat="1" applyFill="1" applyBorder="1"/>
    <xf numFmtId="0" fontId="0" fillId="4" borderId="1" xfId="0" applyFill="1" applyBorder="1"/>
    <xf numFmtId="0" fontId="0" fillId="5" borderId="0" xfId="0" applyFill="1"/>
    <xf numFmtId="22" fontId="0" fillId="4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4" borderId="0" xfId="0" applyNumberFormat="1" applyFill="1"/>
    <xf numFmtId="164" fontId="0" fillId="0" borderId="0" xfId="0" applyNumberFormat="1"/>
    <xf numFmtId="165" fontId="0" fillId="4" borderId="1" xfId="0" applyNumberFormat="1" applyFill="1" applyBorder="1"/>
    <xf numFmtId="164" fontId="0" fillId="4" borderId="1" xfId="0" applyNumberFormat="1" applyFill="1" applyBorder="1"/>
    <xf numFmtId="2" fontId="3" fillId="5" borderId="0" xfId="0" applyNumberFormat="1" applyFont="1" applyFill="1"/>
    <xf numFmtId="166" fontId="0" fillId="0" borderId="0" xfId="0" applyNumberFormat="1"/>
    <xf numFmtId="22" fontId="0" fillId="5" borderId="1" xfId="0" applyNumberFormat="1" applyFill="1" applyBorder="1"/>
    <xf numFmtId="0" fontId="0" fillId="5" borderId="1" xfId="0" applyFill="1" applyBorder="1"/>
    <xf numFmtId="22" fontId="0" fillId="5" borderId="0" xfId="0" applyNumberFormat="1" applyFill="1"/>
    <xf numFmtId="164" fontId="0" fillId="5" borderId="0" xfId="0" applyNumberFormat="1" applyFill="1"/>
    <xf numFmtId="164" fontId="1" fillId="2" borderId="1" xfId="1" applyNumberFormat="1" applyBorder="1"/>
    <xf numFmtId="164" fontId="1" fillId="2" borderId="0" xfId="1" applyNumberFormat="1"/>
    <xf numFmtId="164" fontId="0" fillId="5" borderId="1" xfId="0" applyNumberFormat="1" applyFill="1" applyBorder="1"/>
    <xf numFmtId="2" fontId="2" fillId="3" borderId="0" xfId="2" applyNumberFormat="1"/>
    <xf numFmtId="2" fontId="1" fillId="2" borderId="0" xfId="1" applyNumberFormat="1"/>
    <xf numFmtId="0" fontId="3" fillId="0" borderId="0" xfId="0" applyFont="1"/>
    <xf numFmtId="2" fontId="3" fillId="0" borderId="0" xfId="0" applyNumberFormat="1" applyFont="1"/>
    <xf numFmtId="2" fontId="1" fillId="2" borderId="2" xfId="1" applyNumberFormat="1" applyBorder="1" applyAlignment="1">
      <alignment horizontal="center"/>
    </xf>
    <xf numFmtId="0" fontId="3" fillId="5" borderId="0" xfId="0" applyFont="1" applyFill="1"/>
    <xf numFmtId="2" fontId="4" fillId="0" borderId="0" xfId="0" applyNumberFormat="1" applyFont="1"/>
    <xf numFmtId="0" fontId="4" fillId="0" borderId="0" xfId="0" applyFont="1"/>
    <xf numFmtId="2" fontId="6" fillId="5" borderId="0" xfId="0" applyNumberFormat="1" applyFont="1" applyFill="1"/>
    <xf numFmtId="0" fontId="5" fillId="0" borderId="0" xfId="0" applyFont="1"/>
    <xf numFmtId="2" fontId="5" fillId="0" borderId="0" xfId="0" applyNumberFormat="1" applyFont="1"/>
    <xf numFmtId="0" fontId="5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Shared%20drives/Carlson_DOM%20Lab/DOM%20Working%20Folder/DOC_RefCalPrima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GoogleDrive/Shared%20drives/Carlson_DOM%20Lab/DOM%20Working%20Folder/4%20DOM_TXT_Files/EXPORTS_ReferenceCalibration_carlson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REF FInal Table"/>
      <sheetName val="Run Summary"/>
      <sheetName val="Old Refs"/>
      <sheetName val="2021.11.10 Lucy DOC"/>
      <sheetName val="2021.11.09 Ace DOC"/>
      <sheetName val="2021.10.29 Lucy DOC"/>
      <sheetName val="2021.10.28 Ace DOC"/>
      <sheetName val="2021.10.27 Lucy DOC"/>
      <sheetName val="2021.10.26 Ace DOC"/>
      <sheetName val="2021.08.13 Ace DOC"/>
      <sheetName val="2021.08.12 Lucy DOC"/>
      <sheetName val="2021.05.06 Ace DOC"/>
      <sheetName val="2021.05.05 Lucy DOC"/>
      <sheetName val="2020.12.02 Ace DOC"/>
      <sheetName val="2020.11.10 Ace DOC"/>
      <sheetName val="2020.10.28 Ace DOC"/>
      <sheetName val="2020.08.12 Chewie DOC"/>
      <sheetName val="2020.08.11 Ace DOC"/>
      <sheetName val="2020.01.10 Lucy DOC"/>
      <sheetName val="2020.01.09 Ace DOC"/>
      <sheetName val="201908.08 LaFawn DOC"/>
      <sheetName val="CRW 2018 Ref Summary ASH"/>
      <sheetName val="2019.02.19 Lucy DOC"/>
      <sheetName val="2019.02.12 Lucy DOC"/>
      <sheetName val="2019.02.12 Ace"/>
      <sheetName val="2018.11.29 Lucy DOC"/>
      <sheetName val="2018.11.21 LaFawn"/>
      <sheetName val="2018.11.20 LaFawn"/>
      <sheetName val="2018.11.08 LaFawn"/>
      <sheetName val="2018.11.07 Ace"/>
      <sheetName val="2018.11.07 Lucy"/>
      <sheetName val="2018.08.02 LaFawn"/>
      <sheetName val="2018.07.31 Lucy "/>
      <sheetName val="2018.05.24 Lucy"/>
      <sheetName val="2018.05.23 SysC"/>
      <sheetName val="2018.02.28 Lucy"/>
      <sheetName val="2018.02.28 SysC"/>
      <sheetName val="2017.11 @ UM"/>
      <sheetName val="Hansell 05-16 amp"/>
      <sheetName val="11-2-17 SysC"/>
      <sheetName val="10-04-17 SysC"/>
      <sheetName val="09-29-17 SysC"/>
      <sheetName val="06-15-17 SysC"/>
      <sheetName val="06-13-17 SysC"/>
      <sheetName val="03-01-17_SysC"/>
      <sheetName val="FSW Summary 12-2016"/>
      <sheetName val="12-09-16 FSW C "/>
      <sheetName val="12-11-16 FSW Lucy"/>
      <sheetName val="12-12-16 FSW Lucy"/>
      <sheetName val="11-29-16 Sys C"/>
      <sheetName val="8-2-16_Sys C"/>
      <sheetName val="3-29-16_Sys L"/>
      <sheetName val="3-24-16_Sys L"/>
      <sheetName val="2-26-16_Sys A"/>
      <sheetName val="1-27-16_Sys L"/>
      <sheetName val="11-3-15_Sys C"/>
      <sheetName val="8-25-15_Sys A"/>
      <sheetName val="5-22-15_Sys A"/>
      <sheetName val="4-29-15_Sys A"/>
      <sheetName val="3-2-15_Sys A"/>
      <sheetName val="1-8-15_Sys A"/>
      <sheetName val="10-28-14_Sys A"/>
      <sheetName val="8-28-14_Sys A"/>
      <sheetName val="5-19-14_Sys L"/>
      <sheetName val="1-2-14_Sys A"/>
      <sheetName val="10-16-13_Sys A"/>
      <sheetName val="8-8-13_Sys A"/>
    </sheetNames>
    <sheetDataSet>
      <sheetData sheetId="0">
        <row r="29">
          <cell r="D29">
            <v>43.40101472642926</v>
          </cell>
        </row>
        <row r="30">
          <cell r="D30">
            <v>58.377454808476514</v>
          </cell>
        </row>
        <row r="31">
          <cell r="D31">
            <v>70.88353035747906</v>
          </cell>
        </row>
        <row r="32">
          <cell r="D32">
            <v>73.319425713309172</v>
          </cell>
        </row>
        <row r="33">
          <cell r="D33">
            <v>54.094961745820605</v>
          </cell>
        </row>
        <row r="34">
          <cell r="D34">
            <v>44.00217656163224</v>
          </cell>
        </row>
        <row r="50">
          <cell r="D50">
            <v>74.368550294564884</v>
          </cell>
        </row>
        <row r="51">
          <cell r="D51">
            <v>60.624426441200939</v>
          </cell>
        </row>
        <row r="52">
          <cell r="D52">
            <v>68.276306394623944</v>
          </cell>
        </row>
        <row r="53">
          <cell r="D53">
            <v>44.87288846137163</v>
          </cell>
        </row>
        <row r="54">
          <cell r="D54">
            <v>70.160180189238446</v>
          </cell>
        </row>
        <row r="55">
          <cell r="D55">
            <v>46.776334613664233</v>
          </cell>
        </row>
        <row r="63">
          <cell r="D63">
            <v>79.68791851717522</v>
          </cell>
        </row>
        <row r="64">
          <cell r="D64">
            <v>58.363446902010452</v>
          </cell>
        </row>
        <row r="65">
          <cell r="D65">
            <v>38.668050115330281</v>
          </cell>
        </row>
        <row r="66">
          <cell r="D66">
            <v>74.611939836828654</v>
          </cell>
        </row>
        <row r="68">
          <cell r="D68">
            <v>38.112226233720662</v>
          </cell>
        </row>
        <row r="72">
          <cell r="D72">
            <v>71.697231614634049</v>
          </cell>
        </row>
        <row r="73">
          <cell r="D73">
            <v>41.695503175836635</v>
          </cell>
        </row>
      </sheetData>
      <sheetData sheetId="1"/>
      <sheetData sheetId="2"/>
      <sheetData sheetId="3">
        <row r="2">
          <cell r="V2">
            <v>0</v>
          </cell>
          <cell r="AA2">
            <v>0.1305</v>
          </cell>
        </row>
        <row r="3">
          <cell r="V3">
            <v>0</v>
          </cell>
          <cell r="AA3">
            <v>0.1328</v>
          </cell>
        </row>
        <row r="4">
          <cell r="V4">
            <v>0</v>
          </cell>
          <cell r="AA4">
            <v>0.1305</v>
          </cell>
        </row>
        <row r="7">
          <cell r="V7">
            <v>24.907759996183831</v>
          </cell>
        </row>
        <row r="8">
          <cell r="V8">
            <v>24.907759996183831</v>
          </cell>
          <cell r="AA8">
            <v>1.6910000000000001</v>
          </cell>
        </row>
        <row r="9">
          <cell r="V9">
            <v>24.907759996183831</v>
          </cell>
          <cell r="AA9">
            <v>1.698</v>
          </cell>
        </row>
        <row r="10">
          <cell r="V10">
            <v>24.907759996183831</v>
          </cell>
          <cell r="AA10">
            <v>1.786</v>
          </cell>
        </row>
        <row r="13">
          <cell r="V13">
            <v>50.266047655308796</v>
          </cell>
        </row>
        <row r="14">
          <cell r="V14">
            <v>50.266047655308796</v>
          </cell>
          <cell r="AA14">
            <v>3.3839999999999999</v>
          </cell>
        </row>
        <row r="15">
          <cell r="V15">
            <v>50.266047655308796</v>
          </cell>
          <cell r="AA15">
            <v>3.4049999999999998</v>
          </cell>
        </row>
        <row r="16">
          <cell r="V16">
            <v>50.266047655308796</v>
          </cell>
          <cell r="AA16">
            <v>3.4430000000000001</v>
          </cell>
        </row>
        <row r="19">
          <cell r="V19">
            <v>75.321000617821213</v>
          </cell>
          <cell r="AA19">
            <v>5.1820000000000004</v>
          </cell>
        </row>
        <row r="20">
          <cell r="V20">
            <v>75.321000617821213</v>
          </cell>
          <cell r="AA20">
            <v>5.2140000000000004</v>
          </cell>
        </row>
        <row r="21">
          <cell r="V21">
            <v>75.321000617821213</v>
          </cell>
          <cell r="AA21">
            <v>5.1360000000000001</v>
          </cell>
        </row>
        <row r="24">
          <cell r="V24">
            <v>99.645822185806409</v>
          </cell>
          <cell r="AA24">
            <v>6.875</v>
          </cell>
        </row>
        <row r="25">
          <cell r="V25">
            <v>99.645822185806409</v>
          </cell>
          <cell r="AA25">
            <v>6.702</v>
          </cell>
        </row>
        <row r="26">
          <cell r="V26">
            <v>99.645822185806409</v>
          </cell>
          <cell r="AA26">
            <v>6.7590000000000003</v>
          </cell>
        </row>
      </sheetData>
      <sheetData sheetId="4">
        <row r="2">
          <cell r="V2">
            <v>0</v>
          </cell>
          <cell r="AA2">
            <v>0.20860000000000001</v>
          </cell>
        </row>
        <row r="3">
          <cell r="V3">
            <v>0</v>
          </cell>
          <cell r="AA3">
            <v>0.17829999999999999</v>
          </cell>
        </row>
        <row r="4">
          <cell r="V4">
            <v>0</v>
          </cell>
          <cell r="AA4">
            <v>0.18609999999999999</v>
          </cell>
        </row>
        <row r="7">
          <cell r="V7">
            <v>24.907759996183831</v>
          </cell>
          <cell r="AA7">
            <v>2.456</v>
          </cell>
        </row>
        <row r="8">
          <cell r="V8">
            <v>24.907759996183831</v>
          </cell>
          <cell r="AA8">
            <v>2.5019999999999998</v>
          </cell>
        </row>
        <row r="9">
          <cell r="V9">
            <v>24.907759996183831</v>
          </cell>
          <cell r="AA9">
            <v>2.5579999999999998</v>
          </cell>
        </row>
        <row r="12">
          <cell r="V12">
            <v>50.266047655308796</v>
          </cell>
          <cell r="AA12">
            <v>4.9349999999999996</v>
          </cell>
        </row>
        <row r="13">
          <cell r="V13">
            <v>50.266047655308796</v>
          </cell>
          <cell r="AA13">
            <v>5.0140000000000002</v>
          </cell>
        </row>
        <row r="14">
          <cell r="V14">
            <v>50.266047655308796</v>
          </cell>
          <cell r="AA14">
            <v>5.0350000000000001</v>
          </cell>
        </row>
        <row r="17">
          <cell r="V17">
            <v>75.321000617821213</v>
          </cell>
        </row>
        <row r="18">
          <cell r="V18">
            <v>75.321000617821213</v>
          </cell>
          <cell r="AA18">
            <v>7.4980000000000002</v>
          </cell>
        </row>
        <row r="19">
          <cell r="V19">
            <v>75.321000617821213</v>
          </cell>
          <cell r="AA19">
            <v>7.649</v>
          </cell>
        </row>
        <row r="20">
          <cell r="V20">
            <v>75.321000617821213</v>
          </cell>
          <cell r="AA20">
            <v>7.5860000000000003</v>
          </cell>
        </row>
        <row r="23">
          <cell r="V23">
            <v>99.645822185806409</v>
          </cell>
          <cell r="AA23">
            <v>9.91</v>
          </cell>
        </row>
        <row r="24">
          <cell r="V24">
            <v>99.645822185806409</v>
          </cell>
          <cell r="AA24">
            <v>9.9459999999999997</v>
          </cell>
        </row>
        <row r="25">
          <cell r="V25">
            <v>99.645822185806409</v>
          </cell>
          <cell r="AA25">
            <v>9.9920000000000009</v>
          </cell>
        </row>
      </sheetData>
      <sheetData sheetId="5">
        <row r="2">
          <cell r="V2">
            <v>0</v>
          </cell>
        </row>
        <row r="3">
          <cell r="V3">
            <v>0</v>
          </cell>
          <cell r="AA3">
            <v>0</v>
          </cell>
        </row>
        <row r="4">
          <cell r="V4">
            <v>0</v>
          </cell>
          <cell r="AA4">
            <v>0</v>
          </cell>
        </row>
        <row r="5">
          <cell r="V5">
            <v>0</v>
          </cell>
          <cell r="AA5">
            <v>0</v>
          </cell>
        </row>
        <row r="8">
          <cell r="V8">
            <v>24.907759996183831</v>
          </cell>
          <cell r="AA8">
            <v>1.871</v>
          </cell>
        </row>
        <row r="9">
          <cell r="V9">
            <v>24.907759996183831</v>
          </cell>
          <cell r="AA9">
            <v>1.79</v>
          </cell>
        </row>
        <row r="10">
          <cell r="V10">
            <v>24.907759996183831</v>
          </cell>
          <cell r="AA10">
            <v>1.784</v>
          </cell>
        </row>
        <row r="13">
          <cell r="V13">
            <v>50.266047655308796</v>
          </cell>
        </row>
        <row r="14">
          <cell r="V14">
            <v>50.266047655308796</v>
          </cell>
          <cell r="AA14">
            <v>3.323</v>
          </cell>
        </row>
        <row r="15">
          <cell r="V15">
            <v>50.266047655308796</v>
          </cell>
          <cell r="AA15">
            <v>3.3879999999999999</v>
          </cell>
        </row>
        <row r="16">
          <cell r="V16">
            <v>50.266047655308796</v>
          </cell>
          <cell r="AA16">
            <v>3.3919999999999999</v>
          </cell>
        </row>
        <row r="19">
          <cell r="V19">
            <v>75.321000617821213</v>
          </cell>
          <cell r="AA19">
            <v>5.1280000000000001</v>
          </cell>
        </row>
        <row r="20">
          <cell r="V20">
            <v>75.321000617821213</v>
          </cell>
          <cell r="AA20">
            <v>5.1790000000000003</v>
          </cell>
        </row>
        <row r="21">
          <cell r="V21">
            <v>75.321000617821213</v>
          </cell>
          <cell r="AA21">
            <v>5.26</v>
          </cell>
        </row>
        <row r="24">
          <cell r="V24">
            <v>99.645822185806409</v>
          </cell>
          <cell r="AA24">
            <v>6.7919999999999998</v>
          </cell>
        </row>
        <row r="25">
          <cell r="V25">
            <v>99.645822185806409</v>
          </cell>
          <cell r="AA25">
            <v>6.73</v>
          </cell>
        </row>
        <row r="26">
          <cell r="V26">
            <v>99.645822185806409</v>
          </cell>
          <cell r="AA26">
            <v>6.8120000000000003</v>
          </cell>
        </row>
      </sheetData>
      <sheetData sheetId="6">
        <row r="2">
          <cell r="V2">
            <v>0</v>
          </cell>
          <cell r="AA2">
            <v>0.219</v>
          </cell>
        </row>
        <row r="3">
          <cell r="V3">
            <v>0</v>
          </cell>
          <cell r="AA3">
            <v>0.14649999999999999</v>
          </cell>
        </row>
        <row r="4">
          <cell r="V4">
            <v>0</v>
          </cell>
          <cell r="AA4">
            <v>0.15579999999999999</v>
          </cell>
        </row>
        <row r="7">
          <cell r="V7">
            <v>24.907759996183831</v>
          </cell>
          <cell r="AA7">
            <v>2.4870000000000001</v>
          </cell>
        </row>
        <row r="8">
          <cell r="V8">
            <v>24.907759996183831</v>
          </cell>
          <cell r="AA8">
            <v>2.399</v>
          </cell>
        </row>
        <row r="9">
          <cell r="V9">
            <v>24.907759996183831</v>
          </cell>
          <cell r="AA9">
            <v>2.508</v>
          </cell>
        </row>
        <row r="12">
          <cell r="V12">
            <v>50.266047655308796</v>
          </cell>
        </row>
        <row r="13">
          <cell r="V13">
            <v>50.266047655308796</v>
          </cell>
          <cell r="AA13">
            <v>4.9320000000000004</v>
          </cell>
        </row>
        <row r="14">
          <cell r="V14">
            <v>50.266047655308796</v>
          </cell>
          <cell r="AA14">
            <v>5.05</v>
          </cell>
        </row>
        <row r="15">
          <cell r="V15">
            <v>50.266047655308796</v>
          </cell>
          <cell r="AA15">
            <v>4.8789999999999996</v>
          </cell>
        </row>
        <row r="18">
          <cell r="V18">
            <v>75.321000617821213</v>
          </cell>
          <cell r="AA18">
            <v>7.1180000000000003</v>
          </cell>
        </row>
        <row r="19">
          <cell r="V19">
            <v>75.321000617821213</v>
          </cell>
          <cell r="AA19">
            <v>7.2850000000000001</v>
          </cell>
        </row>
        <row r="20">
          <cell r="V20">
            <v>75.321000617821213</v>
          </cell>
          <cell r="AA20">
            <v>7.2919999999999998</v>
          </cell>
        </row>
        <row r="23">
          <cell r="V23">
            <v>99.645822185806409</v>
          </cell>
        </row>
        <row r="24">
          <cell r="V24">
            <v>99.645822185806409</v>
          </cell>
          <cell r="AA24">
            <v>9.6920000000000002</v>
          </cell>
        </row>
        <row r="25">
          <cell r="V25">
            <v>99.645822185806409</v>
          </cell>
          <cell r="AA25">
            <v>9.76</v>
          </cell>
        </row>
        <row r="26">
          <cell r="V26">
            <v>99.645822185806409</v>
          </cell>
          <cell r="AA26">
            <v>9.6210000000000004</v>
          </cell>
        </row>
      </sheetData>
      <sheetData sheetId="7">
        <row r="2">
          <cell r="V2">
            <v>0</v>
          </cell>
          <cell r="AA2">
            <v>0.23669999999999999</v>
          </cell>
        </row>
        <row r="3">
          <cell r="V3">
            <v>0</v>
          </cell>
          <cell r="AA3">
            <v>0.23480000000000001</v>
          </cell>
        </row>
        <row r="4">
          <cell r="V4">
            <v>0</v>
          </cell>
        </row>
        <row r="5">
          <cell r="AA5">
            <v>0.20100000000000001</v>
          </cell>
        </row>
        <row r="8">
          <cell r="V8">
            <v>24.828023858006588</v>
          </cell>
          <cell r="AA8">
            <v>1.8939999999999999</v>
          </cell>
        </row>
        <row r="9">
          <cell r="V9">
            <v>24.828023858006588</v>
          </cell>
          <cell r="AA9">
            <v>1.996</v>
          </cell>
        </row>
        <row r="10">
          <cell r="V10">
            <v>24.828023858006588</v>
          </cell>
          <cell r="AA10">
            <v>1.8839999999999999</v>
          </cell>
        </row>
        <row r="13">
          <cell r="V13">
            <v>50.042599830474266</v>
          </cell>
          <cell r="AA13">
            <v>3.532</v>
          </cell>
        </row>
        <row r="14">
          <cell r="V14">
            <v>50.042599830474266</v>
          </cell>
          <cell r="AA14">
            <v>3.6970000000000001</v>
          </cell>
        </row>
        <row r="15">
          <cell r="V15">
            <v>50.042599830474266</v>
          </cell>
          <cell r="AA15">
            <v>3.585</v>
          </cell>
        </row>
        <row r="18">
          <cell r="V18">
            <v>75.677992104562477</v>
          </cell>
        </row>
        <row r="19">
          <cell r="V19">
            <v>75.677992104562477</v>
          </cell>
          <cell r="AA19">
            <v>5.2539999999999996</v>
          </cell>
        </row>
        <row r="20">
          <cell r="V20">
            <v>75.677992104562477</v>
          </cell>
          <cell r="AA20">
            <v>5.3579999999999997</v>
          </cell>
        </row>
        <row r="21">
          <cell r="V21">
            <v>75.677992104562477</v>
          </cell>
          <cell r="AA21">
            <v>5.2889999999999997</v>
          </cell>
        </row>
        <row r="24">
          <cell r="V24">
            <v>100.9064948984838</v>
          </cell>
          <cell r="AA24">
            <v>7.01</v>
          </cell>
        </row>
        <row r="25">
          <cell r="V25">
            <v>100.9064948984838</v>
          </cell>
          <cell r="AA25">
            <v>7.0279999999999996</v>
          </cell>
        </row>
        <row r="26">
          <cell r="V26">
            <v>100.9064948984838</v>
          </cell>
          <cell r="AA26">
            <v>7.2130000000000001</v>
          </cell>
        </row>
        <row r="34">
          <cell r="V34">
            <v>0</v>
          </cell>
          <cell r="AA34">
            <v>0.16420000000000001</v>
          </cell>
        </row>
        <row r="35">
          <cell r="V35">
            <v>0</v>
          </cell>
          <cell r="AA35">
            <v>6.4000000000000001E-2</v>
          </cell>
        </row>
        <row r="36">
          <cell r="V36">
            <v>0</v>
          </cell>
          <cell r="AA36">
            <v>0.14729999999999999</v>
          </cell>
        </row>
        <row r="39">
          <cell r="V39">
            <v>24.907759996183831</v>
          </cell>
          <cell r="AA39">
            <v>1.802</v>
          </cell>
        </row>
        <row r="40">
          <cell r="V40">
            <v>24.907759996183831</v>
          </cell>
          <cell r="AA40">
            <v>1.754</v>
          </cell>
        </row>
        <row r="41">
          <cell r="V41">
            <v>24.907759996183831</v>
          </cell>
          <cell r="AA41">
            <v>1.821</v>
          </cell>
        </row>
        <row r="44">
          <cell r="V44">
            <v>50.266047655308796</v>
          </cell>
          <cell r="AA44">
            <v>3.605</v>
          </cell>
        </row>
        <row r="45">
          <cell r="V45">
            <v>50.266047655308796</v>
          </cell>
          <cell r="AA45">
            <v>3.5569999999999999</v>
          </cell>
        </row>
        <row r="46">
          <cell r="V46">
            <v>50.266047655308796</v>
          </cell>
          <cell r="AA46">
            <v>3.633</v>
          </cell>
        </row>
        <row r="49">
          <cell r="V49">
            <v>75.321000617821213</v>
          </cell>
          <cell r="AA49">
            <v>5.2679999999999998</v>
          </cell>
        </row>
        <row r="50">
          <cell r="V50">
            <v>75.321000617821213</v>
          </cell>
          <cell r="AA50">
            <v>5.22</v>
          </cell>
        </row>
        <row r="51">
          <cell r="V51">
            <v>75.321000617821213</v>
          </cell>
          <cell r="AA51">
            <v>5.28</v>
          </cell>
        </row>
        <row r="54">
          <cell r="V54">
            <v>99.645822185806409</v>
          </cell>
          <cell r="AA54">
            <v>7.0129999999999999</v>
          </cell>
        </row>
        <row r="55">
          <cell r="V55">
            <v>99.645822185806409</v>
          </cell>
          <cell r="AA55">
            <v>6.9119999999999999</v>
          </cell>
        </row>
        <row r="56">
          <cell r="V56">
            <v>99.645822185806409</v>
          </cell>
          <cell r="AA56">
            <v>7.0359999999999996</v>
          </cell>
        </row>
      </sheetData>
      <sheetData sheetId="8">
        <row r="2">
          <cell r="V2">
            <v>0</v>
          </cell>
          <cell r="AA2">
            <v>0.24010000000000001</v>
          </cell>
        </row>
        <row r="3">
          <cell r="V3">
            <v>0</v>
          </cell>
          <cell r="AA3">
            <v>0.27679999999999999</v>
          </cell>
        </row>
        <row r="4">
          <cell r="V4">
            <v>0</v>
          </cell>
          <cell r="AA4">
            <v>0.28539999999999999</v>
          </cell>
        </row>
        <row r="7">
          <cell r="V7">
            <v>24.828023858006588</v>
          </cell>
          <cell r="AA7">
            <v>2.552</v>
          </cell>
        </row>
        <row r="8">
          <cell r="V8">
            <v>24.828023858006588</v>
          </cell>
          <cell r="AA8">
            <v>2.6520000000000001</v>
          </cell>
        </row>
        <row r="9">
          <cell r="V9">
            <v>24.828023858006588</v>
          </cell>
          <cell r="AA9">
            <v>2.6629999999999998</v>
          </cell>
        </row>
        <row r="12">
          <cell r="V12">
            <v>50.042599830474266</v>
          </cell>
          <cell r="AA12">
            <v>5.0119999999999996</v>
          </cell>
        </row>
        <row r="13">
          <cell r="V13">
            <v>50.042599830474266</v>
          </cell>
          <cell r="AA13">
            <v>5.0529999999999999</v>
          </cell>
        </row>
        <row r="14">
          <cell r="V14">
            <v>50.042599830474266</v>
          </cell>
          <cell r="AA14">
            <v>5.181</v>
          </cell>
        </row>
        <row r="17">
          <cell r="V17">
            <v>75.677992104562477</v>
          </cell>
          <cell r="AA17">
            <v>7.5179999999999998</v>
          </cell>
        </row>
        <row r="18">
          <cell r="V18">
            <v>75.677992104562477</v>
          </cell>
          <cell r="AA18">
            <v>7.633</v>
          </cell>
        </row>
        <row r="19">
          <cell r="V19">
            <v>75.677992104562477</v>
          </cell>
          <cell r="AA19">
            <v>7.6790000000000003</v>
          </cell>
        </row>
        <row r="22">
          <cell r="V22">
            <v>100.9064948984838</v>
          </cell>
          <cell r="AA22">
            <v>10.199999999999999</v>
          </cell>
        </row>
        <row r="23">
          <cell r="V23">
            <v>100.9064948984838</v>
          </cell>
          <cell r="AA23">
            <v>10.1</v>
          </cell>
        </row>
        <row r="24">
          <cell r="V24">
            <v>100.9064948984838</v>
          </cell>
          <cell r="AA24">
            <v>10.14</v>
          </cell>
        </row>
        <row r="32">
          <cell r="V32">
            <v>0</v>
          </cell>
          <cell r="AA32">
            <v>0.1454</v>
          </cell>
        </row>
        <row r="33">
          <cell r="V33">
            <v>0</v>
          </cell>
          <cell r="AA33">
            <v>0.18690000000000001</v>
          </cell>
        </row>
        <row r="34">
          <cell r="V34">
            <v>0</v>
          </cell>
          <cell r="AA34">
            <v>0.20530000000000001</v>
          </cell>
        </row>
        <row r="37">
          <cell r="V37">
            <v>24.907759996183831</v>
          </cell>
          <cell r="AA37">
            <v>2.5419999999999998</v>
          </cell>
        </row>
        <row r="38">
          <cell r="V38">
            <v>24.907759996183831</v>
          </cell>
          <cell r="AA38">
            <v>2.59</v>
          </cell>
        </row>
        <row r="39">
          <cell r="V39">
            <v>24.907759996183831</v>
          </cell>
          <cell r="AA39">
            <v>2.661</v>
          </cell>
        </row>
        <row r="42">
          <cell r="V42">
            <v>50.266047655308796</v>
          </cell>
        </row>
        <row r="43">
          <cell r="V43">
            <v>50.266047655308796</v>
          </cell>
          <cell r="AA43">
            <v>5.069</v>
          </cell>
        </row>
        <row r="44">
          <cell r="V44">
            <v>50.266047655308796</v>
          </cell>
          <cell r="AA44">
            <v>5.1559999999999997</v>
          </cell>
        </row>
        <row r="45">
          <cell r="V45">
            <v>50.266047655308796</v>
          </cell>
          <cell r="AA45">
            <v>5.093</v>
          </cell>
        </row>
        <row r="48">
          <cell r="V48">
            <v>75.321000617821213</v>
          </cell>
          <cell r="AA48">
            <v>7.48</v>
          </cell>
        </row>
        <row r="49">
          <cell r="V49">
            <v>75.321000617821213</v>
          </cell>
          <cell r="AA49">
            <v>7.57</v>
          </cell>
        </row>
        <row r="50">
          <cell r="V50">
            <v>75.321000617821213</v>
          </cell>
          <cell r="AA50">
            <v>7.67</v>
          </cell>
        </row>
        <row r="53">
          <cell r="V53">
            <v>99.645822185806409</v>
          </cell>
          <cell r="AA53">
            <v>9.7799999999999994</v>
          </cell>
        </row>
        <row r="54">
          <cell r="V54">
            <v>99.645822185806409</v>
          </cell>
          <cell r="AA54">
            <v>10.029999999999999</v>
          </cell>
        </row>
        <row r="55">
          <cell r="V55">
            <v>99.645822185806409</v>
          </cell>
          <cell r="AA55">
            <v>9.9079999999999995</v>
          </cell>
        </row>
      </sheetData>
      <sheetData sheetId="9">
        <row r="2">
          <cell r="V2">
            <v>0</v>
          </cell>
          <cell r="AA2">
            <v>0.14069999999999999</v>
          </cell>
        </row>
        <row r="3">
          <cell r="V3">
            <v>0</v>
          </cell>
          <cell r="AA3">
            <v>0.17130000000000001</v>
          </cell>
        </row>
        <row r="4">
          <cell r="V4">
            <v>0</v>
          </cell>
          <cell r="AA4">
            <v>0.14460000000000001</v>
          </cell>
        </row>
        <row r="7">
          <cell r="V7">
            <v>24.669453316947045</v>
          </cell>
        </row>
        <row r="8">
          <cell r="V8">
            <v>24.669453316947045</v>
          </cell>
          <cell r="AA8">
            <v>2.327</v>
          </cell>
        </row>
        <row r="9">
          <cell r="V9">
            <v>24.669453316947045</v>
          </cell>
          <cell r="AA9">
            <v>2.331</v>
          </cell>
        </row>
        <row r="10">
          <cell r="V10">
            <v>24.669453316947045</v>
          </cell>
          <cell r="AA10">
            <v>2.3109999999999999</v>
          </cell>
        </row>
        <row r="13">
          <cell r="V13">
            <v>49.984103292554408</v>
          </cell>
        </row>
        <row r="14">
          <cell r="V14">
            <v>49.984103292554408</v>
          </cell>
          <cell r="AA14">
            <v>4.7169999999999996</v>
          </cell>
        </row>
        <row r="15">
          <cell r="V15">
            <v>49.984103292554408</v>
          </cell>
          <cell r="AA15">
            <v>4.7430000000000003</v>
          </cell>
        </row>
        <row r="16">
          <cell r="V16">
            <v>49.984103292554408</v>
          </cell>
          <cell r="AA16">
            <v>4.6420000000000003</v>
          </cell>
        </row>
        <row r="19">
          <cell r="V19">
            <v>74.514575801295265</v>
          </cell>
          <cell r="AA19">
            <v>7.1959999999999997</v>
          </cell>
        </row>
        <row r="20">
          <cell r="V20">
            <v>74.514575801295265</v>
          </cell>
          <cell r="AA20">
            <v>6.9820000000000002</v>
          </cell>
        </row>
        <row r="21">
          <cell r="V21">
            <v>74.514575801295265</v>
          </cell>
          <cell r="AA21">
            <v>7.0869999999999997</v>
          </cell>
        </row>
        <row r="24">
          <cell r="V24">
            <v>99.324029737553474</v>
          </cell>
          <cell r="AA24">
            <v>9.1110000000000007</v>
          </cell>
        </row>
        <row r="25">
          <cell r="V25">
            <v>99.324029737553474</v>
          </cell>
          <cell r="AA25">
            <v>9.3460000000000001</v>
          </cell>
        </row>
        <row r="26">
          <cell r="V26">
            <v>99.324029737553474</v>
          </cell>
          <cell r="AA26">
            <v>9.3569999999999993</v>
          </cell>
        </row>
      </sheetData>
      <sheetData sheetId="10">
        <row r="2">
          <cell r="V2">
            <v>0</v>
          </cell>
          <cell r="AA2">
            <v>0.16089999999999999</v>
          </cell>
        </row>
        <row r="3">
          <cell r="V3">
            <v>0</v>
          </cell>
          <cell r="AA3">
            <v>0.15890000000000001</v>
          </cell>
        </row>
        <row r="4">
          <cell r="V4">
            <v>0</v>
          </cell>
          <cell r="AA4">
            <v>0.2072</v>
          </cell>
        </row>
        <row r="7">
          <cell r="V7">
            <v>24.669453316947045</v>
          </cell>
          <cell r="AA7">
            <v>1.768</v>
          </cell>
        </row>
        <row r="8">
          <cell r="V8">
            <v>24.669453316947045</v>
          </cell>
          <cell r="AA8">
            <v>1.7629999999999999</v>
          </cell>
        </row>
        <row r="9">
          <cell r="V9">
            <v>24.669453316947045</v>
          </cell>
          <cell r="AA9">
            <v>1.798</v>
          </cell>
        </row>
        <row r="12">
          <cell r="V12">
            <v>49.984103292554408</v>
          </cell>
          <cell r="AA12">
            <v>3.3690000000000002</v>
          </cell>
        </row>
        <row r="13">
          <cell r="V13">
            <v>49.984103292554408</v>
          </cell>
          <cell r="AA13">
            <v>3.5019999999999998</v>
          </cell>
        </row>
        <row r="14">
          <cell r="V14">
            <v>49.984103292554408</v>
          </cell>
          <cell r="AA14">
            <v>3.51</v>
          </cell>
        </row>
        <row r="17">
          <cell r="V17">
            <v>74.514575801295265</v>
          </cell>
          <cell r="AA17">
            <v>5.0140000000000002</v>
          </cell>
        </row>
        <row r="18">
          <cell r="V18">
            <v>74.514575801295265</v>
          </cell>
          <cell r="AA18">
            <v>5.05</v>
          </cell>
        </row>
        <row r="19">
          <cell r="V19">
            <v>74.514575801295265</v>
          </cell>
          <cell r="AA19">
            <v>5.0869999999999997</v>
          </cell>
        </row>
        <row r="22">
          <cell r="V22">
            <v>99.324029737553474</v>
          </cell>
          <cell r="AA22">
            <v>6.641</v>
          </cell>
        </row>
        <row r="23">
          <cell r="V23">
            <v>99.324029737553474</v>
          </cell>
          <cell r="AA23">
            <v>6.7530000000000001</v>
          </cell>
        </row>
        <row r="24">
          <cell r="V24">
            <v>99.324029737553474</v>
          </cell>
          <cell r="AA24">
            <v>6.6529999999999996</v>
          </cell>
        </row>
      </sheetData>
      <sheetData sheetId="11"/>
      <sheetData sheetId="12">
        <row r="2">
          <cell r="V2">
            <v>0</v>
          </cell>
        </row>
        <row r="3">
          <cell r="V3">
            <v>0</v>
          </cell>
          <cell r="AA3">
            <v>0.22969999999999999</v>
          </cell>
        </row>
        <row r="4">
          <cell r="V4">
            <v>0</v>
          </cell>
          <cell r="AA4">
            <v>0.15609999999999999</v>
          </cell>
        </row>
        <row r="5">
          <cell r="V5">
            <v>0</v>
          </cell>
          <cell r="AA5">
            <v>0.1633</v>
          </cell>
        </row>
        <row r="8">
          <cell r="V8">
            <v>25.067159583956471</v>
          </cell>
          <cell r="AA8">
            <v>2.056</v>
          </cell>
        </row>
        <row r="9">
          <cell r="V9">
            <v>25.067159583956471</v>
          </cell>
          <cell r="AA9">
            <v>2.0680000000000001</v>
          </cell>
        </row>
        <row r="10">
          <cell r="V10">
            <v>25.067159583956471</v>
          </cell>
          <cell r="AA10">
            <v>2.105</v>
          </cell>
        </row>
        <row r="13">
          <cell r="V13">
            <v>50.10107183490554</v>
          </cell>
          <cell r="AA13">
            <v>3.8420000000000001</v>
          </cell>
        </row>
        <row r="14">
          <cell r="V14">
            <v>50.10107183490554</v>
          </cell>
          <cell r="AA14">
            <v>3.8330000000000002</v>
          </cell>
        </row>
        <row r="15">
          <cell r="V15">
            <v>50.10107183490554</v>
          </cell>
          <cell r="AA15">
            <v>3.7509999999999999</v>
          </cell>
        </row>
        <row r="18">
          <cell r="V18">
            <v>75.055139244055084</v>
          </cell>
        </row>
        <row r="19">
          <cell r="V19">
            <v>75.055139244055084</v>
          </cell>
          <cell r="AA19">
            <v>5.6440000000000001</v>
          </cell>
        </row>
        <row r="20">
          <cell r="V20">
            <v>75.055139244055084</v>
          </cell>
          <cell r="AA20">
            <v>5.5810000000000004</v>
          </cell>
        </row>
        <row r="21">
          <cell r="V21">
            <v>75.055139244055084</v>
          </cell>
          <cell r="AA21">
            <v>5.6470000000000002</v>
          </cell>
        </row>
        <row r="24">
          <cell r="V24">
            <v>99.763760538552134</v>
          </cell>
          <cell r="AA24">
            <v>7.202</v>
          </cell>
        </row>
        <row r="25">
          <cell r="V25">
            <v>99.763760538552134</v>
          </cell>
          <cell r="AA25">
            <v>7.3209999999999997</v>
          </cell>
        </row>
        <row r="26">
          <cell r="V26">
            <v>99.763760538552134</v>
          </cell>
          <cell r="AA26">
            <v>7.1440000000000001</v>
          </cell>
        </row>
      </sheetData>
      <sheetData sheetId="13">
        <row r="33">
          <cell r="V33">
            <v>0</v>
          </cell>
          <cell r="AA33">
            <v>0.18959999999999999</v>
          </cell>
        </row>
        <row r="34">
          <cell r="V34">
            <v>0</v>
          </cell>
        </row>
        <row r="35">
          <cell r="V35">
            <v>0</v>
          </cell>
          <cell r="AA35">
            <v>0.1537</v>
          </cell>
        </row>
        <row r="36">
          <cell r="V36">
            <v>0</v>
          </cell>
          <cell r="AA36">
            <v>0.16309999999999999</v>
          </cell>
        </row>
        <row r="39">
          <cell r="V39">
            <v>25.009815826326122</v>
          </cell>
        </row>
        <row r="40">
          <cell r="V40">
            <v>25.009815826326122</v>
          </cell>
          <cell r="AA40">
            <v>2.585</v>
          </cell>
        </row>
        <row r="41">
          <cell r="V41">
            <v>25.009815826326122</v>
          </cell>
          <cell r="AA41">
            <v>2.4500000000000002</v>
          </cell>
        </row>
        <row r="42">
          <cell r="V42">
            <v>25.009815826326122</v>
          </cell>
          <cell r="AA42">
            <v>2.484</v>
          </cell>
        </row>
        <row r="45">
          <cell r="V45">
            <v>49.925492437919317</v>
          </cell>
          <cell r="AA45">
            <v>4.7809999999999997</v>
          </cell>
        </row>
        <row r="46">
          <cell r="V46">
            <v>49.925492437919317</v>
          </cell>
          <cell r="AA46">
            <v>4.7770000000000001</v>
          </cell>
        </row>
        <row r="47">
          <cell r="V47">
            <v>49.925492437919317</v>
          </cell>
        </row>
        <row r="48">
          <cell r="V48">
            <v>49.925492437919317</v>
          </cell>
          <cell r="AA48">
            <v>4.8319999999999999</v>
          </cell>
        </row>
        <row r="51">
          <cell r="V51">
            <v>74.820505814977523</v>
          </cell>
          <cell r="AA51">
            <v>7.1740000000000004</v>
          </cell>
        </row>
        <row r="52">
          <cell r="V52">
            <v>74.820505814977523</v>
          </cell>
          <cell r="AA52">
            <v>7.1820000000000004</v>
          </cell>
        </row>
        <row r="53">
          <cell r="V53">
            <v>74.820505814977523</v>
          </cell>
          <cell r="AA53">
            <v>7.3460000000000001</v>
          </cell>
        </row>
        <row r="56">
          <cell r="V56">
            <v>99.879777996244428</v>
          </cell>
          <cell r="AA56">
            <v>10.029999999999999</v>
          </cell>
        </row>
        <row r="57">
          <cell r="V57">
            <v>99.879777996244428</v>
          </cell>
          <cell r="AA57">
            <v>9.7200000000000006</v>
          </cell>
        </row>
        <row r="58">
          <cell r="V58">
            <v>99.879777996244428</v>
          </cell>
          <cell r="AA58">
            <v>9.9060000000000006</v>
          </cell>
        </row>
        <row r="59">
          <cell r="V59" t="str">
            <v>2020.11.10</v>
          </cell>
        </row>
        <row r="60">
          <cell r="V60">
            <v>41.50947695035461</v>
          </cell>
        </row>
      </sheetData>
      <sheetData sheetId="14"/>
      <sheetData sheetId="15">
        <row r="2">
          <cell r="V2">
            <v>0</v>
          </cell>
          <cell r="AA2">
            <v>0</v>
          </cell>
        </row>
        <row r="3">
          <cell r="V3">
            <v>0</v>
          </cell>
          <cell r="AA3">
            <v>0.1081</v>
          </cell>
        </row>
        <row r="4">
          <cell r="V4">
            <v>0</v>
          </cell>
          <cell r="AA4">
            <v>0</v>
          </cell>
        </row>
        <row r="7">
          <cell r="V7">
            <v>25.201634451691916</v>
          </cell>
          <cell r="AA7">
            <v>2.4279999999999999</v>
          </cell>
        </row>
        <row r="8">
          <cell r="V8">
            <v>25.201634451691916</v>
          </cell>
          <cell r="AA8">
            <v>2.4769999999999999</v>
          </cell>
        </row>
        <row r="9">
          <cell r="V9">
            <v>25.201634451691916</v>
          </cell>
          <cell r="AA9">
            <v>2.5459999999999998</v>
          </cell>
        </row>
        <row r="12">
          <cell r="V12">
            <v>50.420633792027516</v>
          </cell>
          <cell r="AA12">
            <v>4.8979999999999997</v>
          </cell>
        </row>
        <row r="13">
          <cell r="V13">
            <v>50.420633792027516</v>
          </cell>
          <cell r="AA13">
            <v>4.9020000000000001</v>
          </cell>
        </row>
        <row r="14">
          <cell r="V14">
            <v>50.420633792027516</v>
          </cell>
          <cell r="AA14">
            <v>4.9950000000000001</v>
          </cell>
        </row>
        <row r="17">
          <cell r="V17">
            <v>76.455501476065876</v>
          </cell>
          <cell r="AA17">
            <v>7.6059999999999999</v>
          </cell>
        </row>
        <row r="18">
          <cell r="V18">
            <v>76.455501476065876</v>
          </cell>
          <cell r="AA18">
            <v>7.4749999999999996</v>
          </cell>
        </row>
        <row r="19">
          <cell r="V19">
            <v>76.455501476065876</v>
          </cell>
          <cell r="AA19">
            <v>7.4340000000000002</v>
          </cell>
        </row>
        <row r="22">
          <cell r="V22">
            <v>101.0904961006194</v>
          </cell>
          <cell r="AA22">
            <v>9.8469999999999995</v>
          </cell>
        </row>
        <row r="23">
          <cell r="V23">
            <v>101.0904961006194</v>
          </cell>
          <cell r="AA23">
            <v>10.11</v>
          </cell>
        </row>
        <row r="24">
          <cell r="V24">
            <v>101.0904961006194</v>
          </cell>
          <cell r="AA24">
            <v>10.06</v>
          </cell>
        </row>
      </sheetData>
      <sheetData sheetId="16">
        <row r="2">
          <cell r="V2">
            <v>0</v>
          </cell>
        </row>
        <row r="3">
          <cell r="V3">
            <v>0</v>
          </cell>
        </row>
        <row r="4">
          <cell r="V4">
            <v>0</v>
          </cell>
        </row>
        <row r="7">
          <cell r="V7">
            <v>24.968144789072166</v>
          </cell>
          <cell r="AA7">
            <v>2.2280000000000002</v>
          </cell>
        </row>
        <row r="8">
          <cell r="V8">
            <v>24.968144789072166</v>
          </cell>
          <cell r="AA8">
            <v>2.2629999999999999</v>
          </cell>
        </row>
        <row r="9">
          <cell r="V9">
            <v>24.968144789072166</v>
          </cell>
          <cell r="AA9">
            <v>2.2450000000000001</v>
          </cell>
        </row>
        <row r="12">
          <cell r="V12">
            <v>49.972454704319603</v>
          </cell>
          <cell r="AA12">
            <v>4.3339999999999996</v>
          </cell>
        </row>
        <row r="13">
          <cell r="V13">
            <v>49.972454704319603</v>
          </cell>
          <cell r="AA13">
            <v>4.4619999999999997</v>
          </cell>
        </row>
        <row r="14">
          <cell r="V14">
            <v>49.972454704319603</v>
          </cell>
          <cell r="AA14">
            <v>4.4669999999999996</v>
          </cell>
        </row>
        <row r="17">
          <cell r="V17">
            <v>74.90010288978543</v>
          </cell>
          <cell r="AA17">
            <v>6.5179999999999998</v>
          </cell>
        </row>
        <row r="18">
          <cell r="V18">
            <v>74.90010288978543</v>
          </cell>
          <cell r="AA18">
            <v>6.74</v>
          </cell>
        </row>
        <row r="19">
          <cell r="V19">
            <v>74.90010288978543</v>
          </cell>
          <cell r="AA19">
            <v>6.7329999999999997</v>
          </cell>
        </row>
        <row r="22">
          <cell r="V22">
            <v>99.767603530632584</v>
          </cell>
          <cell r="AA22">
            <v>8.7539999999999996</v>
          </cell>
        </row>
        <row r="23">
          <cell r="V23">
            <v>99.767603530632584</v>
          </cell>
          <cell r="AA23">
            <v>9.0210000000000008</v>
          </cell>
        </row>
        <row r="24">
          <cell r="V24">
            <v>99.767603530632584</v>
          </cell>
          <cell r="AA24">
            <v>8.891</v>
          </cell>
        </row>
      </sheetData>
      <sheetData sheetId="17">
        <row r="2">
          <cell r="V2">
            <v>0</v>
          </cell>
        </row>
        <row r="3">
          <cell r="V3">
            <v>0</v>
          </cell>
        </row>
        <row r="4">
          <cell r="V4">
            <v>0</v>
          </cell>
        </row>
        <row r="7">
          <cell r="V7">
            <v>24.968144789072166</v>
          </cell>
          <cell r="AA7">
            <v>2.448</v>
          </cell>
        </row>
        <row r="8">
          <cell r="V8">
            <v>24.968144789072166</v>
          </cell>
          <cell r="AA8">
            <v>2.5609999999999999</v>
          </cell>
        </row>
        <row r="9">
          <cell r="V9">
            <v>24.968144789072166</v>
          </cell>
          <cell r="AA9">
            <v>2.6030000000000002</v>
          </cell>
        </row>
        <row r="12">
          <cell r="V12">
            <v>49.972454704319603</v>
          </cell>
          <cell r="AA12">
            <v>4.9690000000000003</v>
          </cell>
        </row>
        <row r="13">
          <cell r="V13">
            <v>49.972454704319603</v>
          </cell>
          <cell r="AA13">
            <v>4.9740000000000002</v>
          </cell>
        </row>
        <row r="14">
          <cell r="V14">
            <v>49.972454704319603</v>
          </cell>
          <cell r="AA14">
            <v>5.0620000000000003</v>
          </cell>
        </row>
        <row r="17">
          <cell r="V17">
            <v>74.90010288978543</v>
          </cell>
          <cell r="AA17">
            <v>7.3330000000000002</v>
          </cell>
        </row>
        <row r="18">
          <cell r="V18">
            <v>74.90010288978543</v>
          </cell>
          <cell r="AA18">
            <v>7.5640000000000001</v>
          </cell>
        </row>
        <row r="19">
          <cell r="V19">
            <v>74.90010288978543</v>
          </cell>
          <cell r="AA19">
            <v>7.5350000000000001</v>
          </cell>
        </row>
        <row r="22">
          <cell r="V22">
            <v>99.767603530632584</v>
          </cell>
          <cell r="AA22">
            <v>9.9830000000000005</v>
          </cell>
        </row>
        <row r="23">
          <cell r="V23">
            <v>99.767603530632584</v>
          </cell>
          <cell r="AA23">
            <v>10.050000000000001</v>
          </cell>
        </row>
        <row r="24">
          <cell r="V24">
            <v>99.767603530632584</v>
          </cell>
          <cell r="AA24">
            <v>10.029999999999999</v>
          </cell>
        </row>
      </sheetData>
      <sheetData sheetId="18"/>
      <sheetData sheetId="19">
        <row r="2">
          <cell r="V2">
            <v>0</v>
          </cell>
          <cell r="AA2">
            <v>0</v>
          </cell>
        </row>
        <row r="3">
          <cell r="V3">
            <v>0</v>
          </cell>
          <cell r="AA3">
            <v>0</v>
          </cell>
        </row>
        <row r="4">
          <cell r="V4">
            <v>0</v>
          </cell>
          <cell r="AA4">
            <v>0</v>
          </cell>
        </row>
        <row r="7">
          <cell r="V7">
            <v>24.828515385139376</v>
          </cell>
          <cell r="AA7">
            <v>2.3439999999999999</v>
          </cell>
        </row>
        <row r="8">
          <cell r="V8">
            <v>24.828515385139376</v>
          </cell>
          <cell r="AA8">
            <v>2.3380000000000001</v>
          </cell>
        </row>
        <row r="9">
          <cell r="V9">
            <v>24.828515385139376</v>
          </cell>
          <cell r="AA9">
            <v>2.351</v>
          </cell>
        </row>
        <row r="12">
          <cell r="V12">
            <v>49.299912847916083</v>
          </cell>
          <cell r="AA12">
            <v>4.5449999999999999</v>
          </cell>
        </row>
        <row r="13">
          <cell r="V13">
            <v>49.299912847916083</v>
          </cell>
          <cell r="AA13">
            <v>4.6479999999999997</v>
          </cell>
        </row>
        <row r="14">
          <cell r="V14">
            <v>49.299912847916083</v>
          </cell>
          <cell r="AA14">
            <v>4.524</v>
          </cell>
        </row>
        <row r="17">
          <cell r="V17">
            <v>74.560938946762676</v>
          </cell>
        </row>
        <row r="18">
          <cell r="V18">
            <v>74.560938946762676</v>
          </cell>
          <cell r="AA18">
            <v>7.1760000000000002</v>
          </cell>
        </row>
        <row r="19">
          <cell r="V19">
            <v>74.560938946762676</v>
          </cell>
          <cell r="AA19">
            <v>7.15</v>
          </cell>
        </row>
        <row r="20">
          <cell r="V20">
            <v>74.560938946762676</v>
          </cell>
          <cell r="AA20">
            <v>7.1020000000000003</v>
          </cell>
        </row>
        <row r="23">
          <cell r="V23">
            <v>99.052621130802947</v>
          </cell>
          <cell r="AA23">
            <v>9.4090000000000007</v>
          </cell>
        </row>
        <row r="24">
          <cell r="V24">
            <v>99.052621130802947</v>
          </cell>
          <cell r="AA24">
            <v>9.3249999999999993</v>
          </cell>
        </row>
        <row r="25">
          <cell r="V25">
            <v>99.052621130802947</v>
          </cell>
          <cell r="AA25">
            <v>9.2840000000000007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_Summary"/>
      <sheetName val="DOC_Diagnostics"/>
      <sheetName val="2021.11.10 Chewie TDN"/>
      <sheetName val="2021.11.02 Chewie TDN"/>
      <sheetName val="2021.10.28 Chewie TDN"/>
      <sheetName val="DOC Reference Summary"/>
      <sheetName val="2021.11.10 Lucy DOC"/>
      <sheetName val="2021.11.09 Ace DOC"/>
      <sheetName val="2021.10.29 Lucy DOC"/>
      <sheetName val="2021.10.28 Ace DOC"/>
      <sheetName val="2021.10.27 Lucy DOC"/>
      <sheetName val="2021.10.26 Ace DOC"/>
      <sheetName val="EXPORTS_C001_DOC"/>
      <sheetName val="EXPORTS_C005C009_DOC"/>
      <sheetName val="EXPORTS_C012C014_DOC"/>
      <sheetName val="EXPORTS_C024C028_DOC"/>
      <sheetName val="EXPORTS_C033_DOC"/>
      <sheetName val="EXPORTS_C033RR_DOC"/>
      <sheetName val="EXPORTS_C031C034_DOC"/>
      <sheetName val="EXPORTS_C036TOC_DOC"/>
      <sheetName val="EXPORTS_C041C043_DOC"/>
      <sheetName val="EXPORTS_C046C056_DOC"/>
      <sheetName val="EXPORTS_C050TOC_DOC"/>
      <sheetName val="EXPORTS_C053TOC_DOC"/>
      <sheetName val="EXPORTS_C057TOC_DOC"/>
      <sheetName val="EXPORTS_C057RRTOC_DOC"/>
      <sheetName val="EXPORTS_C062C067TOC_DOC"/>
      <sheetName val="Cast Info"/>
      <sheetName val="EXPORTS_C001_TDN"/>
      <sheetName val="EXPORTS_C005C009_TDN"/>
      <sheetName val="EXPORTS_C012C014_TDN"/>
      <sheetName val="EXPORTS_C024C028_TDN"/>
      <sheetName val="EXPORTS_C031C034_TDN"/>
      <sheetName val="EXPORTS_C033_TDN"/>
      <sheetName val="EXPORTS_C036_TDN"/>
      <sheetName val="EXPORTS_C041C043_TDN"/>
      <sheetName val="EXPORTS_C046C056_TDN"/>
      <sheetName val="EXPORTS_C050C053_TDN"/>
      <sheetName val="EXPORTS_C057TOC_TDN"/>
      <sheetName val="EXPORTS_C062C067_TD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  <cell r="AA2">
            <v>0</v>
          </cell>
        </row>
        <row r="3">
          <cell r="V3">
            <v>0</v>
          </cell>
          <cell r="AA3">
            <v>0</v>
          </cell>
        </row>
        <row r="4">
          <cell r="V4">
            <v>0</v>
          </cell>
          <cell r="AA4">
            <v>0</v>
          </cell>
        </row>
        <row r="7">
          <cell r="V7">
            <v>24.907759996183831</v>
          </cell>
          <cell r="AA7">
            <v>1.7130000000000001</v>
          </cell>
        </row>
        <row r="8">
          <cell r="V8">
            <v>24.907759996183831</v>
          </cell>
          <cell r="AA8">
            <v>1.7729999999999999</v>
          </cell>
        </row>
        <row r="9">
          <cell r="V9">
            <v>24.907759996183831</v>
          </cell>
          <cell r="AA9">
            <v>1.744</v>
          </cell>
        </row>
        <row r="12">
          <cell r="V12">
            <v>50.266047655308796</v>
          </cell>
          <cell r="AA12">
            <v>3.41</v>
          </cell>
        </row>
        <row r="13">
          <cell r="V13">
            <v>50.266047655308796</v>
          </cell>
          <cell r="AA13">
            <v>3.4220000000000002</v>
          </cell>
        </row>
        <row r="14">
          <cell r="V14">
            <v>50.266047655308796</v>
          </cell>
          <cell r="AA14">
            <v>3.488</v>
          </cell>
        </row>
        <row r="17">
          <cell r="V17">
            <v>75.321000617821213</v>
          </cell>
        </row>
        <row r="18">
          <cell r="V18">
            <v>75.321000617821213</v>
          </cell>
          <cell r="AA18">
            <v>5.0720000000000001</v>
          </cell>
        </row>
        <row r="19">
          <cell r="V19">
            <v>75.321000617821213</v>
          </cell>
          <cell r="AA19">
            <v>5.077</v>
          </cell>
        </row>
        <row r="20">
          <cell r="V20">
            <v>75.321000617821213</v>
          </cell>
          <cell r="AA20">
            <v>4.992</v>
          </cell>
        </row>
        <row r="23">
          <cell r="V23">
            <v>99.645822185806409</v>
          </cell>
          <cell r="AA23">
            <v>6.7089999999999996</v>
          </cell>
        </row>
        <row r="24">
          <cell r="V24">
            <v>99.645822185806409</v>
          </cell>
          <cell r="AA24">
            <v>6.7279999999999998</v>
          </cell>
        </row>
        <row r="25">
          <cell r="V25">
            <v>99.645822185806409</v>
          </cell>
          <cell r="AA25">
            <v>6.8049999999999997</v>
          </cell>
        </row>
      </sheetData>
      <sheetData sheetId="13">
        <row r="2">
          <cell r="V2">
            <v>0</v>
          </cell>
          <cell r="AA2">
            <v>0.15210000000000001</v>
          </cell>
        </row>
        <row r="3">
          <cell r="V3">
            <v>0</v>
          </cell>
          <cell r="AA3">
            <v>0.16669999999999999</v>
          </cell>
        </row>
        <row r="4">
          <cell r="V4">
            <v>0</v>
          </cell>
          <cell r="AA4">
            <v>0</v>
          </cell>
        </row>
        <row r="7">
          <cell r="V7">
            <v>24.907759996183831</v>
          </cell>
          <cell r="AA7">
            <v>1.8460000000000001</v>
          </cell>
        </row>
        <row r="8">
          <cell r="V8">
            <v>24.907759996183831</v>
          </cell>
          <cell r="AA8">
            <v>1.6950000000000001</v>
          </cell>
        </row>
        <row r="9">
          <cell r="V9">
            <v>24.907759996183831</v>
          </cell>
          <cell r="AA9">
            <v>1.6990000000000001</v>
          </cell>
        </row>
        <row r="12">
          <cell r="V12">
            <v>50.266047655308796</v>
          </cell>
          <cell r="AA12">
            <v>3.33</v>
          </cell>
        </row>
        <row r="13">
          <cell r="V13">
            <v>50.266047655308796</v>
          </cell>
          <cell r="AA13">
            <v>3.359</v>
          </cell>
        </row>
        <row r="14">
          <cell r="V14">
            <v>50.266047655308796</v>
          </cell>
          <cell r="AA14">
            <v>3.3660000000000001</v>
          </cell>
        </row>
        <row r="17">
          <cell r="V17">
            <v>75.321000617821213</v>
          </cell>
          <cell r="AA17">
            <v>5.0090000000000003</v>
          </cell>
        </row>
        <row r="18">
          <cell r="V18">
            <v>75.321000617821213</v>
          </cell>
          <cell r="AA18">
            <v>5.0590000000000002</v>
          </cell>
        </row>
        <row r="19">
          <cell r="V19">
            <v>75.321000617821213</v>
          </cell>
          <cell r="AA19">
            <v>4.9530000000000003</v>
          </cell>
        </row>
        <row r="22">
          <cell r="V22">
            <v>99.645822185806409</v>
          </cell>
        </row>
        <row r="23">
          <cell r="V23">
            <v>99.645822185806409</v>
          </cell>
          <cell r="AA23">
            <v>6.6479999999999997</v>
          </cell>
        </row>
        <row r="24">
          <cell r="V24">
            <v>99.645822185806409</v>
          </cell>
          <cell r="AA24">
            <v>6.79</v>
          </cell>
        </row>
        <row r="25">
          <cell r="V25">
            <v>99.645822185806409</v>
          </cell>
          <cell r="AA25">
            <v>6.7709999999999999</v>
          </cell>
        </row>
      </sheetData>
      <sheetData sheetId="14">
        <row r="2">
          <cell r="V2">
            <v>0</v>
          </cell>
          <cell r="AA2">
            <v>0.20499999999999999</v>
          </cell>
        </row>
        <row r="3">
          <cell r="V3">
            <v>0</v>
          </cell>
          <cell r="AA3">
            <v>0.20180000000000001</v>
          </cell>
        </row>
        <row r="4">
          <cell r="V4">
            <v>0</v>
          </cell>
          <cell r="AA4">
            <v>0.2228</v>
          </cell>
        </row>
        <row r="7">
          <cell r="V7">
            <v>24.907759996183831</v>
          </cell>
          <cell r="AA7">
            <v>2.4849999999999999</v>
          </cell>
        </row>
        <row r="8">
          <cell r="V8">
            <v>24.907759996183831</v>
          </cell>
          <cell r="AA8">
            <v>2.4660000000000002</v>
          </cell>
        </row>
        <row r="9">
          <cell r="V9">
            <v>24.907759996183831</v>
          </cell>
          <cell r="AA9">
            <v>2.5630000000000002</v>
          </cell>
        </row>
        <row r="12">
          <cell r="V12">
            <v>50.266047655308796</v>
          </cell>
          <cell r="AA12">
            <v>5.0419999999999998</v>
          </cell>
        </row>
        <row r="13">
          <cell r="V13">
            <v>50.266047655308796</v>
          </cell>
          <cell r="AA13">
            <v>5.07</v>
          </cell>
        </row>
        <row r="14">
          <cell r="V14">
            <v>50.266047655308796</v>
          </cell>
          <cell r="AA14">
            <v>5.0529999999999999</v>
          </cell>
        </row>
        <row r="17">
          <cell r="V17">
            <v>75.321000617821213</v>
          </cell>
          <cell r="AA17">
            <v>7.3259999999999996</v>
          </cell>
        </row>
        <row r="18">
          <cell r="V18">
            <v>75.321000617821213</v>
          </cell>
          <cell r="AA18">
            <v>7.4130000000000003</v>
          </cell>
        </row>
        <row r="19">
          <cell r="V19">
            <v>75.321000617821213</v>
          </cell>
          <cell r="AA19">
            <v>7.57</v>
          </cell>
        </row>
        <row r="22">
          <cell r="V22">
            <v>99.645822185806409</v>
          </cell>
          <cell r="AA22">
            <v>9.8369999999999997</v>
          </cell>
        </row>
        <row r="23">
          <cell r="V23">
            <v>99.645822185806409</v>
          </cell>
          <cell r="AA23">
            <v>9.9</v>
          </cell>
        </row>
        <row r="24">
          <cell r="V24">
            <v>99.645822185806409</v>
          </cell>
          <cell r="AA24">
            <v>9.9540000000000006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A2">
            <v>1</v>
          </cell>
        </row>
        <row r="3">
          <cell r="AA3">
            <v>2</v>
          </cell>
        </row>
        <row r="4">
          <cell r="AA4">
            <v>3</v>
          </cell>
        </row>
        <row r="7">
          <cell r="AA7">
            <v>1</v>
          </cell>
        </row>
        <row r="8">
          <cell r="AA8">
            <v>2</v>
          </cell>
        </row>
        <row r="9">
          <cell r="AA9">
            <v>3</v>
          </cell>
        </row>
        <row r="10">
          <cell r="AA10">
            <v>4</v>
          </cell>
        </row>
        <row r="11">
          <cell r="AA11">
            <v>5</v>
          </cell>
        </row>
        <row r="14">
          <cell r="AA14">
            <v>1</v>
          </cell>
        </row>
        <row r="15">
          <cell r="AA15">
            <v>2</v>
          </cell>
        </row>
        <row r="16">
          <cell r="AA16">
            <v>3</v>
          </cell>
        </row>
        <row r="19">
          <cell r="AA19">
            <v>1</v>
          </cell>
        </row>
        <row r="20">
          <cell r="AA20">
            <v>2</v>
          </cell>
        </row>
        <row r="21">
          <cell r="AA21">
            <v>3</v>
          </cell>
        </row>
        <row r="24">
          <cell r="AA24">
            <v>1</v>
          </cell>
        </row>
        <row r="25">
          <cell r="AA25">
            <v>2</v>
          </cell>
        </row>
        <row r="26">
          <cell r="AA26">
            <v>3</v>
          </cell>
        </row>
        <row r="28">
          <cell r="V28" t="str">
            <v>Cal 2</v>
          </cell>
        </row>
        <row r="29">
          <cell r="V29" t="e">
            <v>#REF!</v>
          </cell>
          <cell r="AA29">
            <v>1</v>
          </cell>
        </row>
        <row r="30">
          <cell r="AA30">
            <v>2</v>
          </cell>
        </row>
        <row r="31">
          <cell r="AA31">
            <v>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E51A-9397-1A48-9A7F-581B15863A26}">
  <sheetPr codeName="Sheet8"/>
  <dimension ref="A1:AB205"/>
  <sheetViews>
    <sheetView tabSelected="1" topLeftCell="D1" zoomScale="108" workbookViewId="0">
      <selection activeCell="V7" sqref="V7"/>
    </sheetView>
  </sheetViews>
  <sheetFormatPr baseColWidth="10" defaultRowHeight="16" x14ac:dyDescent="0.2"/>
  <cols>
    <col min="1" max="1" width="23.83203125" style="7" bestFit="1" customWidth="1"/>
    <col min="2" max="2" width="13.33203125" style="7" customWidth="1"/>
    <col min="3" max="3" width="19.33203125" style="7" customWidth="1"/>
    <col min="4" max="4" width="15.6640625" bestFit="1" customWidth="1"/>
    <col min="5" max="5" width="21.83203125" bestFit="1" customWidth="1"/>
    <col min="6" max="6" width="20.6640625" bestFit="1" customWidth="1"/>
    <col min="7" max="7" width="18.5" bestFit="1" customWidth="1"/>
    <col min="8" max="8" width="22.6640625" bestFit="1" customWidth="1"/>
    <col min="9" max="9" width="3.1640625" bestFit="1" customWidth="1"/>
    <col min="10" max="10" width="6.33203125" bestFit="1" customWidth="1"/>
    <col min="11" max="11" width="6.1640625" bestFit="1" customWidth="1"/>
    <col min="12" max="12" width="6.5" bestFit="1" customWidth="1"/>
    <col min="13" max="13" width="6.33203125" bestFit="1" customWidth="1"/>
    <col min="14" max="14" width="9.1640625" bestFit="1" customWidth="1"/>
    <col min="15" max="15" width="4.5" customWidth="1"/>
    <col min="16" max="16" width="3.1640625" bestFit="1" customWidth="1"/>
    <col min="17" max="17" width="6" bestFit="1" customWidth="1"/>
    <col min="18" max="19" width="6.6640625" bestFit="1" customWidth="1"/>
    <col min="20" max="20" width="6.6640625" style="7" bestFit="1" customWidth="1"/>
    <col min="21" max="21" width="9.1640625" style="7" bestFit="1" customWidth="1"/>
    <col min="22" max="22" width="7.6640625" style="7" customWidth="1"/>
    <col min="23" max="23" width="3.1640625" style="7" bestFit="1" customWidth="1"/>
    <col min="24" max="25" width="6" style="7" bestFit="1" customWidth="1"/>
    <col min="26" max="27" width="6.1640625" style="7" bestFit="1" customWidth="1"/>
    <col min="28" max="28" width="9.1640625" style="7" bestFit="1" customWidth="1"/>
    <col min="29" max="16384" width="10.83203125" style="7"/>
  </cols>
  <sheetData>
    <row r="1" spans="1:28" x14ac:dyDescent="0.2">
      <c r="A1" s="7" t="s">
        <v>158</v>
      </c>
      <c r="B1" s="7" t="s">
        <v>160</v>
      </c>
      <c r="C1" s="7" t="s">
        <v>159</v>
      </c>
      <c r="D1" t="s">
        <v>204</v>
      </c>
      <c r="E1" t="s">
        <v>205</v>
      </c>
      <c r="F1" t="s">
        <v>283</v>
      </c>
      <c r="G1" t="s">
        <v>354</v>
      </c>
      <c r="H1" t="s">
        <v>284</v>
      </c>
    </row>
    <row r="2" spans="1:28" x14ac:dyDescent="0.2">
      <c r="A2" s="7" t="str">
        <f>AE2114_SDOMAB_DOC!N47</f>
        <v>AE2114 SDOM A TOC-T0</v>
      </c>
      <c r="B2" s="7">
        <f>AE2114_SDOMAB_DOC!Q47</f>
        <v>57.163216374269005</v>
      </c>
      <c r="C2" s="7">
        <f>AE2114_SDOMAB_DOC!P47</f>
        <v>1.1236514551196897</v>
      </c>
      <c r="F2" s="7">
        <f>AVERAGE(B2:B3)</f>
        <v>56.668771929824565</v>
      </c>
      <c r="G2" s="7">
        <f>STDEV(B2:B3)</f>
        <v>0.69925003917335737</v>
      </c>
    </row>
    <row r="3" spans="1:28" x14ac:dyDescent="0.2">
      <c r="A3" s="7" t="str">
        <f>AE2114_SDOMAB_DOC!N48</f>
        <v>AE2114 SDOM A TOC-T0</v>
      </c>
      <c r="B3" s="7">
        <f>AE2114_SDOMAB_DOC!Q48</f>
        <v>56.174327485380125</v>
      </c>
      <c r="C3" s="7">
        <f>AE2114_SDOMAB_DOC!P48</f>
        <v>1.1339867397487178</v>
      </c>
    </row>
    <row r="4" spans="1:28" x14ac:dyDescent="0.2">
      <c r="A4" s="7" t="str">
        <f>AE2114_SDOMAB_DOC!N49</f>
        <v>AE2114 SDOM B TOC-T0</v>
      </c>
      <c r="B4" s="7">
        <f>AE2114_SDOMAB_DOC!Q49</f>
        <v>56.733586744639375</v>
      </c>
      <c r="C4" s="7">
        <f>AE2114_SDOMAB_DOC!P49</f>
        <v>0.9813277307945254</v>
      </c>
      <c r="F4" s="7">
        <f>AVERAGE(B4:B5)</f>
        <v>56.487290448343074</v>
      </c>
      <c r="G4" s="7">
        <f>STDEV(B4:B5)</f>
        <v>0.34831556258448537</v>
      </c>
    </row>
    <row r="5" spans="1:28" x14ac:dyDescent="0.2">
      <c r="A5" s="7" t="str">
        <f>AE2114_SDOMAB_DOC!N50</f>
        <v>AE2114 SDOM B TOC-T0</v>
      </c>
      <c r="B5" s="7">
        <f>AE2114_SDOMAB_DOC!Q50</f>
        <v>56.240994152046781</v>
      </c>
      <c r="C5" s="7">
        <f>AE2114_SDOMAB_DOC!P50</f>
        <v>0.93933257103772794</v>
      </c>
      <c r="I5" s="32" t="s">
        <v>359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28" x14ac:dyDescent="0.2">
      <c r="A6" s="7" t="str">
        <f>AE2114_SDOMAB_DOC!N51</f>
        <v>AE2114 SDOM AB TOC-T0</v>
      </c>
      <c r="B6" s="7">
        <f>AE2114_SDOMAB_DOC!Q51</f>
        <v>57.881734892787534</v>
      </c>
      <c r="C6" s="7">
        <f>AE2114_SDOMAB_DOC!P51</f>
        <v>0.74546640743165249</v>
      </c>
      <c r="F6" s="7">
        <f>AVERAGE(B6:B8)</f>
        <v>57.324944769330735</v>
      </c>
      <c r="G6" s="7">
        <f>STDEV(B6:B8)</f>
        <v>1.1858003804584387</v>
      </c>
      <c r="I6" s="32" t="s">
        <v>355</v>
      </c>
      <c r="J6" s="32"/>
      <c r="K6" s="32"/>
      <c r="L6" s="32"/>
      <c r="M6" s="32"/>
      <c r="N6" s="32"/>
      <c r="O6" s="30"/>
      <c r="P6" s="32" t="s">
        <v>356</v>
      </c>
      <c r="Q6" s="32"/>
      <c r="R6" s="32"/>
      <c r="S6" s="32"/>
      <c r="T6" s="32"/>
      <c r="U6" s="32"/>
      <c r="V6" s="31"/>
      <c r="W6" s="32" t="s">
        <v>357</v>
      </c>
      <c r="X6" s="32"/>
      <c r="Y6" s="32"/>
      <c r="Z6" s="32"/>
      <c r="AA6" s="32"/>
      <c r="AB6" s="32"/>
    </row>
    <row r="7" spans="1:28" x14ac:dyDescent="0.2">
      <c r="A7" s="7" t="str">
        <f>AE2114_SDOMAB_DOC!N52</f>
        <v>AE2114 SDOM AB TOC-T0</v>
      </c>
      <c r="B7" s="7">
        <f>AE2114_SDOMAB_DOC!Q52</f>
        <v>55.96321637426901</v>
      </c>
      <c r="C7" s="7">
        <f>AE2114_SDOMAB_DOC!P52</f>
        <v>0.63430724338631583</v>
      </c>
      <c r="I7" t="s">
        <v>286</v>
      </c>
      <c r="J7" t="s">
        <v>287</v>
      </c>
      <c r="K7" t="s">
        <v>289</v>
      </c>
      <c r="L7" t="s">
        <v>288</v>
      </c>
      <c r="M7" t="s">
        <v>290</v>
      </c>
      <c r="N7" t="s">
        <v>291</v>
      </c>
      <c r="P7" t="s">
        <v>286</v>
      </c>
      <c r="Q7" t="s">
        <v>300</v>
      </c>
      <c r="R7" t="s">
        <v>301</v>
      </c>
      <c r="S7" t="s">
        <v>302</v>
      </c>
      <c r="T7" t="s">
        <v>303</v>
      </c>
      <c r="U7" t="s">
        <v>291</v>
      </c>
      <c r="W7" t="s">
        <v>286</v>
      </c>
      <c r="X7" t="s">
        <v>297</v>
      </c>
      <c r="Y7" t="s">
        <v>298</v>
      </c>
      <c r="Z7" t="s">
        <v>296</v>
      </c>
      <c r="AA7" t="s">
        <v>299</v>
      </c>
      <c r="AB7" t="s">
        <v>291</v>
      </c>
    </row>
    <row r="8" spans="1:28" x14ac:dyDescent="0.2">
      <c r="A8" s="7" t="str">
        <f>AE2114_SDOMAB_DOC!N53</f>
        <v>AE2114 SDOM AB TOC-T0</v>
      </c>
      <c r="B8" s="7">
        <f>AE2114_SDOMAB_DOC!Q53</f>
        <v>58.129883040935667</v>
      </c>
      <c r="C8" s="7">
        <f>AE2114_SDOMAB_DOC!P53</f>
        <v>1.1738403786579747</v>
      </c>
      <c r="I8">
        <v>0</v>
      </c>
      <c r="J8" s="7">
        <f>F2</f>
        <v>56.668771929824565</v>
      </c>
      <c r="K8" s="7">
        <f>F4</f>
        <v>56.487290448343074</v>
      </c>
      <c r="L8" s="7">
        <f>F9</f>
        <v>57.203957115009743</v>
      </c>
      <c r="M8" s="7">
        <f>F11</f>
        <v>58.789142300194925</v>
      </c>
      <c r="N8" s="7">
        <f>F6</f>
        <v>57.324944769330735</v>
      </c>
      <c r="P8">
        <v>0</v>
      </c>
      <c r="Q8" s="24">
        <f>F36</f>
        <v>75.546927427859259</v>
      </c>
      <c r="R8" s="24">
        <f>F38</f>
        <v>74.570606844981313</v>
      </c>
      <c r="S8" s="24">
        <f>F43</f>
        <v>75.257309941520475</v>
      </c>
      <c r="T8" s="24">
        <f>F45</f>
        <v>75.800115041702611</v>
      </c>
      <c r="U8" s="12">
        <f>AVERAGE(R8,Q8,F40)</f>
        <v>74.903940178314642</v>
      </c>
      <c r="V8" s="7">
        <f>STDEV(Q8,R8,F40)</f>
        <v>0.55696914726627744</v>
      </c>
      <c r="W8">
        <v>0</v>
      </c>
      <c r="X8" s="7">
        <f>F70</f>
        <v>65.95061111111113</v>
      </c>
      <c r="Y8" s="7">
        <f>F72</f>
        <v>66.641351851851852</v>
      </c>
      <c r="Z8" s="7">
        <f>F77</f>
        <v>65.93394444444445</v>
      </c>
      <c r="AA8" s="7">
        <f>F79</f>
        <v>65.395055555555558</v>
      </c>
      <c r="AB8" s="7">
        <f>F74</f>
        <v>66.427771604938286</v>
      </c>
    </row>
    <row r="9" spans="1:28" x14ac:dyDescent="0.2">
      <c r="A9" s="7" t="str">
        <f>AE2114_SDOMAB_DOC!N54</f>
        <v>AE2114 SDOM A DOC-T0</v>
      </c>
      <c r="B9" s="7">
        <f>AE2114_SDOMAB_DOC!Q54</f>
        <v>56.563216374269004</v>
      </c>
      <c r="C9" s="7">
        <f>AE2114_SDOMAB_DOC!P54</f>
        <v>0.54873592110514224</v>
      </c>
      <c r="F9" s="7">
        <f>AVERAGE(B9:B10)</f>
        <v>57.203957115009743</v>
      </c>
      <c r="G9" s="7">
        <f>STDEV(B9:B10)</f>
        <v>0.9061442455205363</v>
      </c>
      <c r="I9">
        <v>7</v>
      </c>
      <c r="J9" s="7">
        <f>F13</f>
        <v>58.355808966861602</v>
      </c>
      <c r="K9" s="7">
        <f>F15</f>
        <v>64.413216374269012</v>
      </c>
      <c r="L9" s="7">
        <f>F20</f>
        <v>58.909512670565306</v>
      </c>
      <c r="M9" s="7">
        <f>F22</f>
        <v>65.274327485380113</v>
      </c>
      <c r="N9" s="7">
        <f>F17</f>
        <v>56.58543859649123</v>
      </c>
      <c r="P9">
        <v>7</v>
      </c>
      <c r="Q9" s="7">
        <f>F47</f>
        <v>59.887546735691693</v>
      </c>
      <c r="R9" s="7">
        <f>F49</f>
        <v>62.519605023487685</v>
      </c>
      <c r="S9" s="7">
        <f>F54</f>
        <v>60.506854568114285</v>
      </c>
      <c r="T9" s="7">
        <f>F56</f>
        <v>62.475889176493148</v>
      </c>
      <c r="U9" s="7">
        <f>F51</f>
        <v>58.805579522576949</v>
      </c>
      <c r="W9">
        <v>7</v>
      </c>
      <c r="X9" s="7">
        <f>F81</f>
        <v>66.024685185185191</v>
      </c>
      <c r="Y9" s="7">
        <f>F83</f>
        <v>63.635796296296292</v>
      </c>
      <c r="Z9" s="7">
        <f>F88</f>
        <v>66.417277777777798</v>
      </c>
      <c r="AA9" s="7">
        <f>F90</f>
        <v>63.437648148148156</v>
      </c>
      <c r="AB9" s="7">
        <f>F85</f>
        <v>63.130240740740739</v>
      </c>
    </row>
    <row r="10" spans="1:28" x14ac:dyDescent="0.2">
      <c r="A10" s="7" t="str">
        <f>AE2114_SDOMAB_DOC!N55</f>
        <v>AE2114 SDOM A DOC-T0</v>
      </c>
      <c r="B10" s="7">
        <f>AE2114_SDOMAB_DOC!Q55</f>
        <v>57.844697855750482</v>
      </c>
      <c r="C10" s="7">
        <f>AE2114_SDOMAB_DOC!P55</f>
        <v>0.80433496287945117</v>
      </c>
      <c r="I10">
        <v>8</v>
      </c>
      <c r="N10" s="7">
        <f>F24</f>
        <v>55.318771929824557</v>
      </c>
      <c r="P10">
        <v>8</v>
      </c>
      <c r="T10"/>
      <c r="U10" s="7">
        <f>F58</f>
        <v>58.808008180743293</v>
      </c>
      <c r="W10">
        <v>8</v>
      </c>
      <c r="X10"/>
      <c r="Y10"/>
      <c r="Z10"/>
      <c r="AA10"/>
      <c r="AB10" s="7">
        <f>F92</f>
        <v>62.694438271604945</v>
      </c>
    </row>
    <row r="11" spans="1:28" x14ac:dyDescent="0.2">
      <c r="A11" s="7" t="str">
        <f>AE2114_SDOMAB_DOC!N56</f>
        <v>AE2114 SDOM B DOC-T0</v>
      </c>
      <c r="B11" s="7">
        <f>AE2114_SDOMAB_DOC!Q56</f>
        <v>58.985438596491221</v>
      </c>
      <c r="C11" s="7">
        <f>AE2114_SDOMAB_DOC!P56</f>
        <v>0.73467890021407267</v>
      </c>
      <c r="F11" s="7">
        <f>AVERAGE(B11:B12)</f>
        <v>58.789142300194925</v>
      </c>
      <c r="G11" s="7">
        <f>STDEV(B11:B12)</f>
        <v>0.2776048844658246</v>
      </c>
      <c r="I11">
        <v>9</v>
      </c>
      <c r="N11" s="7">
        <f>F27</f>
        <v>55.364450942170237</v>
      </c>
      <c r="P11">
        <v>9</v>
      </c>
      <c r="T11"/>
      <c r="U11" s="7">
        <f>F61</f>
        <v>57.545105934234492</v>
      </c>
      <c r="W11">
        <v>9</v>
      </c>
      <c r="X11"/>
      <c r="Y11"/>
      <c r="Z11"/>
      <c r="AA11"/>
      <c r="AB11" s="7">
        <f>F95</f>
        <v>63.142586419753094</v>
      </c>
    </row>
    <row r="12" spans="1:28" x14ac:dyDescent="0.2">
      <c r="A12" s="7" t="str">
        <f>AE2114_SDOMAB_DOC!N57</f>
        <v>AE2114 SDOM B DOC-T0</v>
      </c>
      <c r="B12" s="7">
        <f>AE2114_SDOMAB_DOC!Q57</f>
        <v>58.592846003898636</v>
      </c>
      <c r="C12" s="7">
        <f>AE2114_SDOMAB_DOC!P57</f>
        <v>0.63404768030909997</v>
      </c>
      <c r="I12">
        <v>10</v>
      </c>
      <c r="N12" s="7">
        <f>F30</f>
        <v>56.394697855750486</v>
      </c>
      <c r="P12">
        <v>10</v>
      </c>
      <c r="T12"/>
      <c r="U12" s="7">
        <f>F64</f>
        <v>57.276739206851374</v>
      </c>
      <c r="W12">
        <v>10</v>
      </c>
      <c r="X12"/>
      <c r="Y12"/>
      <c r="Z12"/>
      <c r="AA12"/>
      <c r="AB12" s="7">
        <f>F98</f>
        <v>61.263574074074079</v>
      </c>
    </row>
    <row r="13" spans="1:28" x14ac:dyDescent="0.2">
      <c r="A13" s="7" t="str">
        <f>AE2114_SDOMAB_DOC!N58</f>
        <v>AE2114 SDOM A TOC-T7</v>
      </c>
      <c r="B13" s="7">
        <f>AE2114_SDOMAB_DOC!Q58</f>
        <v>58.566920077972711</v>
      </c>
      <c r="C13" s="7">
        <f>AE2114_SDOMAB_DOC!P58</f>
        <v>0.6425579027887014</v>
      </c>
      <c r="F13" s="7">
        <f>AVERAGE(B13:B14)</f>
        <v>58.355808966861602</v>
      </c>
      <c r="G13" s="7">
        <f>STDEV(B13:B14)</f>
        <v>0.29855619650098314</v>
      </c>
      <c r="I13">
        <v>11</v>
      </c>
      <c r="N13" s="7">
        <f>F33</f>
        <v>56.205191682910971</v>
      </c>
      <c r="P13">
        <v>11</v>
      </c>
      <c r="T13"/>
      <c r="U13" s="7">
        <f>F67</f>
        <v>56.385421659796123</v>
      </c>
      <c r="W13">
        <v>11</v>
      </c>
      <c r="X13"/>
      <c r="Y13"/>
      <c r="Z13"/>
      <c r="AA13"/>
      <c r="AB13" s="7">
        <f>F101</f>
        <v>62.295672839506182</v>
      </c>
    </row>
    <row r="14" spans="1:28" x14ac:dyDescent="0.2">
      <c r="A14" s="7" t="str">
        <f>AE2114_SDOMAB_DOC!N59</f>
        <v>AE2114 SDOM A TOC-T7</v>
      </c>
      <c r="B14" s="7">
        <f>AE2114_SDOMAB_DOC!Q59</f>
        <v>58.144697855750493</v>
      </c>
      <c r="C14" s="7">
        <f>AE2114_SDOMAB_DOC!P59</f>
        <v>0.88891203673563712</v>
      </c>
    </row>
    <row r="15" spans="1:28" x14ac:dyDescent="0.2">
      <c r="A15" s="7" t="str">
        <f>AE2114_SDOMAB_DOC!N60</f>
        <v>AE2114 SDOM B TOC-T7</v>
      </c>
      <c r="B15" s="7">
        <f>AE2114_SDOMAB_DOC!Q60</f>
        <v>64.385438596491227</v>
      </c>
      <c r="C15" s="7">
        <f>AE2114_SDOMAB_DOC!P60</f>
        <v>1.0292631908551806</v>
      </c>
      <c r="F15" s="24">
        <f>AVERAGE(B15:B16)</f>
        <v>64.413216374269012</v>
      </c>
      <c r="G15" s="27">
        <f>STDEV(B15:B16)</f>
        <v>3.9283710065920421E-2</v>
      </c>
    </row>
    <row r="16" spans="1:28" x14ac:dyDescent="0.2">
      <c r="A16" s="7" t="str">
        <f>AE2114_SDOMAB_DOC!N61</f>
        <v>AE2114 SDOM B TOC-T7</v>
      </c>
      <c r="B16" s="7">
        <f>AE2114_SDOMAB_DOC!Q61</f>
        <v>64.440994152046784</v>
      </c>
      <c r="C16" s="7">
        <f>AE2114_SDOMAB_DOC!P61</f>
        <v>1.1814930917808746</v>
      </c>
      <c r="I16" s="32" t="s">
        <v>358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pans="1:28" x14ac:dyDescent="0.2">
      <c r="A17" s="7" t="str">
        <f>AE2114_SDOMAB_DOC!N62</f>
        <v>AE2114 SDOM AB TOC-T7</v>
      </c>
      <c r="B17" s="7">
        <f>AE2114_SDOMAB_DOC!Q62</f>
        <v>56.348401559454182</v>
      </c>
      <c r="C17" s="7">
        <f>AE2114_SDOMAB_DOC!P62</f>
        <v>0.57792021036413477</v>
      </c>
      <c r="F17" s="7">
        <f>AVERAGE(B17:B19)</f>
        <v>56.58543859649123</v>
      </c>
      <c r="G17" s="7">
        <f>STDEV(B17:B19)</f>
        <v>0.91950365330972572</v>
      </c>
      <c r="I17" s="32" t="s">
        <v>355</v>
      </c>
      <c r="J17" s="32"/>
      <c r="K17" s="32"/>
      <c r="L17" s="32"/>
      <c r="M17" s="32"/>
      <c r="N17" s="32"/>
      <c r="O17" s="30"/>
      <c r="P17" s="32" t="s">
        <v>356</v>
      </c>
      <c r="Q17" s="32"/>
      <c r="R17" s="32"/>
      <c r="S17" s="32"/>
      <c r="T17" s="32"/>
      <c r="U17" s="32"/>
      <c r="V17" s="31"/>
      <c r="W17" s="32" t="s">
        <v>357</v>
      </c>
      <c r="X17" s="32"/>
      <c r="Y17" s="32"/>
      <c r="Z17" s="32"/>
      <c r="AA17" s="32"/>
      <c r="AB17" s="32"/>
    </row>
    <row r="18" spans="1:28" x14ac:dyDescent="0.2">
      <c r="A18" s="7" t="str">
        <f>AE2114_SDOMAB_DOC!N63</f>
        <v>AE2114 SDOM AB TOC-T7</v>
      </c>
      <c r="B18" s="7">
        <f>AE2114_SDOMAB_DOC!Q63</f>
        <v>57.600253411306042</v>
      </c>
      <c r="C18" s="7">
        <f>AE2114_SDOMAB_DOC!P63</f>
        <v>0.75558278818024949</v>
      </c>
      <c r="I18" t="s">
        <v>286</v>
      </c>
      <c r="J18" t="s">
        <v>293</v>
      </c>
      <c r="K18" t="s">
        <v>294</v>
      </c>
      <c r="L18" t="s">
        <v>292</v>
      </c>
      <c r="M18" t="s">
        <v>295</v>
      </c>
      <c r="N18" t="s">
        <v>291</v>
      </c>
      <c r="P18" t="s">
        <v>286</v>
      </c>
      <c r="Q18" t="s">
        <v>346</v>
      </c>
      <c r="R18" t="s">
        <v>347</v>
      </c>
      <c r="S18" t="s">
        <v>348</v>
      </c>
      <c r="T18" t="s">
        <v>349</v>
      </c>
      <c r="U18" t="s">
        <v>291</v>
      </c>
      <c r="W18" t="s">
        <v>286</v>
      </c>
      <c r="X18" t="s">
        <v>350</v>
      </c>
      <c r="Y18" t="s">
        <v>351</v>
      </c>
      <c r="Z18" t="s">
        <v>352</v>
      </c>
      <c r="AA18" t="s">
        <v>353</v>
      </c>
      <c r="AB18" t="s">
        <v>291</v>
      </c>
    </row>
    <row r="19" spans="1:28" x14ac:dyDescent="0.2">
      <c r="A19" s="7" t="str">
        <f>AE2114_SDOMAB_DOC!N64</f>
        <v>AE2114 SDOM AB TOC-T7</v>
      </c>
      <c r="B19" s="7">
        <f>AE2114_SDOMAB_DOC!Q64</f>
        <v>55.807660818713451</v>
      </c>
      <c r="C19" s="7">
        <f>AE2114_SDOMAB_DOC!P64</f>
        <v>0.50917507721731436</v>
      </c>
      <c r="I19">
        <v>0</v>
      </c>
      <c r="J19" s="7">
        <f>F104</f>
        <v>74.31021729862843</v>
      </c>
      <c r="K19" s="7">
        <f>F106</f>
        <v>74.277411516751357</v>
      </c>
      <c r="L19" s="7">
        <f>F111</f>
        <v>75.946861305606802</v>
      </c>
      <c r="M19" s="7">
        <f>F113</f>
        <v>77.009404129736424</v>
      </c>
      <c r="N19" s="7">
        <f>F108</f>
        <v>73.935988379438115</v>
      </c>
      <c r="P19">
        <v>0</v>
      </c>
      <c r="Q19" s="7">
        <f>F138</f>
        <v>99.360948310948316</v>
      </c>
      <c r="R19" s="7">
        <f>F140</f>
        <v>100.10453805453807</v>
      </c>
      <c r="S19" s="7">
        <f>F145</f>
        <v>101.18878713878713</v>
      </c>
      <c r="T19" s="7">
        <f>F147</f>
        <v>100.91223036223035</v>
      </c>
      <c r="U19" s="7">
        <f>F142</f>
        <v>99.273646723646721</v>
      </c>
      <c r="W19">
        <v>0</v>
      </c>
      <c r="X19" s="7">
        <f>F172</f>
        <v>88.564025448235981</v>
      </c>
      <c r="Y19" s="7">
        <f>F174</f>
        <v>87.424831309041835</v>
      </c>
      <c r="Z19" s="7">
        <f>F179</f>
        <v>89.166589550800083</v>
      </c>
      <c r="AA19" s="7">
        <f>F181</f>
        <v>88.388201272411806</v>
      </c>
      <c r="AB19" s="7">
        <f>F176</f>
        <v>87.881485765696311</v>
      </c>
    </row>
    <row r="20" spans="1:28" x14ac:dyDescent="0.2">
      <c r="A20" s="7" t="str">
        <f>AE2114_SDOMAB_DOC!N65</f>
        <v>AE2114 SDOM A DOC-T7</v>
      </c>
      <c r="B20" s="7">
        <f>AE2114_SDOMAB_DOC!Q65</f>
        <v>58.696549707602351</v>
      </c>
      <c r="C20" s="7">
        <f>AE2114_SDOMAB_DOC!P65</f>
        <v>0.38441875315569324</v>
      </c>
      <c r="F20" s="7">
        <f>AVERAGE(B20:B21)</f>
        <v>58.909512670565306</v>
      </c>
      <c r="G20" s="7">
        <f>STDEV(B20:B21)</f>
        <v>0.30117511050536477</v>
      </c>
      <c r="I20">
        <v>7</v>
      </c>
      <c r="J20" s="7">
        <f>F115</f>
        <v>79.375065511760866</v>
      </c>
      <c r="K20" s="7">
        <f>F117</f>
        <v>80.228015840564751</v>
      </c>
      <c r="L20" s="7">
        <f>F122</f>
        <v>79.663027374904061</v>
      </c>
      <c r="M20" s="7">
        <f>F124</f>
        <v>82.269264490693701</v>
      </c>
      <c r="N20" s="7">
        <f>F119</f>
        <v>74.293206893210694</v>
      </c>
      <c r="P20">
        <v>7</v>
      </c>
      <c r="Q20" s="7">
        <f>F149</f>
        <v>98.752889702889689</v>
      </c>
      <c r="R20" s="7">
        <f>F151</f>
        <v>103.42321937321935</v>
      </c>
      <c r="S20" s="7">
        <f>F156</f>
        <v>98.835307285307294</v>
      </c>
      <c r="T20" s="7">
        <f>F158</f>
        <v>103.32431827431827</v>
      </c>
      <c r="U20" s="7">
        <f>F153</f>
        <v>94.753500203500209</v>
      </c>
      <c r="W20">
        <v>7</v>
      </c>
      <c r="X20" s="7">
        <f>F183</f>
        <v>97.556699440909966</v>
      </c>
      <c r="Y20" s="7">
        <f>F185</f>
        <v>90.717871602082141</v>
      </c>
      <c r="Z20" s="7">
        <f>F190</f>
        <v>97.738018122228652</v>
      </c>
      <c r="AA20" s="7">
        <f>F192</f>
        <v>90.140948525159047</v>
      </c>
      <c r="AB20" s="7">
        <f>F187</f>
        <v>86.379654263864794</v>
      </c>
    </row>
    <row r="21" spans="1:28" x14ac:dyDescent="0.2">
      <c r="A21" s="7" t="str">
        <f>AE2114_SDOMAB_DOC!N66</f>
        <v>AE2114 SDOM A DOC-T7</v>
      </c>
      <c r="B21" s="7">
        <f>AE2114_SDOMAB_DOC!Q66</f>
        <v>59.122475633528254</v>
      </c>
      <c r="C21" s="7">
        <f>AE2114_SDOMAB_DOC!P66</f>
        <v>1.0658175632768019</v>
      </c>
      <c r="I21">
        <v>9</v>
      </c>
      <c r="N21" s="7">
        <f>F126</f>
        <v>73.29323806043918</v>
      </c>
      <c r="P21">
        <v>9</v>
      </c>
      <c r="T21"/>
      <c r="U21" s="7">
        <f>F160</f>
        <v>93.902462352462337</v>
      </c>
      <c r="W21">
        <v>9</v>
      </c>
      <c r="X21"/>
      <c r="Y21"/>
      <c r="Z21"/>
      <c r="AA21"/>
      <c r="AB21" s="7">
        <f>F194</f>
        <v>85.118360002570526</v>
      </c>
    </row>
    <row r="22" spans="1:28" x14ac:dyDescent="0.2">
      <c r="A22" s="7" t="str">
        <f>AE2114_SDOMAB_DOC!N67</f>
        <v>AE2114 SDOM B DOC-T7</v>
      </c>
      <c r="B22" s="7">
        <f>AE2114_SDOMAB_DOC!Q67</f>
        <v>65.285438596491232</v>
      </c>
      <c r="C22" s="7">
        <f>AE2114_SDOMAB_DOC!P67</f>
        <v>0.848819077990416</v>
      </c>
      <c r="F22" s="24">
        <f>AVERAGE(B22:B23)</f>
        <v>65.274327485380113</v>
      </c>
      <c r="G22" s="27">
        <f>STDEV(B22:B23)</f>
        <v>1.5713484026380228E-2</v>
      </c>
      <c r="I22">
        <v>11</v>
      </c>
      <c r="N22" s="7">
        <f>F129</f>
        <v>72.08792933369638</v>
      </c>
      <c r="P22">
        <v>11</v>
      </c>
      <c r="T22"/>
      <c r="U22" s="7">
        <f>F163</f>
        <v>75.903683353683348</v>
      </c>
      <c r="W22">
        <v>11</v>
      </c>
      <c r="X22"/>
      <c r="Y22"/>
      <c r="Z22"/>
      <c r="AA22"/>
      <c r="AB22" s="7">
        <f>F197</f>
        <v>79.41262129683183</v>
      </c>
    </row>
    <row r="23" spans="1:28" x14ac:dyDescent="0.2">
      <c r="A23" s="7" t="str">
        <f>AE2114_SDOMAB_DOC!N68</f>
        <v>AE2114 SDOM B DOC-T7</v>
      </c>
      <c r="B23" s="7">
        <f>AE2114_SDOMAB_DOC!Q68</f>
        <v>65.263216374268993</v>
      </c>
      <c r="C23" s="7">
        <f>AE2114_SDOMAB_DOC!P68</f>
        <v>0.491533252457661</v>
      </c>
      <c r="I23">
        <v>13</v>
      </c>
      <c r="N23" s="7">
        <f>F132</f>
        <v>70.495026369220753</v>
      </c>
      <c r="P23">
        <v>13</v>
      </c>
      <c r="T23"/>
      <c r="U23" s="7">
        <f>F166</f>
        <v>75.609422059422059</v>
      </c>
      <c r="W23">
        <v>13</v>
      </c>
      <c r="X23"/>
      <c r="Y23"/>
      <c r="Z23"/>
      <c r="AA23"/>
      <c r="AB23" s="7">
        <f>F200</f>
        <v>78.443146327356843</v>
      </c>
    </row>
    <row r="24" spans="1:28" x14ac:dyDescent="0.2">
      <c r="A24" s="7" t="str">
        <f>AE2114_SDOMAB_DOC!N69</f>
        <v>AE2114 SDOM AB TOC-T8</v>
      </c>
      <c r="B24" s="7">
        <f>AE2114_SDOMAB_DOC!Q69</f>
        <v>55.589142300194929</v>
      </c>
      <c r="C24" s="7">
        <f>AE2114_SDOMAB_DOC!P69</f>
        <v>0.87983818190474539</v>
      </c>
      <c r="F24" s="7">
        <f>AVERAGE(B24:B26)</f>
        <v>55.318771929824557</v>
      </c>
      <c r="G24" s="7">
        <f>STDEV(B24:B26)</f>
        <v>0.23415493211961075</v>
      </c>
      <c r="I24">
        <v>14</v>
      </c>
      <c r="N24" s="7">
        <f>F135</f>
        <v>71.290870336979353</v>
      </c>
      <c r="P24">
        <v>14</v>
      </c>
      <c r="T24"/>
      <c r="U24" s="7">
        <f>F169</f>
        <v>73.816992266992258</v>
      </c>
      <c r="W24">
        <v>14</v>
      </c>
      <c r="X24"/>
      <c r="Y24"/>
      <c r="Z24"/>
      <c r="AA24"/>
      <c r="AB24" s="7">
        <f>F203</f>
        <v>78.719092603303125</v>
      </c>
    </row>
    <row r="25" spans="1:28" x14ac:dyDescent="0.2">
      <c r="A25" s="7" t="str">
        <f>AE2114_SDOMAB_DOC!N70</f>
        <v>AE2114 SDOM AB TOC-T8</v>
      </c>
      <c r="B25" s="7">
        <f>AE2114_SDOMAB_DOC!Q70</f>
        <v>55.181734892787517</v>
      </c>
      <c r="C25" s="7">
        <f>AE2114_SDOMAB_DOC!P70</f>
        <v>0.86111708480604332</v>
      </c>
    </row>
    <row r="26" spans="1:28" x14ac:dyDescent="0.2">
      <c r="A26" s="7" t="str">
        <f>AE2114_SDOMAB_DOC!N71</f>
        <v>AE2114 SDOM AB TOC-T8</v>
      </c>
      <c r="B26" s="7">
        <f>AE2114_SDOMAB_DOC!Q71</f>
        <v>55.185438596491231</v>
      </c>
      <c r="C26" s="7">
        <f>AE2114_SDOMAB_DOC!P71</f>
        <v>0.2912298316018036</v>
      </c>
    </row>
    <row r="27" spans="1:28" x14ac:dyDescent="0.2">
      <c r="A27" s="7" t="str">
        <f>AE2114_SDOMAB_DOC!N72</f>
        <v>AE2114 SDOM AB TOC-T9</v>
      </c>
      <c r="B27" s="7">
        <f>AE2114_SDOMAB_DOC!Q72</f>
        <v>55.318771929824557</v>
      </c>
      <c r="C27" s="7">
        <f>AE2114_SDOMAB_DOC!P72</f>
        <v>0.59139926142983335</v>
      </c>
      <c r="F27" s="7">
        <f>AVERAGE(B27:B29)</f>
        <v>55.364450942170237</v>
      </c>
      <c r="G27" s="7">
        <f>STDEV(B27:B29)</f>
        <v>0.78803060016390647</v>
      </c>
    </row>
    <row r="28" spans="1:28" x14ac:dyDescent="0.2">
      <c r="A28" s="7" t="str">
        <f>AE2114_SDOMAB_DOC!N73</f>
        <v>AE2114 SDOM AB TOC-T9</v>
      </c>
      <c r="B28" s="7">
        <f>AE2114_SDOMAB_DOC!Q73</f>
        <v>54.600253411306049</v>
      </c>
      <c r="C28" s="7">
        <f>AE2114_SDOMAB_DOC!P73</f>
        <v>0.85247159420713003</v>
      </c>
    </row>
    <row r="29" spans="1:28" x14ac:dyDescent="0.2">
      <c r="A29" s="7" t="str">
        <f>AE2114_SDOMAB_DOC!N74</f>
        <v>AE2114 SDOM AB TOC-T9</v>
      </c>
      <c r="B29" s="7">
        <f>AE2114_SDOMAB_DOC!Q74</f>
        <v>56.174327485380111</v>
      </c>
      <c r="C29" s="7">
        <f>AE2114_SDOMAB_DOC!P74</f>
        <v>0.31991511219751084</v>
      </c>
    </row>
    <row r="30" spans="1:28" x14ac:dyDescent="0.2">
      <c r="A30" s="7" t="str">
        <f>AE2114_SDOMAB_DOC!N75</f>
        <v>AE2114 SDOM AB TOC-T10</v>
      </c>
      <c r="B30" s="24">
        <f>AE2114_SDOMAB_DOC!Q75</f>
        <v>58.31877192982455</v>
      </c>
      <c r="C30" s="24">
        <f>AE2114_SDOMAB_DOC!P75</f>
        <v>0.91496475004623057</v>
      </c>
      <c r="F30" s="7">
        <f>AVERAGE(B31:B32)</f>
        <v>56.394697855750486</v>
      </c>
      <c r="G30" s="7">
        <f>STDEV(B31:B32)</f>
        <v>6.5472850109877426E-2</v>
      </c>
    </row>
    <row r="31" spans="1:28" x14ac:dyDescent="0.2">
      <c r="A31" s="7" t="str">
        <f>AE2114_SDOMAB_DOC!N76</f>
        <v>AE2114 SDOM AB TOC-T10</v>
      </c>
      <c r="B31" s="7">
        <f>AE2114_SDOMAB_DOC!Q76</f>
        <v>56.440994152046791</v>
      </c>
      <c r="C31" s="7">
        <f>AE2114_SDOMAB_DOC!P76</f>
        <v>0.63508529610858966</v>
      </c>
    </row>
    <row r="32" spans="1:28" x14ac:dyDescent="0.2">
      <c r="A32" s="7" t="str">
        <f>AE2114_SDOMAB_DOC!N77</f>
        <v>AE2114 SDOM AB TOC-T10</v>
      </c>
      <c r="B32" s="7">
        <f>AE2114_SDOMAB_DOC!Q77</f>
        <v>56.348401559454182</v>
      </c>
      <c r="C32" s="7">
        <f>AE2114_SDOMAB_DOC!P77</f>
        <v>0.18336138954794617</v>
      </c>
    </row>
    <row r="33" spans="1:12" x14ac:dyDescent="0.2">
      <c r="A33" s="7" t="str">
        <f>AE2114_SDOMAB_DOC!N78</f>
        <v>AE2114 SDOM AB TOC-T11</v>
      </c>
      <c r="B33" s="7">
        <f>AE2114_SDOMAB_DOC!Q78</f>
        <v>55.644697855750486</v>
      </c>
      <c r="C33" s="7">
        <f>AE2114_SDOMAB_DOC!P78</f>
        <v>0.67094307437628176</v>
      </c>
      <c r="F33" s="7">
        <f>AVERAGE(B33:B35)</f>
        <v>56.205191682910971</v>
      </c>
      <c r="G33" s="7">
        <f>STDEV(B33:B35)</f>
        <v>0.4881635097528601</v>
      </c>
    </row>
    <row r="34" spans="1:12" x14ac:dyDescent="0.2">
      <c r="A34" s="7" t="str">
        <f>AE2114_SDOMAB_DOC!N79</f>
        <v>AE2114 SDOM AB TOC-T11</v>
      </c>
      <c r="B34" s="7">
        <f>AE2114_SDOMAB_DOC!Q79</f>
        <v>56.433586744639371</v>
      </c>
      <c r="C34" s="7">
        <f>AE2114_SDOMAB_DOC!P79</f>
        <v>0.74455499455560104</v>
      </c>
    </row>
    <row r="35" spans="1:12" x14ac:dyDescent="0.2">
      <c r="A35" s="7" t="str">
        <f>AE2114_SDOMAB_DOC!N80</f>
        <v>AE2114 SDOM AB TOC-T11</v>
      </c>
      <c r="B35" s="7">
        <f>AE2114_SDOMAB_DOC!Q80</f>
        <v>56.537290448343086</v>
      </c>
      <c r="C35" s="7">
        <f>AE2114_SDOMAB_DOC!P80</f>
        <v>1.0279028952872511</v>
      </c>
    </row>
    <row r="36" spans="1:12" x14ac:dyDescent="0.2">
      <c r="A36" s="7" t="str">
        <f>AE2114_SDOMCD_DOC!N40</f>
        <v>AE2114 SDOM C TOC-T0</v>
      </c>
      <c r="B36" s="24">
        <f>AE2114_SDOMCD_DOC!Q40</f>
        <v>80.074615384615385</v>
      </c>
      <c r="C36" s="7">
        <f>AE2114_SDOMCD_DOC!P40</f>
        <v>2.2451868959021777</v>
      </c>
      <c r="D36" s="7">
        <f>AE2114_SDOMCDRR_DOC!Q47</f>
        <v>75.639823602722657</v>
      </c>
      <c r="E36" s="7">
        <f>AE2114_SDOMCDRR_DOC!P47</f>
        <v>0.51636693872867745</v>
      </c>
      <c r="F36" s="27">
        <f>AVERAGE(D36:D37)</f>
        <v>75.546927427859259</v>
      </c>
      <c r="G36" s="27">
        <f>STDEV(E36:E37)</f>
        <v>0.17085702704894415</v>
      </c>
    </row>
    <row r="37" spans="1:12" x14ac:dyDescent="0.2">
      <c r="A37" s="7" t="str">
        <f>AE2114_SDOMCD_DOC!N41</f>
        <v>AE2114 SDOM C TOC-T0</v>
      </c>
      <c r="B37" s="24">
        <f>AE2114_SDOMCD_DOC!Q41</f>
        <v>75.541282051282053</v>
      </c>
      <c r="C37" s="7">
        <f>AE2114_SDOMCD_DOC!P41</f>
        <v>1.2670077513477569</v>
      </c>
      <c r="D37" s="7">
        <f>AE2114_SDOMCDRR_DOC!Q48</f>
        <v>75.454031252995875</v>
      </c>
      <c r="E37" s="7">
        <f>AE2114_SDOMCDRR_DOC!P48</f>
        <v>0.75799526360804137</v>
      </c>
      <c r="F37" s="28"/>
      <c r="G37" s="28"/>
    </row>
    <row r="38" spans="1:12" x14ac:dyDescent="0.2">
      <c r="A38" s="7" t="str">
        <f>AE2114_SDOMCD_DOC!N42</f>
        <v>AE2114 SDOM D TOC-T0</v>
      </c>
      <c r="B38" s="24">
        <f>AE2114_SDOMCD_DOC!Q42</f>
        <v>76.215356125356124</v>
      </c>
      <c r="C38" s="7">
        <f>AE2114_SDOMCD_DOC!P42</f>
        <v>2.6799975431473304</v>
      </c>
      <c r="D38" s="7">
        <f>AE2114_SDOMCDRR_DOC!Q49</f>
        <v>74.10612597066438</v>
      </c>
      <c r="E38" s="7">
        <f>AE2114_SDOMCDRR_DOC!P49</f>
        <v>1.3366884241084409</v>
      </c>
      <c r="F38" s="27">
        <f>AVERAGE(D38:D39)</f>
        <v>74.570606844981313</v>
      </c>
      <c r="G38" s="27">
        <f>STDEV(E38:E39)</f>
        <v>9.9898496554211208E-2</v>
      </c>
    </row>
    <row r="39" spans="1:12" x14ac:dyDescent="0.2">
      <c r="A39" s="7" t="str">
        <f>AE2114_SDOMCD_DOC!N43</f>
        <v>AE2114 SDOM D TOC-T0</v>
      </c>
      <c r="B39" s="24">
        <f>AE2114_SDOMCD_DOC!Q43</f>
        <v>79.741282051282056</v>
      </c>
      <c r="C39" s="7">
        <f>AE2114_SDOMCD_DOC!P43</f>
        <v>1.1045919865679446</v>
      </c>
      <c r="D39" s="7">
        <f>AE2114_SDOMCDRR_DOC!Q50</f>
        <v>75.035087719298247</v>
      </c>
      <c r="E39" s="7">
        <f>AE2114_SDOMCDRR_DOC!P50</f>
        <v>1.1954106154207935</v>
      </c>
      <c r="F39" s="23"/>
      <c r="G39" s="23"/>
    </row>
    <row r="40" spans="1:12" x14ac:dyDescent="0.2">
      <c r="A40" s="6" t="str">
        <f>AE2114_SDOMCD_DOC!N44</f>
        <v>AE2114 SDOM CD TOC-T0</v>
      </c>
      <c r="B40" s="12">
        <f>AE2114_SDOMCD_DOC!Q44</f>
        <v>82.367207977207997</v>
      </c>
      <c r="C40" s="6">
        <f>AE2114_SDOMCD_DOC!P44</f>
        <v>3.2061733148884626</v>
      </c>
      <c r="D40" s="6">
        <f>AE2114_SDOMCDRR_DOC!Q51</f>
        <v>74.594286262103353</v>
      </c>
      <c r="E40" s="6">
        <f>AE2114_SDOMCDRR_DOC!P51</f>
        <v>0.69683023542281453</v>
      </c>
      <c r="F40" s="12">
        <f>AVERAGE(D40)</f>
        <v>74.594286262103353</v>
      </c>
      <c r="G40" s="12" t="e">
        <f>STDEV(E40)</f>
        <v>#DIV/0!</v>
      </c>
      <c r="H40" s="4"/>
      <c r="L40" s="7"/>
    </row>
    <row r="41" spans="1:12" x14ac:dyDescent="0.2">
      <c r="A41" s="6" t="str">
        <f>AE2114_SDOMCD_DOC!N45</f>
        <v>AE2114 SDOM CD TOC-T0</v>
      </c>
      <c r="B41" s="12">
        <f>AE2114_SDOMCD_DOC!Q45</f>
        <v>57.200541310541318</v>
      </c>
      <c r="C41" s="6">
        <f>AE2114_SDOMCD_DOC!P45</f>
        <v>1.0087477466943389</v>
      </c>
      <c r="D41" s="29">
        <f>AE2114_SDOMCDRR_DOC!Q52</f>
        <v>58.991371872303716</v>
      </c>
      <c r="E41" s="6">
        <f>AE2114_SDOMCDRR_DOC!P52</f>
        <v>0.4070212994434097</v>
      </c>
      <c r="F41" s="4"/>
      <c r="G41" s="4"/>
      <c r="H41" s="26" t="s">
        <v>285</v>
      </c>
    </row>
    <row r="42" spans="1:12" x14ac:dyDescent="0.2">
      <c r="A42" s="6" t="str">
        <f>AE2114_SDOMCD_DOC!N46</f>
        <v>AE2114 SDOM CD TOC-T0</v>
      </c>
      <c r="B42" s="12">
        <f>AE2114_SDOMCD_DOC!Q46</f>
        <v>59.359800569800569</v>
      </c>
      <c r="C42" s="6">
        <f>AE2114_SDOMCD_DOC!P46</f>
        <v>0.57373944847161129</v>
      </c>
      <c r="D42" s="29">
        <f>AE2114_SDOMCDRR_DOC!Q53</f>
        <v>59.399386444252706</v>
      </c>
      <c r="E42" s="6">
        <f>AE2114_SDOMCDRR_DOC!P53</f>
        <v>0.8718772884251843</v>
      </c>
      <c r="F42" s="4"/>
      <c r="G42" s="4"/>
      <c r="H42" s="26" t="s">
        <v>285</v>
      </c>
    </row>
    <row r="43" spans="1:12" x14ac:dyDescent="0.2">
      <c r="A43" s="7" t="str">
        <f>AE2114_SDOMCD_DOC!N47</f>
        <v>AE2114 SDOM C DOC-T0</v>
      </c>
      <c r="B43" s="24">
        <f>AE2114_SDOMCD_DOC!Q47</f>
        <v>79.10794871794873</v>
      </c>
      <c r="C43" s="7">
        <f>AE2114_SDOMCD_DOC!P47</f>
        <v>1.5408431233789457</v>
      </c>
      <c r="D43" s="7">
        <f>AE2114_SDOMCDRR_DOC!Q54</f>
        <v>75.290096826766373</v>
      </c>
      <c r="E43" s="7">
        <f>AE2114_SDOMCDRR_DOC!P54</f>
        <v>0.60122535384420173</v>
      </c>
      <c r="F43" s="7">
        <f>AVERAGE(D43:D44)</f>
        <v>75.257309941520475</v>
      </c>
      <c r="G43" s="7">
        <f>STDEV(E43:E44)</f>
        <v>6.9779717832618993E-2</v>
      </c>
    </row>
    <row r="44" spans="1:12" x14ac:dyDescent="0.2">
      <c r="A44" s="7" t="str">
        <f>AE2114_SDOMCD_DOC!N48</f>
        <v>AE2114 SDOM C DOC-T0</v>
      </c>
      <c r="B44" s="24">
        <f>AE2114_SDOMCD_DOC!Q48</f>
        <v>81.04498575498576</v>
      </c>
      <c r="C44" s="7">
        <f>AE2114_SDOMCD_DOC!P48</f>
        <v>0.55792089059705208</v>
      </c>
      <c r="D44" s="7">
        <f>AE2114_SDOMCDRR_DOC!Q55</f>
        <v>75.224523056274563</v>
      </c>
      <c r="E44" s="7">
        <f>AE2114_SDOMCDRR_DOC!P55</f>
        <v>0.69990877718165923</v>
      </c>
    </row>
    <row r="45" spans="1:12" x14ac:dyDescent="0.2">
      <c r="A45" s="7" t="str">
        <f>AE2114_SDOMCD_DOC!N49</f>
        <v>AE2114 SDOM D DOC-T0</v>
      </c>
      <c r="B45" s="24">
        <f>AE2114_SDOMCD_DOC!Q49</f>
        <v>78.959800569800578</v>
      </c>
      <c r="C45" s="7">
        <f>AE2114_SDOMCD_DOC!P49</f>
        <v>1.4522155629080229</v>
      </c>
      <c r="D45" s="7">
        <f>AE2114_SDOMCDRR_DOC!Q56</f>
        <v>75.617965679225392</v>
      </c>
      <c r="E45" s="7">
        <f>AE2114_SDOMCDRR_DOC!P56</f>
        <v>0.84105680634810154</v>
      </c>
      <c r="F45" s="7">
        <f>AVERAGE(D45:D46)</f>
        <v>75.800115041702611</v>
      </c>
      <c r="G45" s="7">
        <f>STDEV(E45:E46)</f>
        <v>0.10475081105491406</v>
      </c>
    </row>
    <row r="46" spans="1:12" x14ac:dyDescent="0.2">
      <c r="A46" s="7" t="str">
        <f>AE2114_SDOMCD_DOC!N50</f>
        <v>AE2114 SDOM D DOC-T0</v>
      </c>
      <c r="B46" s="24">
        <f>AE2114_SDOMCD_DOC!Q50</f>
        <v>83.552393162393159</v>
      </c>
      <c r="C46" s="7">
        <f>AE2114_SDOMCD_DOC!P50</f>
        <v>1.462114146630755</v>
      </c>
      <c r="D46" s="7">
        <f>AE2114_SDOMCDRR_DOC!Q57</f>
        <v>75.982264404179844</v>
      </c>
      <c r="E46" s="7">
        <f>AE2114_SDOMCDRR_DOC!P57</f>
        <v>0.98919682401154252</v>
      </c>
    </row>
    <row r="47" spans="1:12" x14ac:dyDescent="0.2">
      <c r="A47" s="7" t="str">
        <f>AE2114_SDOMCD_DOC!N51</f>
        <v>AE2114 SDOM C TOC-T7</v>
      </c>
      <c r="B47" s="24">
        <f>AE2114_SDOMCD_DOC!Q51</f>
        <v>58.378319088319081</v>
      </c>
      <c r="C47" s="7">
        <f>AE2114_SDOMCD_DOC!P51</f>
        <v>0.58207094444074448</v>
      </c>
      <c r="D47" s="7">
        <f>AE2114_SDOMCDRR_DOC!Q58</f>
        <v>60.61978717285016</v>
      </c>
      <c r="E47" s="7">
        <f>AE2114_SDOMCDRR_DOC!P58</f>
        <v>0.94058939592007107</v>
      </c>
      <c r="F47" s="7">
        <f>AVERAGE(D47:D48)</f>
        <v>59.887546735691693</v>
      </c>
      <c r="G47" s="7">
        <f>STDEV(E47:E48)</f>
        <v>1.824706304859073E-2</v>
      </c>
    </row>
    <row r="48" spans="1:12" x14ac:dyDescent="0.2">
      <c r="A48" s="7" t="str">
        <f>AE2114_SDOMCD_DOC!N52</f>
        <v>AE2114 SDOM C TOC-T7</v>
      </c>
      <c r="B48" s="24">
        <f>AE2114_SDOMCD_DOC!Q52</f>
        <v>59.085726495726504</v>
      </c>
      <c r="C48" s="7">
        <f>AE2114_SDOMCD_DOC!P52</f>
        <v>0.56775494626849854</v>
      </c>
      <c r="D48" s="7">
        <f>AE2114_SDOMCDRR_DOC!Q59</f>
        <v>59.155306298533226</v>
      </c>
      <c r="E48" s="7">
        <f>AE2114_SDOMCDRR_DOC!P59</f>
        <v>0.96639463995686503</v>
      </c>
    </row>
    <row r="49" spans="1:7" x14ac:dyDescent="0.2">
      <c r="A49" s="7" t="str">
        <f>AE2114_SDOMCD_DOC!N53</f>
        <v>AE2114 SDOM D TOC-T7</v>
      </c>
      <c r="B49" s="24">
        <f>AE2114_SDOMCD_DOC!Q53</f>
        <v>62.037578347578346</v>
      </c>
      <c r="C49" s="7">
        <f>AE2114_SDOMCD_DOC!P53</f>
        <v>0.48206517326573345</v>
      </c>
      <c r="D49" s="7">
        <f>AE2114_SDOMCDRR_DOC!Q60</f>
        <v>62.896654203815551</v>
      </c>
      <c r="E49" s="7">
        <f>AE2114_SDOMCDRR_DOC!P60</f>
        <v>0.3974196886796158</v>
      </c>
      <c r="F49" s="7">
        <f>AVERAGE(D49:D50)</f>
        <v>62.519605023487685</v>
      </c>
      <c r="G49" s="7">
        <f>STDEV(E49:E50)</f>
        <v>5.230024588093473E-2</v>
      </c>
    </row>
    <row r="50" spans="1:7" x14ac:dyDescent="0.2">
      <c r="A50" s="7" t="str">
        <f>AE2114_SDOMCD_DOC!N54</f>
        <v>AE2114 SDOM D TOC-T7</v>
      </c>
      <c r="B50" s="24">
        <f>AE2114_SDOMCD_DOC!Q54</f>
        <v>64.511652421652428</v>
      </c>
      <c r="C50" s="7">
        <f>AE2114_SDOMCD_DOC!P54</f>
        <v>1.0388938403526256</v>
      </c>
      <c r="D50" s="7">
        <f>AE2114_SDOMCDRR_DOC!Q61</f>
        <v>62.142555843159812</v>
      </c>
      <c r="E50" s="7">
        <f>AE2114_SDOMCDRR_DOC!P61</f>
        <v>0.4713834057198813</v>
      </c>
    </row>
    <row r="51" spans="1:7" x14ac:dyDescent="0.2">
      <c r="A51" s="7" t="str">
        <f>AE2114_SDOMCD_DOC!N55</f>
        <v>AE2114 SDOM CD TOC-T7</v>
      </c>
      <c r="B51" s="24">
        <f>AE2114_SDOMCD_DOC!Q55</f>
        <v>58.867207977207975</v>
      </c>
      <c r="C51" s="7">
        <f>AE2114_SDOMCD_DOC!P55</f>
        <v>0.30334215154730443</v>
      </c>
      <c r="D51" s="7">
        <f>AE2114_SDOMCDRR_DOC!Q62</f>
        <v>58.53964145336019</v>
      </c>
      <c r="E51" s="7">
        <f>AE2114_SDOMCDRR_DOC!P62</f>
        <v>0.2957558250607612</v>
      </c>
      <c r="F51" s="7">
        <f>AVERAGE(D51:D53)</f>
        <v>58.805579522576949</v>
      </c>
      <c r="G51" s="7">
        <f>STDEV(E51:E53)</f>
        <v>0.2251209304953809</v>
      </c>
    </row>
    <row r="52" spans="1:7" x14ac:dyDescent="0.2">
      <c r="A52" s="7" t="str">
        <f>AE2114_SDOMCD_DOC!N56</f>
        <v>AE2114 SDOM CD TOC-T7</v>
      </c>
      <c r="B52" s="24">
        <f>AE2114_SDOMCD_DOC!Q56</f>
        <v>58.444985754985751</v>
      </c>
      <c r="C52" s="7">
        <f>AE2114_SDOMCD_DOC!P56</f>
        <v>0.44086521740515422</v>
      </c>
      <c r="D52" s="7">
        <f>AE2114_SDOMCDRR_DOC!Q63</f>
        <v>59.913047646438507</v>
      </c>
      <c r="E52" s="7">
        <f>AE2114_SDOMCDRR_DOC!P63</f>
        <v>0.68429033113764137</v>
      </c>
    </row>
    <row r="53" spans="1:7" x14ac:dyDescent="0.2">
      <c r="A53" s="7" t="str">
        <f>AE2114_SDOMCD_DOC!N57</f>
        <v>AE2114 SDOM CD TOC-T7</v>
      </c>
      <c r="B53" s="24">
        <f>AE2114_SDOMCD_DOC!Q57</f>
        <v>56.867207977207983</v>
      </c>
      <c r="C53" s="7">
        <f>AE2114_SDOMCD_DOC!P57</f>
        <v>0.98940893524985851</v>
      </c>
      <c r="D53" s="7">
        <f>AE2114_SDOMCDRR_DOC!Q64</f>
        <v>57.964049467932135</v>
      </c>
      <c r="E53" s="7">
        <f>AE2114_SDOMCDRR_DOC!P64</f>
        <v>0.68704846537712183</v>
      </c>
    </row>
    <row r="54" spans="1:7" x14ac:dyDescent="0.2">
      <c r="A54" s="7" t="str">
        <f>AE2114_SDOMCD_DOC!N58</f>
        <v>AE2114 SDOM C DOC-T7</v>
      </c>
      <c r="B54" s="24">
        <f>AE2114_SDOMCD_DOC!Q58</f>
        <v>60.248689458689448</v>
      </c>
      <c r="C54" s="7">
        <f>AE2114_SDOMCD_DOC!P58</f>
        <v>0.52520816958533179</v>
      </c>
      <c r="D54" s="7">
        <f>AE2114_SDOMCDRR_DOC!Q65</f>
        <v>60.062410123669842</v>
      </c>
      <c r="E54" s="7">
        <f>AE2114_SDOMCDRR_DOC!P65</f>
        <v>0.49228877069093702</v>
      </c>
      <c r="F54" s="7">
        <f>AVERAGE(D54:D55)</f>
        <v>60.506854568114285</v>
      </c>
      <c r="G54" s="7">
        <f>STDEV(E54:E55)</f>
        <v>9.3430228315854832E-2</v>
      </c>
    </row>
    <row r="55" spans="1:7" x14ac:dyDescent="0.2">
      <c r="A55" s="7" t="str">
        <f>AE2114_SDOMCD_DOC!N59</f>
        <v>AE2114 SDOM C DOC-T7</v>
      </c>
      <c r="B55" s="24">
        <f>AE2114_SDOMCD_DOC!Q59</f>
        <v>60.511652421652421</v>
      </c>
      <c r="C55" s="7">
        <f>AE2114_SDOMCD_DOC!P59</f>
        <v>1.3867687521776866</v>
      </c>
      <c r="D55" s="7">
        <f>AE2114_SDOMCDRR_DOC!Q66</f>
        <v>60.951299012558728</v>
      </c>
      <c r="E55" s="7">
        <f>AE2114_SDOMCDRR_DOC!P66</f>
        <v>0.62441906671083325</v>
      </c>
    </row>
    <row r="56" spans="1:7" x14ac:dyDescent="0.2">
      <c r="A56" s="7" t="str">
        <f>AE2114_SDOMCD_DOC!N60</f>
        <v>AE2114 SDOM D DOC-T7</v>
      </c>
      <c r="B56" s="24">
        <f>AE2114_SDOMCD_DOC!Q60</f>
        <v>61.304245014245026</v>
      </c>
      <c r="C56" s="7">
        <f>AE2114_SDOMCD_DOC!P60</f>
        <v>0.23891042107955843</v>
      </c>
      <c r="D56" s="7">
        <f>AE2114_SDOMCDRR_DOC!Q67</f>
        <v>62.204486626402073</v>
      </c>
      <c r="E56" s="7">
        <f>AE2114_SDOMCDRR_DOC!P67</f>
        <v>0.54764895372098643</v>
      </c>
      <c r="F56" s="7">
        <f>AVERAGE(D56:D57)</f>
        <v>62.475889176493148</v>
      </c>
      <c r="G56" s="7">
        <f>STDEV(E56:E57)</f>
        <v>0.1016955720586437</v>
      </c>
    </row>
    <row r="57" spans="1:7" x14ac:dyDescent="0.2">
      <c r="A57" s="7" t="str">
        <f>AE2114_SDOMCD_DOC!N61</f>
        <v>AE2114 SDOM D DOC-T7</v>
      </c>
      <c r="B57" s="24">
        <f>AE2114_SDOMCD_DOC!Q61</f>
        <v>62.882022792022795</v>
      </c>
      <c r="C57" s="7">
        <f>AE2114_SDOMCD_DOC!P61</f>
        <v>0.71200753683531648</v>
      </c>
      <c r="D57" s="7">
        <f>AE2114_SDOMCDRR_DOC!Q68</f>
        <v>62.747291726584223</v>
      </c>
      <c r="E57" s="7">
        <f>AE2114_SDOMCDRR_DOC!P68</f>
        <v>0.40382969648236161</v>
      </c>
    </row>
    <row r="58" spans="1:7" x14ac:dyDescent="0.2">
      <c r="A58" s="7" t="str">
        <f>AE2114_SDOMCD_DOC!N62</f>
        <v>AE2114 SDOM CD TOC-T8</v>
      </c>
      <c r="B58" s="24">
        <f>AE2114_SDOMCD_DOC!Q62</f>
        <v>57.467207977207984</v>
      </c>
      <c r="C58" s="7">
        <f>AE2114_SDOMCD_DOC!P62</f>
        <v>0.60003429257283136</v>
      </c>
      <c r="D58" s="7">
        <f>AE2114_SDOMCDRR_DOC!Q69</f>
        <v>58.576071325855622</v>
      </c>
      <c r="E58" s="7">
        <f>AE2114_SDOMCDRR_DOC!P69</f>
        <v>1.0400904046319244</v>
      </c>
      <c r="F58" s="7">
        <f>AVERAGE(D58:D60)</f>
        <v>58.808008180743293</v>
      </c>
      <c r="G58" s="7">
        <f>STDEV(E58:E60)</f>
        <v>0.41169696371046743</v>
      </c>
    </row>
    <row r="59" spans="1:7" x14ac:dyDescent="0.2">
      <c r="A59" s="7" t="str">
        <f>AE2114_SDOMCD_DOC!N63</f>
        <v>AE2114 SDOM CD TOC-T8</v>
      </c>
      <c r="B59" s="24">
        <f>AE2114_SDOMCD_DOC!Q63</f>
        <v>59.437578347578352</v>
      </c>
      <c r="C59" s="7">
        <f>AE2114_SDOMCD_DOC!P63</f>
        <v>0.70783388346727572</v>
      </c>
      <c r="D59" s="7">
        <f>AE2114_SDOMCDRR_DOC!Q70</f>
        <v>60.015051289425749</v>
      </c>
      <c r="E59" s="7">
        <f>AE2114_SDOMCDRR_DOC!P70</f>
        <v>0.75728583758584544</v>
      </c>
    </row>
    <row r="60" spans="1:7" x14ac:dyDescent="0.2">
      <c r="A60" s="7" t="str">
        <f>AE2114_SDOMCD_DOC!N64</f>
        <v>AE2114 SDOM CD TOC-T8</v>
      </c>
      <c r="B60" s="24">
        <f>AE2114_SDOMCD_DOC!Q64</f>
        <v>57.074615384615399</v>
      </c>
      <c r="C60" s="7">
        <f>AE2114_SDOMCD_DOC!P64</f>
        <v>0.9967230257817149</v>
      </c>
      <c r="D60" s="7">
        <f>AE2114_SDOMCDRR_DOC!Q71</f>
        <v>57.832901926948523</v>
      </c>
      <c r="E60" s="7">
        <f>AE2114_SDOMCDRR_DOC!P71</f>
        <v>0.22898717857657583</v>
      </c>
    </row>
    <row r="61" spans="1:7" x14ac:dyDescent="0.2">
      <c r="A61" s="7" t="str">
        <f>AE2114_SDOMCD_DOC!N65</f>
        <v>AE2114 SDOM CD TOC-T9</v>
      </c>
      <c r="B61" s="24">
        <f>AE2114_SDOMCD_DOC!Q65</f>
        <v>56.948689458689465</v>
      </c>
      <c r="C61" s="7">
        <f>AE2114_SDOMCD_DOC!P65</f>
        <v>0.87498383289002901</v>
      </c>
      <c r="D61" s="7">
        <f>AE2114_SDOMCDRR_DOC!Q72</f>
        <v>59.060588630045061</v>
      </c>
      <c r="E61" s="7">
        <f>AE2114_SDOMCDRR_DOC!P72</f>
        <v>0.42557513637594802</v>
      </c>
      <c r="F61" s="7">
        <f>AVERAGE(D61:D63)</f>
        <v>57.545105934234492</v>
      </c>
      <c r="G61" s="7">
        <f>STDEV(E61:E63)</f>
        <v>0.2571231721789915</v>
      </c>
    </row>
    <row r="62" spans="1:7" x14ac:dyDescent="0.2">
      <c r="A62" s="7" t="str">
        <f>AE2114_SDOMCD_DOC!N66</f>
        <v>AE2114 SDOM CD TOC-T9</v>
      </c>
      <c r="B62" s="24">
        <f>AE2114_SDOMCD_DOC!Q66</f>
        <v>56.856096866096877</v>
      </c>
      <c r="C62" s="7">
        <f>AE2114_SDOMCD_DOC!P66</f>
        <v>1.1391101862686095</v>
      </c>
      <c r="D62" s="7">
        <f>AE2114_SDOMCDRR_DOC!Q73</f>
        <v>56.980442910555077</v>
      </c>
      <c r="E62" s="7">
        <f>AE2114_SDOMCDRR_DOC!P73</f>
        <v>0.78711289967347808</v>
      </c>
    </row>
    <row r="63" spans="1:7" x14ac:dyDescent="0.2">
      <c r="A63" s="7" t="str">
        <f>AE2114_SDOMCD_DOC!N67</f>
        <v>AE2114 SDOM CD TOC-T9</v>
      </c>
      <c r="B63" s="7">
        <f>AE2114_SDOMCD_DOC!Q67</f>
        <v>57.574615384615385</v>
      </c>
      <c r="C63" s="7">
        <f>AE2114_SDOMCD_DOC!P67</f>
        <v>1.0585338101168467</v>
      </c>
      <c r="D63" s="7">
        <f>AE2114_SDOMCDRR_DOC!Q74</f>
        <v>56.594286262103353</v>
      </c>
      <c r="E63" s="7">
        <f>AE2114_SDOMCDRR_DOC!P74</f>
        <v>0.28963466973116109</v>
      </c>
    </row>
    <row r="64" spans="1:7" x14ac:dyDescent="0.2">
      <c r="A64" s="7" t="str">
        <f>AE2114_SDOMCDRR_DOC!N75</f>
        <v>AE2114 SDOM CD TOC-T10</v>
      </c>
      <c r="D64" s="7">
        <f>AE2114_SDOMCDRR_DOC!Q75</f>
        <v>57.934905569935765</v>
      </c>
      <c r="E64" s="7">
        <f>AE2114_SDOMCDRR_DOC!P75</f>
        <v>0.87167177277742591</v>
      </c>
      <c r="F64" s="7">
        <f>AVERAGE(D64:D66)</f>
        <v>57.276739206851374</v>
      </c>
      <c r="G64" s="7">
        <f>STDEV(E64:E66)</f>
        <v>0.41971206780636344</v>
      </c>
    </row>
    <row r="65" spans="1:7" x14ac:dyDescent="0.2">
      <c r="A65" s="7" t="str">
        <f>AE2114_SDOMCDRR_DOC!N76</f>
        <v>AE2114 SDOM CD TOC-T10</v>
      </c>
      <c r="D65" s="7">
        <f>AE2114_SDOMCDRR_DOC!Q76</f>
        <v>57.005943821301891</v>
      </c>
      <c r="E65" s="7">
        <f>AE2114_SDOMCDRR_DOC!P76</f>
        <v>0.30627103179575643</v>
      </c>
    </row>
    <row r="66" spans="1:7" x14ac:dyDescent="0.2">
      <c r="A66" s="7" t="str">
        <f>AE2114_SDOMCDRR_DOC!N77</f>
        <v>AE2114 SDOM CD TOC-T10</v>
      </c>
      <c r="D66" s="7">
        <f>AE2114_SDOMCDRR_DOC!Q77</f>
        <v>56.88936822931646</v>
      </c>
      <c r="E66" s="7">
        <f>AE2114_SDOMCDRR_DOC!P77</f>
        <v>5.1648258210408075E-2</v>
      </c>
    </row>
    <row r="67" spans="1:7" x14ac:dyDescent="0.2">
      <c r="A67" s="7" t="str">
        <f>AE2114_SDOMCDRR_DOC!N78</f>
        <v>AE2114 SDOM CD TOC-T11</v>
      </c>
      <c r="D67" s="7">
        <f>AE2114_SDOMCDRR_DOC!Q78</f>
        <v>56.776435624580579</v>
      </c>
      <c r="E67" s="7">
        <f>AE2114_SDOMCDRR_DOC!P78</f>
        <v>0.60320872855351537</v>
      </c>
      <c r="F67" s="7">
        <f>AVERAGE(D67:D69)</f>
        <v>56.385421659796123</v>
      </c>
      <c r="G67" s="7">
        <f>STDEV(E67:E69)</f>
        <v>0.21307176642455089</v>
      </c>
    </row>
    <row r="68" spans="1:7" x14ac:dyDescent="0.2">
      <c r="A68" s="7" t="str">
        <f>AE2114_SDOMCDRR_DOC!N79</f>
        <v>AE2114 SDOM CD TOC-T11</v>
      </c>
      <c r="D68" s="7">
        <f>AE2114_SDOMCDRR_DOC!Q79</f>
        <v>56.31377624388842</v>
      </c>
      <c r="E68" s="7">
        <f>AE2114_SDOMCDRR_DOC!P79</f>
        <v>0.49410511717846656</v>
      </c>
    </row>
    <row r="69" spans="1:7" x14ac:dyDescent="0.2">
      <c r="A69" s="7" t="str">
        <f>AE2114_SDOMCDRR_DOC!N80</f>
        <v>AE2114 SDOM CD TOC-T11</v>
      </c>
      <c r="D69" s="7">
        <f>AE2114_SDOMCDRR_DOC!Q80</f>
        <v>56.066053110919377</v>
      </c>
      <c r="E69" s="7">
        <f>AE2114_SDOMCDRR_DOC!P80</f>
        <v>0.19190626143629352</v>
      </c>
    </row>
    <row r="70" spans="1:7" x14ac:dyDescent="0.2">
      <c r="A70" s="7" t="str">
        <f>AE2114_SDOMEF_DOC!N53</f>
        <v>AE2114 SDOM E TOC-T0</v>
      </c>
      <c r="B70" s="7">
        <f>AE2114_SDOMEF_DOC!Q53</f>
        <v>65.041351851851857</v>
      </c>
      <c r="C70" s="7">
        <f>AE2114_SDOMEF_DOC!P53</f>
        <v>1.0412678248786775</v>
      </c>
      <c r="D70" s="7"/>
      <c r="E70" s="7"/>
      <c r="F70" s="27">
        <f>AVERAGE(B70:B71)</f>
        <v>65.95061111111113</v>
      </c>
      <c r="G70" s="27">
        <f>STDEV(B70:B71)</f>
        <v>1.285886776157767</v>
      </c>
    </row>
    <row r="71" spans="1:7" x14ac:dyDescent="0.2">
      <c r="A71" s="7" t="str">
        <f>AE2114_SDOMEF_DOC!N54</f>
        <v>AE2114 SDOM E TOC-T0</v>
      </c>
      <c r="B71" s="7">
        <f>AE2114_SDOMEF_DOC!Q54</f>
        <v>66.859870370370388</v>
      </c>
      <c r="C71" s="7">
        <f>AE2114_SDOMEF_DOC!P54</f>
        <v>0.52009021059859606</v>
      </c>
      <c r="D71" s="7"/>
      <c r="E71" s="7"/>
      <c r="F71" s="28"/>
      <c r="G71" s="28"/>
    </row>
    <row r="72" spans="1:7" x14ac:dyDescent="0.2">
      <c r="A72" s="7" t="str">
        <f>AE2114_SDOMEF_DOC!N55</f>
        <v>AE2114 SDOM F TOC-T0</v>
      </c>
      <c r="B72" s="7">
        <f>AE2114_SDOMEF_DOC!Q55</f>
        <v>66.474685185185194</v>
      </c>
      <c r="C72" s="7">
        <f>AE2114_SDOMEF_DOC!P55</f>
        <v>1.026159887749633</v>
      </c>
      <c r="D72" s="7"/>
      <c r="E72" s="7"/>
      <c r="F72" s="27">
        <f>AVERAGE(B72:B73)</f>
        <v>66.641351851851852</v>
      </c>
      <c r="G72" s="27">
        <f>STDEV(B72:B73)</f>
        <v>0.23570226039551248</v>
      </c>
    </row>
    <row r="73" spans="1:7" x14ac:dyDescent="0.2">
      <c r="A73" s="7" t="str">
        <f>AE2114_SDOMEF_DOC!N56</f>
        <v>AE2114 SDOM F TOC-T0</v>
      </c>
      <c r="B73" s="7">
        <f>AE2114_SDOMEF_DOC!Q56</f>
        <v>66.808018518518523</v>
      </c>
      <c r="C73" s="7">
        <f>AE2114_SDOMEF_DOC!P56</f>
        <v>0.90057137783984853</v>
      </c>
      <c r="D73" s="7"/>
      <c r="E73" s="7"/>
      <c r="F73" s="28"/>
      <c r="G73" s="28"/>
    </row>
    <row r="74" spans="1:7" x14ac:dyDescent="0.2">
      <c r="A74" s="7" t="str">
        <f>AE2114_SDOMEF_DOC!N57</f>
        <v>AE2114 SDOM EF TOC-T0</v>
      </c>
      <c r="B74" s="7">
        <f>AE2114_SDOMEF_DOC!Q57</f>
        <v>65.804314814814816</v>
      </c>
      <c r="C74" s="7">
        <f>AE2114_SDOMEF_DOC!P57</f>
        <v>0.18954135676924597</v>
      </c>
      <c r="D74" s="7"/>
      <c r="E74" s="7"/>
      <c r="F74" s="27">
        <f>AVERAGE(B74:B76)</f>
        <v>66.427771604938286</v>
      </c>
      <c r="G74" s="27">
        <f>STDEV(B74:B76)</f>
        <v>0.96976467761498797</v>
      </c>
    </row>
    <row r="75" spans="1:7" x14ac:dyDescent="0.2">
      <c r="A75" s="7" t="str">
        <f>AE2114_SDOMEF_DOC!N58</f>
        <v>AE2114 SDOM EF TOC-T0</v>
      </c>
      <c r="B75" s="7">
        <f>AE2114_SDOMEF_DOC!Q58</f>
        <v>65.933944444444464</v>
      </c>
      <c r="C75" s="7">
        <f>AE2114_SDOMEF_DOC!P58</f>
        <v>0.66799250876753713</v>
      </c>
      <c r="D75" s="7"/>
      <c r="E75" s="7"/>
      <c r="F75" s="28"/>
      <c r="G75" s="28"/>
    </row>
    <row r="76" spans="1:7" x14ac:dyDescent="0.2">
      <c r="A76" s="7" t="str">
        <f>AE2114_SDOMEF_DOC!N59</f>
        <v>AE2114 SDOM EF TOC-T0</v>
      </c>
      <c r="B76" s="7">
        <f>AE2114_SDOMEF_DOC!Q59</f>
        <v>67.545055555555564</v>
      </c>
      <c r="C76" s="7">
        <f>AE2114_SDOMEF_DOC!P59</f>
        <v>0.40082220025092435</v>
      </c>
      <c r="F76" s="28"/>
      <c r="G76" s="28"/>
    </row>
    <row r="77" spans="1:7" x14ac:dyDescent="0.2">
      <c r="A77" s="7" t="str">
        <f>AE2114_SDOMEF_DOC!N60</f>
        <v>AE2114 SDOM E DOC-T0</v>
      </c>
      <c r="B77" s="7">
        <f>AE2114_SDOMEF_DOC!Q60</f>
        <v>65.956166666666675</v>
      </c>
      <c r="C77" s="7">
        <f>AE2114_SDOMEF_DOC!P60</f>
        <v>1.1844847467259088</v>
      </c>
      <c r="F77" s="27">
        <f>AVERAGE(B77:B78)</f>
        <v>65.93394444444445</v>
      </c>
      <c r="G77" s="27">
        <f>STDEV(B77:B78)</f>
        <v>3.1426968052730306E-2</v>
      </c>
    </row>
    <row r="78" spans="1:7" x14ac:dyDescent="0.2">
      <c r="A78" s="7" t="str">
        <f>AE2114_SDOMEF_DOC!N61</f>
        <v>AE2114 SDOM E DOC-T0</v>
      </c>
      <c r="B78" s="7">
        <f>AE2114_SDOMEF_DOC!Q61</f>
        <v>65.911722222222238</v>
      </c>
      <c r="C78" s="7">
        <f>AE2114_SDOMEF_DOC!P61</f>
        <v>0.9138396361826473</v>
      </c>
      <c r="F78" s="28"/>
      <c r="G78" s="28"/>
    </row>
    <row r="79" spans="1:7" x14ac:dyDescent="0.2">
      <c r="A79" s="7" t="str">
        <f>AE2114_SDOMEF_DOC!N62</f>
        <v>AE2114 SDOM F DOC-T0</v>
      </c>
      <c r="B79" s="7">
        <f>AE2114_SDOMEF_DOC!Q62</f>
        <v>65.633944444444452</v>
      </c>
      <c r="C79" s="7">
        <f>AE2114_SDOMEF_DOC!P62</f>
        <v>0.98521999381559322</v>
      </c>
      <c r="F79" s="27">
        <f>AVERAGE(B79:B80)</f>
        <v>65.395055555555558</v>
      </c>
      <c r="G79" s="27">
        <f>STDEV(B79:B80)</f>
        <v>0.3378399065669036</v>
      </c>
    </row>
    <row r="80" spans="1:7" x14ac:dyDescent="0.2">
      <c r="A80" s="7" t="str">
        <f>AE2114_SDOMEF_DOC!N63</f>
        <v>AE2114 SDOM F DOC-T0</v>
      </c>
      <c r="B80" s="7">
        <f>AE2114_SDOMEF_DOC!Q63</f>
        <v>65.156166666666678</v>
      </c>
      <c r="C80" s="7">
        <f>AE2114_SDOMEF_DOC!P63</f>
        <v>6.5105169745358349E-2</v>
      </c>
      <c r="F80" s="28"/>
      <c r="G80" s="28"/>
    </row>
    <row r="81" spans="1:7" x14ac:dyDescent="0.2">
      <c r="A81" s="7" t="str">
        <f>AE2114_SDOMEF_DOC!N64</f>
        <v>AE2114 SDOM E TOC-T7</v>
      </c>
      <c r="B81" s="7">
        <f>AE2114_SDOMEF_DOC!Q64</f>
        <v>66.230240740740754</v>
      </c>
      <c r="C81" s="7">
        <f>AE2114_SDOMEF_DOC!P64</f>
        <v>0.92204371320100742</v>
      </c>
      <c r="F81" s="27">
        <f>AVERAGE(B81:B82)</f>
        <v>66.024685185185191</v>
      </c>
      <c r="G81" s="27">
        <f>STDEV(B81:B82)</f>
        <v>0.29069945448781315</v>
      </c>
    </row>
    <row r="82" spans="1:7" x14ac:dyDescent="0.2">
      <c r="A82" s="7" t="str">
        <f>AE2114_SDOMEF_DOC!N65</f>
        <v>AE2114 SDOM E TOC-T7</v>
      </c>
      <c r="B82" s="7">
        <f>AE2114_SDOMEF_DOC!Q65</f>
        <v>65.819129629629629</v>
      </c>
      <c r="C82" s="7">
        <f>AE2114_SDOMEF_DOC!P65</f>
        <v>0.4461541190467565</v>
      </c>
      <c r="F82" s="28"/>
      <c r="G82" s="28"/>
    </row>
    <row r="83" spans="1:7" x14ac:dyDescent="0.2">
      <c r="A83" s="7" t="str">
        <f>AE2114_SDOMEF_DOC!N66</f>
        <v>AE2114 SDOM F TOC-T7</v>
      </c>
      <c r="B83" s="7">
        <f>AE2114_SDOMEF_DOC!Q66</f>
        <v>63.682092592592589</v>
      </c>
      <c r="C83" s="7">
        <f>AE2114_SDOMEF_DOC!P66</f>
        <v>0.30550504633039127</v>
      </c>
      <c r="F83" s="27">
        <f>AVERAGE(B83:B84)</f>
        <v>63.635796296296292</v>
      </c>
      <c r="G83" s="27">
        <f>STDEV(B83:B84)</f>
        <v>6.5472850109867378E-2</v>
      </c>
    </row>
    <row r="84" spans="1:7" x14ac:dyDescent="0.2">
      <c r="A84" s="7" t="str">
        <f>AE2114_SDOMEF_DOC!N67</f>
        <v>AE2114 SDOM F TOC-T7</v>
      </c>
      <c r="B84" s="7">
        <f>AE2114_SDOMEF_DOC!Q67</f>
        <v>63.589499999999994</v>
      </c>
      <c r="C84" s="7">
        <f>AE2114_SDOMEF_DOC!P67</f>
        <v>0.38108573503682647</v>
      </c>
      <c r="F84" s="28"/>
      <c r="G84" s="28"/>
    </row>
    <row r="85" spans="1:7" x14ac:dyDescent="0.2">
      <c r="A85" s="7" t="str">
        <f>AE2114_SDOMEF_DOC!N68</f>
        <v>AE2114 SDOM EF TOC-T7</v>
      </c>
      <c r="B85" s="7">
        <f>AE2114_SDOMEF_DOC!Q68</f>
        <v>63.070981481481475</v>
      </c>
      <c r="C85" s="7">
        <f>AE2114_SDOMEF_DOC!P68</f>
        <v>0.688261362931048</v>
      </c>
      <c r="F85" s="27">
        <f>AVERAGE(B85:B87)</f>
        <v>63.130240740740739</v>
      </c>
      <c r="G85" s="27">
        <f>STDEV(B85:B87)</f>
        <v>0.19573644832184717</v>
      </c>
    </row>
    <row r="86" spans="1:7" x14ac:dyDescent="0.2">
      <c r="A86" s="7" t="str">
        <f>AE2114_SDOMEF_DOC!N69</f>
        <v>AE2114 SDOM EF TOC-T7</v>
      </c>
      <c r="B86" s="7">
        <f>AE2114_SDOMEF_DOC!Q69</f>
        <v>62.970981481481473</v>
      </c>
      <c r="C86" s="7">
        <f>AE2114_SDOMEF_DOC!P69</f>
        <v>0.94620750471305626</v>
      </c>
      <c r="F86" s="28"/>
      <c r="G86" s="28"/>
    </row>
    <row r="87" spans="1:7" x14ac:dyDescent="0.2">
      <c r="A87" s="7" t="str">
        <f>AE2114_SDOMEF_DOC!N70</f>
        <v>AE2114 SDOM EF TOC-T7</v>
      </c>
      <c r="B87" s="7">
        <f>AE2114_SDOMEF_DOC!Q70</f>
        <v>63.348759259259275</v>
      </c>
      <c r="C87" s="7">
        <f>AE2114_SDOMEF_DOC!P70</f>
        <v>0.55075705472861081</v>
      </c>
      <c r="F87" s="28"/>
      <c r="G87" s="28"/>
    </row>
    <row r="88" spans="1:7" x14ac:dyDescent="0.2">
      <c r="A88" s="7" t="str">
        <f>AE2114_SDOMEF_DOC!N71</f>
        <v>AE2114 SDOM E DOC-T7</v>
      </c>
      <c r="B88" s="7">
        <f>AE2114_SDOMEF_DOC!Q71</f>
        <v>66.800611111111124</v>
      </c>
      <c r="C88" s="7">
        <f>AE2114_SDOMEF_DOC!P71</f>
        <v>0.65568109281361342</v>
      </c>
      <c r="F88" s="27">
        <f>AVERAGE(B88:B89)</f>
        <v>66.417277777777798</v>
      </c>
      <c r="G88" s="27">
        <f>STDEV(B88:B89)</f>
        <v>0.54211519890967574</v>
      </c>
    </row>
    <row r="89" spans="1:7" x14ac:dyDescent="0.2">
      <c r="A89" s="7" t="str">
        <f>AE2114_SDOMEF_DOC!N72</f>
        <v>AE2114 SDOM E DOC-T7</v>
      </c>
      <c r="B89" s="7">
        <f>AE2114_SDOMEF_DOC!Q72</f>
        <v>66.033944444444472</v>
      </c>
      <c r="C89" s="7">
        <f>AE2114_SDOMEF_DOC!P72</f>
        <v>0.85073195306575511</v>
      </c>
      <c r="F89" s="28"/>
      <c r="G89" s="28"/>
    </row>
    <row r="90" spans="1:7" x14ac:dyDescent="0.2">
      <c r="A90" s="7" t="str">
        <f>AE2114_SDOMEF_DOC!N73</f>
        <v>AE2114 SDOM F DOC-T7</v>
      </c>
      <c r="B90" s="7">
        <f>AE2114_SDOMEF_DOC!Q73</f>
        <v>64.25246296296298</v>
      </c>
      <c r="C90" s="7">
        <f>AE2114_SDOMEF_DOC!P73</f>
        <v>0.42241710901876101</v>
      </c>
      <c r="F90" s="27">
        <f>AVERAGE(B90:B91)</f>
        <v>63.437648148148156</v>
      </c>
      <c r="G90" s="27">
        <f>STDEV(B90:B91)</f>
        <v>1.1523221619336457</v>
      </c>
    </row>
    <row r="91" spans="1:7" x14ac:dyDescent="0.2">
      <c r="A91" s="7" t="str">
        <f>AE2114_SDOMEF_DOC!N74</f>
        <v>AE2114 SDOM F DOC-T7</v>
      </c>
      <c r="B91" s="7">
        <f>AE2114_SDOMEF_DOC!Q74</f>
        <v>62.622833333333332</v>
      </c>
      <c r="C91" s="7">
        <f>AE2114_SDOMEF_DOC!P74</f>
        <v>5.0102775031362526E-2</v>
      </c>
      <c r="F91" s="28"/>
      <c r="G91" s="28"/>
    </row>
    <row r="92" spans="1:7" x14ac:dyDescent="0.2">
      <c r="A92" s="7" t="str">
        <f>AE2114_SDOMEF_DOC!N75</f>
        <v>AE2114 SDOM EF TOC-T8</v>
      </c>
      <c r="B92" s="7">
        <f>AE2114_SDOMEF_DOC!Q75</f>
        <v>62.452462962962969</v>
      </c>
      <c r="C92" s="7">
        <f>AE2114_SDOMEF_DOC!P75</f>
        <v>0.56287767385122345</v>
      </c>
      <c r="F92" s="27">
        <f>AVERAGE(B92:B94)</f>
        <v>62.694438271604945</v>
      </c>
      <c r="G92" s="27">
        <f>STDEV(B92:B94)</f>
        <v>0.313621558472509</v>
      </c>
    </row>
    <row r="93" spans="1:7" x14ac:dyDescent="0.2">
      <c r="A93" s="7" t="str">
        <f>AE2114_SDOMEF_DOC!N76</f>
        <v>AE2114 SDOM EF TOC-T8</v>
      </c>
      <c r="B93" s="7">
        <f>AE2114_SDOMEF_DOC!Q76</f>
        <v>62.582092592592602</v>
      </c>
      <c r="C93" s="7">
        <f>AE2114_SDOMEF_DOC!P76</f>
        <v>1.1357816691600549</v>
      </c>
      <c r="F93" s="28"/>
      <c r="G93" s="28"/>
    </row>
    <row r="94" spans="1:7" x14ac:dyDescent="0.2">
      <c r="A94" s="7" t="str">
        <f>AE2114_SDOMEF_DOC!N77</f>
        <v>AE2114 SDOM EF TOC-T8</v>
      </c>
      <c r="B94" s="7">
        <f>AE2114_SDOMEF_DOC!Q77</f>
        <v>63.048759259259256</v>
      </c>
      <c r="C94" s="7">
        <f>AE2114_SDOMEF_DOC!P77</f>
        <v>1.2014394658589598</v>
      </c>
      <c r="F94" s="28"/>
      <c r="G94" s="28"/>
    </row>
    <row r="95" spans="1:7" x14ac:dyDescent="0.2">
      <c r="A95" s="7" t="str">
        <f>AE2114_SDOMEF_DOC!N78</f>
        <v>AE2114 SDOM EF TOC-T9*</v>
      </c>
      <c r="B95" s="7">
        <f>AE2114_SDOMEF_DOC!Q78</f>
        <v>62.141351851851852</v>
      </c>
      <c r="C95" s="7">
        <f>AE2114_SDOMEF_DOC!P78</f>
        <v>1.2899101956172008</v>
      </c>
      <c r="F95" s="27">
        <f>AVERAGE(B95:B97)</f>
        <v>63.142586419753094</v>
      </c>
      <c r="G95" s="27">
        <f>STDEV(B95:B97)</f>
        <v>1.0018524223544252</v>
      </c>
    </row>
    <row r="96" spans="1:7" x14ac:dyDescent="0.2">
      <c r="A96" s="7" t="str">
        <f>AE2114_SDOMEF_DOC!N79</f>
        <v>AE2114 SDOM EF TOC-T9</v>
      </c>
      <c r="B96" s="7">
        <f>AE2114_SDOMEF_DOC!Q79</f>
        <v>64.145055555555572</v>
      </c>
      <c r="C96" s="7">
        <f>AE2114_SDOMEF_DOC!P79</f>
        <v>0.13713710060424833</v>
      </c>
      <c r="F96" s="28"/>
      <c r="G96" s="28"/>
    </row>
    <row r="97" spans="1:7" x14ac:dyDescent="0.2">
      <c r="A97" s="7" t="str">
        <f>AE2114_SDOMEF_DOC!N80</f>
        <v>AE2114 SDOM EF TOC-T9</v>
      </c>
      <c r="B97" s="7">
        <f>AE2114_SDOMEF_DOC!Q80</f>
        <v>63.141351851851852</v>
      </c>
      <c r="C97" s="7">
        <f>AE2114_SDOMEF_DOC!P80</f>
        <v>0.81901275509244131</v>
      </c>
      <c r="F97" s="28"/>
      <c r="G97" s="28"/>
    </row>
    <row r="98" spans="1:7" x14ac:dyDescent="0.2">
      <c r="A98" s="7" t="str">
        <f>AE2114_SDOMEF_DOC!N81</f>
        <v>AE2114 SDOM EF TOC-T10</v>
      </c>
      <c r="B98" s="7">
        <f>AE2114_SDOMEF_DOC!Q81</f>
        <v>61.97468518518518</v>
      </c>
      <c r="C98" s="7">
        <f>AE2114_SDOMEF_DOC!P81</f>
        <v>0.89251574895904051</v>
      </c>
      <c r="F98" s="27">
        <f>AVERAGE(B98:B100)</f>
        <v>61.263574074074079</v>
      </c>
      <c r="G98" s="27">
        <f>STDEV(B98:B100)</f>
        <v>0.61771959935665621</v>
      </c>
    </row>
    <row r="99" spans="1:7" x14ac:dyDescent="0.2">
      <c r="A99" s="7" t="str">
        <f>AE2114_SDOMEF_DOC!N82</f>
        <v>AE2114 SDOM EF TOC-T10</v>
      </c>
      <c r="B99" s="7">
        <f>AE2114_SDOMEF_DOC!Q82</f>
        <v>60.859870370370373</v>
      </c>
      <c r="C99" s="7">
        <f>AE2114_SDOMEF_DOC!P82</f>
        <v>0.82019269039825005</v>
      </c>
      <c r="F99" s="28"/>
      <c r="G99" s="28"/>
    </row>
    <row r="100" spans="1:7" x14ac:dyDescent="0.2">
      <c r="A100" s="7" t="str">
        <f>AE2114_SDOMEF_DOC!N83</f>
        <v>AE2114 SDOM EF TOC-T10</v>
      </c>
      <c r="B100" s="7">
        <f>AE2114_SDOMEF_DOC!Q83</f>
        <v>60.956166666666675</v>
      </c>
      <c r="C100" s="7">
        <f>AE2114_SDOMEF_DOC!P83</f>
        <v>0.48690675626901209</v>
      </c>
      <c r="F100" s="28"/>
      <c r="G100" s="28"/>
    </row>
    <row r="101" spans="1:7" x14ac:dyDescent="0.2">
      <c r="A101" s="7" t="str">
        <f>AE2114_SDOMEF_DOC!N84</f>
        <v>AE2114 SDOM EF TOC-T11</v>
      </c>
      <c r="B101" s="7">
        <f>AE2114_SDOMEF_DOC!Q84</f>
        <v>64.845055555555561</v>
      </c>
      <c r="C101" s="7">
        <f>AE2114_SDOMEF_DOC!P84</f>
        <v>0.61757523991391838</v>
      </c>
      <c r="F101" s="27">
        <f>AVERAGE(B101:B103)</f>
        <v>62.295672839506182</v>
      </c>
      <c r="G101" s="27">
        <f>STDEV(B101:B103)</f>
        <v>2.2191717746358988</v>
      </c>
    </row>
    <row r="102" spans="1:7" x14ac:dyDescent="0.2">
      <c r="A102" s="7" t="str">
        <f>AE2114_SDOMEF_DOC!N85</f>
        <v>AE2114 SDOM EF TOC-T11</v>
      </c>
      <c r="B102" s="7">
        <f>AE2114_SDOMEF_DOC!Q85</f>
        <v>61.24505555555556</v>
      </c>
      <c r="C102" s="7">
        <f>AE2114_SDOMEF_DOC!P85</f>
        <v>0.28660062403190184</v>
      </c>
      <c r="F102" s="28"/>
      <c r="G102" s="28"/>
    </row>
    <row r="103" spans="1:7" x14ac:dyDescent="0.2">
      <c r="A103" s="7" t="str">
        <f>AE2114_SDOMEF_DOC!N86</f>
        <v>AE2114 SDOM EF TOC-T11</v>
      </c>
      <c r="B103" s="7">
        <f>AE2114_SDOMEF_DOC!Q86</f>
        <v>60.796907407407417</v>
      </c>
      <c r="C103" s="7">
        <f>AE2114_SDOMEF_DOC!P86</f>
        <v>1.0099708670369543</v>
      </c>
      <c r="F103" s="28"/>
      <c r="G103" s="28"/>
    </row>
    <row r="104" spans="1:7" x14ac:dyDescent="0.2">
      <c r="A104" s="7" t="str">
        <f>AE2114_SDOMGH_DOC!N53</f>
        <v>AE2114 SDOM G TOC-T0</v>
      </c>
      <c r="B104" s="7">
        <f>AE2114_SDOMGH_DOC!Q53</f>
        <v>73.785324788595275</v>
      </c>
      <c r="C104" s="7">
        <f>AE2114_SDOMGH_DOC!P53</f>
        <v>0.32383883983041772</v>
      </c>
      <c r="F104" s="27">
        <f>AVERAGE(B104:B105)</f>
        <v>74.31021729862843</v>
      </c>
      <c r="G104" s="27">
        <f>STDEV(B104:B105)</f>
        <v>0.7423101064769333</v>
      </c>
    </row>
    <row r="105" spans="1:7" x14ac:dyDescent="0.2">
      <c r="A105" s="7" t="str">
        <f>AE2114_SDOMGH_DOC!N54</f>
        <v>AE2114 SDOM G TOC-T0</v>
      </c>
      <c r="B105" s="7">
        <f>AE2114_SDOMGH_DOC!Q54</f>
        <v>74.835109808661571</v>
      </c>
      <c r="C105" s="7">
        <f>AE2114_SDOMGH_DOC!P54</f>
        <v>0.71707299300187799</v>
      </c>
      <c r="F105" s="28"/>
      <c r="G105" s="28"/>
    </row>
    <row r="106" spans="1:7" x14ac:dyDescent="0.2">
      <c r="A106" s="7" t="str">
        <f>AE2114_SDOMGH_DOC!N55</f>
        <v>AE2114 SDOM H TOC-T0</v>
      </c>
      <c r="B106" s="7">
        <f>AE2114_SDOMGH_DOC!Q55</f>
        <v>74.988203457421264</v>
      </c>
      <c r="C106" s="7">
        <f>AE2114_SDOMGH_DOC!P55</f>
        <v>1.3658573897639379</v>
      </c>
      <c r="F106" s="27">
        <f>AVERAGE(B106:B107)</f>
        <v>74.277411516751357</v>
      </c>
      <c r="G106" s="27">
        <f>STDEV(B106:B107)</f>
        <v>1.0052116025208746</v>
      </c>
    </row>
    <row r="107" spans="1:7" x14ac:dyDescent="0.2">
      <c r="A107" s="7" t="str">
        <f>AE2114_SDOMGH_DOC!N56</f>
        <v>AE2114 SDOM H TOC-T0</v>
      </c>
      <c r="B107" s="7">
        <f>AE2114_SDOMGH_DOC!Q56</f>
        <v>73.56661957608145</v>
      </c>
      <c r="C107" s="7">
        <f>AE2114_SDOMGH_DOC!P56</f>
        <v>1.4015915978300859</v>
      </c>
      <c r="F107" s="28"/>
      <c r="G107" s="28"/>
    </row>
    <row r="108" spans="1:7" x14ac:dyDescent="0.2">
      <c r="A108" s="7" t="str">
        <f>AE2114_SDOMGH_DOC!N57</f>
        <v>AE2114 SDOM GH TOC-T0</v>
      </c>
      <c r="B108" s="7">
        <f>AE2114_SDOMGH_DOC!Q57</f>
        <v>72.710024160402341</v>
      </c>
      <c r="C108" s="7">
        <f>AE2114_SDOMGH_DOC!P57</f>
        <v>0.59094267136007694</v>
      </c>
      <c r="F108" s="27">
        <f>AVERAGE(B108:B110)</f>
        <v>73.935988379438115</v>
      </c>
      <c r="G108" s="27">
        <f>STDEV(B108:B110)</f>
        <v>1.1075447164974908</v>
      </c>
    </row>
    <row r="109" spans="1:7" x14ac:dyDescent="0.2">
      <c r="A109" s="7" t="str">
        <f>AE2114_SDOMGH_DOC!N58</f>
        <v>AE2114 SDOM GH TOC-T0</v>
      </c>
      <c r="B109" s="7">
        <f>AE2114_SDOMGH_DOC!Q58</f>
        <v>74.233670474248584</v>
      </c>
      <c r="C109" s="7">
        <f>AE2114_SDOMGH_DOC!P58</f>
        <v>1.1741537185433173</v>
      </c>
      <c r="F109" s="28"/>
      <c r="G109" s="28"/>
    </row>
    <row r="110" spans="1:7" x14ac:dyDescent="0.2">
      <c r="A110" s="7" t="str">
        <f>AE2114_SDOMGH_DOC!N59</f>
        <v>AE2114 SDOM GH TOC-T0</v>
      </c>
      <c r="B110" s="7">
        <f>AE2114_SDOMGH_DOC!Q59</f>
        <v>74.864270503663434</v>
      </c>
      <c r="C110" s="7">
        <f>AE2114_SDOMGH_DOC!P59</f>
        <v>0.66967497978061796</v>
      </c>
      <c r="F110" s="28"/>
      <c r="G110" s="28"/>
    </row>
    <row r="111" spans="1:7" x14ac:dyDescent="0.2">
      <c r="A111" s="7" t="str">
        <f>AE2114_SDOMGH_DOC!N60</f>
        <v>AE2114 SDOM G DOC-T0</v>
      </c>
      <c r="B111" s="7">
        <f>AE2114_SDOMGH_DOC!Q60</f>
        <v>76.165566518120627</v>
      </c>
      <c r="C111" s="7">
        <f>AE2114_SDOMGH_DOC!P60</f>
        <v>0.90150154184410725</v>
      </c>
      <c r="F111" s="27">
        <f>AVERAGE(B111:B112)</f>
        <v>75.946861305606802</v>
      </c>
      <c r="G111" s="27">
        <f>STDEV(B111:B112)</f>
        <v>0.3092958776987314</v>
      </c>
    </row>
    <row r="112" spans="1:7" x14ac:dyDescent="0.2">
      <c r="A112" s="7" t="str">
        <f>AE2114_SDOMGH_DOC!N61</f>
        <v>AE2114 SDOM G DOC-T0</v>
      </c>
      <c r="B112" s="7">
        <f>AE2114_SDOMGH_DOC!Q61</f>
        <v>75.728156093092991</v>
      </c>
      <c r="C112" s="7">
        <f>AE2114_SDOMGH_DOC!P61</f>
        <v>0.15821524670494719</v>
      </c>
      <c r="F112" s="28"/>
      <c r="G112" s="28"/>
    </row>
    <row r="113" spans="1:7" x14ac:dyDescent="0.2">
      <c r="A113" s="7" t="str">
        <f>AE2114_SDOMGH_DOC!N62</f>
        <v>AE2114 SDOM H DOC-T0</v>
      </c>
      <c r="B113" s="7">
        <f>AE2114_SDOMGH_DOC!Q62</f>
        <v>77.259092580689696</v>
      </c>
      <c r="C113" s="7">
        <f>AE2114_SDOMGH_DOC!P62</f>
        <v>1.2028952372885808</v>
      </c>
      <c r="F113" s="27">
        <f>AVERAGE(B113:B114)</f>
        <v>77.009404129736424</v>
      </c>
      <c r="G113" s="27">
        <f>STDEV(B113:B114)</f>
        <v>0.35311279370603654</v>
      </c>
    </row>
    <row r="114" spans="1:7" x14ac:dyDescent="0.2">
      <c r="A114" s="7" t="str">
        <f>AE2114_SDOMGH_DOC!N63</f>
        <v>AE2114 SDOM H DOC-T0</v>
      </c>
      <c r="B114" s="7">
        <f>AE2114_SDOMGH_DOC!Q63</f>
        <v>76.759715678783166</v>
      </c>
      <c r="C114" s="7">
        <f>AE2114_SDOMGH_DOC!P63</f>
        <v>0.8199987304891827</v>
      </c>
      <c r="F114" s="28"/>
      <c r="G114" s="28"/>
    </row>
    <row r="115" spans="1:7" x14ac:dyDescent="0.2">
      <c r="A115" s="7" t="str">
        <f>AE2114_SDOMGH_DOC!N64</f>
        <v>AE2114 SDOM G TOC-T7</v>
      </c>
      <c r="B115" s="7">
        <f>AE2114_SDOMGH_DOC!Q64</f>
        <v>79.522691530207695</v>
      </c>
      <c r="C115" s="7">
        <f>AE2114_SDOMGH_DOC!P64</f>
        <v>0.42201228445175365</v>
      </c>
      <c r="F115" s="27">
        <f>AVERAGE(B115:B116)</f>
        <v>79.375065511760866</v>
      </c>
      <c r="G115" s="27">
        <f>STDEV(B115:B116)</f>
        <v>0.20877471744664597</v>
      </c>
    </row>
    <row r="116" spans="1:7" x14ac:dyDescent="0.2">
      <c r="A116" s="7" t="str">
        <f>AE2114_SDOMGH_DOC!N65</f>
        <v>AE2114 SDOM G TOC-T7</v>
      </c>
      <c r="B116" s="7">
        <f>AE2114_SDOMGH_DOC!Q65</f>
        <v>79.227439493314037</v>
      </c>
      <c r="C116" s="7">
        <f>AE2114_SDOMGH_DOC!P65</f>
        <v>1.3376972217035721</v>
      </c>
      <c r="F116" s="28"/>
      <c r="G116" s="28"/>
    </row>
    <row r="117" spans="1:7" x14ac:dyDescent="0.2">
      <c r="A117" s="7" t="str">
        <f>AE2114_SDOMGH_DOC!N66</f>
        <v>AE2114 SDOM H TOC-T7</v>
      </c>
      <c r="B117" s="7">
        <f>AE2114_SDOMGH_DOC!Q66</f>
        <v>81.14840027656038</v>
      </c>
      <c r="C117" s="7">
        <f>AE2114_SDOMGH_DOC!P66</f>
        <v>1.1515994215395611</v>
      </c>
      <c r="F117" s="27">
        <f>AVERAGE(B117:B118)</f>
        <v>80.228015840564751</v>
      </c>
      <c r="G117" s="27">
        <f>STDEV(B117:B118)</f>
        <v>1.3016201519821409</v>
      </c>
    </row>
    <row r="118" spans="1:7" x14ac:dyDescent="0.2">
      <c r="A118" s="7" t="str">
        <f>AE2114_SDOMGH_DOC!N67</f>
        <v>AE2114 SDOM H TOC-T7</v>
      </c>
      <c r="B118" s="7">
        <f>AE2114_SDOMGH_DOC!Q67</f>
        <v>79.307631404569108</v>
      </c>
      <c r="C118" s="7">
        <f>AE2114_SDOMGH_DOC!P67</f>
        <v>0.98241008458068912</v>
      </c>
      <c r="F118" s="28"/>
      <c r="G118" s="28"/>
    </row>
    <row r="119" spans="1:7" x14ac:dyDescent="0.2">
      <c r="A119" s="7" t="str">
        <f>AE2114_SDOMGH_DOC!N68</f>
        <v>AE2114 SDOM GH TOC-T7</v>
      </c>
      <c r="B119" s="7">
        <f>AE2114_SDOMGH_DOC!Q68</f>
        <v>74.61640459614776</v>
      </c>
      <c r="C119" s="7">
        <f>AE2114_SDOMGH_DOC!P68</f>
        <v>0.64629148056939156</v>
      </c>
      <c r="F119" s="27">
        <f>AVERAGE(B119:B121)</f>
        <v>74.293206893210694</v>
      </c>
      <c r="G119" s="27">
        <f>STDEV(B119:B121)</f>
        <v>0.38120940573283202</v>
      </c>
    </row>
    <row r="120" spans="1:7" x14ac:dyDescent="0.2">
      <c r="A120" s="7" t="str">
        <f>AE2114_SDOMGH_DOC!N69</f>
        <v>AE2114 SDOM GH TOC-T7</v>
      </c>
      <c r="B120" s="7">
        <f>AE2114_SDOMGH_DOC!Q69</f>
        <v>73.872806873600794</v>
      </c>
      <c r="C120" s="7">
        <f>AE2114_SDOMGH_DOC!P69</f>
        <v>1.7415239408495231</v>
      </c>
      <c r="F120" s="28"/>
      <c r="G120" s="28"/>
    </row>
    <row r="121" spans="1:7" x14ac:dyDescent="0.2">
      <c r="A121" s="7" t="str">
        <f>AE2114_SDOMGH_DOC!N70</f>
        <v>AE2114 SDOM GH TOC-T7</v>
      </c>
      <c r="B121" s="7">
        <f>AE2114_SDOMGH_DOC!Q70</f>
        <v>74.390409209883487</v>
      </c>
      <c r="C121" s="7">
        <f>AE2114_SDOMGH_DOC!P70</f>
        <v>0.51989469161168744</v>
      </c>
      <c r="F121" s="28"/>
      <c r="G121" s="28"/>
    </row>
    <row r="122" spans="1:7" x14ac:dyDescent="0.2">
      <c r="A122" s="7" t="str">
        <f>AE2114_SDOMGH_DOC!N71</f>
        <v>AE2114 SDOM G DOC-T7</v>
      </c>
      <c r="B122" s="7">
        <f>AE2114_SDOMGH_DOC!Q71</f>
        <v>79.621108875838914</v>
      </c>
      <c r="C122" s="7">
        <f>AE2114_SDOMGH_DOC!P71</f>
        <v>0.73440133544780994</v>
      </c>
      <c r="F122" s="27">
        <f>AVERAGE(B122:B123)</f>
        <v>79.663027374904061</v>
      </c>
      <c r="G122" s="27">
        <f>STDEV(B122:B123)</f>
        <v>5.9281709892255265E-2</v>
      </c>
    </row>
    <row r="123" spans="1:7" x14ac:dyDescent="0.2">
      <c r="A123" s="7" t="str">
        <f>AE2114_SDOMGH_DOC!N72</f>
        <v>AE2114 SDOM G DOC-T7</v>
      </c>
      <c r="B123" s="7">
        <f>AE2114_SDOMGH_DOC!Q72</f>
        <v>79.704945873969208</v>
      </c>
      <c r="C123" s="7">
        <f>AE2114_SDOMGH_DOC!P72</f>
        <v>1.3406439243886745</v>
      </c>
      <c r="F123" s="28"/>
      <c r="G123" s="28"/>
    </row>
    <row r="124" spans="1:7" x14ac:dyDescent="0.2">
      <c r="A124" s="7" t="str">
        <f>AE2114_SDOMGH_DOC!N73</f>
        <v>AE2114 SDOM H DOC-T7</v>
      </c>
      <c r="B124" s="7">
        <f>AE2114_SDOMGH_DOC!Q73</f>
        <v>83.18964892668933</v>
      </c>
      <c r="C124" s="7">
        <f>AE2114_SDOMGH_DOC!P73</f>
        <v>1.3449481494636193</v>
      </c>
      <c r="F124" s="27">
        <f>AVERAGE(B124:B125)</f>
        <v>82.269264490693701</v>
      </c>
      <c r="G124" s="27">
        <f>STDEV(B124:B125)</f>
        <v>1.3016201519821409</v>
      </c>
    </row>
    <row r="125" spans="1:7" x14ac:dyDescent="0.2">
      <c r="A125" s="7" t="str">
        <f>AE2114_SDOMGH_DOC!N74</f>
        <v>AE2114 SDOM H DOC-T7</v>
      </c>
      <c r="B125" s="7">
        <f>AE2114_SDOMGH_DOC!Q74</f>
        <v>81.348880054698057</v>
      </c>
      <c r="C125" s="7">
        <f>AE2114_SDOMGH_DOC!P74</f>
        <v>1.000820319223741</v>
      </c>
      <c r="F125" s="28"/>
      <c r="G125" s="28"/>
    </row>
    <row r="126" spans="1:7" x14ac:dyDescent="0.2">
      <c r="A126" s="7" t="str">
        <f>AE2114_SDOMGH_DOC!N75</f>
        <v>AE2114 SDOM GH TOC-T9</v>
      </c>
      <c r="B126" s="7">
        <f>AE2114_SDOMGH_DOC!Q75</f>
        <v>72.513189469139903</v>
      </c>
      <c r="C126" s="7">
        <f>AE2114_SDOMGH_DOC!P75</f>
        <v>0.4164501784788544</v>
      </c>
      <c r="F126" s="27">
        <f>AVERAGE(B126:B128)</f>
        <v>73.29323806043918</v>
      </c>
      <c r="G126" s="27">
        <f>STDEV(B126:B128)</f>
        <v>0.69187551354294752</v>
      </c>
    </row>
    <row r="127" spans="1:7" x14ac:dyDescent="0.2">
      <c r="A127" s="7" t="str">
        <f>AE2114_SDOMGH_DOC!N76</f>
        <v>AE2114 SDOM GH TOC-T9</v>
      </c>
      <c r="B127" s="7">
        <f>AE2114_SDOMGH_DOC!Q76</f>
        <v>73.533813794204377</v>
      </c>
      <c r="C127" s="7">
        <f>AE2114_SDOMGH_DOC!P76</f>
        <v>0.63640962108667576</v>
      </c>
      <c r="F127" s="28"/>
      <c r="G127" s="28"/>
    </row>
    <row r="128" spans="1:7" x14ac:dyDescent="0.2">
      <c r="A128" s="7" t="str">
        <f>AE2114_SDOMGH_DOC!N77</f>
        <v>AE2114 SDOM GH TOC-T9</v>
      </c>
      <c r="B128" s="7">
        <f>AE2114_SDOMGH_DOC!Q77</f>
        <v>73.832710917973259</v>
      </c>
      <c r="C128" s="7">
        <f>AE2114_SDOMGH_DOC!P77</f>
        <v>0.49900427225084737</v>
      </c>
      <c r="F128" s="28"/>
      <c r="G128" s="28"/>
    </row>
    <row r="129" spans="1:7" x14ac:dyDescent="0.2">
      <c r="A129" s="7" t="str">
        <f>AE2114_SDOMGH_DOC!N78</f>
        <v>AE2114 SDOM GH TOC-T11</v>
      </c>
      <c r="B129" s="7">
        <f>AE2114_SDOMGH_DOC!Q78</f>
        <v>72.199711997870111</v>
      </c>
      <c r="C129" s="7">
        <f>AE2114_SDOMGH_DOC!P78</f>
        <v>1.1009912348589408</v>
      </c>
      <c r="F129" s="27">
        <f>AVERAGE(B129:B131)</f>
        <v>72.08792933369638</v>
      </c>
      <c r="G129" s="27">
        <f>STDEV(B129:B131)</f>
        <v>2.262026300528186</v>
      </c>
    </row>
    <row r="130" spans="1:7" x14ac:dyDescent="0.2">
      <c r="A130" s="7" t="str">
        <f>AE2114_SDOMGH_DOC!N79</f>
        <v>AE2114 SDOM GH TOC-T11</v>
      </c>
      <c r="B130" s="7">
        <f>AE2114_SDOMGH_DOC!Q79</f>
        <v>74.291991864252267</v>
      </c>
      <c r="C130" s="7">
        <f>AE2114_SDOMGH_DOC!P79</f>
        <v>1.0063608917240492</v>
      </c>
      <c r="F130" s="28"/>
      <c r="G130" s="28"/>
    </row>
    <row r="131" spans="1:7" x14ac:dyDescent="0.2">
      <c r="A131" s="7" t="str">
        <f>AE2114_SDOMGH_DOC!N80</f>
        <v>AE2114 SDOM GH TOC-T11</v>
      </c>
      <c r="B131" s="7">
        <f>AE2114_SDOMGH_DOC!Q80</f>
        <v>69.772084138966761</v>
      </c>
      <c r="C131" s="7">
        <f>AE2114_SDOMGH_DOC!P80</f>
        <v>1.4106486207141065</v>
      </c>
      <c r="F131" s="28"/>
      <c r="G131" s="28"/>
    </row>
    <row r="132" spans="1:7" x14ac:dyDescent="0.2">
      <c r="A132" s="7" t="str">
        <f>AE2114_SDOMGH_DOC!N81</f>
        <v>AE2114 SDOM GH TOC-T13</v>
      </c>
      <c r="B132" s="7">
        <f>AE2114_SDOMGH_DOC!Q81</f>
        <v>70.5484876433908</v>
      </c>
      <c r="C132" s="7">
        <f>AE2114_SDOMGH_DOC!P81</f>
        <v>0.70088111096099914</v>
      </c>
      <c r="F132" s="27">
        <f>AVERAGE(B132:B134)</f>
        <v>70.495026369220753</v>
      </c>
      <c r="G132" s="27">
        <f>STDEV(B132:B134)</f>
        <v>0.22711943227145925</v>
      </c>
    </row>
    <row r="133" spans="1:7" x14ac:dyDescent="0.2">
      <c r="A133" s="7" t="str">
        <f>AE2114_SDOMGH_DOC!N82</f>
        <v>AE2114 SDOM GH TOC-T13</v>
      </c>
      <c r="B133" s="7">
        <f>AE2114_SDOMGH_DOC!Q82</f>
        <v>70.245945432746694</v>
      </c>
      <c r="C133" s="7">
        <f>AE2114_SDOMGH_DOC!P82</f>
        <v>0.55072184417608216</v>
      </c>
      <c r="F133" s="28"/>
      <c r="G133" s="28"/>
    </row>
    <row r="134" spans="1:7" x14ac:dyDescent="0.2">
      <c r="A134" s="7" t="str">
        <f>AE2114_SDOMGH_DOC!N83</f>
        <v>AE2114 SDOM GH TOC-T13</v>
      </c>
      <c r="B134" s="7">
        <f>AE2114_SDOMGH_DOC!Q83</f>
        <v>70.690646031524778</v>
      </c>
      <c r="C134" s="7">
        <f>AE2114_SDOMGH_DOC!P83</f>
        <v>0.88865393960842376</v>
      </c>
      <c r="F134" s="28"/>
      <c r="G134" s="28"/>
    </row>
    <row r="135" spans="1:7" x14ac:dyDescent="0.2">
      <c r="A135" s="7" t="str">
        <f>AE2114_SDOMGH_DOC!N84</f>
        <v>AE2114 SDOM GH TOC-T14</v>
      </c>
      <c r="B135" s="7">
        <f>AE2114_SDOMGH_DOC!Q84</f>
        <v>71.638368619084645</v>
      </c>
      <c r="C135" s="7">
        <f>AE2114_SDOMGH_DOC!P84</f>
        <v>1.2237887236247544</v>
      </c>
      <c r="F135" s="27">
        <f>AVERAGE(B135:B137)</f>
        <v>71.290870336979353</v>
      </c>
      <c r="G135" s="27">
        <f>STDEV(B135:B137)</f>
        <v>0.31551239766339417</v>
      </c>
    </row>
    <row r="136" spans="1:7" x14ac:dyDescent="0.2">
      <c r="A136" s="7" t="str">
        <f>AE2114_SDOMGH_DOC!N85</f>
        <v>AE2114 SDOM GH TOC-T14</v>
      </c>
      <c r="B136" s="7">
        <f>AE2114_SDOMGH_DOC!Q85</f>
        <v>71.211893454682709</v>
      </c>
      <c r="C136" s="7">
        <f>AE2114_SDOMGH_DOC!P85</f>
        <v>0.56412945346939702</v>
      </c>
      <c r="F136" s="28"/>
      <c r="G136" s="28"/>
    </row>
    <row r="137" spans="1:7" x14ac:dyDescent="0.2">
      <c r="A137" s="7" t="str">
        <f>AE2114_SDOMGH_DOC!N86</f>
        <v>AE2114 SDOM GH TOC-T14</v>
      </c>
      <c r="B137" s="7">
        <f>AE2114_SDOMGH_DOC!Q86</f>
        <v>71.022348937170733</v>
      </c>
      <c r="C137" s="7">
        <f>AE2114_SDOMGH_DOC!P86</f>
        <v>0.37712118840321318</v>
      </c>
      <c r="F137" s="28"/>
      <c r="G137" s="28"/>
    </row>
    <row r="138" spans="1:7" x14ac:dyDescent="0.2">
      <c r="A138" s="7" t="str">
        <f>AE2114_SDOMIJ_DOC!N46</f>
        <v>AE2114 SDOM I TOC-T0</v>
      </c>
      <c r="B138" s="7">
        <f>AE2114_SDOMIJ_DOC!Q46</f>
        <v>98.699776149776156</v>
      </c>
      <c r="C138" s="7">
        <f>AE2114_SDOMIJ_DOC!P46</f>
        <v>0.32356993108429677</v>
      </c>
      <c r="F138" s="27">
        <f>AVERAGE(B138:B139)</f>
        <v>99.360948310948316</v>
      </c>
      <c r="G138" s="27">
        <f>STDEV(B138:B139)</f>
        <v>0.93503863739319937</v>
      </c>
    </row>
    <row r="139" spans="1:7" x14ac:dyDescent="0.2">
      <c r="A139" s="7" t="str">
        <f>AE2114_SDOMIJ_DOC!N47</f>
        <v>AE2114 SDOM I TOC-T0</v>
      </c>
      <c r="B139" s="7">
        <f>AE2114_SDOMIJ_DOC!Q47</f>
        <v>100.02212047212048</v>
      </c>
      <c r="C139" s="7">
        <f>AE2114_SDOMIJ_DOC!P47</f>
        <v>1.2813551223463542</v>
      </c>
      <c r="F139" s="28"/>
      <c r="G139" s="28"/>
    </row>
    <row r="140" spans="1:7" x14ac:dyDescent="0.2">
      <c r="A140" s="7" t="str">
        <f>AE2114_SDOMIJ_DOC!N48</f>
        <v>AE2114 SDOM J TOC-T0</v>
      </c>
      <c r="B140" s="7">
        <f>AE2114_SDOMIJ_DOC!Q48</f>
        <v>100.00746845746846</v>
      </c>
      <c r="C140" s="7">
        <f>AE2114_SDOMIJ_DOC!P48</f>
        <v>1.0794431156493234</v>
      </c>
      <c r="F140" s="27">
        <f>AVERAGE(B140:B141)</f>
        <v>100.10453805453807</v>
      </c>
      <c r="G140" s="27">
        <f>STDEV(B140:B141)</f>
        <v>0.13727714066991784</v>
      </c>
    </row>
    <row r="141" spans="1:7" x14ac:dyDescent="0.2">
      <c r="A141" s="7" t="str">
        <f>AE2114_SDOMIJ_DOC!N49</f>
        <v>AE2114 SDOM J TOC-T0</v>
      </c>
      <c r="B141" s="7">
        <f>AE2114_SDOMIJ_DOC!Q49</f>
        <v>100.20160765160766</v>
      </c>
      <c r="C141" s="7">
        <f>AE2114_SDOMIJ_DOC!P49</f>
        <v>1.2109039146291152</v>
      </c>
      <c r="F141" s="28"/>
      <c r="G141" s="28"/>
    </row>
    <row r="142" spans="1:7" x14ac:dyDescent="0.2">
      <c r="A142" s="7" t="str">
        <f>AE2114_SDOMIJ_DOC!N50</f>
        <v>AE2114 SDOM IJ TOC-T0</v>
      </c>
      <c r="B142" s="7">
        <f>AE2114_SDOMIJ_DOC!Q50</f>
        <v>99.926882376882361</v>
      </c>
      <c r="C142" s="7">
        <f>AE2114_SDOMIJ_DOC!P50</f>
        <v>1.0950665699296012</v>
      </c>
      <c r="F142" s="27">
        <f>AVERAGE(B142:B144)</f>
        <v>99.273646723646721</v>
      </c>
      <c r="G142" s="27">
        <f>STDEV(B142:B144)</f>
        <v>0.83186751357137623</v>
      </c>
    </row>
    <row r="143" spans="1:7" x14ac:dyDescent="0.2">
      <c r="A143" s="7" t="str">
        <f>AE2114_SDOMIJ_DOC!N51</f>
        <v>AE2114 SDOM IJ TOC-T0</v>
      </c>
      <c r="B143" s="7">
        <f>AE2114_SDOMIJ_DOC!Q51</f>
        <v>98.337138787138784</v>
      </c>
      <c r="C143" s="7">
        <f>AE2114_SDOMIJ_DOC!P51</f>
        <v>1.0967561483884645</v>
      </c>
      <c r="F143" s="28"/>
      <c r="G143" s="28"/>
    </row>
    <row r="144" spans="1:7" x14ac:dyDescent="0.2">
      <c r="A144" s="7" t="str">
        <f>AE2114_SDOMIJ_DOC!N52</f>
        <v>AE2114 SDOM IJ TOC-T0</v>
      </c>
      <c r="B144" s="7">
        <f>AE2114_SDOMIJ_DOC!Q52</f>
        <v>99.556919006919017</v>
      </c>
      <c r="C144" s="7">
        <f>AE2114_SDOMIJ_DOC!P52</f>
        <v>1.8398965124234492</v>
      </c>
      <c r="F144" s="28"/>
      <c r="G144" s="28"/>
    </row>
    <row r="145" spans="1:7" x14ac:dyDescent="0.2">
      <c r="A145" s="7" t="str">
        <f>AE2114_SDOMIJ_DOC!N53</f>
        <v>AE2114 SDOM I DOC-T0</v>
      </c>
      <c r="B145" s="7">
        <f>AE2114_SDOMIJ_DOC!Q53</f>
        <v>101.08072853072852</v>
      </c>
      <c r="C145" s="7">
        <f>AE2114_SDOMIJ_DOC!P53</f>
        <v>0.45446347784051522</v>
      </c>
      <c r="F145" s="27">
        <f>AVERAGE(B145:B146)</f>
        <v>101.18878713878713</v>
      </c>
      <c r="G145" s="27">
        <f>STDEV(B145:B146)</f>
        <v>0.15281794904764914</v>
      </c>
    </row>
    <row r="146" spans="1:7" x14ac:dyDescent="0.2">
      <c r="A146" s="7" t="str">
        <f>AE2114_SDOMIJ_DOC!N54</f>
        <v>AE2114 SDOM I DOC-T0</v>
      </c>
      <c r="B146" s="7">
        <f>AE2114_SDOMIJ_DOC!Q54</f>
        <v>101.29684574684575</v>
      </c>
      <c r="C146" s="7">
        <f>AE2114_SDOMIJ_DOC!P54</f>
        <v>1.9216740042331013</v>
      </c>
      <c r="F146" s="28"/>
      <c r="G146" s="28"/>
    </row>
    <row r="147" spans="1:7" x14ac:dyDescent="0.2">
      <c r="A147" s="7" t="str">
        <f>AE2114_SDOMIJ_DOC!N55</f>
        <v>AE2114 SDOM J DOC-T0</v>
      </c>
      <c r="B147" s="7">
        <f>AE2114_SDOMIJ_DOC!Q55</f>
        <v>101.64849409849408</v>
      </c>
      <c r="C147" s="7">
        <f>AE2114_SDOMIJ_DOC!P55</f>
        <v>1.8342872591895618</v>
      </c>
      <c r="F147" s="27">
        <f>AVERAGE(B147:B148)</f>
        <v>100.91223036223035</v>
      </c>
      <c r="G147" s="27">
        <f>STDEV(B147:B148)</f>
        <v>1.0412341613076648</v>
      </c>
    </row>
    <row r="148" spans="1:7" x14ac:dyDescent="0.2">
      <c r="A148" s="7" t="str">
        <f>AE2114_SDOMIJ_DOC!N56</f>
        <v>AE2114 SDOM J DOC-T0</v>
      </c>
      <c r="B148" s="7">
        <f>AE2114_SDOMIJ_DOC!Q56</f>
        <v>100.17596662596661</v>
      </c>
      <c r="C148" s="7">
        <f>AE2114_SDOMIJ_DOC!P56</f>
        <v>1.7423849994920619</v>
      </c>
      <c r="F148" s="28"/>
      <c r="G148" s="28"/>
    </row>
    <row r="149" spans="1:7" x14ac:dyDescent="0.2">
      <c r="A149" s="7" t="str">
        <f>AE2114_SDOMIJ_DOC!N57</f>
        <v>AE2114 SDOM I TOC-T9</v>
      </c>
      <c r="B149" s="7">
        <f>AE2114_SDOMIJ_DOC!Q57</f>
        <v>99.025783475783456</v>
      </c>
      <c r="C149" s="7">
        <f>AE2114_SDOMIJ_DOC!P57</f>
        <v>0.93873000595015277</v>
      </c>
      <c r="F149" s="27">
        <f>AVERAGE(B149:B150)</f>
        <v>98.752889702889689</v>
      </c>
      <c r="G149" s="27">
        <f>STDEV(B149:B150)</f>
        <v>0.38593007471353807</v>
      </c>
    </row>
    <row r="150" spans="1:7" x14ac:dyDescent="0.2">
      <c r="A150" s="7" t="str">
        <f>AE2114_SDOMIJ_DOC!N58</f>
        <v>AE2114 SDOM I TOC-T9</v>
      </c>
      <c r="B150" s="7">
        <f>AE2114_SDOMIJ_DOC!Q58</f>
        <v>98.479995929995908</v>
      </c>
      <c r="C150" s="7">
        <f>AE2114_SDOMIJ_DOC!P58</f>
        <v>1.5920418558759657</v>
      </c>
      <c r="F150" s="28"/>
      <c r="G150" s="28"/>
    </row>
    <row r="151" spans="1:7" x14ac:dyDescent="0.2">
      <c r="A151" s="7" t="str">
        <f>AE2114_SDOMIJ_DOC!N59</f>
        <v>AE2114 SDOM J TOC-T9</v>
      </c>
      <c r="B151" s="7">
        <f>AE2114_SDOMIJ_DOC!Q59</f>
        <v>103.98549043549043</v>
      </c>
      <c r="C151" s="7">
        <f>AE2114_SDOMIJ_DOC!P59</f>
        <v>1.1899125180059169</v>
      </c>
      <c r="F151" s="27">
        <f>AVERAGE(B151:B152)</f>
        <v>103.42321937321935</v>
      </c>
      <c r="G151" s="27">
        <f>STDEV(B151:B152)</f>
        <v>0.79517136199367811</v>
      </c>
    </row>
    <row r="152" spans="1:7" x14ac:dyDescent="0.2">
      <c r="A152" s="7" t="str">
        <f>AE2114_SDOMIJ_DOC!N60</f>
        <v>AE2114 SDOM J TOC-T9</v>
      </c>
      <c r="B152" s="7">
        <f>AE2114_SDOMIJ_DOC!Q60</f>
        <v>102.86094831094829</v>
      </c>
      <c r="C152" s="7">
        <f>AE2114_SDOMIJ_DOC!P60</f>
        <v>0.52429599071068245</v>
      </c>
      <c r="F152" s="28"/>
      <c r="G152" s="28"/>
    </row>
    <row r="153" spans="1:7" x14ac:dyDescent="0.2">
      <c r="A153" s="7" t="str">
        <f>AE2114_SDOMIJ_DOC!N61</f>
        <v>AE2114 SDOM IJ TOC-T9</v>
      </c>
      <c r="B153" s="7">
        <f>AE2114_SDOMIJ_DOC!Q61</f>
        <v>95.304171754171762</v>
      </c>
      <c r="C153" s="7">
        <f>AE2114_SDOMIJ_DOC!P61</f>
        <v>1.6694257241700612</v>
      </c>
      <c r="F153" s="27">
        <f>AVERAGE(B153:B155)</f>
        <v>94.753500203500209</v>
      </c>
      <c r="G153" s="27">
        <f>STDEV(B153:B155)</f>
        <v>1.0438746407009019</v>
      </c>
    </row>
    <row r="154" spans="1:7" x14ac:dyDescent="0.2">
      <c r="A154" s="7" t="str">
        <f>AE2114_SDOMIJ_DOC!N62</f>
        <v>AE2114 SDOM IJ TOC-T9</v>
      </c>
      <c r="B154" s="7">
        <f>AE2114_SDOMIJ_DOC!Q62</f>
        <v>95.40673585673585</v>
      </c>
      <c r="C154" s="7">
        <f>AE2114_SDOMIJ_DOC!P62</f>
        <v>0.43044579320511017</v>
      </c>
      <c r="F154" s="28"/>
      <c r="G154" s="28"/>
    </row>
    <row r="155" spans="1:7" x14ac:dyDescent="0.2">
      <c r="A155" s="7" t="str">
        <f>AE2114_SDOMIJ_DOC!N63</f>
        <v>AE2114 SDOM IJ TOC-T9</v>
      </c>
      <c r="B155" s="7">
        <f>AE2114_SDOMIJ_DOC!Q63</f>
        <v>93.549592999593003</v>
      </c>
      <c r="C155" s="7">
        <f>AE2114_SDOMIJ_DOC!P63</f>
        <v>0.55036553850976788</v>
      </c>
      <c r="F155" s="28"/>
      <c r="G155" s="28"/>
    </row>
    <row r="156" spans="1:7" x14ac:dyDescent="0.2">
      <c r="A156" s="7" t="str">
        <f>AE2114_SDOMIJ_DOC!N64</f>
        <v>AE2114 SDOM I DOC-T9</v>
      </c>
      <c r="B156" s="7">
        <f>AE2114_SDOMIJ_DOC!Q64</f>
        <v>98.095380545380536</v>
      </c>
      <c r="C156" s="7">
        <f>AE2114_SDOMIJ_DOC!P64</f>
        <v>1.2068415845970679</v>
      </c>
      <c r="F156" s="27">
        <f>AVERAGE(B156:B157)</f>
        <v>98.835307285307294</v>
      </c>
      <c r="G156" s="27">
        <f>STDEV(B156:B157)</f>
        <v>1.0464144307669219</v>
      </c>
    </row>
    <row r="157" spans="1:7" x14ac:dyDescent="0.2">
      <c r="A157" s="7" t="str">
        <f>AE2114_SDOMIJ_DOC!N65</f>
        <v>AE2114 SDOM I DOC-T9</v>
      </c>
      <c r="B157" s="7">
        <f>AE2114_SDOMIJ_DOC!Q65</f>
        <v>99.575234025234039</v>
      </c>
      <c r="C157" s="7">
        <f>AE2114_SDOMIJ_DOC!P65</f>
        <v>0.50025151666128453</v>
      </c>
      <c r="F157" s="28"/>
      <c r="G157" s="28"/>
    </row>
    <row r="158" spans="1:7" x14ac:dyDescent="0.2">
      <c r="A158" s="7" t="str">
        <f>AE2114_SDOMIJ_DOC!N66</f>
        <v>AE2114 SDOM J DOC-T9</v>
      </c>
      <c r="B158" s="7">
        <f>AE2114_SDOMIJ_DOC!Q66</f>
        <v>103.32614977614978</v>
      </c>
      <c r="C158" s="7">
        <f>AE2114_SDOMIJ_DOC!P66</f>
        <v>0.1906522150867872</v>
      </c>
      <c r="F158" s="27">
        <f>AVERAGE(B158:B159)</f>
        <v>103.32431827431827</v>
      </c>
      <c r="G158" s="27">
        <f>STDEV(B158:B159)</f>
        <v>2.590134729623556E-3</v>
      </c>
    </row>
    <row r="159" spans="1:7" x14ac:dyDescent="0.2">
      <c r="A159" s="7" t="str">
        <f>AE2114_SDOMIJ_DOC!N67</f>
        <v>AE2114 SDOM J DOC-T9</v>
      </c>
      <c r="B159" s="7">
        <f>AE2114_SDOMIJ_DOC!Q67</f>
        <v>103.32248677248677</v>
      </c>
      <c r="C159" s="7">
        <f>AE2114_SDOMIJ_DOC!P67</f>
        <v>0.74994129572076129</v>
      </c>
      <c r="F159" s="28"/>
      <c r="G159" s="28"/>
    </row>
    <row r="160" spans="1:7" x14ac:dyDescent="0.2">
      <c r="A160" s="7" t="str">
        <f>AE2114_SDOMIJ_DOC!N68</f>
        <v>AE2114 SDOM IJ TOC-T11</v>
      </c>
      <c r="B160" s="7">
        <f>AE2114_SDOMIJ_DOC!Q68</f>
        <v>93.285856735856726</v>
      </c>
      <c r="C160" s="7">
        <f>AE2114_SDOMIJ_DOC!P68</f>
        <v>1.4462278836943756</v>
      </c>
      <c r="F160" s="27">
        <f>AVERAGE(B160:B162)</f>
        <v>93.902462352462337</v>
      </c>
      <c r="G160" s="27">
        <f>STDEV(B160:B162)</f>
        <v>0.6424195554545018</v>
      </c>
    </row>
    <row r="161" spans="1:7" x14ac:dyDescent="0.2">
      <c r="A161" s="7" t="str">
        <f>AE2114_SDOMIJ_DOC!N69</f>
        <v>AE2114 SDOM IJ TOC-T11</v>
      </c>
      <c r="B161" s="7">
        <f>AE2114_SDOMIJ_DOC!Q69</f>
        <v>93.853622303622288</v>
      </c>
      <c r="C161" s="7">
        <f>AE2114_SDOMIJ_DOC!P69</f>
        <v>1.7340715051652156</v>
      </c>
      <c r="F161" s="28"/>
      <c r="G161" s="28"/>
    </row>
    <row r="162" spans="1:7" x14ac:dyDescent="0.2">
      <c r="A162" s="7" t="str">
        <f>AE2114_SDOMIJ_DOC!N70</f>
        <v>AE2114 SDOM IJ TOC-T11</v>
      </c>
      <c r="B162" s="7">
        <f>AE2114_SDOMIJ_DOC!Q70</f>
        <v>94.56790801790801</v>
      </c>
      <c r="C162" s="7">
        <f>AE2114_SDOMIJ_DOC!P70</f>
        <v>0.65169560453550202</v>
      </c>
      <c r="F162" s="28"/>
      <c r="G162" s="28"/>
    </row>
    <row r="163" spans="1:7" x14ac:dyDescent="0.2">
      <c r="A163" s="7" t="str">
        <f>AE2114_SDOMIJ_DOC!N71</f>
        <v>AE2114 SDOM IJ TOC-T12</v>
      </c>
      <c r="B163" s="7">
        <f>AE2114_SDOMIJ_DOC!Q71</f>
        <v>75.827981277981266</v>
      </c>
      <c r="C163" s="7">
        <f>AE2114_SDOMIJ_DOC!P71</f>
        <v>0.87948710320638435</v>
      </c>
      <c r="F163" s="27">
        <f>AVERAGE(B163:B165)</f>
        <v>75.903683353683348</v>
      </c>
      <c r="G163" s="27">
        <f>STDEV(B163:B165)</f>
        <v>0.18080303091054453</v>
      </c>
    </row>
    <row r="164" spans="1:7" x14ac:dyDescent="0.2">
      <c r="A164" s="7" t="str">
        <f>AE2114_SDOMIJ_DOC!N72</f>
        <v>AE2114 SDOM IJ TOC-T12</v>
      </c>
      <c r="B164" s="7">
        <f>AE2114_SDOMIJ_DOC!Q72</f>
        <v>75.773036223036215</v>
      </c>
      <c r="C164" s="7">
        <f>AE2114_SDOMIJ_DOC!P72</f>
        <v>1.0105907799848717</v>
      </c>
      <c r="F164" s="28"/>
      <c r="G164" s="28"/>
    </row>
    <row r="165" spans="1:7" x14ac:dyDescent="0.2">
      <c r="A165" s="7" t="str">
        <f>AE2114_SDOMIJ_DOC!N73</f>
        <v>AE2114 SDOM IJ TOC-T12</v>
      </c>
      <c r="B165" s="7">
        <f>AE2114_SDOMIJ_DOC!Q73</f>
        <v>76.11003256003255</v>
      </c>
      <c r="C165" s="7">
        <f>AE2114_SDOMIJ_DOC!P73</f>
        <v>0.37043454564385414</v>
      </c>
      <c r="F165" s="28"/>
      <c r="G165" s="28"/>
    </row>
    <row r="166" spans="1:7" x14ac:dyDescent="0.2">
      <c r="A166" s="7" t="str">
        <f>AE2114_SDOMIJ_DOC!N74</f>
        <v>AE2114 SDOM IJ TOC-T13</v>
      </c>
      <c r="B166" s="7">
        <f>AE2114_SDOMIJ_DOC!Q74</f>
        <v>76.831644281644287</v>
      </c>
      <c r="C166" s="7">
        <f>AE2114_SDOMIJ_DOC!P74</f>
        <v>0.45322177202859759</v>
      </c>
      <c r="F166" s="27">
        <f>AVERAGE(B166:B168)</f>
        <v>75.609422059422059</v>
      </c>
      <c r="G166" s="27">
        <f>STDEV(B166:B168)</f>
        <v>1.0930880027036085</v>
      </c>
    </row>
    <row r="167" spans="1:7" x14ac:dyDescent="0.2">
      <c r="A167" s="7" t="str">
        <f>AE2114_SDOMIJ_DOC!N75</f>
        <v>AE2114 SDOM IJ TOC-T13</v>
      </c>
      <c r="B167" s="7">
        <f>AE2114_SDOMIJ_DOC!Q75</f>
        <v>75.271204721204711</v>
      </c>
      <c r="C167" s="7">
        <f>AE2114_SDOMIJ_DOC!P75</f>
        <v>1.4233632874080584</v>
      </c>
      <c r="F167" s="28"/>
      <c r="G167" s="28"/>
    </row>
    <row r="168" spans="1:7" x14ac:dyDescent="0.2">
      <c r="A168" s="7" t="str">
        <f>AE2114_SDOMIJ_DOC!N76</f>
        <v>AE2114 SDOM IJ TOC-T13</v>
      </c>
      <c r="B168" s="7">
        <f>AE2114_SDOMIJ_DOC!Q76</f>
        <v>74.725417175417192</v>
      </c>
      <c r="C168" s="7">
        <f>AE2114_SDOMIJ_DOC!P76</f>
        <v>0.26058866537483233</v>
      </c>
      <c r="F168" s="28"/>
      <c r="G168" s="28"/>
    </row>
    <row r="169" spans="1:7" x14ac:dyDescent="0.2">
      <c r="A169" s="7" t="str">
        <f>AE2114_SDOMIJ_DOC!N77</f>
        <v>AE2114 SDOM IJ TOC-T14</v>
      </c>
      <c r="B169" s="7">
        <f>AE2114_SDOMIJ_DOC!Q77</f>
        <v>75.051424501424492</v>
      </c>
      <c r="C169" s="7">
        <f>AE2114_SDOMIJ_DOC!P77</f>
        <v>0.46635374008621927</v>
      </c>
      <c r="F169" s="27">
        <f>AVERAGE(B169:B171)</f>
        <v>73.816992266992258</v>
      </c>
      <c r="G169" s="27">
        <f>STDEV(B169:B171)</f>
        <v>1.1192679171418602</v>
      </c>
    </row>
    <row r="170" spans="1:7" x14ac:dyDescent="0.2">
      <c r="A170" s="7" t="str">
        <f>AE2114_SDOMIJ_DOC!N78</f>
        <v>AE2114 SDOM IJ TOC-T14</v>
      </c>
      <c r="B170" s="7">
        <f>AE2114_SDOMIJ_DOC!Q78</f>
        <v>72.868274318274317</v>
      </c>
      <c r="C170" s="7">
        <f>AE2114_SDOMIJ_DOC!P78</f>
        <v>1.3700759977992454</v>
      </c>
      <c r="F170" s="28"/>
      <c r="G170" s="28"/>
    </row>
    <row r="171" spans="1:7" x14ac:dyDescent="0.2">
      <c r="A171" s="7" t="str">
        <f>AE2114_SDOMIJ_DOC!N79</f>
        <v>AE2114 SDOM IJ TOC-T14</v>
      </c>
      <c r="B171" s="7">
        <f>AE2114_SDOMIJ_DOC!Q79</f>
        <v>73.531277981277981</v>
      </c>
      <c r="C171" s="7">
        <f>AE2114_SDOMIJ_DOC!P79</f>
        <v>0.68311826615284099</v>
      </c>
      <c r="F171" s="28"/>
      <c r="G171" s="28"/>
    </row>
    <row r="172" spans="1:7" x14ac:dyDescent="0.2">
      <c r="A172" s="7" t="str">
        <f>AE2114_SDOMKL_DOC!N47</f>
        <v>AE2114 SDOM K TOC-T0</v>
      </c>
      <c r="B172" s="7">
        <f>AE2114_SDOMKL_DOC!Q47</f>
        <v>88.736186620397149</v>
      </c>
      <c r="C172" s="7">
        <f>AE2114_SDOMKL_DOC!P47</f>
        <v>1.3466508763221996</v>
      </c>
      <c r="F172" s="27">
        <f>AVERAGE(B172:B173)</f>
        <v>88.564025448235981</v>
      </c>
      <c r="G172" s="27">
        <f>STDEV(B172:B173)</f>
        <v>0.24347266458437311</v>
      </c>
    </row>
    <row r="173" spans="1:7" x14ac:dyDescent="0.2">
      <c r="A173" s="7" t="str">
        <f>AE2114_SDOMKL_DOC!N48</f>
        <v>AE2114 SDOM K TOC-T0</v>
      </c>
      <c r="B173" s="7">
        <f>AE2114_SDOMKL_DOC!Q48</f>
        <v>88.391864276074813</v>
      </c>
      <c r="C173" s="7">
        <f>AE2114_SDOMKL_DOC!P48</f>
        <v>0.33258782308618817</v>
      </c>
      <c r="F173" s="28"/>
      <c r="G173" s="28"/>
    </row>
    <row r="174" spans="1:7" x14ac:dyDescent="0.2">
      <c r="A174" s="7" t="str">
        <f>AE2114_SDOMKL_DOC!N49</f>
        <v>AE2114 SDOM L TOC-T0</v>
      </c>
      <c r="B174" s="7">
        <f>AE2114_SDOMKL_DOC!Q49</f>
        <v>87.640948525159047</v>
      </c>
      <c r="C174" s="7">
        <f>AE2114_SDOMKL_DOC!P49</f>
        <v>1.1703339696218487</v>
      </c>
      <c r="F174" s="27">
        <f>AVERAGE(B174:B175)</f>
        <v>87.424831309041835</v>
      </c>
      <c r="G174" s="27">
        <f>STDEV(B174:B175)</f>
        <v>0.30563589809527819</v>
      </c>
    </row>
    <row r="175" spans="1:7" x14ac:dyDescent="0.2">
      <c r="A175" s="7" t="str">
        <f>AE2114_SDOMKL_DOC!N50</f>
        <v>AE2114 SDOM L TOC-T0</v>
      </c>
      <c r="B175" s="7">
        <f>AE2114_SDOMKL_DOC!Q50</f>
        <v>87.208714092924623</v>
      </c>
      <c r="C175" s="7">
        <f>AE2114_SDOMKL_DOC!P50</f>
        <v>1.2345083182170375</v>
      </c>
      <c r="F175" s="28"/>
      <c r="G175" s="28"/>
    </row>
    <row r="176" spans="1:7" x14ac:dyDescent="0.2">
      <c r="A176" s="7" t="str">
        <f>AE2114_SDOMKL_DOC!N51</f>
        <v>AE2114 SDOM KL TOC-T0</v>
      </c>
      <c r="B176" s="7">
        <f>AE2114_SDOMKL_DOC!Q51</f>
        <v>87.904684788895324</v>
      </c>
      <c r="C176" s="7">
        <f>AE2114_SDOMKL_DOC!P51</f>
        <v>1.3183302340940481</v>
      </c>
      <c r="F176" s="27">
        <f>AVERAGE(B176:B178)</f>
        <v>87.881485765696311</v>
      </c>
      <c r="G176" s="27">
        <f>STDEV(B176:B178)</f>
        <v>0.14244956101980411</v>
      </c>
    </row>
    <row r="177" spans="1:7" x14ac:dyDescent="0.2">
      <c r="A177" s="7" t="str">
        <f>AE2114_SDOMKL_DOC!N52</f>
        <v>AE2114 SDOM KL TOC-T0</v>
      </c>
      <c r="B177" s="7">
        <f>AE2114_SDOMKL_DOC!Q52</f>
        <v>88.010911895122433</v>
      </c>
      <c r="C177" s="7">
        <f>AE2114_SDOMKL_DOC!P52</f>
        <v>0.89857145768910573</v>
      </c>
      <c r="F177" s="28"/>
      <c r="G177" s="28"/>
    </row>
    <row r="178" spans="1:7" x14ac:dyDescent="0.2">
      <c r="A178" s="7" t="str">
        <f>AE2114_SDOMKL_DOC!N53</f>
        <v>AE2114 SDOM KL TOC-T0</v>
      </c>
      <c r="B178" s="7">
        <f>AE2114_SDOMKL_DOC!Q53</f>
        <v>87.728860613071149</v>
      </c>
      <c r="C178" s="7">
        <f>AE2114_SDOMKL_DOC!P53</f>
        <v>0.19544793512020564</v>
      </c>
      <c r="F178" s="28"/>
      <c r="G178" s="28"/>
    </row>
    <row r="179" spans="1:7" x14ac:dyDescent="0.2">
      <c r="A179" s="7" t="str">
        <f>AE2114_SDOMKL_DOC!N54</f>
        <v>AE2114 SDOM K DOC-T0</v>
      </c>
      <c r="B179" s="7">
        <f>AE2114_SDOMKL_DOC!Q54</f>
        <v>88.926662810873339</v>
      </c>
      <c r="C179" s="7">
        <f>AE2114_SDOMKL_DOC!P54</f>
        <v>1.468023838450458</v>
      </c>
      <c r="F179" s="27">
        <f>AVERAGE(B179:B180)</f>
        <v>89.166589550800083</v>
      </c>
      <c r="G179" s="27">
        <f>STDEV(B179:B180)</f>
        <v>0.3393076495803643</v>
      </c>
    </row>
    <row r="180" spans="1:7" x14ac:dyDescent="0.2">
      <c r="A180" s="7" t="str">
        <f>AE2114_SDOMKL_DOC!N55</f>
        <v>AE2114 SDOM K DOC-T0</v>
      </c>
      <c r="B180" s="7">
        <f>AE2114_SDOMKL_DOC!Q55</f>
        <v>89.406516290726827</v>
      </c>
      <c r="C180" s="7">
        <f>AE2114_SDOMKL_DOC!P55</f>
        <v>1.127824492186126</v>
      </c>
      <c r="F180" s="28"/>
      <c r="G180" s="28"/>
    </row>
    <row r="181" spans="1:7" x14ac:dyDescent="0.2">
      <c r="A181" s="7" t="str">
        <f>AE2114_SDOMKL_DOC!N56</f>
        <v>AE2114 SDOM L DOC-T0</v>
      </c>
      <c r="B181" s="7">
        <f>AE2114_SDOMKL_DOC!Q56</f>
        <v>89.109812994023514</v>
      </c>
      <c r="C181" s="7">
        <f>AE2114_SDOMKL_DOC!P56</f>
        <v>0.18852907300304844</v>
      </c>
      <c r="F181" s="27">
        <f>AVERAGE(B181:B182)</f>
        <v>88.388201272411806</v>
      </c>
      <c r="G181" s="27">
        <f>STDEV(B181:B182)</f>
        <v>1.0205130834706864</v>
      </c>
    </row>
    <row r="182" spans="1:7" x14ac:dyDescent="0.2">
      <c r="A182" s="7" t="str">
        <f>AE2114_SDOMKL_DOC!N57</f>
        <v>AE2114 SDOM L DOC-T0</v>
      </c>
      <c r="B182" s="7">
        <f>AE2114_SDOMKL_DOC!Q57</f>
        <v>87.666589550800083</v>
      </c>
      <c r="C182" s="7">
        <f>AE2114_SDOMKL_DOC!P57</f>
        <v>1.5207774850115396</v>
      </c>
      <c r="F182" s="28"/>
      <c r="G182" s="28"/>
    </row>
    <row r="183" spans="1:7" x14ac:dyDescent="0.2">
      <c r="A183" s="7" t="str">
        <f>AE2114_SDOMKL_DOC!N58</f>
        <v>AE2114 SDOM K TOC-T9</v>
      </c>
      <c r="B183" s="7">
        <f>AE2114_SDOMKL_DOC!Q58</f>
        <v>97.252670136880653</v>
      </c>
      <c r="C183" s="7">
        <f>AE2114_SDOMKL_DOC!P58</f>
        <v>0.64455334910666739</v>
      </c>
      <c r="F183" s="27">
        <f>AVERAGE(B183:B184)</f>
        <v>97.556699440909966</v>
      </c>
      <c r="G183" s="27">
        <f>STDEV(B183:B184)</f>
        <v>0.42996236511709834</v>
      </c>
    </row>
    <row r="184" spans="1:7" x14ac:dyDescent="0.2">
      <c r="A184" s="7" t="str">
        <f>AE2114_SDOMKL_DOC!N59</f>
        <v>AE2114 SDOM K TOC-T9</v>
      </c>
      <c r="B184" s="7">
        <f>AE2114_SDOMKL_DOC!Q59</f>
        <v>97.860728744939266</v>
      </c>
      <c r="C184" s="7">
        <f>AE2114_SDOMKL_DOC!P59</f>
        <v>1.0980949423960571</v>
      </c>
      <c r="F184" s="28"/>
      <c r="G184" s="28"/>
    </row>
    <row r="185" spans="1:7" x14ac:dyDescent="0.2">
      <c r="A185" s="7" t="str">
        <f>AE2114_SDOMKL_DOC!N60</f>
        <v>AE2114 SDOM L TOC-T9</v>
      </c>
      <c r="B185" s="7">
        <f>AE2114_SDOMKL_DOC!Q60</f>
        <v>90.915673799884345</v>
      </c>
      <c r="C185" s="7">
        <f>AE2114_SDOMKL_DOC!P60</f>
        <v>0.40111144543583416</v>
      </c>
      <c r="F185" s="27">
        <f>AVERAGE(B185:B186)</f>
        <v>90.717871602082141</v>
      </c>
      <c r="G185" s="27">
        <f>STDEV(B185:B186)</f>
        <v>0.27973455079909282</v>
      </c>
    </row>
    <row r="186" spans="1:7" x14ac:dyDescent="0.2">
      <c r="A186" s="7" t="str">
        <f>AE2114_SDOMKL_DOC!N61</f>
        <v>AE2114 SDOM L TOC-T9</v>
      </c>
      <c r="B186" s="7">
        <f>AE2114_SDOMKL_DOC!Q61</f>
        <v>90.520069404279923</v>
      </c>
      <c r="C186" s="7">
        <f>AE2114_SDOMKL_DOC!P61</f>
        <v>0.54329889635272821</v>
      </c>
      <c r="F186" s="28"/>
      <c r="G186" s="28"/>
    </row>
    <row r="187" spans="1:7" x14ac:dyDescent="0.2">
      <c r="A187" s="7" t="str">
        <f>AE2114_SDOMKL_DOC!N62</f>
        <v>AE2114 SDOM KL TOC-T9</v>
      </c>
      <c r="B187" s="7">
        <f>AE2114_SDOMKL_DOC!Q62</f>
        <v>85.809446693657222</v>
      </c>
      <c r="C187" s="7">
        <f>AE2114_SDOMKL_DOC!P62</f>
        <v>0.49426123393514237</v>
      </c>
      <c r="F187" s="27">
        <f>AVERAGE(B187:B189)</f>
        <v>86.379654263864794</v>
      </c>
      <c r="G187" s="27">
        <f>STDEV(B187:B189)</f>
        <v>0.54901488629489226</v>
      </c>
    </row>
    <row r="188" spans="1:7" x14ac:dyDescent="0.2">
      <c r="A188" s="7" t="str">
        <f>AE2114_SDOMKL_DOC!N63</f>
        <v>AE2114 SDOM KL TOC-T9</v>
      </c>
      <c r="B188" s="7">
        <f>AE2114_SDOMKL_DOC!Q63</f>
        <v>86.424831309041849</v>
      </c>
      <c r="C188" s="7">
        <f>AE2114_SDOMKL_DOC!P63</f>
        <v>5.8148380462957165E-2</v>
      </c>
      <c r="F188" s="28"/>
      <c r="G188" s="28"/>
    </row>
    <row r="189" spans="1:7" x14ac:dyDescent="0.2">
      <c r="A189" s="7" t="str">
        <f>AE2114_SDOMKL_DOC!N64</f>
        <v>AE2114 SDOM KL TOC-T9</v>
      </c>
      <c r="B189" s="7">
        <f>AE2114_SDOMKL_DOC!Q64</f>
        <v>86.904684788895324</v>
      </c>
      <c r="C189" s="7">
        <f>AE2114_SDOMKL_DOC!P64</f>
        <v>1.5972418161672548</v>
      </c>
      <c r="F189" s="28"/>
      <c r="G189" s="28"/>
    </row>
    <row r="190" spans="1:7" x14ac:dyDescent="0.2">
      <c r="A190" s="7" t="str">
        <f>AE2114_SDOMKL_DOC!N65</f>
        <v>AE2114 SDOM K DOC-T9</v>
      </c>
      <c r="B190" s="7">
        <f>AE2114_SDOMKL_DOC!Q65</f>
        <v>98.278311162521689</v>
      </c>
      <c r="C190" s="7">
        <f>AE2114_SDOMKL_DOC!P65</f>
        <v>0.42508206632642881</v>
      </c>
      <c r="F190" s="27">
        <f>AVERAGE(B190:B191)</f>
        <v>97.738018122228652</v>
      </c>
      <c r="G190" s="27">
        <f>STDEV(B190:B191)</f>
        <v>0.7640897452382055</v>
      </c>
    </row>
    <row r="191" spans="1:7" x14ac:dyDescent="0.2">
      <c r="A191" s="7" t="str">
        <f>AE2114_SDOMKL_DOC!N66</f>
        <v>AE2114 SDOM K DOC-T9</v>
      </c>
      <c r="B191" s="7">
        <f>AE2114_SDOMKL_DOC!Q66</f>
        <v>97.197725081935616</v>
      </c>
      <c r="C191" s="7">
        <f>AE2114_SDOMKL_DOC!P66</f>
        <v>0.38482464218506546</v>
      </c>
      <c r="F191" s="28"/>
      <c r="G191" s="28"/>
    </row>
    <row r="192" spans="1:7" x14ac:dyDescent="0.2">
      <c r="A192" s="7" t="str">
        <f>AE2114_SDOMKL_DOC!N67</f>
        <v>AE2114 SDOM L DOC-T9</v>
      </c>
      <c r="B192" s="7">
        <f>AE2114_SDOMKL_DOC!Q67</f>
        <v>89.827761711972229</v>
      </c>
      <c r="C192" s="7">
        <f>AE2114_SDOMKL_DOC!P67</f>
        <v>1.308769218282209</v>
      </c>
      <c r="F192" s="27">
        <f>AVERAGE(B192:B193)</f>
        <v>90.140948525159047</v>
      </c>
      <c r="G192" s="27">
        <f>STDEV(B192:B193)</f>
        <v>0.44291303876520605</v>
      </c>
    </row>
    <row r="193" spans="1:7" x14ac:dyDescent="0.2">
      <c r="A193" s="7" t="str">
        <f>AE2114_SDOMKL_DOC!N68</f>
        <v>AE2114 SDOM L DOC-T9</v>
      </c>
      <c r="B193" s="7">
        <f>AE2114_SDOMKL_DOC!Q68</f>
        <v>90.454135338345864</v>
      </c>
      <c r="C193" s="7">
        <f>AE2114_SDOMKL_DOC!P68</f>
        <v>0.84296053159991058</v>
      </c>
      <c r="F193" s="28"/>
      <c r="G193" s="28"/>
    </row>
    <row r="194" spans="1:7" x14ac:dyDescent="0.2">
      <c r="A194" s="7" t="str">
        <f>AE2114_SDOMKL_DOC!N69</f>
        <v>AE2114 SDOM KL TOC-T11</v>
      </c>
      <c r="B194" s="7">
        <f>AE2114_SDOMKL_DOC!Q69</f>
        <v>84.571351455561995</v>
      </c>
      <c r="C194" s="7">
        <f>AE2114_SDOMKL_DOC!P69</f>
        <v>0.94187641643396025</v>
      </c>
      <c r="F194" s="27">
        <f>AVERAGE(B194:B196)</f>
        <v>85.118360002570526</v>
      </c>
      <c r="G194" s="27">
        <f>STDEV(B194:B196)</f>
        <v>0.70083449235498718</v>
      </c>
    </row>
    <row r="195" spans="1:7" x14ac:dyDescent="0.2">
      <c r="A195" s="7" t="str">
        <f>AE2114_SDOMKL_DOC!N70</f>
        <v>AE2114 SDOM KL TOC-T11</v>
      </c>
      <c r="B195" s="7">
        <f>AE2114_SDOMKL_DOC!Q70</f>
        <v>85.908347792558317</v>
      </c>
      <c r="C195" s="7">
        <f>AE2114_SDOMKL_DOC!P70</f>
        <v>0.8057275947175111</v>
      </c>
      <c r="F195" s="28"/>
      <c r="G195" s="28"/>
    </row>
    <row r="196" spans="1:7" x14ac:dyDescent="0.2">
      <c r="A196" s="7" t="str">
        <f>AE2114_SDOMKL_DOC!N71</f>
        <v>AE2114 SDOM KL TOC-T11</v>
      </c>
      <c r="B196" s="7">
        <f>AE2114_SDOMKL_DOC!Q71</f>
        <v>84.87538075959128</v>
      </c>
      <c r="C196" s="7">
        <f>AE2114_SDOMKL_DOC!P71</f>
        <v>0.99527928126918808</v>
      </c>
      <c r="F196" s="28"/>
      <c r="G196" s="28"/>
    </row>
    <row r="197" spans="1:7" x14ac:dyDescent="0.2">
      <c r="A197" s="7" t="str">
        <f>AE2114_SDOMKL_DOC!N72</f>
        <v>AE2114 SDOM KL TOC-T12</v>
      </c>
      <c r="B197" s="7">
        <f>AE2114_SDOMKL_DOC!Q72</f>
        <v>79.655600539811076</v>
      </c>
      <c r="C197" s="7">
        <f>AE2114_SDOMKL_DOC!P72</f>
        <v>0.97431077575023273</v>
      </c>
      <c r="F197" s="27">
        <f>AVERAGE(B197:B199)</f>
        <v>79.41262129683183</v>
      </c>
      <c r="G197" s="27">
        <f>STDEV(B197:B199)</f>
        <v>0.94497212157541077</v>
      </c>
    </row>
    <row r="198" spans="1:7" x14ac:dyDescent="0.2">
      <c r="A198" s="7" t="str">
        <f>AE2114_SDOMKL_DOC!N73</f>
        <v>AE2114 SDOM KL TOC-T12</v>
      </c>
      <c r="B198" s="7">
        <f>AE2114_SDOMKL_DOC!Q73</f>
        <v>80.21237709658763</v>
      </c>
      <c r="C198" s="7">
        <f>AE2114_SDOMKL_DOC!P73</f>
        <v>0.55820858832549758</v>
      </c>
      <c r="F198" s="28"/>
      <c r="G198" s="28"/>
    </row>
    <row r="199" spans="1:7" x14ac:dyDescent="0.2">
      <c r="A199" s="7" t="str">
        <f>AE2114_SDOMKL_DOC!N74</f>
        <v>AE2114 SDOM KL TOC-T12</v>
      </c>
      <c r="B199" s="7">
        <f>AE2114_SDOMKL_DOC!Q74</f>
        <v>78.369886254096784</v>
      </c>
      <c r="C199" s="7">
        <f>AE2114_SDOMKL_DOC!P74</f>
        <v>1.3518270229447862</v>
      </c>
      <c r="F199" s="28"/>
      <c r="G199" s="28"/>
    </row>
    <row r="200" spans="1:7" x14ac:dyDescent="0.2">
      <c r="A200" s="7" t="str">
        <f>AE2114_SDOMKL_DOC!N75</f>
        <v>AE2114 SDOM KL TOC-T13</v>
      </c>
      <c r="B200" s="7">
        <f>AE2114_SDOMKL_DOC!Q75</f>
        <v>79.120802005012521</v>
      </c>
      <c r="C200" s="7">
        <f>AE2114_SDOMKL_DOC!P75</f>
        <v>1.2938286880389847</v>
      </c>
      <c r="F200" s="27">
        <f>AVERAGE(B200:B202)</f>
        <v>78.443146327356843</v>
      </c>
      <c r="G200" s="27">
        <f>STDEV(B200:B202)</f>
        <v>0.62994078834870948</v>
      </c>
    </row>
    <row r="201" spans="1:7" x14ac:dyDescent="0.2">
      <c r="A201" s="7" t="str">
        <f>AE2114_SDOMKL_DOC!N76</f>
        <v>AE2114 SDOM KL TOC-T13</v>
      </c>
      <c r="B201" s="7">
        <f>AE2114_SDOMKL_DOC!Q76</f>
        <v>78.33325621746674</v>
      </c>
      <c r="C201" s="7">
        <f>AE2114_SDOMKL_DOC!P76</f>
        <v>0.26835095835007022</v>
      </c>
      <c r="F201" s="28"/>
      <c r="G201" s="28"/>
    </row>
    <row r="202" spans="1:7" x14ac:dyDescent="0.2">
      <c r="A202" s="7" t="str">
        <f>AE2114_SDOMKL_DOC!N77</f>
        <v>AE2114 SDOM KL TOC-T13</v>
      </c>
      <c r="B202" s="7">
        <f>AE2114_SDOMKL_DOC!Q77</f>
        <v>77.87538075959128</v>
      </c>
      <c r="C202" s="7">
        <f>AE2114_SDOMKL_DOC!P77</f>
        <v>1.4180934422628868</v>
      </c>
      <c r="F202" s="28"/>
      <c r="G202" s="28"/>
    </row>
    <row r="203" spans="1:7" x14ac:dyDescent="0.2">
      <c r="A203" s="7" t="str">
        <f>AE2114_SDOMKL_DOC!N78</f>
        <v>AE2114 SDOM KL TOC-T14</v>
      </c>
      <c r="B203" s="7">
        <f>AE2114_SDOMKL_DOC!Q78</f>
        <v>78.94497782918836</v>
      </c>
      <c r="C203" s="7">
        <f>AE2114_SDOMKL_DOC!P78</f>
        <v>0.90379744237844406</v>
      </c>
      <c r="F203" s="27">
        <f>AVERAGE(B203:B205)</f>
        <v>78.719092603303125</v>
      </c>
      <c r="G203" s="27">
        <f>STDEV(B203:B205)</f>
        <v>0.53690604527693186</v>
      </c>
    </row>
    <row r="204" spans="1:7" x14ac:dyDescent="0.2">
      <c r="A204" s="7" t="str">
        <f>AE2114_SDOMKL_DOC!N79</f>
        <v>AE2114 SDOM KL TOC-T14</v>
      </c>
      <c r="B204" s="7">
        <f>AE2114_SDOMKL_DOC!Q79</f>
        <v>78.106149990360521</v>
      </c>
      <c r="C204" s="7">
        <f>AE2114_SDOMKL_DOC!P79</f>
        <v>0.60857694487913827</v>
      </c>
    </row>
    <row r="205" spans="1:7" x14ac:dyDescent="0.2">
      <c r="A205" s="7" t="str">
        <f>AE2114_SDOMKL_DOC!N80</f>
        <v>AE2114 SDOM KL TOC-T14</v>
      </c>
      <c r="B205" s="7">
        <f>AE2114_SDOMKL_DOC!Q80</f>
        <v>79.106149990360521</v>
      </c>
      <c r="C205" s="7">
        <f>AE2114_SDOMKL_DOC!P80</f>
        <v>0.62560199241715575</v>
      </c>
    </row>
  </sheetData>
  <mergeCells count="8">
    <mergeCell ref="I17:N17"/>
    <mergeCell ref="P17:U17"/>
    <mergeCell ref="W17:AB17"/>
    <mergeCell ref="I16:AB16"/>
    <mergeCell ref="I5:AB5"/>
    <mergeCell ref="I6:N6"/>
    <mergeCell ref="P6:U6"/>
    <mergeCell ref="W6:AB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3DC1-AB5F-4648-87F3-6D067063B6F0}">
  <sheetPr codeName="Sheet7"/>
  <dimension ref="A1:AD500"/>
  <sheetViews>
    <sheetView workbookViewId="0">
      <selection activeCell="B14" sqref="B14"/>
    </sheetView>
  </sheetViews>
  <sheetFormatPr baseColWidth="10" defaultRowHeight="16" x14ac:dyDescent="0.2"/>
  <cols>
    <col min="2" max="2" width="22.5" bestFit="1" customWidth="1"/>
    <col min="12" max="12" width="4.33203125" bestFit="1" customWidth="1"/>
    <col min="13" max="13" width="9.5" bestFit="1" customWidth="1"/>
    <col min="14" max="14" width="22.5" bestFit="1" customWidth="1"/>
    <col min="21" max="22" width="21.1640625" bestFit="1" customWidth="1"/>
  </cols>
  <sheetData>
    <row r="1" spans="1:30" x14ac:dyDescent="0.2">
      <c r="A1" s="1" t="s">
        <v>0</v>
      </c>
      <c r="B1" s="2">
        <v>44550.723078703704</v>
      </c>
      <c r="C1" s="1"/>
      <c r="D1" s="1" t="s">
        <v>1</v>
      </c>
      <c r="E1" s="3"/>
      <c r="L1" s="4" t="str">
        <f>AE2114_SDOMIJ_DOC!C17</f>
        <v>Vial</v>
      </c>
      <c r="M1" s="4" t="str">
        <f>AE2114_SDOMIJ_DOC!A17</f>
        <v>Sample ID</v>
      </c>
      <c r="N1" s="4" t="str">
        <f>AE2114_SDOMIJ_DOC!B17</f>
        <v>Sample Name</v>
      </c>
      <c r="O1" s="4" t="str">
        <f>AE2114_SDOMIJ_DOC!H17</f>
        <v>Ave</v>
      </c>
      <c r="P1" s="4" t="str">
        <f>AE2114_SDOMIJ_DOC!I17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AVERAGE(AE2114_SDOMIJ_DOC!$O$3:$O$20)</f>
        <v>0.70681725681725682</v>
      </c>
      <c r="P2" s="6"/>
      <c r="Q2" s="6">
        <f>(O2)</f>
        <v>0.70681725681725682</v>
      </c>
      <c r="R2" s="6"/>
      <c r="S2" s="6"/>
      <c r="T2" s="6"/>
      <c r="U2" s="7"/>
      <c r="V2" s="7"/>
      <c r="W2" s="7"/>
      <c r="X2" s="7">
        <v>0</v>
      </c>
      <c r="Y2" t="str">
        <f t="shared" ref="Y2:AD28" si="0">B57</f>
        <v>Nano 12/16/2021</v>
      </c>
      <c r="Z2">
        <f t="shared" si="0"/>
        <v>1</v>
      </c>
      <c r="AA2">
        <f t="shared" si="0"/>
        <v>1</v>
      </c>
      <c r="AB2">
        <f t="shared" si="0"/>
        <v>0</v>
      </c>
      <c r="AC2">
        <f t="shared" si="0"/>
        <v>0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AE2114_SDOMIJ_DOC!C46</f>
        <v>0</v>
      </c>
      <c r="M3" s="4" t="str">
        <f>AE2114_SDOMIJ_DOC!A46</f>
        <v>B01</v>
      </c>
      <c r="N3" s="4" t="str">
        <f>AE2114_SDOMIJ_DOC!B46</f>
        <v>Untitled</v>
      </c>
      <c r="O3" s="6">
        <f>AE2114_SDOMIJ_DOC!H46</f>
        <v>0</v>
      </c>
      <c r="P3" s="6">
        <f>AE2114_SDOMIJ_DOC!I46</f>
        <v>0</v>
      </c>
      <c r="Q3" s="6">
        <f t="shared" ref="Q3:Q66" si="1">(O3-Q$2)</f>
        <v>-0.70681725681725682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12/16/2021</v>
      </c>
      <c r="Z3">
        <f t="shared" si="0"/>
        <v>1</v>
      </c>
      <c r="AA3">
        <f t="shared" si="0"/>
        <v>2</v>
      </c>
      <c r="AB3">
        <f t="shared" si="0"/>
        <v>0</v>
      </c>
      <c r="AC3">
        <f t="shared" si="0"/>
        <v>0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AE2114_SDOMIJ_DOC!C51</f>
        <v>0</v>
      </c>
      <c r="M4" s="4" t="str">
        <f>AE2114_SDOMIJ_DOC!A51</f>
        <v>B01</v>
      </c>
      <c r="N4" s="4" t="str">
        <f>AE2114_SDOMIJ_DOC!B51</f>
        <v>Untitled</v>
      </c>
      <c r="O4" s="6">
        <f>AE2114_SDOMIJ_DOC!H51</f>
        <v>0.62417582417582418</v>
      </c>
      <c r="P4" s="6">
        <f>AE2114_SDOMIJ_DOC!I51</f>
        <v>1.0811042403287057</v>
      </c>
      <c r="Q4" s="6">
        <f t="shared" si="1"/>
        <v>-8.2641432641432644E-2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12/16/2021</v>
      </c>
      <c r="Z4">
        <f t="shared" si="0"/>
        <v>1</v>
      </c>
      <c r="AA4">
        <f t="shared" si="0"/>
        <v>3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AE2114_SDOMIJ_DOC!C86</f>
        <v>0</v>
      </c>
      <c r="M5" s="4" t="str">
        <f>AE2114_SDOMIJ_DOC!A86</f>
        <v>B01</v>
      </c>
      <c r="N5" s="4" t="str">
        <f>AE2114_SDOMIJ_DOC!B86</f>
        <v>Untitled</v>
      </c>
      <c r="O5" s="6">
        <f>AE2114_SDOMIJ_DOC!H86</f>
        <v>0</v>
      </c>
      <c r="P5" s="6">
        <f>AE2114_SDOMIJ_DOC!I86</f>
        <v>0</v>
      </c>
      <c r="Q5" s="6">
        <f t="shared" si="1"/>
        <v>-0.70681725681725682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AE2114_SDOMIJ_DOC!C102</f>
        <v>0</v>
      </c>
      <c r="M6" s="4" t="str">
        <f>AE2114_SDOMIJ_DOC!A102</f>
        <v>B01</v>
      </c>
      <c r="N6" s="4" t="str">
        <f>AE2114_SDOMIJ_DOC!B102</f>
        <v>Untitled</v>
      </c>
      <c r="O6" s="6">
        <f>AE2114_SDOMIJ_DOC!H102</f>
        <v>0</v>
      </c>
      <c r="P6" s="6">
        <f>AE2114_SDOMIJ_DOC!I102</f>
        <v>0</v>
      </c>
      <c r="Q6" s="6">
        <f t="shared" si="1"/>
        <v>-0.70681725681725682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AE2114_SDOMIJ_DOC!C178</f>
        <v>0</v>
      </c>
      <c r="M7" s="4" t="str">
        <f>AE2114_SDOMIJ_DOC!A178</f>
        <v>B02</v>
      </c>
      <c r="N7" s="4" t="str">
        <f>AE2114_SDOMIJ_DOC!B178</f>
        <v>Untitled</v>
      </c>
      <c r="O7" s="6">
        <f>AE2114_SDOMIJ_DOC!H178</f>
        <v>1.2545787545787548</v>
      </c>
      <c r="P7" s="6">
        <f>AE2114_SDOMIJ_DOC!I178</f>
        <v>1.0889518470835495</v>
      </c>
      <c r="Q7" s="6">
        <f t="shared" si="1"/>
        <v>0.54776149776149796</v>
      </c>
      <c r="R7" s="6"/>
      <c r="S7" s="6"/>
      <c r="T7" s="6"/>
      <c r="U7" s="7"/>
      <c r="V7" s="7"/>
      <c r="W7" s="7"/>
      <c r="X7" s="7">
        <v>25.073365450695409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2.5510000000000002</v>
      </c>
      <c r="AC7">
        <f t="shared" si="0"/>
        <v>2.5510000000000002</v>
      </c>
      <c r="AD7">
        <f t="shared" si="0"/>
        <v>0</v>
      </c>
    </row>
    <row r="8" spans="1:30" x14ac:dyDescent="0.2">
      <c r="A8" s="1"/>
      <c r="B8" s="1"/>
      <c r="C8" s="1"/>
      <c r="D8" s="1"/>
      <c r="E8" s="1"/>
      <c r="L8" s="4">
        <f>AE2114_SDOMIJ_DOC!C183</f>
        <v>0</v>
      </c>
      <c r="M8" s="4" t="str">
        <f>AE2114_SDOMIJ_DOC!A183</f>
        <v>B02</v>
      </c>
      <c r="N8" s="4" t="str">
        <f>AE2114_SDOMIJ_DOC!B183</f>
        <v>Untitled</v>
      </c>
      <c r="O8" s="6">
        <f>AE2114_SDOMIJ_DOC!H183</f>
        <v>0.41831501831501833</v>
      </c>
      <c r="P8" s="6">
        <f>AE2114_SDOMIJ_DOC!I183</f>
        <v>0.72454286529071699</v>
      </c>
      <c r="Q8" s="6">
        <f t="shared" si="1"/>
        <v>-0.28850223850223849</v>
      </c>
      <c r="R8" s="6"/>
      <c r="S8" s="6"/>
      <c r="T8" s="6"/>
      <c r="U8" s="7"/>
      <c r="V8" s="7"/>
      <c r="W8" s="7"/>
      <c r="X8" s="7">
        <v>25.073365450695409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2.5209999999999999</v>
      </c>
      <c r="AC8">
        <f t="shared" si="0"/>
        <v>2.5209999999999999</v>
      </c>
      <c r="AD8">
        <f t="shared" si="0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AE2114_SDOMIJ_DOC!C189</f>
        <v>0</v>
      </c>
      <c r="M9" s="4" t="str">
        <f>AE2114_SDOMIJ_DOC!A189</f>
        <v>B02</v>
      </c>
      <c r="N9" s="4" t="str">
        <f>AE2114_SDOMIJ_DOC!B189</f>
        <v>Untitled</v>
      </c>
      <c r="O9" s="6">
        <f>AE2114_SDOMIJ_DOC!H189</f>
        <v>1.638827838827839</v>
      </c>
      <c r="P9" s="6">
        <f>AE2114_SDOMIJ_DOC!I189</f>
        <v>0.26968191251384471</v>
      </c>
      <c r="Q9" s="6">
        <f t="shared" si="1"/>
        <v>0.93201058201058218</v>
      </c>
      <c r="R9" s="6"/>
      <c r="S9" s="6"/>
      <c r="T9" s="6"/>
      <c r="U9" s="7"/>
      <c r="V9" s="7"/>
      <c r="W9" s="7"/>
      <c r="X9" s="7">
        <v>25.073365450695409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2.4500000000000002</v>
      </c>
      <c r="AC9">
        <f t="shared" si="0"/>
        <v>2.4500000000000002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AE2114_SDOMIJ_DOC!C266</f>
        <v>0</v>
      </c>
      <c r="M10" s="4" t="str">
        <f>AE2114_SDOMIJ_DOC!A266</f>
        <v>B03</v>
      </c>
      <c r="N10" s="4" t="str">
        <f>AE2114_SDOMIJ_DOC!B266</f>
        <v>Untitled</v>
      </c>
      <c r="O10" s="6">
        <f>AE2114_SDOMIJ_DOC!H266</f>
        <v>2.0659340659340661</v>
      </c>
      <c r="P10" s="6">
        <f>AE2114_SDOMIJ_DOC!I266</f>
        <v>0.35923646706677587</v>
      </c>
      <c r="Q10" s="6">
        <f t="shared" si="1"/>
        <v>1.3591168091168093</v>
      </c>
      <c r="R10" s="6"/>
      <c r="S10" s="6"/>
      <c r="T10" s="6"/>
      <c r="U10" s="7"/>
      <c r="V10" s="7"/>
      <c r="W10" s="7"/>
      <c r="X10" s="7"/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AE2114_SDOMIJ_DOC!C271</f>
        <v>0</v>
      </c>
      <c r="M11" s="4" t="str">
        <f>AE2114_SDOMIJ_DOC!A271</f>
        <v>B03</v>
      </c>
      <c r="N11" s="4" t="str">
        <f>AE2114_SDOMIJ_DOC!B271</f>
        <v>Untitled</v>
      </c>
      <c r="O11" s="6">
        <f>AE2114_SDOMIJ_DOC!H271</f>
        <v>0</v>
      </c>
      <c r="P11" s="6">
        <f>AE2114_SDOMIJ_DOC!I271</f>
        <v>0</v>
      </c>
      <c r="Q11" s="6">
        <f t="shared" si="1"/>
        <v>-0.70681725681725682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AE2114_SDOMIJ_DOC!C276</f>
        <v>0</v>
      </c>
      <c r="M12" s="4" t="str">
        <f>AE2114_SDOMIJ_DOC!A276</f>
        <v>B03</v>
      </c>
      <c r="N12" s="4" t="str">
        <f>AE2114_SDOMIJ_DOC!B276</f>
        <v>Untitled</v>
      </c>
      <c r="O12" s="6">
        <f>AE2114_SDOMIJ_DOC!H276</f>
        <v>0</v>
      </c>
      <c r="P12" s="6">
        <f>AE2114_SDOMIJ_DOC!I276</f>
        <v>0</v>
      </c>
      <c r="Q12" s="6">
        <f t="shared" si="1"/>
        <v>-0.70681725681725682</v>
      </c>
      <c r="R12" s="6"/>
      <c r="S12" s="6"/>
      <c r="T12" s="6"/>
      <c r="U12" s="7"/>
      <c r="V12" s="7"/>
      <c r="W12" s="7"/>
      <c r="X12" s="7">
        <v>50.056135336143228</v>
      </c>
      <c r="Y12">
        <f t="shared" si="0"/>
        <v>50</v>
      </c>
      <c r="Z12">
        <f t="shared" si="0"/>
        <v>3</v>
      </c>
      <c r="AA12">
        <f t="shared" si="0"/>
        <v>1</v>
      </c>
      <c r="AB12">
        <f t="shared" si="0"/>
        <v>4.5949999999999998</v>
      </c>
      <c r="AD12">
        <f t="shared" si="0"/>
        <v>1</v>
      </c>
    </row>
    <row r="13" spans="1:30" x14ac:dyDescent="0.2">
      <c r="A13" s="1" t="s">
        <v>21</v>
      </c>
      <c r="B13" s="11">
        <v>9.0999999999999998E-2</v>
      </c>
      <c r="C13" s="1" t="s">
        <v>22</v>
      </c>
      <c r="D13" s="1" t="s">
        <v>23</v>
      </c>
      <c r="E13" s="3"/>
      <c r="G13" s="9"/>
      <c r="L13" s="4">
        <f>AE2114_SDOMIJ_DOC!C327</f>
        <v>0</v>
      </c>
      <c r="M13" s="4" t="str">
        <f>AE2114_SDOMIJ_DOC!A327</f>
        <v>B04</v>
      </c>
      <c r="N13" s="4" t="str">
        <f>AE2114_SDOMIJ_DOC!B327</f>
        <v>Untitled</v>
      </c>
      <c r="O13" s="6">
        <f>AE2114_SDOMIJ_DOC!H327</f>
        <v>1.7564102564102566</v>
      </c>
      <c r="P13" s="6">
        <f>AE2114_SDOMIJ_DOC!I327</f>
        <v>0.416946209008762</v>
      </c>
      <c r="Q13" s="6">
        <f t="shared" si="1"/>
        <v>1.0495929995929998</v>
      </c>
      <c r="R13" s="6"/>
      <c r="S13" s="6"/>
      <c r="T13" s="6"/>
      <c r="U13" s="7"/>
      <c r="V13" s="7"/>
      <c r="W13" s="7"/>
      <c r="X13" s="7">
        <v>50.056135336143228</v>
      </c>
      <c r="Y13">
        <f t="shared" si="0"/>
        <v>50</v>
      </c>
      <c r="Z13">
        <f t="shared" si="0"/>
        <v>3</v>
      </c>
      <c r="AA13">
        <f t="shared" si="0"/>
        <v>2</v>
      </c>
      <c r="AB13">
        <f t="shared" si="0"/>
        <v>4.6890000000000001</v>
      </c>
      <c r="AD13">
        <f t="shared" si="0"/>
        <v>1</v>
      </c>
    </row>
    <row r="14" spans="1:30" x14ac:dyDescent="0.2">
      <c r="A14" s="1"/>
      <c r="B14" s="8">
        <f>SLOPE(AE2114_SDOMIJ_DOCArea, AE2114_SDOMIJ_DOCConcentration)</f>
        <v>9.4627229364444468E-2</v>
      </c>
      <c r="C14" s="1" t="s">
        <v>24</v>
      </c>
      <c r="D14" s="1"/>
      <c r="E14" s="1"/>
      <c r="G14" s="9"/>
      <c r="L14" s="4">
        <f>AE2114_SDOMIJ_DOC!C333</f>
        <v>0</v>
      </c>
      <c r="M14" s="4" t="str">
        <f>AE2114_SDOMIJ_DOC!A333</f>
        <v>B04</v>
      </c>
      <c r="N14" s="4" t="str">
        <f>AE2114_SDOMIJ_DOC!B333</f>
        <v>Untitled</v>
      </c>
      <c r="O14" s="6">
        <f>AE2114_SDOMIJ_DOC!H333</f>
        <v>0.41428571428571437</v>
      </c>
      <c r="P14" s="6">
        <f>AE2114_SDOMIJ_DOC!I333</f>
        <v>0.71756390599282072</v>
      </c>
      <c r="Q14" s="6">
        <f t="shared" si="1"/>
        <v>-0.29253154253154245</v>
      </c>
      <c r="R14" s="6"/>
      <c r="S14" s="6"/>
      <c r="T14" s="6"/>
      <c r="U14" s="7"/>
      <c r="V14" s="7"/>
      <c r="W14" s="7"/>
      <c r="X14" s="7">
        <v>50.056135336143228</v>
      </c>
      <c r="Y14">
        <f t="shared" si="0"/>
        <v>50</v>
      </c>
      <c r="Z14">
        <f t="shared" si="0"/>
        <v>3</v>
      </c>
      <c r="AA14">
        <f t="shared" si="0"/>
        <v>3</v>
      </c>
      <c r="AB14">
        <f t="shared" si="0"/>
        <v>4.9000000000000004</v>
      </c>
      <c r="AC14">
        <f t="shared" si="0"/>
        <v>4.9000000000000004</v>
      </c>
      <c r="AD14">
        <f t="shared" si="0"/>
        <v>0</v>
      </c>
    </row>
    <row r="15" spans="1:30" x14ac:dyDescent="0.2">
      <c r="A15" s="1" t="s">
        <v>25</v>
      </c>
      <c r="B15" s="11">
        <f>INTERCEPT(AE2114_SDOMIJ_DOCArea, AE2114_SDOMIJ_DOCConcentration)</f>
        <v>6.2921656892537037E-2</v>
      </c>
      <c r="C15" s="1"/>
      <c r="D15" s="1" t="s">
        <v>26</v>
      </c>
      <c r="E15" s="3"/>
      <c r="G15" s="9"/>
      <c r="L15" s="4">
        <f>AE2114_SDOMIJ_DOC!C338</f>
        <v>0</v>
      </c>
      <c r="M15" s="4" t="str">
        <f>AE2114_SDOMIJ_DOC!A338</f>
        <v>B04</v>
      </c>
      <c r="N15" s="4" t="str">
        <f>AE2114_SDOMIJ_DOC!B338</f>
        <v>Untitled</v>
      </c>
      <c r="O15" s="6">
        <f>AE2114_SDOMIJ_DOC!H338</f>
        <v>0.45457875457875463</v>
      </c>
      <c r="P15" s="6">
        <f>AE2114_SDOMIJ_DOC!I338</f>
        <v>0.7873534989717863</v>
      </c>
      <c r="Q15" s="6">
        <f t="shared" si="1"/>
        <v>-0.25223850223850219</v>
      </c>
      <c r="R15" s="6"/>
      <c r="S15" s="6"/>
      <c r="T15" s="6"/>
      <c r="U15" s="7"/>
      <c r="V15" s="7"/>
      <c r="W15" s="7"/>
      <c r="X15" s="7">
        <v>50.056135336143228</v>
      </c>
      <c r="Y15">
        <f t="shared" si="0"/>
        <v>50</v>
      </c>
      <c r="Z15">
        <f t="shared" si="0"/>
        <v>3</v>
      </c>
      <c r="AA15">
        <f t="shared" si="0"/>
        <v>4</v>
      </c>
      <c r="AB15">
        <f t="shared" si="0"/>
        <v>4.8120000000000003</v>
      </c>
      <c r="AC15">
        <f t="shared" si="0"/>
        <v>4.8120000000000003</v>
      </c>
      <c r="AD15">
        <f t="shared" si="0"/>
        <v>0</v>
      </c>
    </row>
    <row r="16" spans="1:30" x14ac:dyDescent="0.2">
      <c r="L16" s="4">
        <f>AE2114_SDOMIJ_DOC!C391</f>
        <v>0</v>
      </c>
      <c r="M16" s="4" t="str">
        <f>AE2114_SDOMIJ_DOC!A391</f>
        <v>B05</v>
      </c>
      <c r="N16" s="4" t="str">
        <f>AE2114_SDOMIJ_DOC!B391</f>
        <v>Untitled</v>
      </c>
      <c r="O16" s="6">
        <f>AE2114_SDOMIJ_DOC!H391</f>
        <v>0.90732600732600732</v>
      </c>
      <c r="P16" s="6">
        <f>AE2114_SDOMIJ_DOC!I391</f>
        <v>0.78630680289463883</v>
      </c>
      <c r="Q16" s="6">
        <f t="shared" si="1"/>
        <v>0.2005087505087505</v>
      </c>
      <c r="R16" s="6"/>
      <c r="S16" s="6"/>
      <c r="T16" s="6"/>
      <c r="U16" s="7"/>
      <c r="V16" s="7"/>
      <c r="W16" s="7"/>
      <c r="X16" s="7">
        <v>50.056135336143228</v>
      </c>
      <c r="Y16">
        <f t="shared" si="0"/>
        <v>50</v>
      </c>
      <c r="Z16">
        <f t="shared" si="0"/>
        <v>3</v>
      </c>
      <c r="AA16">
        <f t="shared" si="0"/>
        <v>5</v>
      </c>
      <c r="AB16">
        <f t="shared" si="0"/>
        <v>4.8090000000000002</v>
      </c>
      <c r="AC16">
        <f t="shared" si="0"/>
        <v>4.8090000000000002</v>
      </c>
      <c r="AD16">
        <f t="shared" si="0"/>
        <v>0</v>
      </c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AE2114_SDOMIJ_DOC!C396</f>
        <v>0</v>
      </c>
      <c r="M17" s="4" t="str">
        <f>AE2114_SDOMIJ_DOC!A396</f>
        <v>B05</v>
      </c>
      <c r="N17" s="4" t="str">
        <f>AE2114_SDOMIJ_DOC!B396</f>
        <v>Untitled</v>
      </c>
      <c r="O17" s="6">
        <f>AE2114_SDOMIJ_DOC!H396</f>
        <v>0.58571428571428563</v>
      </c>
      <c r="P17" s="6">
        <f>AE2114_SDOMIJ_DOC!I396</f>
        <v>1.0144869015760567</v>
      </c>
      <c r="Q17" s="6">
        <f t="shared" si="1"/>
        <v>-0.12110297110297119</v>
      </c>
      <c r="R17" s="6"/>
      <c r="S17" s="6"/>
      <c r="T17" s="6"/>
      <c r="U17" s="7"/>
      <c r="V17" s="7"/>
      <c r="W17" s="7"/>
      <c r="X17" s="7"/>
    </row>
    <row r="18" spans="1:30" x14ac:dyDescent="0.2">
      <c r="A18" t="s">
        <v>31</v>
      </c>
      <c r="B18" t="s">
        <v>32</v>
      </c>
      <c r="C18">
        <v>61</v>
      </c>
      <c r="D18">
        <v>1</v>
      </c>
      <c r="E18">
        <v>5.7640000000000002</v>
      </c>
      <c r="F18">
        <v>5.7640000000000002</v>
      </c>
      <c r="G18">
        <v>0</v>
      </c>
      <c r="H18" s="7">
        <f>AVERAGE(F18:F22)/B$13</f>
        <v>64.419780219780222</v>
      </c>
      <c r="I18" s="7">
        <f>STDEV(F18:F22)/B$13</f>
        <v>1.0660869948074216</v>
      </c>
      <c r="J18" s="7">
        <f>I18/H18*100</f>
        <v>1.6549062899163345</v>
      </c>
      <c r="L18" s="4">
        <f>AE2114_SDOMIJ_DOC!C401</f>
        <v>0</v>
      </c>
      <c r="M18" s="4" t="str">
        <f>AE2114_SDOMIJ_DOC!A401</f>
        <v>B05</v>
      </c>
      <c r="N18" s="4" t="str">
        <f>AE2114_SDOMIJ_DOC!B401</f>
        <v>Untitled</v>
      </c>
      <c r="O18" s="6">
        <f>AE2114_SDOMIJ_DOC!H401</f>
        <v>0.91245421245421243</v>
      </c>
      <c r="P18" s="6">
        <f>AE2114_SDOMIJ_DOC!I401</f>
        <v>0.80600506534292427</v>
      </c>
      <c r="Q18" s="6">
        <f t="shared" si="1"/>
        <v>0.20563695563695561</v>
      </c>
      <c r="R18" s="6"/>
      <c r="S18" s="6"/>
      <c r="T18" s="6"/>
      <c r="U18" s="7"/>
      <c r="V18" s="7"/>
      <c r="W18" s="7"/>
      <c r="X18" s="7"/>
    </row>
    <row r="19" spans="1:30" x14ac:dyDescent="0.2">
      <c r="A19" t="s">
        <v>31</v>
      </c>
      <c r="B19" t="s">
        <v>32</v>
      </c>
      <c r="C19">
        <v>61</v>
      </c>
      <c r="D19">
        <v>2</v>
      </c>
      <c r="E19">
        <v>5.8150000000000004</v>
      </c>
      <c r="F19">
        <v>5.8150000000000004</v>
      </c>
      <c r="G19">
        <v>0</v>
      </c>
      <c r="H19" s="7"/>
      <c r="I19" s="7"/>
      <c r="J19" s="7"/>
      <c r="L19" s="4">
        <f>AE2114_SDOMIJ_DOC!C425</f>
        <v>0</v>
      </c>
      <c r="M19" s="4" t="str">
        <f>AE2114_SDOMIJ_DOC!A425</f>
        <v>B06</v>
      </c>
      <c r="N19" s="4" t="str">
        <f>AE2114_SDOMIJ_DOC!B425</f>
        <v>Untitled</v>
      </c>
      <c r="O19" s="6">
        <f>AE2114_SDOMIJ_DOC!H425</f>
        <v>1.6901098901098903</v>
      </c>
      <c r="P19" s="6">
        <f>AE2114_SDOMIJ_DOC!I425</f>
        <v>0.26208963991413148</v>
      </c>
      <c r="Q19" s="6">
        <f t="shared" si="1"/>
        <v>0.9832926332926335</v>
      </c>
      <c r="R19" s="6"/>
      <c r="S19" s="6"/>
      <c r="T19" s="6"/>
      <c r="U19" s="7"/>
      <c r="V19" s="7"/>
      <c r="W19" s="7"/>
      <c r="X19" s="7">
        <v>75.142084993956189</v>
      </c>
      <c r="Y19">
        <f t="shared" si="0"/>
        <v>75</v>
      </c>
      <c r="Z19">
        <f t="shared" si="0"/>
        <v>4</v>
      </c>
      <c r="AA19">
        <f t="shared" si="0"/>
        <v>1</v>
      </c>
      <c r="AB19">
        <f t="shared" si="0"/>
        <v>6.7279999999999998</v>
      </c>
      <c r="AD19">
        <f t="shared" si="0"/>
        <v>1</v>
      </c>
    </row>
    <row r="20" spans="1:30" x14ac:dyDescent="0.2">
      <c r="A20" t="s">
        <v>31</v>
      </c>
      <c r="B20" t="s">
        <v>32</v>
      </c>
      <c r="C20">
        <v>61</v>
      </c>
      <c r="D20">
        <v>3</v>
      </c>
      <c r="E20">
        <v>5.97</v>
      </c>
      <c r="F20">
        <v>5.97</v>
      </c>
      <c r="G20">
        <v>0</v>
      </c>
      <c r="H20" s="7"/>
      <c r="I20" s="7"/>
      <c r="J20" s="7"/>
      <c r="L20" s="4">
        <f>AE2114_SDOMIJ_DOC!C430</f>
        <v>0</v>
      </c>
      <c r="M20" s="4" t="str">
        <f>AE2114_SDOMIJ_DOC!A430</f>
        <v>B06</v>
      </c>
      <c r="N20" s="4" t="str">
        <f>AE2114_SDOMIJ_DOC!B430</f>
        <v>Untitled</v>
      </c>
      <c r="O20" s="6">
        <f>AE2114_SDOMIJ_DOC!H430</f>
        <v>0</v>
      </c>
      <c r="P20" s="6">
        <f>AE2114_SDOMIJ_DOC!I430</f>
        <v>0</v>
      </c>
      <c r="Q20" s="6">
        <f t="shared" si="1"/>
        <v>-0.70681725681725682</v>
      </c>
      <c r="R20" s="6"/>
      <c r="S20" s="6"/>
      <c r="T20" s="6"/>
      <c r="U20" s="7"/>
      <c r="V20" s="7"/>
      <c r="W20" s="7"/>
      <c r="X20" s="7">
        <v>75.142084993956189</v>
      </c>
      <c r="Y20">
        <f t="shared" si="0"/>
        <v>75</v>
      </c>
      <c r="Z20">
        <f t="shared" si="0"/>
        <v>4</v>
      </c>
      <c r="AA20">
        <f t="shared" si="0"/>
        <v>2</v>
      </c>
      <c r="AB20">
        <f t="shared" si="0"/>
        <v>7.2069999999999999</v>
      </c>
      <c r="AC20">
        <f t="shared" si="0"/>
        <v>7.2069999999999999</v>
      </c>
      <c r="AD20">
        <f t="shared" si="0"/>
        <v>0</v>
      </c>
    </row>
    <row r="21" spans="1:30" x14ac:dyDescent="0.2">
      <c r="A21" t="s">
        <v>31</v>
      </c>
      <c r="B21" t="s">
        <v>32</v>
      </c>
      <c r="C21">
        <v>61</v>
      </c>
      <c r="D21">
        <v>4</v>
      </c>
      <c r="E21">
        <v>5.7990000000000004</v>
      </c>
      <c r="F21">
        <v>5.7990000000000004</v>
      </c>
      <c r="G21">
        <v>0</v>
      </c>
      <c r="H21" s="7"/>
      <c r="I21" s="7"/>
      <c r="J21" s="7"/>
      <c r="L21" s="4"/>
      <c r="M21" s="4"/>
      <c r="N21" s="4"/>
      <c r="O21" s="6"/>
      <c r="P21" s="6"/>
      <c r="Q21" s="6"/>
      <c r="R21" s="6"/>
      <c r="S21" s="6"/>
      <c r="T21" s="6"/>
      <c r="U21" s="7"/>
      <c r="V21" s="7"/>
      <c r="W21" s="7"/>
      <c r="X21" s="7">
        <v>75.142084993956189</v>
      </c>
      <c r="Y21">
        <f t="shared" si="0"/>
        <v>75</v>
      </c>
      <c r="Z21">
        <f t="shared" si="0"/>
        <v>4</v>
      </c>
      <c r="AA21">
        <f t="shared" si="0"/>
        <v>3</v>
      </c>
      <c r="AB21">
        <f t="shared" si="0"/>
        <v>7.1210000000000004</v>
      </c>
      <c r="AC21">
        <f t="shared" si="0"/>
        <v>7.1210000000000004</v>
      </c>
      <c r="AD21">
        <f t="shared" si="0"/>
        <v>0</v>
      </c>
    </row>
    <row r="22" spans="1:30" x14ac:dyDescent="0.2">
      <c r="A22" t="s">
        <v>31</v>
      </c>
      <c r="B22" t="s">
        <v>32</v>
      </c>
      <c r="C22">
        <v>61</v>
      </c>
      <c r="D22">
        <v>5</v>
      </c>
      <c r="E22">
        <v>5.9630000000000001</v>
      </c>
      <c r="F22">
        <v>5.9630000000000001</v>
      </c>
      <c r="G22">
        <v>0</v>
      </c>
      <c r="H22" s="7"/>
      <c r="I22" s="7"/>
      <c r="J22" s="7"/>
      <c r="L22" s="4">
        <f>AE2114_SDOMIJ_DOC!C57</f>
        <v>1</v>
      </c>
      <c r="M22" s="4" t="str">
        <f>AE2114_SDOMIJ_DOC!A57</f>
        <v>C01</v>
      </c>
      <c r="N22" s="4" t="str">
        <f>AE2114_SDOMIJ_DOC!B57</f>
        <v>Nano 12/16/2021</v>
      </c>
      <c r="O22" s="6">
        <f>AE2114_SDOMIJ_DOC!H57</f>
        <v>0</v>
      </c>
      <c r="P22" s="6">
        <f>AE2114_SDOMIJ_DOC!I57</f>
        <v>0</v>
      </c>
      <c r="Q22" s="6">
        <f t="shared" si="1"/>
        <v>-0.70681725681725682</v>
      </c>
      <c r="R22" s="6">
        <v>0</v>
      </c>
      <c r="S22" s="6"/>
      <c r="T22" s="6"/>
      <c r="U22" s="7"/>
      <c r="V22" s="7"/>
      <c r="W22" s="7"/>
      <c r="X22" s="7">
        <v>75.142084993956189</v>
      </c>
      <c r="Y22">
        <f t="shared" si="0"/>
        <v>75</v>
      </c>
      <c r="Z22">
        <f t="shared" si="0"/>
        <v>4</v>
      </c>
      <c r="AA22">
        <f t="shared" si="0"/>
        <v>4</v>
      </c>
      <c r="AB22">
        <f t="shared" si="0"/>
        <v>7.0570000000000004</v>
      </c>
      <c r="AC22">
        <f t="shared" si="0"/>
        <v>7.0570000000000004</v>
      </c>
      <c r="AD22">
        <f t="shared" si="0"/>
        <v>0</v>
      </c>
    </row>
    <row r="23" spans="1:30" x14ac:dyDescent="0.2">
      <c r="H23" s="7"/>
      <c r="I23" s="7"/>
      <c r="J23" s="7"/>
      <c r="L23" s="4">
        <f>AE2114_SDOMIJ_DOC!C62</f>
        <v>2</v>
      </c>
      <c r="M23" s="4" t="str">
        <f>AE2114_SDOMIJ_DOC!A62</f>
        <v>C02</v>
      </c>
      <c r="N23" s="4">
        <f>AE2114_SDOMIJ_DOC!B62</f>
        <v>25</v>
      </c>
      <c r="O23" s="6">
        <f>AE2114_SDOMIJ_DOC!H62</f>
        <v>27.553113553113555</v>
      </c>
      <c r="P23" s="6">
        <f>AE2114_SDOMIJ_DOC!I62</f>
        <v>0.56998267338329722</v>
      </c>
      <c r="Q23" s="6">
        <f t="shared" si="1"/>
        <v>26.846296296296298</v>
      </c>
      <c r="R23" s="6">
        <v>25.073365450695409</v>
      </c>
      <c r="S23" s="6"/>
      <c r="T23" s="6"/>
      <c r="U23" s="7"/>
      <c r="V23" s="7"/>
      <c r="W23" s="7"/>
      <c r="X23" s="7"/>
    </row>
    <row r="24" spans="1:30" x14ac:dyDescent="0.2">
      <c r="H24" s="7"/>
      <c r="I24" s="7"/>
      <c r="J24" s="7"/>
      <c r="L24" s="4">
        <f>AE2114_SDOMIJ_DOC!C67</f>
        <v>3</v>
      </c>
      <c r="M24" s="4" t="str">
        <f>AE2114_SDOMIJ_DOC!A67</f>
        <v>C03</v>
      </c>
      <c r="N24" s="4">
        <f>AE2114_SDOMIJ_DOC!B67</f>
        <v>50</v>
      </c>
      <c r="O24" s="6">
        <f>AE2114_SDOMIJ_DOC!H67</f>
        <v>53.190476190476197</v>
      </c>
      <c r="P24" s="6">
        <f>AE2114_SDOMIJ_DOC!I67</f>
        <v>0.56807270435382928</v>
      </c>
      <c r="Q24" s="6">
        <f t="shared" si="1"/>
        <v>52.483658933658937</v>
      </c>
      <c r="R24" s="6">
        <v>50.056135336143228</v>
      </c>
      <c r="S24" s="6"/>
      <c r="T24" s="6"/>
      <c r="U24" s="7"/>
      <c r="V24" s="7"/>
      <c r="W24" s="7"/>
      <c r="X24" s="7"/>
    </row>
    <row r="25" spans="1:30" x14ac:dyDescent="0.2">
      <c r="A25" t="s">
        <v>33</v>
      </c>
      <c r="B25" t="s">
        <v>32</v>
      </c>
      <c r="C25">
        <v>62</v>
      </c>
      <c r="D25">
        <v>1</v>
      </c>
      <c r="E25">
        <v>5.2720000000000002</v>
      </c>
      <c r="F25">
        <v>5.2720000000000002</v>
      </c>
      <c r="G25">
        <v>0</v>
      </c>
      <c r="H25" s="7">
        <f>AVERAGE(F25:F29)/B$13</f>
        <v>58.556043956043958</v>
      </c>
      <c r="I25" s="7">
        <f>STDEV(F25:F29)/B$13</f>
        <v>0.6936407887191357</v>
      </c>
      <c r="J25" s="7">
        <f>I25/H25*100</f>
        <v>1.1845759068693718</v>
      </c>
      <c r="L25" s="4">
        <f>AE2114_SDOMIJ_DOC!C74</f>
        <v>4</v>
      </c>
      <c r="M25" s="4" t="str">
        <f>AE2114_SDOMIJ_DOC!A74</f>
        <v>C04</v>
      </c>
      <c r="N25" s="4">
        <f>AE2114_SDOMIJ_DOC!B74</f>
        <v>75</v>
      </c>
      <c r="O25" s="6">
        <f>AE2114_SDOMIJ_DOC!H74</f>
        <v>78.333333333333329</v>
      </c>
      <c r="P25" s="6">
        <f>AE2114_SDOMIJ_DOC!I74</f>
        <v>0.82712536924221081</v>
      </c>
      <c r="Q25" s="6">
        <f t="shared" si="1"/>
        <v>77.626516076516069</v>
      </c>
      <c r="R25" s="6">
        <v>75.142084993956189</v>
      </c>
      <c r="S25" s="6"/>
      <c r="T25" s="6"/>
      <c r="U25" s="7"/>
      <c r="V25" s="7"/>
      <c r="W25" s="7"/>
      <c r="X25" s="7">
        <v>99.812086834505351</v>
      </c>
      <c r="Y25">
        <f t="shared" si="0"/>
        <v>100</v>
      </c>
      <c r="Z25">
        <f t="shared" si="0"/>
        <v>5</v>
      </c>
      <c r="AA25">
        <f t="shared" si="0"/>
        <v>1</v>
      </c>
      <c r="AB25">
        <f t="shared" si="0"/>
        <v>9.7530000000000001</v>
      </c>
      <c r="AD25">
        <f t="shared" si="0"/>
        <v>1</v>
      </c>
    </row>
    <row r="26" spans="1:30" x14ac:dyDescent="0.2">
      <c r="A26" t="s">
        <v>33</v>
      </c>
      <c r="B26" t="s">
        <v>32</v>
      </c>
      <c r="C26">
        <v>62</v>
      </c>
      <c r="D26">
        <v>2</v>
      </c>
      <c r="E26">
        <v>5.38</v>
      </c>
      <c r="F26">
        <v>5.38</v>
      </c>
      <c r="G26">
        <v>0</v>
      </c>
      <c r="H26" s="7"/>
      <c r="I26" s="7"/>
      <c r="J26" s="7"/>
      <c r="L26" s="4">
        <f>AE2114_SDOMIJ_DOC!C80</f>
        <v>5</v>
      </c>
      <c r="M26" s="4" t="str">
        <f>AE2114_SDOMIJ_DOC!A80</f>
        <v>C05</v>
      </c>
      <c r="N26" s="4">
        <f>AE2114_SDOMIJ_DOC!B80</f>
        <v>100</v>
      </c>
      <c r="O26" s="6">
        <f>AE2114_SDOMIJ_DOC!H80</f>
        <v>104.43223443223447</v>
      </c>
      <c r="P26" s="6">
        <f>AE2114_SDOMIJ_DOC!I80</f>
        <v>1.757566262182523</v>
      </c>
      <c r="Q26" s="6">
        <f t="shared" si="1"/>
        <v>103.72541717541721</v>
      </c>
      <c r="R26" s="6">
        <v>99.812086834505351</v>
      </c>
      <c r="S26" s="6"/>
      <c r="T26" s="6"/>
      <c r="U26" s="7"/>
      <c r="V26" s="7"/>
      <c r="W26" s="7"/>
      <c r="X26" s="7">
        <v>99.812086834505351</v>
      </c>
      <c r="Y26">
        <f t="shared" si="0"/>
        <v>100</v>
      </c>
      <c r="Z26">
        <f t="shared" si="0"/>
        <v>5</v>
      </c>
      <c r="AA26">
        <f t="shared" si="0"/>
        <v>2</v>
      </c>
      <c r="AB26">
        <f t="shared" si="0"/>
        <v>9.4090000000000007</v>
      </c>
      <c r="AC26">
        <f t="shared" si="0"/>
        <v>9.4090000000000007</v>
      </c>
      <c r="AD26">
        <f t="shared" si="0"/>
        <v>0</v>
      </c>
    </row>
    <row r="27" spans="1:30" x14ac:dyDescent="0.2">
      <c r="A27" t="s">
        <v>33</v>
      </c>
      <c r="B27" t="s">
        <v>32</v>
      </c>
      <c r="C27">
        <v>62</v>
      </c>
      <c r="D27">
        <v>3</v>
      </c>
      <c r="E27">
        <v>5.3109999999999999</v>
      </c>
      <c r="F27">
        <v>5.3109999999999999</v>
      </c>
      <c r="G27">
        <v>0</v>
      </c>
      <c r="H27" s="7"/>
      <c r="I27" s="7"/>
      <c r="J27" s="7"/>
      <c r="L27" s="4"/>
      <c r="M27" s="4"/>
      <c r="N27" s="4"/>
      <c r="O27" s="6"/>
      <c r="P27" s="6"/>
      <c r="Q27" s="6"/>
      <c r="R27" s="6" t="s">
        <v>28</v>
      </c>
      <c r="S27" s="6" t="s">
        <v>29</v>
      </c>
      <c r="T27" s="6" t="s">
        <v>30</v>
      </c>
      <c r="U27" s="7" t="s">
        <v>273</v>
      </c>
      <c r="V27" s="7" t="s">
        <v>282</v>
      </c>
      <c r="W27" s="7"/>
      <c r="X27" s="7">
        <v>99.812086834505351</v>
      </c>
      <c r="Y27">
        <f t="shared" si="0"/>
        <v>100</v>
      </c>
      <c r="Z27">
        <f t="shared" si="0"/>
        <v>5</v>
      </c>
      <c r="AA27">
        <f t="shared" si="0"/>
        <v>3</v>
      </c>
      <c r="AB27">
        <f t="shared" si="0"/>
        <v>9.4130000000000003</v>
      </c>
      <c r="AC27">
        <f t="shared" si="0"/>
        <v>9.4130000000000003</v>
      </c>
      <c r="AD27">
        <f t="shared" si="0"/>
        <v>0</v>
      </c>
    </row>
    <row r="28" spans="1:30" x14ac:dyDescent="0.2">
      <c r="A28" t="s">
        <v>33</v>
      </c>
      <c r="B28" t="s">
        <v>32</v>
      </c>
      <c r="C28">
        <v>62</v>
      </c>
      <c r="D28">
        <v>4</v>
      </c>
      <c r="E28">
        <v>5.4089999999999998</v>
      </c>
      <c r="F28">
        <v>5.4089999999999998</v>
      </c>
      <c r="G28">
        <v>0</v>
      </c>
      <c r="H28" s="7"/>
      <c r="I28" s="7"/>
      <c r="J28" s="7"/>
      <c r="L28" s="4">
        <f>AE2114_SDOMIJ_DOC!C107</f>
        <v>6</v>
      </c>
      <c r="M28" s="4" t="str">
        <f>AE2114_SDOMIJ_DOC!A107</f>
        <v>D01</v>
      </c>
      <c r="N28" s="4" t="str">
        <f>AE2114_SDOMIJ_DOC!B107</f>
        <v>GPW 05-21 SRW</v>
      </c>
      <c r="O28" s="6">
        <f>AE2114_SDOMIJ_DOC!H107</f>
        <v>81.435897435897445</v>
      </c>
      <c r="P28" s="6">
        <f>AE2114_SDOMIJ_DOC!I107</f>
        <v>0.97723967560103231</v>
      </c>
      <c r="Q28" s="6">
        <f t="shared" si="1"/>
        <v>80.729080179080185</v>
      </c>
      <c r="R28" s="6">
        <f>AVERAGE(Q28:Q32)</f>
        <v>79.882926332926331</v>
      </c>
      <c r="S28" s="6">
        <f>STDEV(Q28:Q32)</f>
        <v>0.80333436804644387</v>
      </c>
      <c r="T28" s="6">
        <f>S28/R28*100</f>
        <v>1.0056396340544722</v>
      </c>
      <c r="U28" s="7">
        <f>DOC_Diagnostics!Y2</f>
        <v>80.789892787524366</v>
      </c>
      <c r="V28" s="7">
        <f>DOC_Diagnostics!Z2</f>
        <v>81.206494309747654</v>
      </c>
      <c r="W28" s="7"/>
      <c r="X28" s="7">
        <v>99.812086834505351</v>
      </c>
      <c r="Y28">
        <f t="shared" si="0"/>
        <v>100</v>
      </c>
      <c r="Z28">
        <f t="shared" si="0"/>
        <v>5</v>
      </c>
      <c r="AA28">
        <f t="shared" si="0"/>
        <v>4</v>
      </c>
      <c r="AB28">
        <f t="shared" si="0"/>
        <v>9.6880000000000006</v>
      </c>
      <c r="AC28">
        <f t="shared" si="0"/>
        <v>9.6880000000000006</v>
      </c>
      <c r="AD28">
        <f t="shared" si="0"/>
        <v>0</v>
      </c>
    </row>
    <row r="29" spans="1:30" x14ac:dyDescent="0.2">
      <c r="A29" t="s">
        <v>33</v>
      </c>
      <c r="B29" t="s">
        <v>32</v>
      </c>
      <c r="C29">
        <v>62</v>
      </c>
      <c r="D29">
        <v>5</v>
      </c>
      <c r="E29">
        <v>5.2709999999999999</v>
      </c>
      <c r="F29">
        <v>5.2709999999999999</v>
      </c>
      <c r="G29">
        <v>0</v>
      </c>
      <c r="H29" s="7"/>
      <c r="I29" s="7"/>
      <c r="J29" s="7"/>
      <c r="L29" s="4">
        <f>AE2114_SDOMIJ_DOC!C194</f>
        <v>66</v>
      </c>
      <c r="M29" s="4" t="str">
        <f>AE2114_SDOMIJ_DOC!A194</f>
        <v>D02</v>
      </c>
      <c r="N29" s="4" t="str">
        <f>AE2114_SDOMIJ_DOC!B194</f>
        <v>GPW 05-21 SRW</v>
      </c>
      <c r="O29" s="6">
        <f>AE2114_SDOMIJ_DOC!H194</f>
        <v>79.684981684981679</v>
      </c>
      <c r="P29" s="6">
        <f>AE2114_SDOMIJ_DOC!I194</f>
        <v>1.1228346082397234</v>
      </c>
      <c r="Q29" s="6">
        <f t="shared" si="1"/>
        <v>78.978164428164419</v>
      </c>
      <c r="R29" s="6"/>
      <c r="S29" s="6"/>
      <c r="T29" s="6"/>
      <c r="W29" s="7"/>
      <c r="X29" s="7"/>
    </row>
    <row r="30" spans="1:30" x14ac:dyDescent="0.2">
      <c r="H30" s="7"/>
      <c r="I30" s="7"/>
      <c r="J30" s="7"/>
      <c r="L30" s="4">
        <f>AE2114_SDOMIJ_DOC!C282</f>
        <v>6</v>
      </c>
      <c r="M30" s="4" t="str">
        <f>AE2114_SDOMIJ_DOC!A282</f>
        <v>D03</v>
      </c>
      <c r="N30" s="4" t="str">
        <f>AE2114_SDOMIJ_DOC!B282</f>
        <v>GPW 05-21 SRW</v>
      </c>
      <c r="O30" s="6">
        <f>AE2114_SDOMIJ_DOC!H282</f>
        <v>81.175824175824189</v>
      </c>
      <c r="P30" s="6">
        <f>AE2114_SDOMIJ_DOC!I282</f>
        <v>1.0716962190357071</v>
      </c>
      <c r="Q30" s="6">
        <f t="shared" si="1"/>
        <v>80.469006919006929</v>
      </c>
      <c r="R30" s="6"/>
      <c r="S30" s="6"/>
      <c r="T30" s="6"/>
      <c r="W30" s="7"/>
      <c r="X30" s="7"/>
    </row>
    <row r="31" spans="1:30" x14ac:dyDescent="0.2">
      <c r="H31" s="7"/>
      <c r="I31" s="7"/>
      <c r="J31" s="7"/>
      <c r="L31" s="4">
        <f>AE2114_SDOMIJ_DOC!C343</f>
        <v>66</v>
      </c>
      <c r="M31" s="4" t="str">
        <f>AE2114_SDOMIJ_DOC!A343</f>
        <v>D04</v>
      </c>
      <c r="N31" s="4" t="str">
        <f>AE2114_SDOMIJ_DOC!B343</f>
        <v>GPW 05-21 SRW</v>
      </c>
      <c r="O31" s="6">
        <f>AE2114_SDOMIJ_DOC!H343</f>
        <v>79.794871794871796</v>
      </c>
      <c r="P31" s="6">
        <f>AE2114_SDOMIJ_DOC!I343</f>
        <v>0.5083927109755163</v>
      </c>
      <c r="Q31" s="6">
        <f t="shared" si="1"/>
        <v>79.088054538054536</v>
      </c>
      <c r="R31" s="6"/>
      <c r="S31" s="6"/>
      <c r="T31" s="6"/>
      <c r="U31" s="7"/>
      <c r="V31" s="7"/>
      <c r="W31" s="7"/>
      <c r="X31" s="7"/>
    </row>
    <row r="32" spans="1:30" x14ac:dyDescent="0.2">
      <c r="A32" t="s">
        <v>31</v>
      </c>
      <c r="B32" t="s">
        <v>32</v>
      </c>
      <c r="C32">
        <v>61</v>
      </c>
      <c r="D32">
        <v>1</v>
      </c>
      <c r="E32">
        <v>5.7869999999999999</v>
      </c>
      <c r="F32">
        <v>5.7869999999999999</v>
      </c>
      <c r="G32">
        <v>0</v>
      </c>
      <c r="H32" s="7">
        <f>AVERAGE(F32:F36)/B$13</f>
        <v>64.268131868131874</v>
      </c>
      <c r="I32" s="7">
        <f>STDEV(F32:F36)/B$13</f>
        <v>0.70713239743965561</v>
      </c>
      <c r="J32" s="7">
        <f>I32/H32*100</f>
        <v>1.1002846619076783</v>
      </c>
      <c r="L32" s="4">
        <f>AE2114_SDOMIJ_DOC!C406</f>
        <v>6</v>
      </c>
      <c r="M32" s="4" t="str">
        <f>AE2114_SDOMIJ_DOC!A406</f>
        <v>D05</v>
      </c>
      <c r="N32" s="4" t="str">
        <f>AE2114_SDOMIJ_DOC!B406</f>
        <v>GPW 05-21 SRW</v>
      </c>
      <c r="O32" s="6">
        <f>AE2114_SDOMIJ_DOC!H406</f>
        <v>80.857142857142861</v>
      </c>
      <c r="P32" s="6">
        <f>AE2114_SDOMIJ_DOC!I406</f>
        <v>0.43997233448720047</v>
      </c>
      <c r="Q32" s="6">
        <f t="shared" si="1"/>
        <v>80.150325600325601</v>
      </c>
      <c r="R32" s="6"/>
      <c r="S32" s="6"/>
      <c r="T32" s="6"/>
      <c r="U32" s="7"/>
      <c r="V32" s="7"/>
      <c r="W32" s="7"/>
      <c r="X32" s="7"/>
    </row>
    <row r="33" spans="1:24" x14ac:dyDescent="0.2">
      <c r="A33" t="s">
        <v>31</v>
      </c>
      <c r="B33" t="s">
        <v>32</v>
      </c>
      <c r="C33">
        <v>61</v>
      </c>
      <c r="D33">
        <v>2</v>
      </c>
      <c r="E33">
        <v>5.8040000000000003</v>
      </c>
      <c r="F33">
        <v>5.8040000000000003</v>
      </c>
      <c r="G33">
        <v>0</v>
      </c>
      <c r="H33" s="7"/>
      <c r="I33" s="7"/>
      <c r="J33" s="7"/>
      <c r="L33" s="4"/>
      <c r="M33" s="4"/>
      <c r="N33" s="4"/>
      <c r="O33" s="6"/>
      <c r="P33" s="6"/>
      <c r="Q33" s="6"/>
      <c r="R33" s="6" t="s">
        <v>28</v>
      </c>
      <c r="S33" s="6" t="s">
        <v>29</v>
      </c>
      <c r="T33" s="6" t="s">
        <v>30</v>
      </c>
      <c r="U33" s="7"/>
      <c r="V33" s="7"/>
      <c r="W33" s="7"/>
      <c r="X33" s="7"/>
    </row>
    <row r="34" spans="1:24" x14ac:dyDescent="0.2">
      <c r="A34" t="s">
        <v>31</v>
      </c>
      <c r="B34" t="s">
        <v>32</v>
      </c>
      <c r="C34">
        <v>61</v>
      </c>
      <c r="D34">
        <v>3</v>
      </c>
      <c r="E34">
        <v>5.9210000000000003</v>
      </c>
      <c r="F34">
        <v>5.9210000000000003</v>
      </c>
      <c r="G34">
        <v>0</v>
      </c>
      <c r="H34" s="7"/>
      <c r="I34" s="7"/>
      <c r="J34" s="7"/>
      <c r="L34" s="4">
        <f>AE2114_SDOMIJ_DOC!C112</f>
        <v>7</v>
      </c>
      <c r="M34" s="4" t="str">
        <f>AE2114_SDOMIJ_DOC!A112</f>
        <v>E01</v>
      </c>
      <c r="N34" s="4" t="str">
        <f>AE2114_SDOMIJ_DOC!B112</f>
        <v>House 05-21 MRW</v>
      </c>
      <c r="O34" s="6">
        <f>AE2114_SDOMIJ_DOC!H112</f>
        <v>57.263736263736256</v>
      </c>
      <c r="P34" s="6">
        <f>AE2114_SDOMIJ_DOC!I112</f>
        <v>0.80310050068542438</v>
      </c>
      <c r="Q34" s="6">
        <f t="shared" si="1"/>
        <v>56.556919006918996</v>
      </c>
      <c r="R34" s="6">
        <f>AVERAGE(Q34:Q38)</f>
        <v>56.234574684574682</v>
      </c>
      <c r="S34" s="6">
        <f>STDEV(Q34:Q38)</f>
        <v>1.2372794633472699</v>
      </c>
      <c r="T34" s="6">
        <f>S34/R34*100</f>
        <v>2.2002112940078118</v>
      </c>
      <c r="U34" s="7">
        <f>DOC_Diagnostics!Y3</f>
        <v>56.03433723196882</v>
      </c>
      <c r="V34" s="7">
        <f>DOC_Diagnostics!Z3</f>
        <v>56.167487217549066</v>
      </c>
      <c r="W34" s="7"/>
      <c r="X34" s="7"/>
    </row>
    <row r="35" spans="1:24" x14ac:dyDescent="0.2">
      <c r="A35" t="s">
        <v>31</v>
      </c>
      <c r="B35" t="s">
        <v>32</v>
      </c>
      <c r="C35">
        <v>61</v>
      </c>
      <c r="D35">
        <v>4</v>
      </c>
      <c r="E35">
        <v>5.915</v>
      </c>
      <c r="F35">
        <v>5.915</v>
      </c>
      <c r="G35">
        <v>0</v>
      </c>
      <c r="H35" s="7"/>
      <c r="I35" s="7"/>
      <c r="J35" s="7"/>
      <c r="L35" s="4">
        <f>AE2114_SDOMIJ_DOC!C199</f>
        <v>67</v>
      </c>
      <c r="M35" s="4" t="str">
        <f>AE2114_SDOMIJ_DOC!A199</f>
        <v>E02</v>
      </c>
      <c r="N35" s="4" t="str">
        <f>AE2114_SDOMIJ_DOC!B199</f>
        <v>House 05-21 MRW</v>
      </c>
      <c r="O35" s="6">
        <f>AE2114_SDOMIJ_DOC!H199</f>
        <v>55.91941391941392</v>
      </c>
      <c r="P35" s="6">
        <f>AE2114_SDOMIJ_DOC!I199</f>
        <v>0.78756282458784888</v>
      </c>
      <c r="Q35" s="6">
        <f t="shared" si="1"/>
        <v>55.21259666259666</v>
      </c>
      <c r="R35" s="6"/>
      <c r="S35" s="6"/>
      <c r="T35" s="6"/>
      <c r="W35" s="7"/>
      <c r="X35" s="7"/>
    </row>
    <row r="36" spans="1:24" x14ac:dyDescent="0.2">
      <c r="A36" t="s">
        <v>31</v>
      </c>
      <c r="B36" t="s">
        <v>32</v>
      </c>
      <c r="C36">
        <v>61</v>
      </c>
      <c r="D36">
        <v>5</v>
      </c>
      <c r="E36">
        <v>5.8150000000000004</v>
      </c>
      <c r="F36">
        <v>5.8150000000000004</v>
      </c>
      <c r="G36">
        <v>0</v>
      </c>
      <c r="H36" s="7"/>
      <c r="I36" s="7"/>
      <c r="J36" s="7"/>
      <c r="L36" s="4">
        <f>AE2114_SDOMIJ_DOC!C287</f>
        <v>7</v>
      </c>
      <c r="M36" s="4" t="str">
        <f>AE2114_SDOMIJ_DOC!A287</f>
        <v>E03</v>
      </c>
      <c r="N36" s="4" t="str">
        <f>AE2114_SDOMIJ_DOC!B287</f>
        <v>House 05-21 MRW</v>
      </c>
      <c r="O36" s="6">
        <f>AE2114_SDOMIJ_DOC!H287</f>
        <v>56.358974358974358</v>
      </c>
      <c r="P36" s="6">
        <f>AE2114_SDOMIJ_DOC!I287</f>
        <v>0.30141423556293712</v>
      </c>
      <c r="Q36" s="6">
        <f t="shared" si="1"/>
        <v>55.652157102157098</v>
      </c>
      <c r="R36" s="6"/>
      <c r="S36" s="6"/>
      <c r="T36" s="6"/>
      <c r="U36" s="7"/>
      <c r="V36" s="7"/>
      <c r="W36" s="7"/>
      <c r="X36" s="7"/>
    </row>
    <row r="37" spans="1:24" x14ac:dyDescent="0.2">
      <c r="H37" s="7"/>
      <c r="I37" s="7"/>
      <c r="J37" s="7"/>
      <c r="L37" s="4">
        <f>AE2114_SDOMIJ_DOC!C348</f>
        <v>67</v>
      </c>
      <c r="M37" s="4" t="str">
        <f>AE2114_SDOMIJ_DOC!A348</f>
        <v>E04</v>
      </c>
      <c r="N37" s="4" t="str">
        <f>AE2114_SDOMIJ_DOC!B348</f>
        <v>House 05-21 MRW</v>
      </c>
      <c r="O37" s="6">
        <f>AE2114_SDOMIJ_DOC!H348</f>
        <v>56.201465201465204</v>
      </c>
      <c r="P37" s="6">
        <f>AE2114_SDOMIJ_DOC!I348</f>
        <v>0.12736511832024699</v>
      </c>
      <c r="Q37" s="6">
        <f t="shared" si="1"/>
        <v>55.494647944647944</v>
      </c>
      <c r="R37" s="6"/>
      <c r="S37" s="6"/>
      <c r="T37" s="6"/>
      <c r="U37" s="7"/>
      <c r="V37" s="7"/>
      <c r="W37" s="7"/>
      <c r="X37" s="7"/>
    </row>
    <row r="38" spans="1:24" x14ac:dyDescent="0.2">
      <c r="H38" s="7"/>
      <c r="I38" s="7"/>
      <c r="J38" s="7"/>
      <c r="L38" s="4">
        <f>AE2114_SDOMIJ_DOC!C411</f>
        <v>7</v>
      </c>
      <c r="M38" s="4" t="str">
        <f>AE2114_SDOMIJ_DOC!A411</f>
        <v>E05</v>
      </c>
      <c r="N38" s="4" t="str">
        <f>AE2114_SDOMIJ_DOC!B411</f>
        <v>House 05-21 MRW</v>
      </c>
      <c r="O38" s="6">
        <f>AE2114_SDOMIJ_DOC!H411</f>
        <v>58.963369963369964</v>
      </c>
      <c r="P38" s="6">
        <f>AE2114_SDOMIJ_DOC!I411</f>
        <v>2.2077339696355387</v>
      </c>
      <c r="Q38" s="6">
        <f t="shared" si="1"/>
        <v>58.256552706552704</v>
      </c>
      <c r="R38" s="6"/>
      <c r="S38" s="6"/>
      <c r="T38" s="6"/>
      <c r="U38" s="7"/>
      <c r="V38" s="7"/>
      <c r="W38" s="7"/>
      <c r="X38" s="7"/>
    </row>
    <row r="39" spans="1:24" x14ac:dyDescent="0.2">
      <c r="A39" t="s">
        <v>33</v>
      </c>
      <c r="B39" t="s">
        <v>32</v>
      </c>
      <c r="C39">
        <v>62</v>
      </c>
      <c r="D39">
        <v>1</v>
      </c>
      <c r="E39">
        <v>5.1820000000000004</v>
      </c>
      <c r="F39">
        <v>5.1820000000000004</v>
      </c>
      <c r="G39">
        <v>0</v>
      </c>
      <c r="H39" s="7">
        <f>AVERAGE(F39:F43)/B$13</f>
        <v>58.283516483516493</v>
      </c>
      <c r="I39" s="7">
        <f>STDEV(F39:F43)/B$13</f>
        <v>1.0036583246328177</v>
      </c>
      <c r="J39" s="7">
        <f>I39/H39*100</f>
        <v>1.72202774504292</v>
      </c>
      <c r="L39" s="4"/>
      <c r="M39" s="4"/>
      <c r="N39" s="4"/>
      <c r="O39" s="6"/>
      <c r="P39" s="6"/>
      <c r="Q39" s="6"/>
      <c r="R39" s="6" t="s">
        <v>28</v>
      </c>
      <c r="S39" s="6" t="s">
        <v>29</v>
      </c>
      <c r="T39" s="6" t="s">
        <v>30</v>
      </c>
      <c r="U39" s="7"/>
      <c r="V39" s="7"/>
      <c r="W39" s="7"/>
      <c r="X39" s="7"/>
    </row>
    <row r="40" spans="1:24" x14ac:dyDescent="0.2">
      <c r="A40" t="s">
        <v>33</v>
      </c>
      <c r="B40" t="s">
        <v>32</v>
      </c>
      <c r="C40">
        <v>62</v>
      </c>
      <c r="D40">
        <v>2</v>
      </c>
      <c r="E40">
        <v>5.4009999999999998</v>
      </c>
      <c r="F40">
        <v>5.4009999999999998</v>
      </c>
      <c r="G40">
        <v>0</v>
      </c>
      <c r="H40" s="7"/>
      <c r="I40" s="7"/>
      <c r="J40" s="7"/>
      <c r="L40" s="4">
        <f>AE2114_SDOMIJ_DOC!C117</f>
        <v>8</v>
      </c>
      <c r="M40" s="4" t="str">
        <f>AE2114_SDOMIJ_DOC!A117</f>
        <v>F01</v>
      </c>
      <c r="N40" s="4" t="str">
        <f>AE2114_SDOMIJ_DOC!B117</f>
        <v>CRW 09-20 DRW</v>
      </c>
      <c r="O40" s="6">
        <f>AE2114_SDOMIJ_DOC!H117</f>
        <v>35.780219780219781</v>
      </c>
      <c r="P40" s="6">
        <f>AE2114_SDOMIJ_DOC!I117</f>
        <v>1.0439560439560438</v>
      </c>
      <c r="Q40" s="6">
        <f t="shared" si="1"/>
        <v>35.073402523402521</v>
      </c>
      <c r="R40" s="6">
        <f>AVERAGE(Q40:Q44)</f>
        <v>35.860948310948309</v>
      </c>
      <c r="S40" s="6">
        <f>STDEV(Q40:Q44)</f>
        <v>1.5068530362327539</v>
      </c>
      <c r="T40" s="6">
        <f>S40/R40*100</f>
        <v>4.2019330419455558</v>
      </c>
      <c r="U40" s="7">
        <f>DOC_Diagnostics!Y4</f>
        <v>35.719522417153996</v>
      </c>
      <c r="V40" s="7">
        <f>DOC_Diagnostics!Z4</f>
        <v>35.274756721095166</v>
      </c>
      <c r="W40" s="7"/>
      <c r="X40" s="7"/>
    </row>
    <row r="41" spans="1:24" x14ac:dyDescent="0.2">
      <c r="A41" t="s">
        <v>33</v>
      </c>
      <c r="B41" t="s">
        <v>32</v>
      </c>
      <c r="C41">
        <v>62</v>
      </c>
      <c r="D41">
        <v>3</v>
      </c>
      <c r="E41">
        <v>5.2430000000000003</v>
      </c>
      <c r="F41">
        <v>5.2430000000000003</v>
      </c>
      <c r="G41">
        <v>0</v>
      </c>
      <c r="H41" s="7"/>
      <c r="I41" s="7"/>
      <c r="J41" s="7"/>
      <c r="L41" s="4">
        <f>AE2114_SDOMIJ_DOC!C204</f>
        <v>68</v>
      </c>
      <c r="M41" s="4" t="str">
        <f>AE2114_SDOMIJ_DOC!A204</f>
        <v>F02</v>
      </c>
      <c r="N41" s="4" t="str">
        <f>AE2114_SDOMIJ_DOC!B204</f>
        <v>CRW 09-20 DRW</v>
      </c>
      <c r="O41" s="6">
        <f>AE2114_SDOMIJ_DOC!H204</f>
        <v>38.087912087912088</v>
      </c>
      <c r="P41" s="6">
        <f>AE2114_SDOMIJ_DOC!I204</f>
        <v>0.89740599486700157</v>
      </c>
      <c r="Q41" s="6">
        <f t="shared" si="1"/>
        <v>37.381094831094828</v>
      </c>
      <c r="R41" s="6"/>
      <c r="S41" s="6"/>
      <c r="T41" s="6"/>
      <c r="U41" s="7"/>
      <c r="V41" s="7"/>
      <c r="W41" s="7"/>
      <c r="X41" s="7"/>
    </row>
    <row r="42" spans="1:24" x14ac:dyDescent="0.2">
      <c r="A42" t="s">
        <v>33</v>
      </c>
      <c r="B42" t="s">
        <v>32</v>
      </c>
      <c r="C42">
        <v>62</v>
      </c>
      <c r="D42">
        <v>4</v>
      </c>
      <c r="E42">
        <v>5.3760000000000003</v>
      </c>
      <c r="F42">
        <v>5.3760000000000003</v>
      </c>
      <c r="G42">
        <v>0</v>
      </c>
      <c r="H42" s="7"/>
      <c r="I42" s="7"/>
      <c r="J42" s="7"/>
      <c r="L42" s="4">
        <f>AE2114_SDOMIJ_DOC!C292</f>
        <v>8</v>
      </c>
      <c r="M42" s="4" t="str">
        <f>AE2114_SDOMIJ_DOC!A292</f>
        <v>F03</v>
      </c>
      <c r="N42" s="4" t="str">
        <f>AE2114_SDOMIJ_DOC!B292</f>
        <v>CRW 09-20 DRW</v>
      </c>
      <c r="O42" s="6">
        <f>AE2114_SDOMIJ_DOC!H292</f>
        <v>35.296703296703299</v>
      </c>
      <c r="P42" s="6">
        <f>AE2114_SDOMIJ_DOC!I292</f>
        <v>0.48563472074690889</v>
      </c>
      <c r="Q42" s="6">
        <f t="shared" si="1"/>
        <v>34.589886039886039</v>
      </c>
      <c r="R42" s="6"/>
      <c r="S42" s="6"/>
      <c r="T42" s="6"/>
      <c r="U42" s="7"/>
      <c r="V42" s="7"/>
      <c r="W42" s="7"/>
      <c r="X42" s="7"/>
    </row>
    <row r="43" spans="1:24" x14ac:dyDescent="0.2">
      <c r="A43" t="s">
        <v>33</v>
      </c>
      <c r="B43" t="s">
        <v>32</v>
      </c>
      <c r="C43">
        <v>62</v>
      </c>
      <c r="D43">
        <v>5</v>
      </c>
      <c r="E43">
        <v>5.3170000000000002</v>
      </c>
      <c r="F43">
        <v>5.3170000000000002</v>
      </c>
      <c r="G43">
        <v>0</v>
      </c>
      <c r="H43" s="7"/>
      <c r="I43" s="7"/>
      <c r="J43" s="7"/>
      <c r="L43" s="4">
        <f>AE2114_SDOMIJ_DOC!C353</f>
        <v>68</v>
      </c>
      <c r="M43" s="4" t="str">
        <f>AE2114_SDOMIJ_DOC!A353</f>
        <v>F04</v>
      </c>
      <c r="N43" s="4" t="str">
        <f>AE2114_SDOMIJ_DOC!B353</f>
        <v>CRW 09-20 DRW</v>
      </c>
      <c r="O43" s="6">
        <f>AE2114_SDOMIJ_DOC!H353</f>
        <v>38.318681318681321</v>
      </c>
      <c r="P43" s="6">
        <f>AE2114_SDOMIJ_DOC!I353</f>
        <v>0.74506791132676564</v>
      </c>
      <c r="Q43" s="6">
        <f t="shared" si="1"/>
        <v>37.611864061864061</v>
      </c>
      <c r="R43" s="6"/>
      <c r="S43" s="6"/>
      <c r="T43" s="6"/>
      <c r="U43" s="7"/>
      <c r="V43" s="7"/>
      <c r="W43" s="7"/>
      <c r="X43" s="7"/>
    </row>
    <row r="44" spans="1:24" x14ac:dyDescent="0.2">
      <c r="H44" s="7"/>
      <c r="I44" s="7"/>
      <c r="J44" s="7"/>
      <c r="L44" s="4">
        <f>AE2114_SDOMIJ_DOC!C418</f>
        <v>8</v>
      </c>
      <c r="M44" s="4" t="str">
        <f>AE2114_SDOMIJ_DOC!A418</f>
        <v>F05</v>
      </c>
      <c r="N44" s="4" t="str">
        <f>AE2114_SDOMIJ_DOC!B418</f>
        <v>CRW 09-20 DRW</v>
      </c>
      <c r="O44" s="6">
        <f>AE2114_SDOMIJ_DOC!H418</f>
        <v>35.355311355311365</v>
      </c>
      <c r="P44" s="6">
        <f>AE2114_SDOMIJ_DOC!I418</f>
        <v>0.79890437393204772</v>
      </c>
      <c r="Q44" s="6">
        <f t="shared" si="1"/>
        <v>34.648494098494105</v>
      </c>
      <c r="R44" s="6"/>
      <c r="S44" s="6"/>
      <c r="T44" s="6"/>
      <c r="U44" s="7"/>
      <c r="V44" s="7"/>
      <c r="W44" s="7"/>
      <c r="X44" s="7"/>
    </row>
    <row r="45" spans="1:24" x14ac:dyDescent="0.2">
      <c r="H45" s="7"/>
      <c r="I45" s="7"/>
      <c r="J45" s="7"/>
      <c r="L45" s="4"/>
      <c r="M45" s="4"/>
      <c r="N45" s="4"/>
      <c r="O45" s="6"/>
      <c r="P45" s="6"/>
      <c r="Q45" s="6"/>
      <c r="R45" s="6"/>
      <c r="S45" s="6"/>
      <c r="T45" s="6"/>
      <c r="U45" s="7"/>
      <c r="V45" s="7"/>
      <c r="W45" s="7"/>
      <c r="X45" s="7"/>
    </row>
    <row r="46" spans="1:24" x14ac:dyDescent="0.2">
      <c r="A46" t="s">
        <v>34</v>
      </c>
      <c r="B46" t="s">
        <v>35</v>
      </c>
      <c r="C46">
        <v>0</v>
      </c>
      <c r="D46">
        <v>1</v>
      </c>
      <c r="E46">
        <v>0</v>
      </c>
      <c r="F46">
        <v>0</v>
      </c>
      <c r="G46">
        <v>0</v>
      </c>
      <c r="H46" s="7">
        <f>AVERAGE(F46:F50)/B$13</f>
        <v>0</v>
      </c>
      <c r="I46" s="7">
        <f>STDEV(F46:F50)/B$13</f>
        <v>0</v>
      </c>
      <c r="J46" s="7" t="e">
        <f>I46/H46*100</f>
        <v>#DIV/0!</v>
      </c>
      <c r="L46" s="4">
        <f>AE2114_SDOMIJ_DOC!C122</f>
        <v>9</v>
      </c>
      <c r="M46" s="4" t="str">
        <f>AE2114_SDOMIJ_DOC!A122</f>
        <v>X01</v>
      </c>
      <c r="N46" s="4" t="str">
        <f>AE2114_SDOMIJ_DOC!B122</f>
        <v>AE2114 SDOM I TOC-T0</v>
      </c>
      <c r="O46" s="6">
        <f>AE2114_SDOMIJ_DOC!H122</f>
        <v>99.406593406593416</v>
      </c>
      <c r="P46" s="6">
        <f>AE2114_SDOMIJ_DOC!I122</f>
        <v>0.32356993108429677</v>
      </c>
      <c r="Q46" s="6">
        <f t="shared" si="1"/>
        <v>98.699776149776156</v>
      </c>
      <c r="R46" s="6"/>
      <c r="S46" s="6"/>
      <c r="T46" s="6"/>
      <c r="U46" s="7"/>
      <c r="V46" s="7"/>
      <c r="W46" s="7"/>
      <c r="X46" s="7"/>
    </row>
    <row r="47" spans="1:24" x14ac:dyDescent="0.2">
      <c r="A47" t="s">
        <v>34</v>
      </c>
      <c r="B47" t="s">
        <v>35</v>
      </c>
      <c r="C47">
        <v>0</v>
      </c>
      <c r="D47">
        <v>2</v>
      </c>
      <c r="E47">
        <v>0</v>
      </c>
      <c r="F47">
        <v>0</v>
      </c>
      <c r="G47">
        <v>0</v>
      </c>
      <c r="H47" s="7"/>
      <c r="I47" s="7"/>
      <c r="J47" s="7"/>
      <c r="L47" s="4">
        <f>AE2114_SDOMIJ_DOC!C128</f>
        <v>10</v>
      </c>
      <c r="M47" s="4" t="str">
        <f>AE2114_SDOMIJ_DOC!A128</f>
        <v>X02</v>
      </c>
      <c r="N47" s="4" t="str">
        <f>AE2114_SDOMIJ_DOC!B128</f>
        <v>AE2114 SDOM I TOC-T0</v>
      </c>
      <c r="O47" s="6">
        <f>AE2114_SDOMIJ_DOC!H128</f>
        <v>100.72893772893774</v>
      </c>
      <c r="P47" s="6">
        <f>AE2114_SDOMIJ_DOC!I128</f>
        <v>1.2813551223463542</v>
      </c>
      <c r="Q47" s="6">
        <f t="shared" si="1"/>
        <v>100.02212047212048</v>
      </c>
      <c r="R47" s="6"/>
      <c r="S47" s="6"/>
      <c r="T47" s="6"/>
      <c r="U47" s="7"/>
      <c r="V47" s="7"/>
      <c r="W47" s="7"/>
      <c r="X47" s="7"/>
    </row>
    <row r="48" spans="1:24" x14ac:dyDescent="0.2">
      <c r="A48" t="s">
        <v>34</v>
      </c>
      <c r="B48" t="s">
        <v>35</v>
      </c>
      <c r="C48">
        <v>0</v>
      </c>
      <c r="D48">
        <v>3</v>
      </c>
      <c r="E48">
        <v>0</v>
      </c>
      <c r="F48">
        <v>0</v>
      </c>
      <c r="G48">
        <v>0</v>
      </c>
      <c r="H48" s="7"/>
      <c r="I48" s="7"/>
      <c r="J48" s="7"/>
      <c r="L48" s="4">
        <f>AE2114_SDOMIJ_DOC!C133</f>
        <v>11</v>
      </c>
      <c r="M48" s="4" t="str">
        <f>AE2114_SDOMIJ_DOC!A133</f>
        <v>X03</v>
      </c>
      <c r="N48" s="4" t="str">
        <f>AE2114_SDOMIJ_DOC!B133</f>
        <v>AE2114 SDOM J TOC-T0</v>
      </c>
      <c r="O48" s="6">
        <f>AE2114_SDOMIJ_DOC!H133</f>
        <v>100.71428571428572</v>
      </c>
      <c r="P48" s="6">
        <f>AE2114_SDOMIJ_DOC!I133</f>
        <v>1.0794431156493234</v>
      </c>
      <c r="Q48" s="6">
        <f t="shared" si="1"/>
        <v>100.00746845746846</v>
      </c>
      <c r="R48" s="6"/>
      <c r="S48" s="6"/>
      <c r="T48" s="6"/>
      <c r="U48" s="7"/>
      <c r="V48" s="7"/>
      <c r="W48" s="7"/>
      <c r="X48" s="7"/>
    </row>
    <row r="49" spans="1:24" x14ac:dyDescent="0.2">
      <c r="H49" s="7"/>
      <c r="I49" s="7"/>
      <c r="J49" s="7"/>
      <c r="L49" s="4">
        <f>AE2114_SDOMIJ_DOC!C138</f>
        <v>12</v>
      </c>
      <c r="M49" s="4" t="str">
        <f>AE2114_SDOMIJ_DOC!A138</f>
        <v>X04</v>
      </c>
      <c r="N49" s="4" t="str">
        <f>AE2114_SDOMIJ_DOC!B138</f>
        <v>AE2114 SDOM J TOC-T0</v>
      </c>
      <c r="O49" s="6">
        <f>AE2114_SDOMIJ_DOC!H138</f>
        <v>100.90842490842492</v>
      </c>
      <c r="P49" s="6">
        <f>AE2114_SDOMIJ_DOC!I138</f>
        <v>1.2109039146291152</v>
      </c>
      <c r="Q49" s="6">
        <f t="shared" si="1"/>
        <v>100.20160765160766</v>
      </c>
      <c r="R49" s="6"/>
      <c r="S49" s="6"/>
      <c r="T49" s="6"/>
      <c r="U49" s="7"/>
      <c r="V49" s="7"/>
      <c r="W49" s="7"/>
      <c r="X49" s="7"/>
    </row>
    <row r="50" spans="1:24" x14ac:dyDescent="0.2">
      <c r="H50" s="7"/>
      <c r="I50" s="7"/>
      <c r="J50" s="7"/>
      <c r="L50" s="4">
        <f>AE2114_SDOMIJ_DOC!C143</f>
        <v>13</v>
      </c>
      <c r="M50" s="4" t="str">
        <f>AE2114_SDOMIJ_DOC!A143</f>
        <v>X05</v>
      </c>
      <c r="N50" s="4" t="str">
        <f>AE2114_SDOMIJ_DOC!B143</f>
        <v>AE2114 SDOM IJ TOC-T0</v>
      </c>
      <c r="O50" s="6">
        <f>AE2114_SDOMIJ_DOC!H143</f>
        <v>100.63369963369962</v>
      </c>
      <c r="P50" s="6">
        <f>AE2114_SDOMIJ_DOC!I143</f>
        <v>1.0950665699296012</v>
      </c>
      <c r="Q50" s="6">
        <f t="shared" si="1"/>
        <v>99.926882376882361</v>
      </c>
      <c r="R50" s="6"/>
      <c r="S50" s="6"/>
      <c r="T50" s="6"/>
      <c r="U50" s="7"/>
      <c r="V50" s="7"/>
      <c r="W50" s="7"/>
      <c r="X50" s="7"/>
    </row>
    <row r="51" spans="1:24" x14ac:dyDescent="0.2">
      <c r="A51" t="s">
        <v>34</v>
      </c>
      <c r="B51" t="s">
        <v>35</v>
      </c>
      <c r="C51">
        <v>0</v>
      </c>
      <c r="D51">
        <v>1</v>
      </c>
      <c r="E51">
        <v>0.1704</v>
      </c>
      <c r="F51">
        <v>0.1704</v>
      </c>
      <c r="G51">
        <v>0</v>
      </c>
      <c r="H51" s="7">
        <f>AVERAGE(F51:F55)/B$13</f>
        <v>0.62417582417582418</v>
      </c>
      <c r="I51" s="7">
        <f>STDEV(F51:F55)/B$13</f>
        <v>1.0811042403287057</v>
      </c>
      <c r="J51" s="7">
        <f>I51/H51*100</f>
        <v>173.2050807568877</v>
      </c>
      <c r="L51" s="4">
        <f>AE2114_SDOMIJ_DOC!C148</f>
        <v>14</v>
      </c>
      <c r="M51" s="4" t="str">
        <f>AE2114_SDOMIJ_DOC!A148</f>
        <v>X06</v>
      </c>
      <c r="N51" s="4" t="str">
        <f>AE2114_SDOMIJ_DOC!B148</f>
        <v>AE2114 SDOM IJ TOC-T0</v>
      </c>
      <c r="O51" s="6">
        <f>AE2114_SDOMIJ_DOC!H148</f>
        <v>99.043956043956044</v>
      </c>
      <c r="P51" s="6">
        <f>AE2114_SDOMIJ_DOC!I148</f>
        <v>1.0967561483884645</v>
      </c>
      <c r="Q51" s="6">
        <f t="shared" si="1"/>
        <v>98.337138787138784</v>
      </c>
      <c r="R51" s="6"/>
      <c r="S51" s="6"/>
      <c r="T51" s="6"/>
      <c r="U51" s="7"/>
      <c r="V51" s="7"/>
      <c r="W51" s="7"/>
      <c r="X51" s="7"/>
    </row>
    <row r="52" spans="1:24" x14ac:dyDescent="0.2">
      <c r="A52" t="s">
        <v>34</v>
      </c>
      <c r="B52" t="s">
        <v>35</v>
      </c>
      <c r="C52">
        <v>0</v>
      </c>
      <c r="D52">
        <v>2</v>
      </c>
      <c r="E52">
        <v>0.19689999999999999</v>
      </c>
      <c r="G52">
        <v>1</v>
      </c>
      <c r="H52" s="7"/>
      <c r="I52" s="7"/>
      <c r="J52" s="7"/>
      <c r="L52" s="4">
        <f>AE2114_SDOMIJ_DOC!C153</f>
        <v>15</v>
      </c>
      <c r="M52" s="4" t="str">
        <f>AE2114_SDOMIJ_DOC!A153</f>
        <v>X07</v>
      </c>
      <c r="N52" s="4" t="str">
        <f>AE2114_SDOMIJ_DOC!B153</f>
        <v>AE2114 SDOM IJ TOC-T0</v>
      </c>
      <c r="O52" s="6">
        <f>AE2114_SDOMIJ_DOC!H153</f>
        <v>100.26373626373628</v>
      </c>
      <c r="P52" s="6">
        <f>AE2114_SDOMIJ_DOC!I153</f>
        <v>1.8398965124234492</v>
      </c>
      <c r="Q52" s="6">
        <f t="shared" si="1"/>
        <v>99.556919006919017</v>
      </c>
      <c r="R52" s="6"/>
      <c r="S52" s="6"/>
      <c r="T52" s="6"/>
      <c r="U52" s="7"/>
      <c r="V52" s="7"/>
      <c r="W52" s="7"/>
      <c r="X52" s="7"/>
    </row>
    <row r="53" spans="1:24" x14ac:dyDescent="0.2">
      <c r="A53" t="s">
        <v>34</v>
      </c>
      <c r="B53" t="s">
        <v>35</v>
      </c>
      <c r="C53">
        <v>0</v>
      </c>
      <c r="D53">
        <v>3</v>
      </c>
      <c r="E53">
        <v>0</v>
      </c>
      <c r="F53">
        <v>0</v>
      </c>
      <c r="G53">
        <v>0</v>
      </c>
      <c r="H53" s="7"/>
      <c r="I53" s="7"/>
      <c r="J53" s="7"/>
      <c r="L53" s="4">
        <f>AE2114_SDOMIJ_DOC!C158</f>
        <v>16</v>
      </c>
      <c r="M53" s="4" t="str">
        <f>AE2114_SDOMIJ_DOC!A158</f>
        <v>X08</v>
      </c>
      <c r="N53" s="4" t="str">
        <f>AE2114_SDOMIJ_DOC!B158</f>
        <v>AE2114 SDOM I DOC-T0</v>
      </c>
      <c r="O53" s="6">
        <f>AE2114_SDOMIJ_DOC!H158</f>
        <v>101.78754578754578</v>
      </c>
      <c r="P53" s="6">
        <f>AE2114_SDOMIJ_DOC!I158</f>
        <v>0.45446347784051522</v>
      </c>
      <c r="Q53" s="6">
        <f t="shared" si="1"/>
        <v>101.08072853072852</v>
      </c>
      <c r="R53" s="6"/>
      <c r="S53" s="6"/>
      <c r="T53" s="6"/>
      <c r="U53" s="7"/>
      <c r="V53" s="7"/>
      <c r="W53" s="7"/>
      <c r="X53" s="7"/>
    </row>
    <row r="54" spans="1:24" x14ac:dyDescent="0.2">
      <c r="A54" t="s">
        <v>34</v>
      </c>
      <c r="B54" t="s">
        <v>35</v>
      </c>
      <c r="C54">
        <v>0</v>
      </c>
      <c r="D54">
        <v>4</v>
      </c>
      <c r="E54">
        <v>0</v>
      </c>
      <c r="F54">
        <v>0</v>
      </c>
      <c r="G54">
        <v>0</v>
      </c>
      <c r="H54" s="7"/>
      <c r="I54" s="7"/>
      <c r="J54" s="7"/>
      <c r="L54" s="4">
        <f>AE2114_SDOMIJ_DOC!C163</f>
        <v>17</v>
      </c>
      <c r="M54" s="4" t="str">
        <f>AE2114_SDOMIJ_DOC!A163</f>
        <v>X09</v>
      </c>
      <c r="N54" s="4" t="str">
        <f>AE2114_SDOMIJ_DOC!B163</f>
        <v>AE2114 SDOM I DOC-T0</v>
      </c>
      <c r="O54" s="6">
        <f>AE2114_SDOMIJ_DOC!H163</f>
        <v>102.00366300366301</v>
      </c>
      <c r="P54" s="6">
        <f>AE2114_SDOMIJ_DOC!I163</f>
        <v>1.9216740042331013</v>
      </c>
      <c r="Q54" s="6">
        <f t="shared" si="1"/>
        <v>101.29684574684575</v>
      </c>
      <c r="R54" s="6"/>
      <c r="S54" s="6"/>
      <c r="T54" s="6"/>
      <c r="U54" s="7"/>
      <c r="V54" s="7"/>
      <c r="W54" s="7"/>
      <c r="X54" s="7"/>
    </row>
    <row r="55" spans="1:24" x14ac:dyDescent="0.2">
      <c r="H55" s="7"/>
      <c r="I55" s="7"/>
      <c r="J55" s="7"/>
      <c r="L55" s="4">
        <f>AE2114_SDOMIJ_DOC!C168</f>
        <v>18</v>
      </c>
      <c r="M55" s="4" t="str">
        <f>AE2114_SDOMIJ_DOC!A168</f>
        <v>X10</v>
      </c>
      <c r="N55" s="4" t="str">
        <f>AE2114_SDOMIJ_DOC!B168</f>
        <v>AE2114 SDOM J DOC-T0</v>
      </c>
      <c r="O55" s="6">
        <f>AE2114_SDOMIJ_DOC!H168</f>
        <v>102.35531135531134</v>
      </c>
      <c r="P55" s="6">
        <f>AE2114_SDOMIJ_DOC!I168</f>
        <v>1.8342872591895618</v>
      </c>
      <c r="Q55" s="6">
        <f t="shared" si="1"/>
        <v>101.64849409849408</v>
      </c>
      <c r="R55" s="6"/>
      <c r="S55" s="6"/>
      <c r="T55" s="6"/>
      <c r="U55" s="7"/>
      <c r="V55" s="7"/>
      <c r="W55" s="7"/>
      <c r="X55" s="7"/>
    </row>
    <row r="56" spans="1:24" x14ac:dyDescent="0.2">
      <c r="H56" s="7"/>
      <c r="I56" s="7"/>
      <c r="J56" s="7"/>
      <c r="L56" s="4">
        <f>AE2114_SDOMIJ_DOC!C173</f>
        <v>19</v>
      </c>
      <c r="M56" s="4" t="str">
        <f>AE2114_SDOMIJ_DOC!A173</f>
        <v>X11</v>
      </c>
      <c r="N56" s="4" t="str">
        <f>AE2114_SDOMIJ_DOC!B173</f>
        <v>AE2114 SDOM J DOC-T0</v>
      </c>
      <c r="O56" s="6">
        <f>AE2114_SDOMIJ_DOC!H173</f>
        <v>100.88278388278387</v>
      </c>
      <c r="P56" s="6">
        <f>AE2114_SDOMIJ_DOC!I173</f>
        <v>1.7423849994920619</v>
      </c>
      <c r="Q56" s="6">
        <f t="shared" si="1"/>
        <v>100.17596662596661</v>
      </c>
      <c r="R56" s="6"/>
      <c r="S56" s="6"/>
      <c r="T56" s="6"/>
      <c r="U56" s="7"/>
      <c r="V56" s="7"/>
      <c r="W56" s="7"/>
      <c r="X56" s="7"/>
    </row>
    <row r="57" spans="1:24" x14ac:dyDescent="0.2">
      <c r="A57" t="s">
        <v>38</v>
      </c>
      <c r="B57" t="s">
        <v>108</v>
      </c>
      <c r="C57">
        <v>1</v>
      </c>
      <c r="D57">
        <v>1</v>
      </c>
      <c r="E57">
        <v>0</v>
      </c>
      <c r="F57">
        <v>0</v>
      </c>
      <c r="G57">
        <v>0</v>
      </c>
      <c r="H57" s="7">
        <f>AVERAGE(F57:F61)/B$13</f>
        <v>0</v>
      </c>
      <c r="I57" s="7">
        <f>STDEV(F57:F61)/B$13</f>
        <v>0</v>
      </c>
      <c r="J57" s="7" t="e">
        <f>I57/H57*100</f>
        <v>#DIV/0!</v>
      </c>
      <c r="L57" s="4">
        <f>AE2114_SDOMIJ_DOC!C209</f>
        <v>20</v>
      </c>
      <c r="M57" s="4" t="str">
        <f>AE2114_SDOMIJ_DOC!A209</f>
        <v>X12</v>
      </c>
      <c r="N57" s="4" t="str">
        <f>AE2114_SDOMIJ_DOC!B209</f>
        <v>AE2114 SDOM I TOC-T9</v>
      </c>
      <c r="O57" s="6">
        <f>AE2114_SDOMIJ_DOC!H209</f>
        <v>99.732600732600716</v>
      </c>
      <c r="P57" s="6">
        <f>AE2114_SDOMIJ_DOC!I209</f>
        <v>0.93873000595015277</v>
      </c>
      <c r="Q57" s="6">
        <f t="shared" si="1"/>
        <v>99.025783475783456</v>
      </c>
      <c r="R57" s="6"/>
      <c r="S57" s="6"/>
      <c r="T57" s="6"/>
      <c r="U57" s="7"/>
      <c r="V57" s="7"/>
      <c r="W57" s="7"/>
      <c r="X57" s="7"/>
    </row>
    <row r="58" spans="1:24" x14ac:dyDescent="0.2">
      <c r="A58" t="s">
        <v>38</v>
      </c>
      <c r="B58" t="s">
        <v>108</v>
      </c>
      <c r="C58">
        <v>1</v>
      </c>
      <c r="D58">
        <v>2</v>
      </c>
      <c r="E58">
        <v>0</v>
      </c>
      <c r="F58">
        <v>0</v>
      </c>
      <c r="G58">
        <v>0</v>
      </c>
      <c r="H58" s="7"/>
      <c r="I58" s="7"/>
      <c r="J58" s="7"/>
      <c r="L58" s="4">
        <f>AE2114_SDOMIJ_DOC!C214</f>
        <v>21</v>
      </c>
      <c r="M58" s="4" t="str">
        <f>AE2114_SDOMIJ_DOC!A214</f>
        <v>X13</v>
      </c>
      <c r="N58" s="4" t="str">
        <f>AE2114_SDOMIJ_DOC!B214</f>
        <v>AE2114 SDOM I TOC-T9</v>
      </c>
      <c r="O58" s="6">
        <f>AE2114_SDOMIJ_DOC!H214</f>
        <v>99.186813186813168</v>
      </c>
      <c r="P58" s="6">
        <f>AE2114_SDOMIJ_DOC!I214</f>
        <v>1.5920418558759657</v>
      </c>
      <c r="Q58" s="6">
        <f t="shared" si="1"/>
        <v>98.479995929995908</v>
      </c>
      <c r="R58" s="6"/>
      <c r="S58" s="6"/>
      <c r="T58" s="6"/>
      <c r="U58" s="7"/>
      <c r="V58" s="7"/>
      <c r="W58" s="7"/>
      <c r="X58" s="7"/>
    </row>
    <row r="59" spans="1:24" x14ac:dyDescent="0.2">
      <c r="A59" t="s">
        <v>38</v>
      </c>
      <c r="B59" t="s">
        <v>108</v>
      </c>
      <c r="C59">
        <v>1</v>
      </c>
      <c r="D59">
        <v>3</v>
      </c>
      <c r="E59">
        <v>0</v>
      </c>
      <c r="F59">
        <v>0</v>
      </c>
      <c r="G59">
        <v>0</v>
      </c>
      <c r="H59" s="7"/>
      <c r="I59" s="7"/>
      <c r="J59" s="7"/>
      <c r="L59" s="4">
        <f>AE2114_SDOMIJ_DOC!C220</f>
        <v>22</v>
      </c>
      <c r="M59" s="4" t="str">
        <f>AE2114_SDOMIJ_DOC!A220</f>
        <v>X14</v>
      </c>
      <c r="N59" s="4" t="str">
        <f>AE2114_SDOMIJ_DOC!B220</f>
        <v>AE2114 SDOM J TOC-T9</v>
      </c>
      <c r="O59" s="6">
        <f>AE2114_SDOMIJ_DOC!H220</f>
        <v>104.69230769230769</v>
      </c>
      <c r="P59" s="6">
        <f>AE2114_SDOMIJ_DOC!I220</f>
        <v>1.1899125180059169</v>
      </c>
      <c r="Q59" s="6">
        <f t="shared" si="1"/>
        <v>103.98549043549043</v>
      </c>
      <c r="R59" s="6"/>
      <c r="S59" s="6"/>
      <c r="T59" s="6"/>
      <c r="U59" s="7"/>
      <c r="V59" s="7"/>
      <c r="W59" s="7"/>
      <c r="X59" s="7"/>
    </row>
    <row r="60" spans="1:24" x14ac:dyDescent="0.2">
      <c r="H60" s="7"/>
      <c r="I60" s="7"/>
      <c r="J60" s="7"/>
      <c r="L60" s="4">
        <f>AE2114_SDOMIJ_DOC!C225</f>
        <v>23</v>
      </c>
      <c r="M60" s="4" t="str">
        <f>AE2114_SDOMIJ_DOC!A225</f>
        <v>X15</v>
      </c>
      <c r="N60" s="4" t="str">
        <f>AE2114_SDOMIJ_DOC!B225</f>
        <v>AE2114 SDOM J TOC-T9</v>
      </c>
      <c r="O60" s="6">
        <f>AE2114_SDOMIJ_DOC!H225</f>
        <v>103.56776556776555</v>
      </c>
      <c r="P60" s="6">
        <f>AE2114_SDOMIJ_DOC!I225</f>
        <v>0.52429599071068245</v>
      </c>
      <c r="Q60" s="6">
        <f t="shared" si="1"/>
        <v>102.86094831094829</v>
      </c>
      <c r="R60" s="6"/>
      <c r="S60" s="6"/>
      <c r="T60" s="6"/>
      <c r="U60" s="7"/>
      <c r="V60" s="7"/>
      <c r="W60" s="7"/>
      <c r="X60" s="7"/>
    </row>
    <row r="61" spans="1:24" x14ac:dyDescent="0.2">
      <c r="H61" s="7"/>
      <c r="I61" s="7"/>
      <c r="J61" s="7"/>
      <c r="L61" s="4">
        <f>AE2114_SDOMIJ_DOC!C230</f>
        <v>24</v>
      </c>
      <c r="M61" s="4" t="str">
        <f>AE2114_SDOMIJ_DOC!A230</f>
        <v>X16</v>
      </c>
      <c r="N61" s="4" t="str">
        <f>AE2114_SDOMIJ_DOC!B230</f>
        <v>AE2114 SDOM IJ TOC-T9</v>
      </c>
      <c r="O61" s="6">
        <f>AE2114_SDOMIJ_DOC!H230</f>
        <v>96.010989010989022</v>
      </c>
      <c r="P61" s="6">
        <f>AE2114_SDOMIJ_DOC!I230</f>
        <v>1.6694257241700612</v>
      </c>
      <c r="Q61" s="6">
        <f t="shared" si="1"/>
        <v>95.304171754171762</v>
      </c>
      <c r="R61" s="6"/>
      <c r="S61" s="6"/>
      <c r="T61" s="6"/>
      <c r="U61" s="7"/>
      <c r="V61" s="7"/>
      <c r="W61" s="7"/>
      <c r="X61" s="7"/>
    </row>
    <row r="62" spans="1:24" x14ac:dyDescent="0.2">
      <c r="A62" t="s">
        <v>40</v>
      </c>
      <c r="B62">
        <v>25</v>
      </c>
      <c r="C62">
        <v>2</v>
      </c>
      <c r="D62">
        <v>1</v>
      </c>
      <c r="E62">
        <v>2.5510000000000002</v>
      </c>
      <c r="F62">
        <v>2.5510000000000002</v>
      </c>
      <c r="G62">
        <v>0</v>
      </c>
      <c r="H62" s="7">
        <f>AVERAGE(F62:F66)/B$13</f>
        <v>27.553113553113555</v>
      </c>
      <c r="I62" s="7">
        <f>STDEV(F62:F66)/B$13</f>
        <v>0.56998267338329722</v>
      </c>
      <c r="J62" s="7">
        <f>I62/H62*100</f>
        <v>2.0686688358633361</v>
      </c>
      <c r="L62" s="4">
        <f>AE2114_SDOMIJ_DOC!C235</f>
        <v>25</v>
      </c>
      <c r="M62" s="4" t="str">
        <f>AE2114_SDOMIJ_DOC!A235</f>
        <v>X17</v>
      </c>
      <c r="N62" s="4" t="str">
        <f>AE2114_SDOMIJ_DOC!B235</f>
        <v>AE2114 SDOM IJ TOC-T9</v>
      </c>
      <c r="O62" s="6">
        <f>AE2114_SDOMIJ_DOC!H235</f>
        <v>96.11355311355311</v>
      </c>
      <c r="P62" s="6">
        <f>AE2114_SDOMIJ_DOC!I235</f>
        <v>0.43044579320511017</v>
      </c>
      <c r="Q62" s="6">
        <f t="shared" si="1"/>
        <v>95.40673585673585</v>
      </c>
      <c r="R62" s="6"/>
      <c r="S62" s="6"/>
      <c r="T62" s="6"/>
      <c r="U62" s="7"/>
      <c r="V62" s="7"/>
      <c r="W62" s="7"/>
      <c r="X62" s="7"/>
    </row>
    <row r="63" spans="1:24" x14ac:dyDescent="0.2">
      <c r="A63" t="s">
        <v>40</v>
      </c>
      <c r="B63">
        <v>25</v>
      </c>
      <c r="C63">
        <v>2</v>
      </c>
      <c r="D63">
        <v>2</v>
      </c>
      <c r="E63">
        <v>2.5209999999999999</v>
      </c>
      <c r="F63">
        <v>2.5209999999999999</v>
      </c>
      <c r="G63">
        <v>0</v>
      </c>
      <c r="H63" s="7"/>
      <c r="I63" s="7"/>
      <c r="J63" s="7"/>
      <c r="L63" s="4">
        <f>AE2114_SDOMIJ_DOC!C240</f>
        <v>26</v>
      </c>
      <c r="M63" s="4" t="str">
        <f>AE2114_SDOMIJ_DOC!A240</f>
        <v>X18</v>
      </c>
      <c r="N63" s="4" t="str">
        <f>AE2114_SDOMIJ_DOC!B240</f>
        <v>AE2114 SDOM IJ TOC-T9</v>
      </c>
      <c r="O63" s="6">
        <f>AE2114_SDOMIJ_DOC!H240</f>
        <v>94.256410256410263</v>
      </c>
      <c r="P63" s="6">
        <f>AE2114_SDOMIJ_DOC!I240</f>
        <v>0.55036553850976788</v>
      </c>
      <c r="Q63" s="6">
        <f t="shared" si="1"/>
        <v>93.549592999593003</v>
      </c>
      <c r="R63" s="6"/>
      <c r="S63" s="6"/>
      <c r="T63" s="6"/>
      <c r="U63" s="7"/>
      <c r="V63" s="7"/>
      <c r="W63" s="7"/>
      <c r="X63" s="7"/>
    </row>
    <row r="64" spans="1:24" x14ac:dyDescent="0.2">
      <c r="A64" t="s">
        <v>40</v>
      </c>
      <c r="B64">
        <v>25</v>
      </c>
      <c r="C64">
        <v>2</v>
      </c>
      <c r="D64">
        <v>3</v>
      </c>
      <c r="E64">
        <v>2.4500000000000002</v>
      </c>
      <c r="F64">
        <v>2.4500000000000002</v>
      </c>
      <c r="G64">
        <v>0</v>
      </c>
      <c r="H64" s="7"/>
      <c r="I64" s="7"/>
      <c r="J64" s="7"/>
      <c r="L64" s="4">
        <f>AE2114_SDOMIJ_DOC!C245</f>
        <v>27</v>
      </c>
      <c r="M64" s="4" t="str">
        <f>AE2114_SDOMIJ_DOC!A245</f>
        <v>X19</v>
      </c>
      <c r="N64" s="4" t="str">
        <f>AE2114_SDOMIJ_DOC!B245</f>
        <v>AE2114 SDOM I DOC-T9</v>
      </c>
      <c r="O64" s="6">
        <f>AE2114_SDOMIJ_DOC!H245</f>
        <v>98.802197802197796</v>
      </c>
      <c r="P64" s="6">
        <f>AE2114_SDOMIJ_DOC!I245</f>
        <v>1.2068415845970679</v>
      </c>
      <c r="Q64" s="6">
        <f t="shared" si="1"/>
        <v>98.095380545380536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AE2114_SDOMIJ_DOC!C251</f>
        <v>28</v>
      </c>
      <c r="M65" s="4" t="str">
        <f>AE2114_SDOMIJ_DOC!A251</f>
        <v>X20</v>
      </c>
      <c r="N65" s="4" t="str">
        <f>AE2114_SDOMIJ_DOC!B251</f>
        <v>AE2114 SDOM I DOC-T9</v>
      </c>
      <c r="O65" s="6">
        <f>AE2114_SDOMIJ_DOC!H251</f>
        <v>100.2820512820513</v>
      </c>
      <c r="P65" s="6">
        <f>AE2114_SDOMIJ_DOC!I251</f>
        <v>0.50025151666128453</v>
      </c>
      <c r="Q65" s="6">
        <f t="shared" si="1"/>
        <v>99.575234025234039</v>
      </c>
      <c r="R65" s="6"/>
      <c r="S65" s="6"/>
      <c r="T65" s="6"/>
      <c r="U65" s="7"/>
      <c r="V65" s="7"/>
      <c r="W65" s="7"/>
      <c r="X65" s="7"/>
    </row>
    <row r="66" spans="1:24" x14ac:dyDescent="0.2">
      <c r="H66" s="7"/>
      <c r="I66" s="7"/>
      <c r="J66" s="7"/>
      <c r="L66" s="4">
        <f>AE2114_SDOMIJ_DOC!C256</f>
        <v>29</v>
      </c>
      <c r="M66" s="4" t="str">
        <f>AE2114_SDOMIJ_DOC!A256</f>
        <v>X21</v>
      </c>
      <c r="N66" s="4" t="str">
        <f>AE2114_SDOMIJ_DOC!B256</f>
        <v>AE2114 SDOM J DOC-T9</v>
      </c>
      <c r="O66" s="6">
        <f>AE2114_SDOMIJ_DOC!H256</f>
        <v>104.03296703296704</v>
      </c>
      <c r="P66" s="6">
        <f>AE2114_SDOMIJ_DOC!I256</f>
        <v>0.1906522150867872</v>
      </c>
      <c r="Q66" s="6">
        <f t="shared" si="1"/>
        <v>103.32614977614978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41</v>
      </c>
      <c r="B67">
        <v>50</v>
      </c>
      <c r="C67">
        <v>3</v>
      </c>
      <c r="D67">
        <v>1</v>
      </c>
      <c r="E67">
        <v>4.5949999999999998</v>
      </c>
      <c r="G67">
        <v>1</v>
      </c>
      <c r="H67" s="7">
        <f>AVERAGE(F67:F71)/B$13</f>
        <v>53.190476190476197</v>
      </c>
      <c r="I67" s="7">
        <f>STDEV(F67:F71)/B$13</f>
        <v>0.56807270435382928</v>
      </c>
      <c r="J67" s="7">
        <f>I67/H67*100</f>
        <v>1.0679970269857131</v>
      </c>
      <c r="L67" s="4">
        <f>AE2114_SDOMIJ_DOC!C261</f>
        <v>30</v>
      </c>
      <c r="M67" s="4" t="str">
        <f>AE2114_SDOMIJ_DOC!A261</f>
        <v>X22</v>
      </c>
      <c r="N67" s="4" t="str">
        <f>AE2114_SDOMIJ_DOC!B261</f>
        <v>AE2114 SDOM J DOC-T9</v>
      </c>
      <c r="O67" s="6">
        <f>AE2114_SDOMIJ_DOC!H261</f>
        <v>104.02930402930403</v>
      </c>
      <c r="P67" s="6">
        <f>AE2114_SDOMIJ_DOC!I261</f>
        <v>0.74994129572076129</v>
      </c>
      <c r="Q67" s="6">
        <f t="shared" ref="Q67:Q79" si="2">(O67-Q$2)</f>
        <v>103.32248677248677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41</v>
      </c>
      <c r="B68">
        <v>50</v>
      </c>
      <c r="C68">
        <v>3</v>
      </c>
      <c r="D68">
        <v>2</v>
      </c>
      <c r="E68">
        <v>4.6890000000000001</v>
      </c>
      <c r="G68">
        <v>1</v>
      </c>
      <c r="H68" s="7"/>
      <c r="I68" s="7"/>
      <c r="J68" s="7"/>
      <c r="L68" s="4">
        <f>AE2114_SDOMIJ_DOC!C297</f>
        <v>31</v>
      </c>
      <c r="M68" s="4" t="str">
        <f>AE2114_SDOMIJ_DOC!A297</f>
        <v>X23</v>
      </c>
      <c r="N68" s="4" t="str">
        <f>AE2114_SDOMIJ_DOC!B297</f>
        <v>AE2114 SDOM IJ TOC-T11</v>
      </c>
      <c r="O68" s="6">
        <f>AE2114_SDOMIJ_DOC!H297</f>
        <v>93.992673992673986</v>
      </c>
      <c r="P68" s="6">
        <f>AE2114_SDOMIJ_DOC!I297</f>
        <v>1.4462278836943756</v>
      </c>
      <c r="Q68" s="6">
        <f t="shared" si="2"/>
        <v>93.285856735856726</v>
      </c>
      <c r="R68" s="6"/>
      <c r="S68" s="6"/>
      <c r="T68" s="6"/>
      <c r="U68" s="7"/>
      <c r="V68" s="7"/>
      <c r="W68" s="7"/>
      <c r="X68" s="7"/>
    </row>
    <row r="69" spans="1:24" x14ac:dyDescent="0.2">
      <c r="A69" t="s">
        <v>41</v>
      </c>
      <c r="B69">
        <v>50</v>
      </c>
      <c r="C69">
        <v>3</v>
      </c>
      <c r="D69">
        <v>3</v>
      </c>
      <c r="E69">
        <v>4.9000000000000004</v>
      </c>
      <c r="F69">
        <v>4.9000000000000004</v>
      </c>
      <c r="G69">
        <v>0</v>
      </c>
      <c r="H69" s="7"/>
      <c r="I69" s="7"/>
      <c r="J69" s="7"/>
      <c r="L69" s="4">
        <f>AE2114_SDOMIJ_DOC!C302</f>
        <v>32</v>
      </c>
      <c r="M69" s="4" t="str">
        <f>AE2114_SDOMIJ_DOC!A302</f>
        <v>X24</v>
      </c>
      <c r="N69" s="4" t="str">
        <f>AE2114_SDOMIJ_DOC!B302</f>
        <v>AE2114 SDOM IJ TOC-T11</v>
      </c>
      <c r="O69" s="6">
        <f>AE2114_SDOMIJ_DOC!H302</f>
        <v>94.560439560439548</v>
      </c>
      <c r="P69" s="6">
        <f>AE2114_SDOMIJ_DOC!I302</f>
        <v>1.7340715051652156</v>
      </c>
      <c r="Q69" s="6">
        <f t="shared" si="2"/>
        <v>93.853622303622288</v>
      </c>
      <c r="R69" s="6"/>
      <c r="S69" s="6"/>
      <c r="T69" s="6"/>
      <c r="U69" s="7"/>
      <c r="V69" s="7"/>
      <c r="W69" s="7"/>
      <c r="X69" s="7"/>
    </row>
    <row r="70" spans="1:24" x14ac:dyDescent="0.2">
      <c r="A70" t="s">
        <v>41</v>
      </c>
      <c r="B70">
        <v>50</v>
      </c>
      <c r="C70">
        <v>3</v>
      </c>
      <c r="D70">
        <v>4</v>
      </c>
      <c r="E70">
        <v>4.8120000000000003</v>
      </c>
      <c r="F70">
        <v>4.8120000000000003</v>
      </c>
      <c r="G70">
        <v>0</v>
      </c>
      <c r="H70" s="7"/>
      <c r="I70" s="7"/>
      <c r="J70" s="7"/>
      <c r="L70" s="4">
        <f>AE2114_SDOMIJ_DOC!C307</f>
        <v>33</v>
      </c>
      <c r="M70" s="4" t="str">
        <f>AE2114_SDOMIJ_DOC!A307</f>
        <v>X25</v>
      </c>
      <c r="N70" s="4" t="str">
        <f>AE2114_SDOMIJ_DOC!B307</f>
        <v>AE2114 SDOM IJ TOC-T11</v>
      </c>
      <c r="O70" s="6">
        <f>AE2114_SDOMIJ_DOC!H307</f>
        <v>95.27472527472527</v>
      </c>
      <c r="P70" s="6">
        <f>AE2114_SDOMIJ_DOC!I307</f>
        <v>0.65169560453550202</v>
      </c>
      <c r="Q70" s="6">
        <f t="shared" si="2"/>
        <v>94.56790801790801</v>
      </c>
      <c r="R70" s="6"/>
      <c r="S70" s="6"/>
      <c r="T70" s="6"/>
      <c r="U70" s="7"/>
      <c r="V70" s="7"/>
      <c r="W70" s="7"/>
      <c r="X70" s="7"/>
    </row>
    <row r="71" spans="1:24" x14ac:dyDescent="0.2">
      <c r="A71" t="s">
        <v>41</v>
      </c>
      <c r="B71">
        <v>50</v>
      </c>
      <c r="C71">
        <v>3</v>
      </c>
      <c r="D71">
        <v>5</v>
      </c>
      <c r="E71">
        <v>4.8090000000000002</v>
      </c>
      <c r="F71">
        <v>4.8090000000000002</v>
      </c>
      <c r="G71">
        <v>0</v>
      </c>
      <c r="H71" s="7"/>
      <c r="I71" s="7"/>
      <c r="J71" s="7"/>
      <c r="L71" s="4">
        <f>AE2114_SDOMIJ_DOC!C312</f>
        <v>34</v>
      </c>
      <c r="M71" s="4" t="str">
        <f>AE2114_SDOMIJ_DOC!A312</f>
        <v>X26</v>
      </c>
      <c r="N71" s="4" t="str">
        <f>AE2114_SDOMIJ_DOC!B312</f>
        <v>AE2114 SDOM IJ TOC-T12</v>
      </c>
      <c r="O71" s="6">
        <f>AE2114_SDOMIJ_DOC!H312</f>
        <v>76.534798534798526</v>
      </c>
      <c r="P71" s="6">
        <f>AE2114_SDOMIJ_DOC!I312</f>
        <v>0.87948710320638435</v>
      </c>
      <c r="Q71" s="6">
        <f t="shared" si="2"/>
        <v>75.827981277981266</v>
      </c>
      <c r="R71" s="6"/>
      <c r="S71" s="6"/>
      <c r="T71" s="6"/>
      <c r="U71" s="7"/>
      <c r="V71" s="7"/>
      <c r="W71" s="7"/>
      <c r="X71" s="7"/>
    </row>
    <row r="72" spans="1:24" x14ac:dyDescent="0.2">
      <c r="H72" s="7"/>
      <c r="I72" s="7"/>
      <c r="J72" s="7"/>
      <c r="L72" s="4">
        <f>AE2114_SDOMIJ_DOC!C317</f>
        <v>35</v>
      </c>
      <c r="M72" s="4" t="str">
        <f>AE2114_SDOMIJ_DOC!A317</f>
        <v>X27</v>
      </c>
      <c r="N72" s="4" t="str">
        <f>AE2114_SDOMIJ_DOC!B317</f>
        <v>AE2114 SDOM IJ TOC-T12</v>
      </c>
      <c r="O72" s="6">
        <f>AE2114_SDOMIJ_DOC!H317</f>
        <v>76.479853479853475</v>
      </c>
      <c r="P72" s="6">
        <f>AE2114_SDOMIJ_DOC!I317</f>
        <v>1.0105907799848717</v>
      </c>
      <c r="Q72" s="6">
        <f t="shared" si="2"/>
        <v>75.773036223036215</v>
      </c>
      <c r="R72" s="6"/>
      <c r="S72" s="6"/>
      <c r="T72" s="6"/>
      <c r="U72" s="7"/>
      <c r="V72" s="7"/>
      <c r="W72" s="7"/>
      <c r="X72" s="7"/>
    </row>
    <row r="73" spans="1:24" x14ac:dyDescent="0.2">
      <c r="H73" s="7"/>
      <c r="I73" s="7"/>
      <c r="J73" s="7"/>
      <c r="L73" s="4">
        <f>AE2114_SDOMIJ_DOC!C322</f>
        <v>36</v>
      </c>
      <c r="M73" s="4" t="str">
        <f>AE2114_SDOMIJ_DOC!A322</f>
        <v>X28</v>
      </c>
      <c r="N73" s="4" t="str">
        <f>AE2114_SDOMIJ_DOC!B322</f>
        <v>AE2114 SDOM IJ TOC-T12</v>
      </c>
      <c r="O73" s="6">
        <f>AE2114_SDOMIJ_DOC!H322</f>
        <v>76.81684981684981</v>
      </c>
      <c r="P73" s="6">
        <f>AE2114_SDOMIJ_DOC!I322</f>
        <v>0.37043454564385414</v>
      </c>
      <c r="Q73" s="6">
        <f t="shared" si="2"/>
        <v>76.11003256003255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42</v>
      </c>
      <c r="B74">
        <v>75</v>
      </c>
      <c r="C74">
        <v>4</v>
      </c>
      <c r="D74">
        <v>1</v>
      </c>
      <c r="E74">
        <v>6.7279999999999998</v>
      </c>
      <c r="G74">
        <v>1</v>
      </c>
      <c r="H74" s="7">
        <f>AVERAGE(F74:F78)/B$13</f>
        <v>78.333333333333329</v>
      </c>
      <c r="I74" s="7">
        <f>STDEV(F74:F78)/B$13</f>
        <v>0.82712536924221081</v>
      </c>
      <c r="J74" s="7">
        <f>I74/H74*100</f>
        <v>1.0559047266921842</v>
      </c>
      <c r="L74" s="4">
        <f>AE2114_SDOMIJ_DOC!C359</f>
        <v>37</v>
      </c>
      <c r="M74" s="4" t="str">
        <f>AE2114_SDOMIJ_DOC!A359</f>
        <v>X29</v>
      </c>
      <c r="N74" s="4" t="str">
        <f>AE2114_SDOMIJ_DOC!B359</f>
        <v>AE2114 SDOM IJ TOC-T13</v>
      </c>
      <c r="O74" s="6">
        <f>AE2114_SDOMIJ_DOC!H359</f>
        <v>77.538461538461547</v>
      </c>
      <c r="P74" s="6">
        <f>AE2114_SDOMIJ_DOC!I359</f>
        <v>0.45322177202859759</v>
      </c>
      <c r="Q74" s="6">
        <f t="shared" si="2"/>
        <v>76.831644281644287</v>
      </c>
      <c r="R74" s="6"/>
      <c r="S74" s="6"/>
      <c r="T74" s="6"/>
      <c r="U74" s="7"/>
      <c r="V74" s="7"/>
      <c r="W74" s="7"/>
      <c r="X74" s="7"/>
    </row>
    <row r="75" spans="1:24" x14ac:dyDescent="0.2">
      <c r="A75" t="s">
        <v>42</v>
      </c>
      <c r="B75">
        <v>75</v>
      </c>
      <c r="C75">
        <v>4</v>
      </c>
      <c r="D75">
        <v>2</v>
      </c>
      <c r="E75">
        <v>7.2069999999999999</v>
      </c>
      <c r="F75">
        <v>7.2069999999999999</v>
      </c>
      <c r="G75">
        <v>0</v>
      </c>
      <c r="H75" s="7"/>
      <c r="I75" s="7"/>
      <c r="J75" s="7"/>
      <c r="L75" s="4">
        <f>AE2114_SDOMIJ_DOC!C365</f>
        <v>38</v>
      </c>
      <c r="M75" s="4" t="str">
        <f>AE2114_SDOMIJ_DOC!A365</f>
        <v>X30</v>
      </c>
      <c r="N75" s="4" t="str">
        <f>AE2114_SDOMIJ_DOC!B365</f>
        <v>AE2114 SDOM IJ TOC-T13</v>
      </c>
      <c r="O75" s="6">
        <f>AE2114_SDOMIJ_DOC!H365</f>
        <v>75.978021978021971</v>
      </c>
      <c r="P75" s="6">
        <f>AE2114_SDOMIJ_DOC!I365</f>
        <v>1.4233632874080584</v>
      </c>
      <c r="Q75" s="6">
        <f t="shared" si="2"/>
        <v>75.271204721204711</v>
      </c>
      <c r="R75" s="6"/>
      <c r="S75" s="6"/>
      <c r="T75" s="6"/>
      <c r="U75" s="7"/>
      <c r="V75" s="7"/>
      <c r="W75" s="7"/>
      <c r="X75" s="7"/>
    </row>
    <row r="76" spans="1:24" x14ac:dyDescent="0.2">
      <c r="A76" t="s">
        <v>42</v>
      </c>
      <c r="B76">
        <v>75</v>
      </c>
      <c r="C76">
        <v>4</v>
      </c>
      <c r="D76">
        <v>3</v>
      </c>
      <c r="E76">
        <v>7.1210000000000004</v>
      </c>
      <c r="F76">
        <v>7.1210000000000004</v>
      </c>
      <c r="G76">
        <v>0</v>
      </c>
      <c r="H76" s="7"/>
      <c r="I76" s="7"/>
      <c r="J76" s="7"/>
      <c r="L76" s="4">
        <f>AE2114_SDOMIJ_DOC!C370</f>
        <v>39</v>
      </c>
      <c r="M76" s="4" t="str">
        <f>AE2114_SDOMIJ_DOC!A370</f>
        <v>X31</v>
      </c>
      <c r="N76" s="4" t="str">
        <f>AE2114_SDOMIJ_DOC!B370</f>
        <v>AE2114 SDOM IJ TOC-T13</v>
      </c>
      <c r="O76" s="6">
        <f>AE2114_SDOMIJ_DOC!H370</f>
        <v>75.432234432234452</v>
      </c>
      <c r="P76" s="6">
        <f>AE2114_SDOMIJ_DOC!I370</f>
        <v>0.26058866537483233</v>
      </c>
      <c r="Q76" s="6">
        <f t="shared" si="2"/>
        <v>74.725417175417192</v>
      </c>
      <c r="R76" s="6"/>
      <c r="S76" s="6"/>
      <c r="T76" s="6"/>
      <c r="U76" s="7"/>
      <c r="V76" s="7"/>
      <c r="W76" s="7"/>
      <c r="X76" s="7"/>
    </row>
    <row r="77" spans="1:24" x14ac:dyDescent="0.2">
      <c r="A77" t="s">
        <v>42</v>
      </c>
      <c r="B77">
        <v>75</v>
      </c>
      <c r="C77">
        <v>4</v>
      </c>
      <c r="D77">
        <v>4</v>
      </c>
      <c r="E77">
        <v>7.0570000000000004</v>
      </c>
      <c r="F77">
        <v>7.0570000000000004</v>
      </c>
      <c r="G77">
        <v>0</v>
      </c>
      <c r="H77" s="7"/>
      <c r="I77" s="7"/>
      <c r="J77" s="7"/>
      <c r="L77" s="4">
        <f>AE2114_SDOMIJ_DOC!C376</f>
        <v>40</v>
      </c>
      <c r="M77" s="4" t="str">
        <f>AE2114_SDOMIJ_DOC!A376</f>
        <v>X32</v>
      </c>
      <c r="N77" s="4" t="str">
        <f>AE2114_SDOMIJ_DOC!B376</f>
        <v>AE2114 SDOM IJ TOC-T14</v>
      </c>
      <c r="O77" s="6">
        <f>AE2114_SDOMIJ_DOC!H376</f>
        <v>75.758241758241752</v>
      </c>
      <c r="P77" s="6">
        <f>AE2114_SDOMIJ_DOC!I376</f>
        <v>0.46635374008621927</v>
      </c>
      <c r="Q77" s="6">
        <f t="shared" si="2"/>
        <v>75.051424501424492</v>
      </c>
      <c r="R77" s="6"/>
      <c r="S77" s="6"/>
      <c r="T77" s="6"/>
      <c r="U77" s="7"/>
      <c r="V77" s="7"/>
      <c r="W77" s="7"/>
      <c r="X77" s="7"/>
    </row>
    <row r="78" spans="1:24" x14ac:dyDescent="0.2">
      <c r="H78" s="7"/>
      <c r="I78" s="7"/>
      <c r="J78" s="7"/>
      <c r="L78" s="4">
        <f>AE2114_SDOMIJ_DOC!C381</f>
        <v>41</v>
      </c>
      <c r="M78" s="4" t="str">
        <f>AE2114_SDOMIJ_DOC!A381</f>
        <v>X33</v>
      </c>
      <c r="N78" s="4" t="str">
        <f>AE2114_SDOMIJ_DOC!B381</f>
        <v>AE2114 SDOM IJ TOC-T14</v>
      </c>
      <c r="O78" s="6">
        <f>AE2114_SDOMIJ_DOC!H381</f>
        <v>73.575091575091577</v>
      </c>
      <c r="P78" s="6">
        <f>AE2114_SDOMIJ_DOC!I381</f>
        <v>1.3700759977992454</v>
      </c>
      <c r="Q78" s="6">
        <f t="shared" si="2"/>
        <v>72.868274318274317</v>
      </c>
      <c r="R78" s="6"/>
      <c r="S78" s="6"/>
      <c r="T78" s="6"/>
      <c r="U78" s="7"/>
      <c r="V78" s="7"/>
      <c r="W78" s="7"/>
      <c r="X78" s="7"/>
    </row>
    <row r="79" spans="1:24" x14ac:dyDescent="0.2">
      <c r="H79" s="7"/>
      <c r="I79" s="7"/>
      <c r="J79" s="7"/>
      <c r="L79" s="4">
        <f>AE2114_SDOMIJ_DOC!C386</f>
        <v>42</v>
      </c>
      <c r="M79" s="4" t="str">
        <f>AE2114_SDOMIJ_DOC!A386</f>
        <v>X34</v>
      </c>
      <c r="N79" s="4" t="str">
        <f>AE2114_SDOMIJ_DOC!B386</f>
        <v>AE2114 SDOM IJ TOC-T14</v>
      </c>
      <c r="O79" s="6">
        <f>AE2114_SDOMIJ_DOC!H386</f>
        <v>74.238095238095241</v>
      </c>
      <c r="P79" s="6">
        <f>AE2114_SDOMIJ_DOC!I386</f>
        <v>0.68311826615284099</v>
      </c>
      <c r="Q79" s="6">
        <f t="shared" si="2"/>
        <v>73.531277981277981</v>
      </c>
      <c r="R79" s="6"/>
      <c r="S79" s="6"/>
      <c r="T79" s="6"/>
      <c r="U79" s="7"/>
      <c r="V79" s="7"/>
      <c r="W79" s="7"/>
      <c r="X79" s="7"/>
    </row>
    <row r="80" spans="1:24" x14ac:dyDescent="0.2">
      <c r="A80" t="s">
        <v>43</v>
      </c>
      <c r="B80">
        <v>100</v>
      </c>
      <c r="C80">
        <v>5</v>
      </c>
      <c r="D80">
        <v>1</v>
      </c>
      <c r="E80">
        <v>9.7530000000000001</v>
      </c>
      <c r="G80">
        <v>1</v>
      </c>
      <c r="H80" s="7">
        <f>AVERAGE(F80:F84)/B$13</f>
        <v>104.43223443223447</v>
      </c>
      <c r="I80" s="7">
        <f>STDEV(F80:F84)/B$13</f>
        <v>1.757566262182523</v>
      </c>
      <c r="J80" s="7">
        <f>I80/H80*100</f>
        <v>1.6829729553694446</v>
      </c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2">
      <c r="A81" t="s">
        <v>43</v>
      </c>
      <c r="B81">
        <v>100</v>
      </c>
      <c r="C81">
        <v>5</v>
      </c>
      <c r="D81">
        <v>2</v>
      </c>
      <c r="E81">
        <v>9.4090000000000007</v>
      </c>
      <c r="F81">
        <v>9.4090000000000007</v>
      </c>
      <c r="G81">
        <v>0</v>
      </c>
      <c r="H81" s="7"/>
      <c r="I81" s="7"/>
      <c r="J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A82" t="s">
        <v>43</v>
      </c>
      <c r="B82">
        <v>100</v>
      </c>
      <c r="C82">
        <v>5</v>
      </c>
      <c r="D82">
        <v>3</v>
      </c>
      <c r="E82">
        <v>9.4130000000000003</v>
      </c>
      <c r="F82">
        <v>9.4130000000000003</v>
      </c>
      <c r="G82">
        <v>0</v>
      </c>
      <c r="H82" s="7"/>
      <c r="I82" s="7"/>
      <c r="J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t="s">
        <v>43</v>
      </c>
      <c r="B83">
        <v>100</v>
      </c>
      <c r="C83">
        <v>5</v>
      </c>
      <c r="D83">
        <v>4</v>
      </c>
      <c r="E83">
        <v>9.6880000000000006</v>
      </c>
      <c r="F83">
        <v>9.6880000000000006</v>
      </c>
      <c r="G83">
        <v>0</v>
      </c>
      <c r="H83" s="7"/>
      <c r="I83" s="7"/>
      <c r="J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H84" s="7"/>
      <c r="I84" s="7"/>
      <c r="J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H85" s="7"/>
      <c r="I85" s="7"/>
      <c r="J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A86" t="s">
        <v>34</v>
      </c>
      <c r="B86" t="s">
        <v>35</v>
      </c>
      <c r="C86">
        <v>0</v>
      </c>
      <c r="D86">
        <v>1</v>
      </c>
      <c r="E86">
        <v>0.17630000000000001</v>
      </c>
      <c r="G86">
        <v>1</v>
      </c>
      <c r="H86" s="7">
        <f>AVERAGE(F86:F90)/B$13</f>
        <v>0</v>
      </c>
      <c r="I86" s="7">
        <f>STDEV(F86:F90)/B$13</f>
        <v>0</v>
      </c>
      <c r="J86" s="7" t="e">
        <f>I86/H86*100</f>
        <v>#DIV/0!</v>
      </c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A87" t="s">
        <v>34</v>
      </c>
      <c r="B87" t="s">
        <v>35</v>
      </c>
      <c r="C87">
        <v>0</v>
      </c>
      <c r="D87">
        <v>2</v>
      </c>
      <c r="E87">
        <v>0</v>
      </c>
      <c r="F87">
        <v>0</v>
      </c>
      <c r="G87">
        <v>0</v>
      </c>
      <c r="H87" s="7"/>
      <c r="I87" s="7"/>
      <c r="J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34</v>
      </c>
      <c r="B88" t="s">
        <v>35</v>
      </c>
      <c r="C88">
        <v>0</v>
      </c>
      <c r="D88">
        <v>3</v>
      </c>
      <c r="E88">
        <v>0</v>
      </c>
      <c r="F88">
        <v>0</v>
      </c>
      <c r="G88">
        <v>0</v>
      </c>
      <c r="H88" s="7"/>
      <c r="I88" s="7"/>
      <c r="J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34</v>
      </c>
      <c r="B89" t="s">
        <v>35</v>
      </c>
      <c r="C89">
        <v>0</v>
      </c>
      <c r="D89">
        <v>4</v>
      </c>
      <c r="E89">
        <v>0</v>
      </c>
      <c r="F89">
        <v>0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t="s">
        <v>31</v>
      </c>
      <c r="B92" t="s">
        <v>32</v>
      </c>
      <c r="C92">
        <v>61</v>
      </c>
      <c r="D92">
        <v>1</v>
      </c>
      <c r="E92">
        <v>5.8680000000000003</v>
      </c>
      <c r="F92">
        <v>5.8680000000000003</v>
      </c>
      <c r="G92">
        <v>0</v>
      </c>
      <c r="H92" s="7">
        <f>AVERAGE(F92:F96)/B$13</f>
        <v>64.234432234432234</v>
      </c>
      <c r="I92" s="7">
        <f>STDEV(F92:F96)/B$13</f>
        <v>0.27829186686040763</v>
      </c>
      <c r="J92" s="7">
        <f>I92/H92*100</f>
        <v>0.43324406736365928</v>
      </c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t="s">
        <v>31</v>
      </c>
      <c r="B93" t="s">
        <v>32</v>
      </c>
      <c r="C93">
        <v>61</v>
      </c>
      <c r="D93">
        <v>2</v>
      </c>
      <c r="E93">
        <v>5.85</v>
      </c>
      <c r="F93">
        <v>5.85</v>
      </c>
      <c r="G93">
        <v>0</v>
      </c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31</v>
      </c>
      <c r="B94" t="s">
        <v>32</v>
      </c>
      <c r="C94">
        <v>61</v>
      </c>
      <c r="D94">
        <v>3</v>
      </c>
      <c r="E94">
        <v>5.8179999999999996</v>
      </c>
      <c r="F94">
        <v>5.8179999999999996</v>
      </c>
      <c r="G94">
        <v>0</v>
      </c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A97" t="s">
        <v>33</v>
      </c>
      <c r="B97" t="s">
        <v>32</v>
      </c>
      <c r="C97">
        <v>62</v>
      </c>
      <c r="D97">
        <v>1</v>
      </c>
      <c r="E97">
        <v>5.28</v>
      </c>
      <c r="F97">
        <v>5.28</v>
      </c>
      <c r="G97">
        <v>0</v>
      </c>
      <c r="H97" s="7">
        <f>AVERAGE(F97:F101)/B$13</f>
        <v>57.684981684981686</v>
      </c>
      <c r="I97" s="7">
        <f>STDEV(F97:F101)/B$13</f>
        <v>0.70100358762817105</v>
      </c>
      <c r="J97" s="7">
        <f>I97/H97*100</f>
        <v>1.2152271997872155</v>
      </c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t="s">
        <v>33</v>
      </c>
      <c r="B98" t="s">
        <v>32</v>
      </c>
      <c r="C98">
        <v>62</v>
      </c>
      <c r="D98">
        <v>2</v>
      </c>
      <c r="E98">
        <v>5.1760000000000002</v>
      </c>
      <c r="F98">
        <v>5.1760000000000002</v>
      </c>
      <c r="G98">
        <v>0</v>
      </c>
      <c r="H98" s="7"/>
      <c r="I98" s="7"/>
      <c r="J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33</v>
      </c>
      <c r="B99" t="s">
        <v>32</v>
      </c>
      <c r="C99">
        <v>62</v>
      </c>
      <c r="D99">
        <v>3</v>
      </c>
      <c r="E99">
        <v>5.2919999999999998</v>
      </c>
      <c r="F99">
        <v>5.2919999999999998</v>
      </c>
      <c r="G99">
        <v>0</v>
      </c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A102" t="s">
        <v>34</v>
      </c>
      <c r="B102" t="s">
        <v>35</v>
      </c>
      <c r="C102">
        <v>0</v>
      </c>
      <c r="D102">
        <v>1</v>
      </c>
      <c r="E102">
        <v>0</v>
      </c>
      <c r="F102">
        <v>0</v>
      </c>
      <c r="G102">
        <v>0</v>
      </c>
      <c r="H102" s="7">
        <f>AVERAGE(F102:F106)/B$13</f>
        <v>0</v>
      </c>
      <c r="I102" s="7">
        <f>STDEV(F102:F106)/B$13</f>
        <v>0</v>
      </c>
      <c r="J102" s="7" t="e">
        <f>I102/H102*100</f>
        <v>#DIV/0!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t="s">
        <v>34</v>
      </c>
      <c r="B103" t="s">
        <v>35</v>
      </c>
      <c r="C103">
        <v>0</v>
      </c>
      <c r="D103">
        <v>2</v>
      </c>
      <c r="E103">
        <v>0</v>
      </c>
      <c r="F103">
        <v>0</v>
      </c>
      <c r="G103">
        <v>0</v>
      </c>
      <c r="H103" s="7"/>
      <c r="I103" s="7"/>
      <c r="J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34</v>
      </c>
      <c r="B104" t="s">
        <v>35</v>
      </c>
      <c r="C104">
        <v>0</v>
      </c>
      <c r="D104">
        <v>3</v>
      </c>
      <c r="E104">
        <v>0</v>
      </c>
      <c r="F104">
        <v>0</v>
      </c>
      <c r="G104">
        <v>0</v>
      </c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A107" t="s">
        <v>44</v>
      </c>
      <c r="B107" t="s">
        <v>45</v>
      </c>
      <c r="C107">
        <v>6</v>
      </c>
      <c r="D107">
        <v>1</v>
      </c>
      <c r="E107">
        <v>7.3140000000000001</v>
      </c>
      <c r="F107">
        <v>7.3140000000000001</v>
      </c>
      <c r="G107">
        <v>0</v>
      </c>
      <c r="H107" s="7">
        <f>AVERAGE(F107:F111)/B$13</f>
        <v>81.435897435897445</v>
      </c>
      <c r="I107" s="7">
        <f>STDEV(F107:F111)/B$13</f>
        <v>0.97723967560103231</v>
      </c>
      <c r="J107" s="7">
        <f>I107/H107*100</f>
        <v>1.2000109366637359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A108" t="s">
        <v>44</v>
      </c>
      <c r="B108" t="s">
        <v>45</v>
      </c>
      <c r="C108">
        <v>6</v>
      </c>
      <c r="D108">
        <v>2</v>
      </c>
      <c r="E108">
        <v>7.4889999999999999</v>
      </c>
      <c r="F108">
        <v>7.4889999999999999</v>
      </c>
      <c r="G108">
        <v>0</v>
      </c>
      <c r="H108" s="7"/>
      <c r="I108" s="7"/>
      <c r="J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44</v>
      </c>
      <c r="B109" t="s">
        <v>45</v>
      </c>
      <c r="C109">
        <v>6</v>
      </c>
      <c r="D109">
        <v>3</v>
      </c>
      <c r="E109">
        <v>7.4290000000000003</v>
      </c>
      <c r="F109">
        <v>7.4290000000000003</v>
      </c>
      <c r="G109">
        <v>0</v>
      </c>
      <c r="H109" s="7"/>
      <c r="I109" s="7"/>
      <c r="J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A112" t="s">
        <v>46</v>
      </c>
      <c r="B112" t="s">
        <v>47</v>
      </c>
      <c r="C112">
        <v>7</v>
      </c>
      <c r="D112">
        <v>1</v>
      </c>
      <c r="E112">
        <v>5.15</v>
      </c>
      <c r="F112">
        <v>5.15</v>
      </c>
      <c r="G112">
        <v>0</v>
      </c>
      <c r="H112" s="7">
        <f>AVERAGE(F112:F116)/B$13</f>
        <v>57.263736263736256</v>
      </c>
      <c r="I112" s="7">
        <f>STDEV(F112:F116)/B$13</f>
        <v>0.80310050068542438</v>
      </c>
      <c r="J112" s="7">
        <f>I112/H112*100</f>
        <v>1.4024591357200851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A113" t="s">
        <v>46</v>
      </c>
      <c r="B113" t="s">
        <v>47</v>
      </c>
      <c r="C113">
        <v>7</v>
      </c>
      <c r="D113">
        <v>2</v>
      </c>
      <c r="E113">
        <v>5.2919999999999998</v>
      </c>
      <c r="F113">
        <v>5.2919999999999998</v>
      </c>
      <c r="G113">
        <v>0</v>
      </c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t="s">
        <v>46</v>
      </c>
      <c r="B114" t="s">
        <v>47</v>
      </c>
      <c r="C114">
        <v>7</v>
      </c>
      <c r="D114">
        <v>3</v>
      </c>
      <c r="E114">
        <v>5.1909999999999998</v>
      </c>
      <c r="F114">
        <v>5.1909999999999998</v>
      </c>
      <c r="G114">
        <v>0</v>
      </c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H115" s="7"/>
      <c r="I115" s="7"/>
      <c r="J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A117" t="s">
        <v>48</v>
      </c>
      <c r="B117" t="s">
        <v>49</v>
      </c>
      <c r="C117">
        <v>8</v>
      </c>
      <c r="D117">
        <v>1</v>
      </c>
      <c r="E117">
        <v>3.161</v>
      </c>
      <c r="F117">
        <v>3.161</v>
      </c>
      <c r="G117">
        <v>0</v>
      </c>
      <c r="H117" s="7">
        <f>AVERAGE(F117:F121)/B$13</f>
        <v>35.780219780219781</v>
      </c>
      <c r="I117" s="7">
        <f>STDEV(F117:F121)/B$13</f>
        <v>1.0439560439560438</v>
      </c>
      <c r="J117" s="7">
        <f>I117/H117*100</f>
        <v>2.9176904176904173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t="s">
        <v>48</v>
      </c>
      <c r="B118" t="s">
        <v>49</v>
      </c>
      <c r="C118">
        <v>8</v>
      </c>
      <c r="D118">
        <v>2</v>
      </c>
      <c r="E118">
        <v>3.2559999999999998</v>
      </c>
      <c r="F118">
        <v>3.2559999999999998</v>
      </c>
      <c r="G118">
        <v>0</v>
      </c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A119" t="s">
        <v>48</v>
      </c>
      <c r="B119" t="s">
        <v>49</v>
      </c>
      <c r="C119">
        <v>8</v>
      </c>
      <c r="D119">
        <v>3</v>
      </c>
      <c r="E119">
        <v>3.351</v>
      </c>
      <c r="F119">
        <v>3.351</v>
      </c>
      <c r="G119">
        <v>0</v>
      </c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t="s">
        <v>50</v>
      </c>
      <c r="B122" t="s">
        <v>330</v>
      </c>
      <c r="C122">
        <v>9</v>
      </c>
      <c r="D122">
        <v>1</v>
      </c>
      <c r="E122">
        <v>9.3889999999999993</v>
      </c>
      <c r="G122">
        <v>1</v>
      </c>
      <c r="H122" s="7">
        <f>AVERAGE(F122:F126)/B$13</f>
        <v>99.406593406593416</v>
      </c>
      <c r="I122" s="7">
        <f>STDEV(F122:F126)/B$13</f>
        <v>0.32356993108429677</v>
      </c>
      <c r="J122" s="7">
        <f>I122/H122*100</f>
        <v>0.32550147831827331</v>
      </c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A123" t="s">
        <v>50</v>
      </c>
      <c r="B123" t="s">
        <v>330</v>
      </c>
      <c r="C123">
        <v>9</v>
      </c>
      <c r="D123">
        <v>2</v>
      </c>
      <c r="E123">
        <v>9.0120000000000005</v>
      </c>
      <c r="F123">
        <v>9.0120000000000005</v>
      </c>
      <c r="G123">
        <v>0</v>
      </c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t="s">
        <v>50</v>
      </c>
      <c r="B124" t="s">
        <v>330</v>
      </c>
      <c r="C124">
        <v>9</v>
      </c>
      <c r="D124">
        <v>3</v>
      </c>
      <c r="E124">
        <v>9.0630000000000006</v>
      </c>
      <c r="F124">
        <v>9.0630000000000006</v>
      </c>
      <c r="G124">
        <v>0</v>
      </c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t="s">
        <v>50</v>
      </c>
      <c r="B125" t="s">
        <v>330</v>
      </c>
      <c r="C125">
        <v>9</v>
      </c>
      <c r="D125">
        <v>4</v>
      </c>
      <c r="E125">
        <v>9.0630000000000006</v>
      </c>
      <c r="F125">
        <v>9.0630000000000006</v>
      </c>
      <c r="G125">
        <v>0</v>
      </c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A128" t="s">
        <v>52</v>
      </c>
      <c r="B128" t="s">
        <v>330</v>
      </c>
      <c r="C128">
        <v>10</v>
      </c>
      <c r="D128">
        <v>1</v>
      </c>
      <c r="E128">
        <v>9.0470000000000006</v>
      </c>
      <c r="F128">
        <v>9.0470000000000006</v>
      </c>
      <c r="G128">
        <v>0</v>
      </c>
      <c r="H128" s="7">
        <f>AVERAGE(F128:F132)/B$13</f>
        <v>100.72893772893774</v>
      </c>
      <c r="I128" s="7">
        <f>STDEV(F128:F132)/B$13</f>
        <v>1.2813551223463542</v>
      </c>
      <c r="J128" s="7">
        <f>I128/H128*100</f>
        <v>1.2720824335450549</v>
      </c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52</v>
      </c>
      <c r="B129" t="s">
        <v>330</v>
      </c>
      <c r="C129">
        <v>10</v>
      </c>
      <c r="D129">
        <v>2</v>
      </c>
      <c r="E129">
        <v>9.1720000000000006</v>
      </c>
      <c r="F129">
        <v>9.1720000000000006</v>
      </c>
      <c r="G129">
        <v>0</v>
      </c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A130" t="s">
        <v>52</v>
      </c>
      <c r="B130" t="s">
        <v>330</v>
      </c>
      <c r="C130">
        <v>10</v>
      </c>
      <c r="D130">
        <v>3</v>
      </c>
      <c r="E130">
        <v>9.2799999999999994</v>
      </c>
      <c r="F130">
        <v>9.2799999999999994</v>
      </c>
      <c r="G130">
        <v>0</v>
      </c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A133" t="s">
        <v>53</v>
      </c>
      <c r="B133" t="s">
        <v>331</v>
      </c>
      <c r="C133">
        <v>11</v>
      </c>
      <c r="D133">
        <v>1</v>
      </c>
      <c r="E133">
        <v>9.0519999999999996</v>
      </c>
      <c r="F133">
        <v>9.0519999999999996</v>
      </c>
      <c r="G133">
        <v>0</v>
      </c>
      <c r="H133" s="7">
        <f>AVERAGE(F133:F137)/B$13</f>
        <v>100.71428571428572</v>
      </c>
      <c r="I133" s="7">
        <f>STDEV(F133:F137)/B$13</f>
        <v>1.0794431156493234</v>
      </c>
      <c r="J133" s="7">
        <f>I133/H133*100</f>
        <v>1.0717874907156402</v>
      </c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53</v>
      </c>
      <c r="B134" t="s">
        <v>331</v>
      </c>
      <c r="C134">
        <v>11</v>
      </c>
      <c r="D134">
        <v>2</v>
      </c>
      <c r="E134">
        <v>9.2129999999999992</v>
      </c>
      <c r="F134">
        <v>9.2129999999999992</v>
      </c>
      <c r="G134">
        <v>0</v>
      </c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A135" t="s">
        <v>53</v>
      </c>
      <c r="B135" t="s">
        <v>331</v>
      </c>
      <c r="C135">
        <v>11</v>
      </c>
      <c r="D135">
        <v>3</v>
      </c>
      <c r="E135">
        <v>9.23</v>
      </c>
      <c r="F135">
        <v>9.23</v>
      </c>
      <c r="G135">
        <v>0</v>
      </c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t="s">
        <v>55</v>
      </c>
      <c r="B138" t="s">
        <v>331</v>
      </c>
      <c r="C138">
        <v>12</v>
      </c>
      <c r="D138">
        <v>1</v>
      </c>
      <c r="E138">
        <v>9.0830000000000002</v>
      </c>
      <c r="F138">
        <v>9.0830000000000002</v>
      </c>
      <c r="G138">
        <v>0</v>
      </c>
      <c r="H138" s="7">
        <f>AVERAGE(F138:F142)/B$13</f>
        <v>100.90842490842492</v>
      </c>
      <c r="I138" s="7">
        <f>STDEV(F138:F142)/B$13</f>
        <v>1.2109039146291152</v>
      </c>
      <c r="J138" s="7">
        <f>I138/H138*100</f>
        <v>1.2000027903795136</v>
      </c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t="s">
        <v>55</v>
      </c>
      <c r="B139" t="s">
        <v>331</v>
      </c>
      <c r="C139">
        <v>12</v>
      </c>
      <c r="D139">
        <v>2</v>
      </c>
      <c r="E139">
        <v>9.3010000000000002</v>
      </c>
      <c r="F139">
        <v>9.3010000000000002</v>
      </c>
      <c r="G139">
        <v>0</v>
      </c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A140" t="s">
        <v>55</v>
      </c>
      <c r="B140" t="s">
        <v>331</v>
      </c>
      <c r="C140">
        <v>12</v>
      </c>
      <c r="D140">
        <v>3</v>
      </c>
      <c r="E140">
        <v>9.1639999999999997</v>
      </c>
      <c r="F140">
        <v>9.1639999999999997</v>
      </c>
      <c r="G140">
        <v>0</v>
      </c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A143" t="s">
        <v>56</v>
      </c>
      <c r="B143" t="s">
        <v>332</v>
      </c>
      <c r="C143">
        <v>13</v>
      </c>
      <c r="D143">
        <v>1</v>
      </c>
      <c r="E143">
        <v>9.0440000000000005</v>
      </c>
      <c r="F143">
        <v>9.0440000000000005</v>
      </c>
      <c r="G143">
        <v>0</v>
      </c>
      <c r="H143" s="7">
        <f>AVERAGE(F143:F147)/B$13</f>
        <v>100.63369963369962</v>
      </c>
      <c r="I143" s="7">
        <f>STDEV(F143:F147)/B$13</f>
        <v>1.0950665699296012</v>
      </c>
      <c r="J143" s="7">
        <f>I143/H143*100</f>
        <v>1.0881708353320756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A144" t="s">
        <v>56</v>
      </c>
      <c r="B144" t="s">
        <v>332</v>
      </c>
      <c r="C144">
        <v>13</v>
      </c>
      <c r="D144">
        <v>2</v>
      </c>
      <c r="E144">
        <v>9.23</v>
      </c>
      <c r="F144">
        <v>9.23</v>
      </c>
      <c r="G144">
        <v>0</v>
      </c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A145" t="s">
        <v>56</v>
      </c>
      <c r="B145" t="s">
        <v>332</v>
      </c>
      <c r="C145">
        <v>13</v>
      </c>
      <c r="D145">
        <v>3</v>
      </c>
      <c r="E145">
        <v>9.1989999999999998</v>
      </c>
      <c r="F145">
        <v>9.1989999999999998</v>
      </c>
      <c r="G145">
        <v>0</v>
      </c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A148" t="s">
        <v>58</v>
      </c>
      <c r="B148" t="s">
        <v>332</v>
      </c>
      <c r="C148">
        <v>14</v>
      </c>
      <c r="D148">
        <v>1</v>
      </c>
      <c r="E148">
        <v>8.8979999999999997</v>
      </c>
      <c r="F148">
        <v>8.8979999999999997</v>
      </c>
      <c r="G148">
        <v>0</v>
      </c>
      <c r="H148" s="7">
        <f>AVERAGE(F148:F152)/B$13</f>
        <v>99.043956043956044</v>
      </c>
      <c r="I148" s="7">
        <f>STDEV(F148:F152)/B$13</f>
        <v>1.0967561483884645</v>
      </c>
      <c r="J148" s="7">
        <f>I148/H148*100</f>
        <v>1.1073428326123407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A149" t="s">
        <v>58</v>
      </c>
      <c r="B149" t="s">
        <v>332</v>
      </c>
      <c r="C149">
        <v>14</v>
      </c>
      <c r="D149">
        <v>2</v>
      </c>
      <c r="E149">
        <v>9.0640000000000001</v>
      </c>
      <c r="F149">
        <v>9.0640000000000001</v>
      </c>
      <c r="G149">
        <v>0</v>
      </c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A150" t="s">
        <v>58</v>
      </c>
      <c r="B150" t="s">
        <v>332</v>
      </c>
      <c r="C150">
        <v>14</v>
      </c>
      <c r="D150">
        <v>3</v>
      </c>
      <c r="E150">
        <v>9.077</v>
      </c>
      <c r="F150">
        <v>9.077</v>
      </c>
      <c r="G150">
        <v>0</v>
      </c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59</v>
      </c>
      <c r="B153" t="s">
        <v>332</v>
      </c>
      <c r="C153">
        <v>15</v>
      </c>
      <c r="D153">
        <v>1</v>
      </c>
      <c r="E153">
        <v>9.3109999999999999</v>
      </c>
      <c r="F153">
        <v>9.3109999999999999</v>
      </c>
      <c r="G153">
        <v>0</v>
      </c>
      <c r="H153" s="7">
        <f>AVERAGE(F153:F157)/B$13</f>
        <v>100.26373626373628</v>
      </c>
      <c r="I153" s="7">
        <f>STDEV(F153:F157)/B$13</f>
        <v>1.8398965124234492</v>
      </c>
      <c r="J153" s="7">
        <f>I153/H153*100</f>
        <v>1.8350568021759519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A154" t="s">
        <v>59</v>
      </c>
      <c r="B154" t="s">
        <v>332</v>
      </c>
      <c r="C154">
        <v>15</v>
      </c>
      <c r="D154">
        <v>2</v>
      </c>
      <c r="E154">
        <v>9.0730000000000004</v>
      </c>
      <c r="F154">
        <v>9.0730000000000004</v>
      </c>
      <c r="G154">
        <v>0</v>
      </c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A155" t="s">
        <v>59</v>
      </c>
      <c r="B155" t="s">
        <v>332</v>
      </c>
      <c r="C155">
        <v>15</v>
      </c>
      <c r="D155">
        <v>3</v>
      </c>
      <c r="E155">
        <v>8.9879999999999995</v>
      </c>
      <c r="F155">
        <v>8.9879999999999995</v>
      </c>
      <c r="G155">
        <v>0</v>
      </c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A158" t="s">
        <v>60</v>
      </c>
      <c r="B158" t="s">
        <v>333</v>
      </c>
      <c r="C158">
        <v>16</v>
      </c>
      <c r="D158">
        <v>1</v>
      </c>
      <c r="E158">
        <v>9.2530000000000001</v>
      </c>
      <c r="F158">
        <v>9.2530000000000001</v>
      </c>
      <c r="G158">
        <v>0</v>
      </c>
      <c r="H158" s="7">
        <f>AVERAGE(F158:F162)/B$13</f>
        <v>101.78754578754578</v>
      </c>
      <c r="I158" s="7">
        <f>STDEV(F158:F162)/B$13</f>
        <v>0.45446347784051522</v>
      </c>
      <c r="J158" s="7">
        <f>I158/H158*100</f>
        <v>0.44648240049827503</v>
      </c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60</v>
      </c>
      <c r="B159" t="s">
        <v>333</v>
      </c>
      <c r="C159">
        <v>16</v>
      </c>
      <c r="D159">
        <v>2</v>
      </c>
      <c r="E159">
        <v>9.3079999999999998</v>
      </c>
      <c r="F159">
        <v>9.3079999999999998</v>
      </c>
      <c r="G159">
        <v>0</v>
      </c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A160" t="s">
        <v>60</v>
      </c>
      <c r="B160" t="s">
        <v>333</v>
      </c>
      <c r="C160">
        <v>16</v>
      </c>
      <c r="D160">
        <v>3</v>
      </c>
      <c r="E160">
        <v>9.2270000000000003</v>
      </c>
      <c r="F160">
        <v>9.2270000000000003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A163" t="s">
        <v>62</v>
      </c>
      <c r="B163" t="s">
        <v>333</v>
      </c>
      <c r="C163">
        <v>17</v>
      </c>
      <c r="D163">
        <v>1</v>
      </c>
      <c r="E163">
        <v>9.0879999999999992</v>
      </c>
      <c r="F163">
        <v>9.0879999999999992</v>
      </c>
      <c r="G163">
        <v>0</v>
      </c>
      <c r="H163" s="7">
        <f>AVERAGE(F163:F167)/B$13</f>
        <v>102.00366300366301</v>
      </c>
      <c r="I163" s="7">
        <f>STDEV(F163:F167)/B$13</f>
        <v>1.9216740042331013</v>
      </c>
      <c r="J163" s="7">
        <f>I163/H163*100</f>
        <v>1.8839264666055109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62</v>
      </c>
      <c r="B164" t="s">
        <v>333</v>
      </c>
      <c r="C164">
        <v>17</v>
      </c>
      <c r="D164">
        <v>2</v>
      </c>
      <c r="E164">
        <v>9.3320000000000007</v>
      </c>
      <c r="F164">
        <v>9.3320000000000007</v>
      </c>
      <c r="G164">
        <v>0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62</v>
      </c>
      <c r="B165" t="s">
        <v>333</v>
      </c>
      <c r="C165">
        <v>17</v>
      </c>
      <c r="D165">
        <v>3</v>
      </c>
      <c r="E165">
        <v>9.4269999999999996</v>
      </c>
      <c r="F165">
        <v>9.4269999999999996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A168" t="s">
        <v>63</v>
      </c>
      <c r="B168" t="s">
        <v>334</v>
      </c>
      <c r="C168">
        <v>18</v>
      </c>
      <c r="D168">
        <v>1</v>
      </c>
      <c r="E168">
        <v>9.1259999999999994</v>
      </c>
      <c r="F168">
        <v>9.1259999999999994</v>
      </c>
      <c r="G168">
        <v>0</v>
      </c>
      <c r="H168" s="7">
        <f>AVERAGE(F168:F172)/B$13</f>
        <v>102.35531135531134</v>
      </c>
      <c r="I168" s="7">
        <f>STDEV(F168:F172)/B$13</f>
        <v>1.8342872591895618</v>
      </c>
      <c r="J168" s="7">
        <f>I168/H168*100</f>
        <v>1.7920782369779569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63</v>
      </c>
      <c r="B169" t="s">
        <v>334</v>
      </c>
      <c r="C169">
        <v>18</v>
      </c>
      <c r="D169">
        <v>2</v>
      </c>
      <c r="E169">
        <v>9.4440000000000008</v>
      </c>
      <c r="F169">
        <v>9.4440000000000008</v>
      </c>
      <c r="G169">
        <v>0</v>
      </c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63</v>
      </c>
      <c r="B170" t="s">
        <v>334</v>
      </c>
      <c r="C170">
        <v>18</v>
      </c>
      <c r="D170">
        <v>3</v>
      </c>
      <c r="E170">
        <v>9.3729999999999993</v>
      </c>
      <c r="F170">
        <v>9.3729999999999993</v>
      </c>
      <c r="G170">
        <v>0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A173" t="s">
        <v>65</v>
      </c>
      <c r="B173" t="s">
        <v>334</v>
      </c>
      <c r="C173">
        <v>19</v>
      </c>
      <c r="D173">
        <v>1</v>
      </c>
      <c r="E173">
        <v>9.1649999999999991</v>
      </c>
      <c r="F173">
        <v>9.1649999999999991</v>
      </c>
      <c r="G173">
        <v>0</v>
      </c>
      <c r="H173" s="7">
        <f>AVERAGE(F173:F177)/B$13</f>
        <v>100.88278388278387</v>
      </c>
      <c r="I173" s="7">
        <f>STDEV(F173:F177)/B$13</f>
        <v>1.7423849994920619</v>
      </c>
      <c r="J173" s="7">
        <f>I173/H173*100</f>
        <v>1.7271381026881121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A174" t="s">
        <v>65</v>
      </c>
      <c r="B174" t="s">
        <v>334</v>
      </c>
      <c r="C174">
        <v>19</v>
      </c>
      <c r="D174">
        <v>2</v>
      </c>
      <c r="E174">
        <v>9.3460000000000001</v>
      </c>
      <c r="F174">
        <v>9.3460000000000001</v>
      </c>
      <c r="G174">
        <v>0</v>
      </c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A175" t="s">
        <v>65</v>
      </c>
      <c r="B175" t="s">
        <v>334</v>
      </c>
      <c r="C175">
        <v>19</v>
      </c>
      <c r="D175">
        <v>3</v>
      </c>
      <c r="E175">
        <v>9.0299999999999994</v>
      </c>
      <c r="F175">
        <v>9.0299999999999994</v>
      </c>
      <c r="G175">
        <v>0</v>
      </c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A178" t="s">
        <v>66</v>
      </c>
      <c r="B178" t="s">
        <v>35</v>
      </c>
      <c r="C178">
        <v>0</v>
      </c>
      <c r="D178">
        <v>1</v>
      </c>
      <c r="E178">
        <v>0.1646</v>
      </c>
      <c r="F178">
        <v>0.1646</v>
      </c>
      <c r="G178">
        <v>0</v>
      </c>
      <c r="H178" s="7">
        <f>AVERAGE(F178:F182)/B$13</f>
        <v>1.2545787545787548</v>
      </c>
      <c r="I178" s="7">
        <f>STDEV(F178:F182)/B$13</f>
        <v>1.0889518470835495</v>
      </c>
      <c r="J178" s="7">
        <f>I178/H178*100</f>
        <v>86.798205621550068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66</v>
      </c>
      <c r="B179" t="s">
        <v>35</v>
      </c>
      <c r="C179">
        <v>0</v>
      </c>
      <c r="D179">
        <v>2</v>
      </c>
      <c r="E179">
        <v>0.1779</v>
      </c>
      <c r="F179">
        <v>0.1779</v>
      </c>
      <c r="G179">
        <v>0</v>
      </c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66</v>
      </c>
      <c r="B180" t="s">
        <v>35</v>
      </c>
      <c r="C180">
        <v>0</v>
      </c>
      <c r="D180">
        <v>3</v>
      </c>
      <c r="E180">
        <v>0</v>
      </c>
      <c r="F180">
        <v>0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A183" t="s">
        <v>66</v>
      </c>
      <c r="B183" t="s">
        <v>35</v>
      </c>
      <c r="C183">
        <v>0</v>
      </c>
      <c r="D183">
        <v>1</v>
      </c>
      <c r="E183">
        <v>0</v>
      </c>
      <c r="F183">
        <v>0</v>
      </c>
      <c r="G183">
        <v>0</v>
      </c>
      <c r="H183" s="7">
        <f>AVERAGE(F183:F187)/B$13</f>
        <v>0.41831501831501833</v>
      </c>
      <c r="I183" s="7">
        <f>STDEV(F183:F187)/B$13</f>
        <v>0.72454286529071699</v>
      </c>
      <c r="J183" s="7">
        <f>I183/H183*100</f>
        <v>173.20508075688767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66</v>
      </c>
      <c r="B184" t="s">
        <v>35</v>
      </c>
      <c r="C184">
        <v>0</v>
      </c>
      <c r="D184">
        <v>2</v>
      </c>
      <c r="E184">
        <v>0.1822</v>
      </c>
      <c r="G184">
        <v>1</v>
      </c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66</v>
      </c>
      <c r="B185" t="s">
        <v>35</v>
      </c>
      <c r="C185">
        <v>0</v>
      </c>
      <c r="D185">
        <v>3</v>
      </c>
      <c r="E185">
        <v>0</v>
      </c>
      <c r="F185">
        <v>0</v>
      </c>
      <c r="G185">
        <v>0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A186" t="s">
        <v>66</v>
      </c>
      <c r="B186" t="s">
        <v>35</v>
      </c>
      <c r="C186">
        <v>0</v>
      </c>
      <c r="D186">
        <v>4</v>
      </c>
      <c r="E186">
        <v>0.1142</v>
      </c>
      <c r="F186">
        <v>0.1142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A189" t="s">
        <v>66</v>
      </c>
      <c r="B189" t="s">
        <v>35</v>
      </c>
      <c r="C189">
        <v>0</v>
      </c>
      <c r="D189">
        <v>1</v>
      </c>
      <c r="E189">
        <v>0.1217</v>
      </c>
      <c r="F189">
        <v>0.1217</v>
      </c>
      <c r="G189">
        <v>0</v>
      </c>
      <c r="H189" s="7">
        <f>AVERAGE(F189:F193)/B$13</f>
        <v>1.638827838827839</v>
      </c>
      <c r="I189" s="7">
        <f>STDEV(F189:F193)/B$13</f>
        <v>0.26968191251384471</v>
      </c>
      <c r="J189" s="7">
        <f>I189/H189*100</f>
        <v>16.455780535601161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66</v>
      </c>
      <c r="B190" t="s">
        <v>35</v>
      </c>
      <c r="C190">
        <v>0</v>
      </c>
      <c r="D190">
        <v>2</v>
      </c>
      <c r="E190">
        <v>0.15670000000000001</v>
      </c>
      <c r="F190">
        <v>0.15670000000000001</v>
      </c>
      <c r="G190">
        <v>0</v>
      </c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A191" t="s">
        <v>66</v>
      </c>
      <c r="B191" t="s">
        <v>35</v>
      </c>
      <c r="C191">
        <v>0</v>
      </c>
      <c r="D191">
        <v>3</v>
      </c>
      <c r="E191">
        <v>0.16900000000000001</v>
      </c>
      <c r="F191">
        <v>0.16900000000000001</v>
      </c>
      <c r="G191">
        <v>0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A194" t="s">
        <v>309</v>
      </c>
      <c r="B194" t="s">
        <v>45</v>
      </c>
      <c r="C194">
        <v>66</v>
      </c>
      <c r="D194">
        <v>1</v>
      </c>
      <c r="E194">
        <v>7.1849999999999996</v>
      </c>
      <c r="F194">
        <v>7.1849999999999996</v>
      </c>
      <c r="G194">
        <v>0</v>
      </c>
      <c r="H194" s="7">
        <f>AVERAGE(F194:F198)/B$13</f>
        <v>79.684981684981679</v>
      </c>
      <c r="I194" s="7">
        <f>STDEV(F194:F198)/B$13</f>
        <v>1.1228346082397234</v>
      </c>
      <c r="J194" s="7">
        <f>I194/H194*100</f>
        <v>1.4090918821800336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A195" t="s">
        <v>309</v>
      </c>
      <c r="B195" t="s">
        <v>45</v>
      </c>
      <c r="C195">
        <v>66</v>
      </c>
      <c r="D195">
        <v>2</v>
      </c>
      <c r="E195">
        <v>7.3689999999999998</v>
      </c>
      <c r="F195">
        <v>7.3689999999999998</v>
      </c>
      <c r="G195">
        <v>0</v>
      </c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A196" t="s">
        <v>309</v>
      </c>
      <c r="B196" t="s">
        <v>45</v>
      </c>
      <c r="C196">
        <v>66</v>
      </c>
      <c r="D196">
        <v>3</v>
      </c>
      <c r="E196">
        <v>7.2</v>
      </c>
      <c r="F196">
        <v>7.2</v>
      </c>
      <c r="G196">
        <v>0</v>
      </c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t="s">
        <v>310</v>
      </c>
      <c r="B199" t="s">
        <v>47</v>
      </c>
      <c r="C199">
        <v>67</v>
      </c>
      <c r="D199">
        <v>1</v>
      </c>
      <c r="E199">
        <v>5.0199999999999996</v>
      </c>
      <c r="F199">
        <v>5.0199999999999996</v>
      </c>
      <c r="G199">
        <v>0</v>
      </c>
      <c r="H199" s="7">
        <f>AVERAGE(F199:F203)/B$13</f>
        <v>55.91941391941392</v>
      </c>
      <c r="I199" s="7">
        <f>STDEV(F199:F203)/B$13</f>
        <v>0.78756282458784888</v>
      </c>
      <c r="J199" s="7">
        <f>I199/H199*100</f>
        <v>1.4083889107328884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A200" t="s">
        <v>310</v>
      </c>
      <c r="B200" t="s">
        <v>47</v>
      </c>
      <c r="C200">
        <v>67</v>
      </c>
      <c r="D200">
        <v>2</v>
      </c>
      <c r="E200">
        <v>5.1630000000000003</v>
      </c>
      <c r="F200">
        <v>5.1630000000000003</v>
      </c>
      <c r="G200">
        <v>0</v>
      </c>
      <c r="H200" s="7"/>
      <c r="I200" s="7"/>
      <c r="J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A201" t="s">
        <v>310</v>
      </c>
      <c r="B201" t="s">
        <v>47</v>
      </c>
      <c r="C201">
        <v>67</v>
      </c>
      <c r="D201">
        <v>3</v>
      </c>
      <c r="E201">
        <v>5.0830000000000002</v>
      </c>
      <c r="F201">
        <v>5.0830000000000002</v>
      </c>
      <c r="G201">
        <v>0</v>
      </c>
      <c r="H201" s="7"/>
      <c r="I201" s="7"/>
      <c r="J201" s="7"/>
    </row>
    <row r="202" spans="1:24" x14ac:dyDescent="0.2">
      <c r="H202" s="7"/>
      <c r="I202" s="7"/>
      <c r="J202" s="7"/>
    </row>
    <row r="203" spans="1:24" x14ac:dyDescent="0.2">
      <c r="H203" s="7"/>
      <c r="I203" s="7"/>
      <c r="J203" s="7"/>
    </row>
    <row r="204" spans="1:24" x14ac:dyDescent="0.2">
      <c r="A204" t="s">
        <v>311</v>
      </c>
      <c r="B204" t="s">
        <v>49</v>
      </c>
      <c r="C204">
        <v>68</v>
      </c>
      <c r="D204">
        <v>1</v>
      </c>
      <c r="E204">
        <v>3.391</v>
      </c>
      <c r="F204">
        <v>3.391</v>
      </c>
      <c r="G204">
        <v>0</v>
      </c>
      <c r="H204" s="7">
        <f>AVERAGE(F204:F208)/B$13</f>
        <v>38.087912087912088</v>
      </c>
      <c r="I204" s="7">
        <f>STDEV(F204:F208)/B$13</f>
        <v>0.89740599486700157</v>
      </c>
      <c r="J204" s="7">
        <f>I204/H204*100</f>
        <v>2.3561438411107081</v>
      </c>
    </row>
    <row r="205" spans="1:24" x14ac:dyDescent="0.2">
      <c r="A205" t="s">
        <v>311</v>
      </c>
      <c r="B205" t="s">
        <v>49</v>
      </c>
      <c r="C205">
        <v>68</v>
      </c>
      <c r="D205">
        <v>2</v>
      </c>
      <c r="E205">
        <v>3.4540000000000002</v>
      </c>
      <c r="F205">
        <v>3.4540000000000002</v>
      </c>
      <c r="G205">
        <v>0</v>
      </c>
      <c r="H205" s="7"/>
      <c r="I205" s="7"/>
      <c r="J205" s="7"/>
    </row>
    <row r="206" spans="1:24" x14ac:dyDescent="0.2">
      <c r="A206" t="s">
        <v>311</v>
      </c>
      <c r="B206" t="s">
        <v>49</v>
      </c>
      <c r="C206">
        <v>68</v>
      </c>
      <c r="D206">
        <v>3</v>
      </c>
      <c r="E206">
        <v>3.5529999999999999</v>
      </c>
      <c r="F206">
        <v>3.5529999999999999</v>
      </c>
      <c r="G206">
        <v>0</v>
      </c>
      <c r="H206" s="7"/>
      <c r="I206" s="7"/>
      <c r="J206" s="7"/>
    </row>
    <row r="207" spans="1:24" x14ac:dyDescent="0.2">
      <c r="H207" s="7"/>
      <c r="I207" s="7"/>
      <c r="J207" s="7"/>
    </row>
    <row r="208" spans="1:24" x14ac:dyDescent="0.2">
      <c r="H208" s="7"/>
      <c r="I208" s="7"/>
      <c r="J208" s="7"/>
    </row>
    <row r="209" spans="1:10" x14ac:dyDescent="0.2">
      <c r="A209" t="s">
        <v>67</v>
      </c>
      <c r="B209" t="s">
        <v>335</v>
      </c>
      <c r="C209">
        <v>20</v>
      </c>
      <c r="D209">
        <v>1</v>
      </c>
      <c r="E209">
        <v>8.9789999999999992</v>
      </c>
      <c r="F209">
        <v>8.9789999999999992</v>
      </c>
      <c r="G209">
        <v>0</v>
      </c>
      <c r="H209" s="7">
        <f>AVERAGE(F209:F213)/B$13</f>
        <v>99.732600732600716</v>
      </c>
      <c r="I209" s="7">
        <f>STDEV(F209:F213)/B$13</f>
        <v>0.93873000595015277</v>
      </c>
      <c r="J209" s="7">
        <f>I209/H209*100</f>
        <v>0.94124689324711408</v>
      </c>
    </row>
    <row r="210" spans="1:10" x14ac:dyDescent="0.2">
      <c r="A210" t="s">
        <v>67</v>
      </c>
      <c r="B210" t="s">
        <v>335</v>
      </c>
      <c r="C210">
        <v>20</v>
      </c>
      <c r="D210">
        <v>2</v>
      </c>
      <c r="E210">
        <v>9.1069999999999993</v>
      </c>
      <c r="F210">
        <v>9.1069999999999993</v>
      </c>
      <c r="G210">
        <v>0</v>
      </c>
      <c r="H210" s="7"/>
      <c r="I210" s="7"/>
      <c r="J210" s="7"/>
    </row>
    <row r="211" spans="1:10" x14ac:dyDescent="0.2">
      <c r="A211" t="s">
        <v>67</v>
      </c>
      <c r="B211" t="s">
        <v>335</v>
      </c>
      <c r="C211">
        <v>20</v>
      </c>
      <c r="D211">
        <v>3</v>
      </c>
      <c r="E211">
        <v>9.141</v>
      </c>
      <c r="F211">
        <v>9.141</v>
      </c>
      <c r="G211">
        <v>0</v>
      </c>
      <c r="H211" s="7"/>
      <c r="I211" s="7"/>
      <c r="J211" s="7"/>
    </row>
    <row r="212" spans="1:10" x14ac:dyDescent="0.2">
      <c r="H212" s="7"/>
      <c r="I212" s="7"/>
      <c r="J212" s="7"/>
    </row>
    <row r="213" spans="1:10" x14ac:dyDescent="0.2">
      <c r="H213" s="7"/>
      <c r="I213" s="7"/>
      <c r="J213" s="7"/>
    </row>
    <row r="214" spans="1:10" x14ac:dyDescent="0.2">
      <c r="A214" t="s">
        <v>69</v>
      </c>
      <c r="B214" t="s">
        <v>335</v>
      </c>
      <c r="C214">
        <v>21</v>
      </c>
      <c r="D214">
        <v>1</v>
      </c>
      <c r="E214">
        <v>9.0030000000000001</v>
      </c>
      <c r="F214">
        <v>9.0030000000000001</v>
      </c>
      <c r="G214">
        <v>0</v>
      </c>
      <c r="H214" s="7">
        <f>AVERAGE(F214:F218)/B$13</f>
        <v>99.186813186813168</v>
      </c>
      <c r="I214" s="7">
        <f>STDEV(F214:F218)/B$13</f>
        <v>1.5920418558759657</v>
      </c>
      <c r="J214" s="7">
        <f>I214/H214*100</f>
        <v>1.6050942708255362</v>
      </c>
    </row>
    <row r="215" spans="1:10" x14ac:dyDescent="0.2">
      <c r="A215" t="s">
        <v>69</v>
      </c>
      <c r="B215" t="s">
        <v>335</v>
      </c>
      <c r="C215">
        <v>21</v>
      </c>
      <c r="D215">
        <v>2</v>
      </c>
      <c r="E215">
        <v>8.8940000000000001</v>
      </c>
      <c r="F215">
        <v>8.8940000000000001</v>
      </c>
      <c r="G215">
        <v>0</v>
      </c>
      <c r="H215" s="7"/>
      <c r="I215" s="7"/>
      <c r="J215" s="7"/>
    </row>
    <row r="216" spans="1:10" x14ac:dyDescent="0.2">
      <c r="A216" t="s">
        <v>69</v>
      </c>
      <c r="B216" t="s">
        <v>335</v>
      </c>
      <c r="C216">
        <v>21</v>
      </c>
      <c r="D216">
        <v>3</v>
      </c>
      <c r="E216">
        <v>9.3149999999999995</v>
      </c>
      <c r="G216">
        <v>1</v>
      </c>
      <c r="H216" s="7"/>
      <c r="I216" s="7"/>
      <c r="J216" s="7"/>
    </row>
    <row r="217" spans="1:10" x14ac:dyDescent="0.2">
      <c r="A217" t="s">
        <v>69</v>
      </c>
      <c r="B217" t="s">
        <v>335</v>
      </c>
      <c r="C217">
        <v>21</v>
      </c>
      <c r="D217">
        <v>4</v>
      </c>
      <c r="E217">
        <v>9.1809999999999992</v>
      </c>
      <c r="F217">
        <v>9.1809999999999992</v>
      </c>
      <c r="G217">
        <v>0</v>
      </c>
      <c r="H217" s="7"/>
      <c r="I217" s="7"/>
      <c r="J217" s="7"/>
    </row>
    <row r="218" spans="1:10" x14ac:dyDescent="0.2">
      <c r="H218" s="7"/>
      <c r="I218" s="7"/>
      <c r="J218" s="7"/>
    </row>
    <row r="219" spans="1:10" x14ac:dyDescent="0.2">
      <c r="H219" s="7"/>
      <c r="I219" s="7"/>
      <c r="J219" s="7"/>
    </row>
    <row r="220" spans="1:10" x14ac:dyDescent="0.2">
      <c r="A220" t="s">
        <v>70</v>
      </c>
      <c r="B220" t="s">
        <v>336</v>
      </c>
      <c r="C220">
        <v>22</v>
      </c>
      <c r="D220">
        <v>1</v>
      </c>
      <c r="E220">
        <v>9.5120000000000005</v>
      </c>
      <c r="F220">
        <v>9.5120000000000005</v>
      </c>
      <c r="G220">
        <v>0</v>
      </c>
      <c r="H220" s="7">
        <f>AVERAGE(F220:F224)/B$13</f>
        <v>104.69230769230769</v>
      </c>
      <c r="I220" s="7">
        <f>STDEV(F220:F224)/B$13</f>
        <v>1.1899125180059169</v>
      </c>
      <c r="J220" s="7">
        <f>I220/H220*100</f>
        <v>1.136580656434748</v>
      </c>
    </row>
    <row r="221" spans="1:10" x14ac:dyDescent="0.2">
      <c r="A221" t="s">
        <v>70</v>
      </c>
      <c r="B221" t="s">
        <v>336</v>
      </c>
      <c r="C221">
        <v>22</v>
      </c>
      <c r="D221">
        <v>2</v>
      </c>
      <c r="E221">
        <v>9.6419999999999995</v>
      </c>
      <c r="F221">
        <v>9.6419999999999995</v>
      </c>
      <c r="G221">
        <v>0</v>
      </c>
      <c r="H221" s="7"/>
      <c r="I221" s="7"/>
      <c r="J221" s="7"/>
    </row>
    <row r="222" spans="1:10" x14ac:dyDescent="0.2">
      <c r="A222" t="s">
        <v>70</v>
      </c>
      <c r="B222" t="s">
        <v>336</v>
      </c>
      <c r="C222">
        <v>22</v>
      </c>
      <c r="D222">
        <v>3</v>
      </c>
      <c r="E222">
        <v>9.4269999999999996</v>
      </c>
      <c r="F222">
        <v>9.4269999999999996</v>
      </c>
      <c r="G222">
        <v>0</v>
      </c>
      <c r="H222" s="7"/>
      <c r="I222" s="7"/>
      <c r="J222" s="7"/>
    </row>
    <row r="223" spans="1:10" x14ac:dyDescent="0.2">
      <c r="H223" s="7"/>
      <c r="I223" s="7"/>
      <c r="J223" s="7"/>
    </row>
    <row r="224" spans="1:10" x14ac:dyDescent="0.2">
      <c r="H224" s="7"/>
      <c r="I224" s="7"/>
      <c r="J224" s="7"/>
    </row>
    <row r="225" spans="1:10" x14ac:dyDescent="0.2">
      <c r="A225" t="s">
        <v>72</v>
      </c>
      <c r="B225" t="s">
        <v>336</v>
      </c>
      <c r="C225">
        <v>23</v>
      </c>
      <c r="D225">
        <v>1</v>
      </c>
      <c r="E225">
        <v>9.3719999999999999</v>
      </c>
      <c r="F225">
        <v>9.3719999999999999</v>
      </c>
      <c r="G225">
        <v>0</v>
      </c>
      <c r="H225" s="7">
        <f>AVERAGE(F225:F229)/B$13</f>
        <v>103.56776556776555</v>
      </c>
      <c r="I225" s="7">
        <f>STDEV(F225:F229)/B$13</f>
        <v>0.52429599071068245</v>
      </c>
      <c r="J225" s="7">
        <f>I225/H225*100</f>
        <v>0.5062347225861793</v>
      </c>
    </row>
    <row r="226" spans="1:10" x14ac:dyDescent="0.2">
      <c r="A226" t="s">
        <v>72</v>
      </c>
      <c r="B226" t="s">
        <v>336</v>
      </c>
      <c r="C226">
        <v>23</v>
      </c>
      <c r="D226">
        <v>2</v>
      </c>
      <c r="E226">
        <v>9.4369999999999994</v>
      </c>
      <c r="F226">
        <v>9.4369999999999994</v>
      </c>
      <c r="G226">
        <v>0</v>
      </c>
      <c r="H226" s="7"/>
      <c r="I226" s="7"/>
      <c r="J226" s="7"/>
    </row>
    <row r="227" spans="1:10" x14ac:dyDescent="0.2">
      <c r="A227" t="s">
        <v>72</v>
      </c>
      <c r="B227" t="s">
        <v>336</v>
      </c>
      <c r="C227">
        <v>23</v>
      </c>
      <c r="D227">
        <v>3</v>
      </c>
      <c r="E227">
        <v>9.4649999999999999</v>
      </c>
      <c r="F227">
        <v>9.4649999999999999</v>
      </c>
      <c r="G227">
        <v>0</v>
      </c>
      <c r="H227" s="7"/>
      <c r="I227" s="7"/>
      <c r="J227" s="7"/>
    </row>
    <row r="228" spans="1:10" x14ac:dyDescent="0.2">
      <c r="H228" s="7"/>
      <c r="I228" s="7"/>
      <c r="J228" s="7"/>
    </row>
    <row r="229" spans="1:10" x14ac:dyDescent="0.2">
      <c r="H229" s="7"/>
      <c r="I229" s="7"/>
      <c r="J229" s="7"/>
    </row>
    <row r="230" spans="1:10" x14ac:dyDescent="0.2">
      <c r="A230" t="s">
        <v>73</v>
      </c>
      <c r="B230" t="s">
        <v>337</v>
      </c>
      <c r="C230">
        <v>24</v>
      </c>
      <c r="D230">
        <v>1</v>
      </c>
      <c r="E230">
        <v>8.5619999999999994</v>
      </c>
      <c r="F230">
        <v>8.5619999999999994</v>
      </c>
      <c r="G230">
        <v>0</v>
      </c>
      <c r="H230" s="7">
        <f>AVERAGE(F230:F234)/B$13</f>
        <v>96.010989010989022</v>
      </c>
      <c r="I230" s="7">
        <f>STDEV(F230:F234)/B$13</f>
        <v>1.6694257241700612</v>
      </c>
      <c r="J230" s="7">
        <f>I230/H230*100</f>
        <v>1.7387860924742538</v>
      </c>
    </row>
    <row r="231" spans="1:10" x14ac:dyDescent="0.2">
      <c r="A231" t="s">
        <v>73</v>
      </c>
      <c r="B231" t="s">
        <v>337</v>
      </c>
      <c r="C231">
        <v>24</v>
      </c>
      <c r="D231">
        <v>2</v>
      </c>
      <c r="E231">
        <v>8.8350000000000009</v>
      </c>
      <c r="F231">
        <v>8.8350000000000009</v>
      </c>
      <c r="G231">
        <v>0</v>
      </c>
      <c r="H231" s="7"/>
      <c r="I231" s="7"/>
      <c r="J231" s="7"/>
    </row>
    <row r="232" spans="1:10" x14ac:dyDescent="0.2">
      <c r="A232" t="s">
        <v>73</v>
      </c>
      <c r="B232" t="s">
        <v>337</v>
      </c>
      <c r="C232">
        <v>24</v>
      </c>
      <c r="D232">
        <v>3</v>
      </c>
      <c r="E232">
        <v>8.8140000000000001</v>
      </c>
      <c r="F232">
        <v>8.8140000000000001</v>
      </c>
      <c r="G232">
        <v>0</v>
      </c>
      <c r="H232" s="7"/>
      <c r="I232" s="7"/>
      <c r="J232" s="7"/>
    </row>
    <row r="233" spans="1:10" x14ac:dyDescent="0.2">
      <c r="H233" s="7"/>
      <c r="I233" s="7"/>
      <c r="J233" s="7"/>
    </row>
    <row r="234" spans="1:10" x14ac:dyDescent="0.2">
      <c r="H234" s="7"/>
      <c r="I234" s="7"/>
      <c r="J234" s="7"/>
    </row>
    <row r="235" spans="1:10" x14ac:dyDescent="0.2">
      <c r="A235" t="s">
        <v>75</v>
      </c>
      <c r="B235" t="s">
        <v>337</v>
      </c>
      <c r="C235">
        <v>25</v>
      </c>
      <c r="D235">
        <v>1</v>
      </c>
      <c r="E235">
        <v>8.7119999999999997</v>
      </c>
      <c r="F235">
        <v>8.7119999999999997</v>
      </c>
      <c r="G235">
        <v>0</v>
      </c>
      <c r="H235" s="7">
        <f>AVERAGE(F235:F239)/B$13</f>
        <v>96.11355311355311</v>
      </c>
      <c r="I235" s="7">
        <f>STDEV(F235:F239)/B$13</f>
        <v>0.43044579320511017</v>
      </c>
      <c r="J235" s="7">
        <f>I235/H235*100</f>
        <v>0.44785129595257095</v>
      </c>
    </row>
    <row r="236" spans="1:10" x14ac:dyDescent="0.2">
      <c r="A236" t="s">
        <v>75</v>
      </c>
      <c r="B236" t="s">
        <v>337</v>
      </c>
      <c r="C236">
        <v>25</v>
      </c>
      <c r="D236">
        <v>2</v>
      </c>
      <c r="E236">
        <v>8.7379999999999995</v>
      </c>
      <c r="F236">
        <v>8.7379999999999995</v>
      </c>
      <c r="G236">
        <v>0</v>
      </c>
      <c r="H236" s="7"/>
      <c r="I236" s="7"/>
      <c r="J236" s="7"/>
    </row>
    <row r="237" spans="1:10" x14ac:dyDescent="0.2">
      <c r="A237" t="s">
        <v>75</v>
      </c>
      <c r="B237" t="s">
        <v>337</v>
      </c>
      <c r="C237">
        <v>25</v>
      </c>
      <c r="D237">
        <v>3</v>
      </c>
      <c r="E237">
        <v>8.7889999999999997</v>
      </c>
      <c r="F237">
        <v>8.7889999999999997</v>
      </c>
      <c r="G237">
        <v>0</v>
      </c>
      <c r="H237" s="7"/>
      <c r="I237" s="7"/>
      <c r="J237" s="7"/>
    </row>
    <row r="238" spans="1:10" x14ac:dyDescent="0.2">
      <c r="H238" s="7"/>
      <c r="I238" s="7"/>
      <c r="J238" s="7"/>
    </row>
    <row r="239" spans="1:10" x14ac:dyDescent="0.2">
      <c r="H239" s="7"/>
      <c r="I239" s="7"/>
      <c r="J239" s="7"/>
    </row>
    <row r="240" spans="1:10" x14ac:dyDescent="0.2">
      <c r="A240" t="s">
        <v>76</v>
      </c>
      <c r="B240" t="s">
        <v>337</v>
      </c>
      <c r="C240">
        <v>26</v>
      </c>
      <c r="D240">
        <v>1</v>
      </c>
      <c r="E240">
        <v>8.5289999999999999</v>
      </c>
      <c r="F240">
        <v>8.5289999999999999</v>
      </c>
      <c r="G240">
        <v>0</v>
      </c>
      <c r="H240" s="7">
        <f>AVERAGE(F240:F244)/B$13</f>
        <v>94.256410256410263</v>
      </c>
      <c r="I240" s="7">
        <f>STDEV(F240:F244)/B$13</f>
        <v>0.55036553850976788</v>
      </c>
      <c r="J240" s="7">
        <f>I240/H240*100</f>
        <v>0.58390250277151645</v>
      </c>
    </row>
    <row r="241" spans="1:10" x14ac:dyDescent="0.2">
      <c r="A241" t="s">
        <v>76</v>
      </c>
      <c r="B241" t="s">
        <v>337</v>
      </c>
      <c r="C241">
        <v>26</v>
      </c>
      <c r="D241">
        <v>2</v>
      </c>
      <c r="E241">
        <v>8.6289999999999996</v>
      </c>
      <c r="F241">
        <v>8.6289999999999996</v>
      </c>
      <c r="G241">
        <v>0</v>
      </c>
      <c r="H241" s="7"/>
      <c r="I241" s="7"/>
      <c r="J241" s="7"/>
    </row>
    <row r="242" spans="1:10" x14ac:dyDescent="0.2">
      <c r="A242" t="s">
        <v>76</v>
      </c>
      <c r="B242" t="s">
        <v>337</v>
      </c>
      <c r="C242">
        <v>26</v>
      </c>
      <c r="D242">
        <v>3</v>
      </c>
      <c r="E242">
        <v>8.5739999999999998</v>
      </c>
      <c r="F242">
        <v>8.5739999999999998</v>
      </c>
      <c r="G242">
        <v>0</v>
      </c>
      <c r="H242" s="7"/>
      <c r="I242" s="7"/>
      <c r="J242" s="7"/>
    </row>
    <row r="243" spans="1:10" x14ac:dyDescent="0.2">
      <c r="H243" s="7"/>
      <c r="I243" s="7"/>
      <c r="J243" s="7"/>
    </row>
    <row r="244" spans="1:10" x14ac:dyDescent="0.2">
      <c r="H244" s="7"/>
      <c r="I244" s="7"/>
      <c r="J244" s="7"/>
    </row>
    <row r="245" spans="1:10" x14ac:dyDescent="0.2">
      <c r="A245" t="s">
        <v>77</v>
      </c>
      <c r="B245" t="s">
        <v>338</v>
      </c>
      <c r="C245">
        <v>27</v>
      </c>
      <c r="D245">
        <v>1</v>
      </c>
      <c r="E245">
        <v>9.3800000000000008</v>
      </c>
      <c r="G245">
        <v>1</v>
      </c>
      <c r="H245" s="7">
        <f>AVERAGE(F245:F249)/B$13</f>
        <v>98.802197802197796</v>
      </c>
      <c r="I245" s="7">
        <f>STDEV(F245:F249)/B$13</f>
        <v>1.2068415845970679</v>
      </c>
      <c r="J245" s="7">
        <f>I245/H245*100</f>
        <v>1.2214724079449804</v>
      </c>
    </row>
    <row r="246" spans="1:10" x14ac:dyDescent="0.2">
      <c r="A246" t="s">
        <v>77</v>
      </c>
      <c r="B246" t="s">
        <v>338</v>
      </c>
      <c r="C246">
        <v>27</v>
      </c>
      <c r="D246">
        <v>2</v>
      </c>
      <c r="E246">
        <v>9.1150000000000002</v>
      </c>
      <c r="F246">
        <v>9.1150000000000002</v>
      </c>
      <c r="G246">
        <v>0</v>
      </c>
      <c r="H246" s="7"/>
      <c r="I246" s="7"/>
      <c r="J246" s="7"/>
    </row>
    <row r="247" spans="1:10" x14ac:dyDescent="0.2">
      <c r="A247" t="s">
        <v>77</v>
      </c>
      <c r="B247" t="s">
        <v>338</v>
      </c>
      <c r="C247">
        <v>27</v>
      </c>
      <c r="D247">
        <v>3</v>
      </c>
      <c r="E247">
        <v>8.9060000000000006</v>
      </c>
      <c r="F247">
        <v>8.9060000000000006</v>
      </c>
      <c r="G247">
        <v>0</v>
      </c>
      <c r="H247" s="7"/>
      <c r="I247" s="7"/>
      <c r="J247" s="7"/>
    </row>
    <row r="248" spans="1:10" x14ac:dyDescent="0.2">
      <c r="A248" t="s">
        <v>77</v>
      </c>
      <c r="B248" t="s">
        <v>338</v>
      </c>
      <c r="C248">
        <v>27</v>
      </c>
      <c r="D248">
        <v>4</v>
      </c>
      <c r="E248">
        <v>8.952</v>
      </c>
      <c r="F248">
        <v>8.952</v>
      </c>
      <c r="G248">
        <v>0</v>
      </c>
      <c r="H248" s="7"/>
      <c r="I248" s="7"/>
      <c r="J248" s="7"/>
    </row>
    <row r="249" spans="1:10" x14ac:dyDescent="0.2">
      <c r="H249" s="7"/>
      <c r="I249" s="7"/>
      <c r="J249" s="7"/>
    </row>
    <row r="250" spans="1:10" x14ac:dyDescent="0.2">
      <c r="H250" s="7"/>
      <c r="I250" s="7"/>
      <c r="J250" s="7"/>
    </row>
    <row r="251" spans="1:10" x14ac:dyDescent="0.2">
      <c r="A251" t="s">
        <v>79</v>
      </c>
      <c r="B251" t="s">
        <v>338</v>
      </c>
      <c r="C251">
        <v>28</v>
      </c>
      <c r="D251">
        <v>1</v>
      </c>
      <c r="E251">
        <v>9.0809999999999995</v>
      </c>
      <c r="F251">
        <v>9.0809999999999995</v>
      </c>
      <c r="G251">
        <v>0</v>
      </c>
      <c r="H251" s="7">
        <f>AVERAGE(F251:F255)/B$13</f>
        <v>100.2820512820513</v>
      </c>
      <c r="I251" s="7">
        <f>STDEV(F251:F255)/B$13</f>
        <v>0.50025151666128453</v>
      </c>
      <c r="J251" s="7">
        <f>I251/H251*100</f>
        <v>0.49884451929915863</v>
      </c>
    </row>
    <row r="252" spans="1:10" x14ac:dyDescent="0.2">
      <c r="A252" t="s">
        <v>79</v>
      </c>
      <c r="B252" t="s">
        <v>338</v>
      </c>
      <c r="C252">
        <v>28</v>
      </c>
      <c r="D252">
        <v>2</v>
      </c>
      <c r="E252">
        <v>9.1720000000000006</v>
      </c>
      <c r="F252">
        <v>9.1720000000000006</v>
      </c>
      <c r="G252">
        <v>0</v>
      </c>
      <c r="H252" s="7"/>
      <c r="I252" s="7"/>
      <c r="J252" s="7"/>
    </row>
    <row r="253" spans="1:10" x14ac:dyDescent="0.2">
      <c r="A253" t="s">
        <v>79</v>
      </c>
      <c r="B253" t="s">
        <v>338</v>
      </c>
      <c r="C253">
        <v>28</v>
      </c>
      <c r="D253">
        <v>3</v>
      </c>
      <c r="E253">
        <v>9.1240000000000006</v>
      </c>
      <c r="F253">
        <v>9.1240000000000006</v>
      </c>
      <c r="G253">
        <v>0</v>
      </c>
      <c r="H253" s="7"/>
      <c r="I253" s="7"/>
      <c r="J253" s="7"/>
    </row>
    <row r="254" spans="1:10" x14ac:dyDescent="0.2">
      <c r="H254" s="7"/>
      <c r="I254" s="7"/>
      <c r="J254" s="7"/>
    </row>
    <row r="255" spans="1:10" x14ac:dyDescent="0.2">
      <c r="H255" s="7"/>
      <c r="I255" s="7"/>
      <c r="J255" s="7"/>
    </row>
    <row r="256" spans="1:10" x14ac:dyDescent="0.2">
      <c r="A256" t="s">
        <v>80</v>
      </c>
      <c r="B256" t="s">
        <v>339</v>
      </c>
      <c r="C256">
        <v>29</v>
      </c>
      <c r="D256">
        <v>1</v>
      </c>
      <c r="E256">
        <v>9.4580000000000002</v>
      </c>
      <c r="F256">
        <v>9.4580000000000002</v>
      </c>
      <c r="G256">
        <v>0</v>
      </c>
      <c r="H256" s="7">
        <f>AVERAGE(F256:F260)/B$13</f>
        <v>104.03296703296704</v>
      </c>
      <c r="I256" s="7">
        <f>STDEV(F256:F260)/B$13</f>
        <v>0.1906522150867872</v>
      </c>
      <c r="J256" s="7">
        <f>I256/H256*100</f>
        <v>0.18326134544098061</v>
      </c>
    </row>
    <row r="257" spans="1:10" x14ac:dyDescent="0.2">
      <c r="A257" t="s">
        <v>80</v>
      </c>
      <c r="B257" t="s">
        <v>339</v>
      </c>
      <c r="C257">
        <v>29</v>
      </c>
      <c r="D257">
        <v>2</v>
      </c>
      <c r="E257">
        <v>9.4870000000000001</v>
      </c>
      <c r="F257">
        <v>9.4870000000000001</v>
      </c>
      <c r="G257">
        <v>0</v>
      </c>
      <c r="H257" s="7"/>
      <c r="I257" s="7"/>
      <c r="J257" s="7"/>
    </row>
    <row r="258" spans="1:10" x14ac:dyDescent="0.2">
      <c r="A258" t="s">
        <v>80</v>
      </c>
      <c r="B258" t="s">
        <v>339</v>
      </c>
      <c r="C258">
        <v>29</v>
      </c>
      <c r="D258">
        <v>3</v>
      </c>
      <c r="E258">
        <v>9.4559999999999995</v>
      </c>
      <c r="F258">
        <v>9.4559999999999995</v>
      </c>
      <c r="G258">
        <v>0</v>
      </c>
      <c r="H258" s="7"/>
      <c r="I258" s="7"/>
      <c r="J258" s="7"/>
    </row>
    <row r="259" spans="1:10" x14ac:dyDescent="0.2">
      <c r="H259" s="7"/>
      <c r="I259" s="7"/>
      <c r="J259" s="7"/>
    </row>
    <row r="260" spans="1:10" x14ac:dyDescent="0.2">
      <c r="H260" s="7"/>
      <c r="I260" s="7"/>
      <c r="J260" s="7"/>
    </row>
    <row r="261" spans="1:10" x14ac:dyDescent="0.2">
      <c r="A261" t="s">
        <v>82</v>
      </c>
      <c r="B261" t="s">
        <v>339</v>
      </c>
      <c r="C261">
        <v>30</v>
      </c>
      <c r="D261">
        <v>1</v>
      </c>
      <c r="E261">
        <v>9.3879999999999999</v>
      </c>
      <c r="F261">
        <v>9.3879999999999999</v>
      </c>
      <c r="G261">
        <v>0</v>
      </c>
      <c r="H261" s="7">
        <f>AVERAGE(F261:F265)/B$13</f>
        <v>104.02930402930403</v>
      </c>
      <c r="I261" s="7">
        <f>STDEV(F261:F265)/B$13</f>
        <v>0.74994129572076129</v>
      </c>
      <c r="J261" s="7">
        <f>I261/H261*100</f>
        <v>0.72089427370340786</v>
      </c>
    </row>
    <row r="262" spans="1:10" x14ac:dyDescent="0.2">
      <c r="A262" t="s">
        <v>82</v>
      </c>
      <c r="B262" t="s">
        <v>339</v>
      </c>
      <c r="C262">
        <v>30</v>
      </c>
      <c r="D262">
        <v>2</v>
      </c>
      <c r="E262">
        <v>9.51</v>
      </c>
      <c r="F262">
        <v>9.51</v>
      </c>
      <c r="G262">
        <v>0</v>
      </c>
      <c r="H262" s="7"/>
      <c r="I262" s="7"/>
      <c r="J262" s="7"/>
    </row>
    <row r="263" spans="1:10" x14ac:dyDescent="0.2">
      <c r="A263" t="s">
        <v>82</v>
      </c>
      <c r="B263" t="s">
        <v>339</v>
      </c>
      <c r="C263">
        <v>30</v>
      </c>
      <c r="D263">
        <v>3</v>
      </c>
      <c r="E263">
        <v>9.5020000000000007</v>
      </c>
      <c r="F263">
        <v>9.5020000000000007</v>
      </c>
      <c r="G263">
        <v>0</v>
      </c>
      <c r="H263" s="7"/>
      <c r="I263" s="7"/>
      <c r="J263" s="7"/>
    </row>
    <row r="264" spans="1:10" x14ac:dyDescent="0.2">
      <c r="H264" s="7"/>
      <c r="I264" s="7"/>
      <c r="J264" s="7"/>
    </row>
    <row r="265" spans="1:10" x14ac:dyDescent="0.2">
      <c r="H265" s="7"/>
      <c r="I265" s="7"/>
      <c r="J265" s="7"/>
    </row>
    <row r="266" spans="1:10" x14ac:dyDescent="0.2">
      <c r="A266" t="s">
        <v>83</v>
      </c>
      <c r="B266" t="s">
        <v>35</v>
      </c>
      <c r="C266">
        <v>0</v>
      </c>
      <c r="D266">
        <v>1</v>
      </c>
      <c r="E266">
        <v>0.1777</v>
      </c>
      <c r="F266">
        <v>0.1777</v>
      </c>
      <c r="G266">
        <v>0</v>
      </c>
      <c r="H266" s="7">
        <f>AVERAGE(F266:F270)/B$13</f>
        <v>2.0659340659340661</v>
      </c>
      <c r="I266" s="7">
        <f>STDEV(F266:F270)/B$13</f>
        <v>0.35923646706677587</v>
      </c>
      <c r="J266" s="7">
        <f>I266/H266*100</f>
        <v>17.388573671849255</v>
      </c>
    </row>
    <row r="267" spans="1:10" x14ac:dyDescent="0.2">
      <c r="A267" t="s">
        <v>83</v>
      </c>
      <c r="B267" t="s">
        <v>35</v>
      </c>
      <c r="C267">
        <v>0</v>
      </c>
      <c r="D267">
        <v>2</v>
      </c>
      <c r="E267">
        <v>0.16170000000000001</v>
      </c>
      <c r="F267">
        <v>0.16170000000000001</v>
      </c>
      <c r="G267">
        <v>0</v>
      </c>
      <c r="H267" s="7"/>
      <c r="I267" s="7"/>
      <c r="J267" s="7"/>
    </row>
    <row r="268" spans="1:10" x14ac:dyDescent="0.2">
      <c r="A268" t="s">
        <v>83</v>
      </c>
      <c r="B268" t="s">
        <v>35</v>
      </c>
      <c r="C268">
        <v>0</v>
      </c>
      <c r="D268">
        <v>3</v>
      </c>
      <c r="E268">
        <v>0.22459999999999999</v>
      </c>
      <c r="F268">
        <v>0.22459999999999999</v>
      </c>
      <c r="G268">
        <v>0</v>
      </c>
      <c r="H268" s="7"/>
      <c r="I268" s="7"/>
      <c r="J268" s="7"/>
    </row>
    <row r="269" spans="1:10" x14ac:dyDescent="0.2">
      <c r="H269" s="7"/>
      <c r="I269" s="7"/>
      <c r="J269" s="7"/>
    </row>
    <row r="270" spans="1:10" x14ac:dyDescent="0.2">
      <c r="H270" s="7"/>
      <c r="I270" s="7"/>
      <c r="J270" s="7"/>
    </row>
    <row r="271" spans="1:10" x14ac:dyDescent="0.2">
      <c r="A271" t="s">
        <v>83</v>
      </c>
      <c r="B271" t="s">
        <v>35</v>
      </c>
      <c r="C271">
        <v>0</v>
      </c>
      <c r="D271">
        <v>1</v>
      </c>
      <c r="E271">
        <v>0</v>
      </c>
      <c r="F271">
        <v>0</v>
      </c>
      <c r="G271">
        <v>0</v>
      </c>
      <c r="H271" s="7">
        <f>AVERAGE(F271:F275)/B$13</f>
        <v>0</v>
      </c>
      <c r="I271" s="7">
        <f>STDEV(F271:F275)/B$13</f>
        <v>0</v>
      </c>
      <c r="J271" s="7" t="e">
        <f>I271/H271*100</f>
        <v>#DIV/0!</v>
      </c>
    </row>
    <row r="272" spans="1:10" x14ac:dyDescent="0.2">
      <c r="A272" t="s">
        <v>83</v>
      </c>
      <c r="B272" t="s">
        <v>35</v>
      </c>
      <c r="C272">
        <v>0</v>
      </c>
      <c r="D272">
        <v>2</v>
      </c>
      <c r="E272">
        <v>0</v>
      </c>
      <c r="F272">
        <v>0</v>
      </c>
      <c r="G272">
        <v>0</v>
      </c>
      <c r="H272" s="7"/>
      <c r="I272" s="7"/>
      <c r="J272" s="7"/>
    </row>
    <row r="273" spans="1:10" x14ac:dyDescent="0.2">
      <c r="A273" t="s">
        <v>83</v>
      </c>
      <c r="B273" t="s">
        <v>35</v>
      </c>
      <c r="C273">
        <v>0</v>
      </c>
      <c r="D273">
        <v>3</v>
      </c>
      <c r="E273">
        <v>0</v>
      </c>
      <c r="F273">
        <v>0</v>
      </c>
      <c r="G273">
        <v>0</v>
      </c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H275" s="7"/>
      <c r="I275" s="7"/>
      <c r="J275" s="7"/>
    </row>
    <row r="276" spans="1:10" x14ac:dyDescent="0.2">
      <c r="A276" t="s">
        <v>83</v>
      </c>
      <c r="B276" t="s">
        <v>35</v>
      </c>
      <c r="C276">
        <v>0</v>
      </c>
      <c r="D276">
        <v>1</v>
      </c>
      <c r="E276">
        <v>0.44979999999999998</v>
      </c>
      <c r="G276">
        <v>1</v>
      </c>
      <c r="H276" s="7">
        <f>AVERAGE(F276:F280)/B$13</f>
        <v>0</v>
      </c>
      <c r="I276" s="7">
        <f>STDEV(F276:F280)/B$13</f>
        <v>0</v>
      </c>
      <c r="J276" s="7" t="e">
        <f>I276/H276*100</f>
        <v>#DIV/0!</v>
      </c>
    </row>
    <row r="277" spans="1:10" x14ac:dyDescent="0.2">
      <c r="A277" t="s">
        <v>83</v>
      </c>
      <c r="B277" t="s">
        <v>35</v>
      </c>
      <c r="C277">
        <v>0</v>
      </c>
      <c r="D277">
        <v>2</v>
      </c>
      <c r="E277">
        <v>0</v>
      </c>
      <c r="F277">
        <v>0</v>
      </c>
      <c r="G277">
        <v>0</v>
      </c>
      <c r="H277" s="7"/>
      <c r="I277" s="7"/>
      <c r="J277" s="7"/>
    </row>
    <row r="278" spans="1:10" x14ac:dyDescent="0.2">
      <c r="A278" t="s">
        <v>83</v>
      </c>
      <c r="B278" t="s">
        <v>35</v>
      </c>
      <c r="C278">
        <v>0</v>
      </c>
      <c r="D278">
        <v>3</v>
      </c>
      <c r="E278">
        <v>0</v>
      </c>
      <c r="F278">
        <v>0</v>
      </c>
      <c r="G278">
        <v>0</v>
      </c>
      <c r="H278" s="7"/>
      <c r="I278" s="7"/>
      <c r="J278" s="7"/>
    </row>
    <row r="279" spans="1:10" x14ac:dyDescent="0.2">
      <c r="A279" t="s">
        <v>83</v>
      </c>
      <c r="B279" t="s">
        <v>35</v>
      </c>
      <c r="C279">
        <v>0</v>
      </c>
      <c r="D279">
        <v>4</v>
      </c>
      <c r="E279">
        <v>0</v>
      </c>
      <c r="F279">
        <v>0</v>
      </c>
      <c r="G279">
        <v>0</v>
      </c>
      <c r="H279" s="7"/>
      <c r="I279" s="7"/>
      <c r="J279" s="7"/>
    </row>
    <row r="280" spans="1:10" x14ac:dyDescent="0.2">
      <c r="H280" s="7"/>
      <c r="I280" s="7"/>
      <c r="J280" s="7"/>
    </row>
    <row r="281" spans="1:10" x14ac:dyDescent="0.2">
      <c r="H281" s="7"/>
      <c r="I281" s="7"/>
      <c r="J281" s="7"/>
    </row>
    <row r="282" spans="1:10" x14ac:dyDescent="0.2">
      <c r="A282" t="s">
        <v>317</v>
      </c>
      <c r="B282" t="s">
        <v>45</v>
      </c>
      <c r="C282">
        <v>6</v>
      </c>
      <c r="D282">
        <v>1</v>
      </c>
      <c r="E282">
        <v>7.3079999999999998</v>
      </c>
      <c r="F282">
        <v>7.3079999999999998</v>
      </c>
      <c r="G282">
        <v>0</v>
      </c>
      <c r="H282" s="7">
        <f>AVERAGE(F282:F286)/B$13</f>
        <v>81.175824175824189</v>
      </c>
      <c r="I282" s="7">
        <f>STDEV(F282:F286)/B$13</f>
        <v>1.0716962190357071</v>
      </c>
      <c r="J282" s="7">
        <f>I282/H282*100</f>
        <v>1.3202160001658227</v>
      </c>
    </row>
    <row r="283" spans="1:10" x14ac:dyDescent="0.2">
      <c r="A283" t="s">
        <v>317</v>
      </c>
      <c r="B283" t="s">
        <v>45</v>
      </c>
      <c r="C283">
        <v>6</v>
      </c>
      <c r="D283">
        <v>2</v>
      </c>
      <c r="E283">
        <v>7.3570000000000002</v>
      </c>
      <c r="F283">
        <v>7.3570000000000002</v>
      </c>
      <c r="G283">
        <v>0</v>
      </c>
      <c r="H283" s="7"/>
      <c r="I283" s="7"/>
      <c r="J283" s="7"/>
    </row>
    <row r="284" spans="1:10" x14ac:dyDescent="0.2">
      <c r="A284" t="s">
        <v>317</v>
      </c>
      <c r="B284" t="s">
        <v>45</v>
      </c>
      <c r="C284">
        <v>6</v>
      </c>
      <c r="D284">
        <v>3</v>
      </c>
      <c r="E284">
        <v>7.4960000000000004</v>
      </c>
      <c r="F284">
        <v>7.4960000000000004</v>
      </c>
      <c r="G284">
        <v>0</v>
      </c>
      <c r="H284" s="7"/>
      <c r="I284" s="7"/>
      <c r="J284" s="7"/>
    </row>
    <row r="285" spans="1:10" x14ac:dyDescent="0.2">
      <c r="H285" s="7"/>
      <c r="I285" s="7"/>
      <c r="J285" s="7"/>
    </row>
    <row r="286" spans="1:10" x14ac:dyDescent="0.2">
      <c r="H286" s="7"/>
      <c r="I286" s="7"/>
      <c r="J286" s="7"/>
    </row>
    <row r="287" spans="1:10" x14ac:dyDescent="0.2">
      <c r="A287" t="s">
        <v>318</v>
      </c>
      <c r="B287" t="s">
        <v>47</v>
      </c>
      <c r="C287">
        <v>7</v>
      </c>
      <c r="D287">
        <v>1</v>
      </c>
      <c r="E287">
        <v>5.1440000000000001</v>
      </c>
      <c r="F287">
        <v>5.1440000000000001</v>
      </c>
      <c r="G287">
        <v>0</v>
      </c>
      <c r="H287" s="7">
        <f>AVERAGE(F287:F291)/B$13</f>
        <v>56.358974358974358</v>
      </c>
      <c r="I287" s="7">
        <f>STDEV(F287:F291)/B$13</f>
        <v>0.30141423556293712</v>
      </c>
      <c r="J287" s="7">
        <f>I287/H287*100</f>
        <v>0.53481142797791392</v>
      </c>
    </row>
    <row r="288" spans="1:10" x14ac:dyDescent="0.2">
      <c r="A288" t="s">
        <v>318</v>
      </c>
      <c r="B288" t="s">
        <v>47</v>
      </c>
      <c r="C288">
        <v>7</v>
      </c>
      <c r="D288">
        <v>2</v>
      </c>
      <c r="E288">
        <v>5.1449999999999996</v>
      </c>
      <c r="F288">
        <v>5.1449999999999996</v>
      </c>
      <c r="G288">
        <v>0</v>
      </c>
      <c r="H288" s="7"/>
      <c r="I288" s="7"/>
      <c r="J288" s="7"/>
    </row>
    <row r="289" spans="1:10" x14ac:dyDescent="0.2">
      <c r="A289" t="s">
        <v>318</v>
      </c>
      <c r="B289" t="s">
        <v>47</v>
      </c>
      <c r="C289">
        <v>7</v>
      </c>
      <c r="D289">
        <v>3</v>
      </c>
      <c r="E289">
        <v>5.0970000000000004</v>
      </c>
      <c r="F289">
        <v>5.0970000000000004</v>
      </c>
      <c r="G289">
        <v>0</v>
      </c>
      <c r="H289" s="7"/>
      <c r="I289" s="7"/>
      <c r="J289" s="7"/>
    </row>
    <row r="290" spans="1:10" x14ac:dyDescent="0.2">
      <c r="H290" s="7"/>
      <c r="I290" s="7"/>
      <c r="J290" s="7"/>
    </row>
    <row r="291" spans="1:10" x14ac:dyDescent="0.2">
      <c r="H291" s="7"/>
      <c r="I291" s="7"/>
      <c r="J291" s="7"/>
    </row>
    <row r="292" spans="1:10" x14ac:dyDescent="0.2">
      <c r="A292" t="s">
        <v>319</v>
      </c>
      <c r="B292" t="s">
        <v>49</v>
      </c>
      <c r="C292">
        <v>8</v>
      </c>
      <c r="D292">
        <v>1</v>
      </c>
      <c r="E292">
        <v>3.161</v>
      </c>
      <c r="F292">
        <v>3.161</v>
      </c>
      <c r="G292">
        <v>0</v>
      </c>
      <c r="H292" s="7">
        <f>AVERAGE(F292:F296)/B$13</f>
        <v>35.296703296703299</v>
      </c>
      <c r="I292" s="7">
        <f>STDEV(F292:F296)/B$13</f>
        <v>0.48563472074690889</v>
      </c>
      <c r="J292" s="7">
        <f>I292/H292*100</f>
        <v>1.3758642462007693</v>
      </c>
    </row>
    <row r="293" spans="1:10" x14ac:dyDescent="0.2">
      <c r="A293" t="s">
        <v>319</v>
      </c>
      <c r="B293" t="s">
        <v>49</v>
      </c>
      <c r="C293">
        <v>8</v>
      </c>
      <c r="D293">
        <v>2</v>
      </c>
      <c r="E293">
        <v>3.2389999999999999</v>
      </c>
      <c r="F293">
        <v>3.2389999999999999</v>
      </c>
      <c r="G293">
        <v>0</v>
      </c>
      <c r="H293" s="7"/>
      <c r="I293" s="7"/>
      <c r="J293" s="7"/>
    </row>
    <row r="294" spans="1:10" x14ac:dyDescent="0.2">
      <c r="A294" t="s">
        <v>319</v>
      </c>
      <c r="B294" t="s">
        <v>49</v>
      </c>
      <c r="C294">
        <v>8</v>
      </c>
      <c r="D294">
        <v>3</v>
      </c>
      <c r="E294">
        <v>3.2360000000000002</v>
      </c>
      <c r="F294">
        <v>3.2360000000000002</v>
      </c>
      <c r="G294">
        <v>0</v>
      </c>
      <c r="H294" s="7"/>
      <c r="I294" s="7"/>
      <c r="J294" s="7"/>
    </row>
    <row r="295" spans="1:10" x14ac:dyDescent="0.2">
      <c r="H295" s="7"/>
      <c r="I295" s="7"/>
      <c r="J295" s="7"/>
    </row>
    <row r="296" spans="1:10" x14ac:dyDescent="0.2">
      <c r="H296" s="7"/>
      <c r="I296" s="7"/>
      <c r="J296" s="7"/>
    </row>
    <row r="297" spans="1:10" x14ac:dyDescent="0.2">
      <c r="A297" t="s">
        <v>84</v>
      </c>
      <c r="B297" t="s">
        <v>340</v>
      </c>
      <c r="C297">
        <v>31</v>
      </c>
      <c r="D297">
        <v>1</v>
      </c>
      <c r="E297">
        <v>8.4019999999999992</v>
      </c>
      <c r="F297">
        <v>8.4019999999999992</v>
      </c>
      <c r="G297">
        <v>0</v>
      </c>
      <c r="H297" s="7">
        <f>AVERAGE(F297:F301)/B$13</f>
        <v>93.992673992673986</v>
      </c>
      <c r="I297" s="7">
        <f>STDEV(F297:F301)/B$13</f>
        <v>1.4462278836943756</v>
      </c>
      <c r="J297" s="7">
        <f>I297/H297*100</f>
        <v>1.5386602192071885</v>
      </c>
    </row>
    <row r="298" spans="1:10" x14ac:dyDescent="0.2">
      <c r="A298" t="s">
        <v>84</v>
      </c>
      <c r="B298" t="s">
        <v>340</v>
      </c>
      <c r="C298">
        <v>31</v>
      </c>
      <c r="D298">
        <v>2</v>
      </c>
      <c r="E298">
        <v>8.6170000000000009</v>
      </c>
      <c r="F298">
        <v>8.6170000000000009</v>
      </c>
      <c r="G298">
        <v>0</v>
      </c>
      <c r="H298" s="7"/>
      <c r="I298" s="7"/>
      <c r="J298" s="7"/>
    </row>
    <row r="299" spans="1:10" x14ac:dyDescent="0.2">
      <c r="A299" t="s">
        <v>84</v>
      </c>
      <c r="B299" t="s">
        <v>340</v>
      </c>
      <c r="C299">
        <v>31</v>
      </c>
      <c r="D299">
        <v>3</v>
      </c>
      <c r="E299">
        <v>8.641</v>
      </c>
      <c r="F299">
        <v>8.641</v>
      </c>
      <c r="G299">
        <v>0</v>
      </c>
      <c r="H299" s="7"/>
      <c r="I299" s="7"/>
      <c r="J299" s="7"/>
    </row>
    <row r="300" spans="1:10" x14ac:dyDescent="0.2">
      <c r="H300" s="7"/>
      <c r="I300" s="7"/>
      <c r="J300" s="7"/>
    </row>
    <row r="301" spans="1:10" x14ac:dyDescent="0.2">
      <c r="H301" s="7"/>
      <c r="I301" s="7"/>
      <c r="J301" s="7"/>
    </row>
    <row r="302" spans="1:10" x14ac:dyDescent="0.2">
      <c r="A302" t="s">
        <v>86</v>
      </c>
      <c r="B302" t="s">
        <v>340</v>
      </c>
      <c r="C302">
        <v>32</v>
      </c>
      <c r="D302">
        <v>1</v>
      </c>
      <c r="E302">
        <v>8.4260000000000002</v>
      </c>
      <c r="F302">
        <v>8.4260000000000002</v>
      </c>
      <c r="G302">
        <v>0</v>
      </c>
      <c r="H302" s="7">
        <f>AVERAGE(F302:F306)/B$13</f>
        <v>94.560439560439548</v>
      </c>
      <c r="I302" s="7">
        <f>STDEV(F302:F306)/B$13</f>
        <v>1.7340715051652156</v>
      </c>
      <c r="J302" s="7">
        <f>I302/H302*100</f>
        <v>1.8338234395123141</v>
      </c>
    </row>
    <row r="303" spans="1:10" x14ac:dyDescent="0.2">
      <c r="A303" t="s">
        <v>86</v>
      </c>
      <c r="B303" t="s">
        <v>340</v>
      </c>
      <c r="C303">
        <v>32</v>
      </c>
      <c r="D303">
        <v>2</v>
      </c>
      <c r="E303">
        <v>8.7240000000000002</v>
      </c>
      <c r="F303">
        <v>8.7240000000000002</v>
      </c>
      <c r="G303">
        <v>0</v>
      </c>
      <c r="H303" s="7"/>
      <c r="I303" s="7"/>
      <c r="J303" s="7"/>
    </row>
    <row r="304" spans="1:10" x14ac:dyDescent="0.2">
      <c r="A304" t="s">
        <v>86</v>
      </c>
      <c r="B304" t="s">
        <v>340</v>
      </c>
      <c r="C304">
        <v>32</v>
      </c>
      <c r="D304">
        <v>3</v>
      </c>
      <c r="E304">
        <v>8.6649999999999991</v>
      </c>
      <c r="F304">
        <v>8.6649999999999991</v>
      </c>
      <c r="G304">
        <v>0</v>
      </c>
      <c r="H304" s="7"/>
      <c r="I304" s="7"/>
      <c r="J304" s="7"/>
    </row>
    <row r="305" spans="1:10" x14ac:dyDescent="0.2">
      <c r="H305" s="7"/>
      <c r="I305" s="7"/>
      <c r="J305" s="7"/>
    </row>
    <row r="306" spans="1:10" x14ac:dyDescent="0.2">
      <c r="H306" s="7"/>
      <c r="I306" s="7"/>
      <c r="J306" s="7"/>
    </row>
    <row r="307" spans="1:10" x14ac:dyDescent="0.2">
      <c r="A307" t="s">
        <v>87</v>
      </c>
      <c r="B307" t="s">
        <v>340</v>
      </c>
      <c r="C307">
        <v>33</v>
      </c>
      <c r="D307">
        <v>1</v>
      </c>
      <c r="E307">
        <v>8.6430000000000007</v>
      </c>
      <c r="F307">
        <v>8.6430000000000007</v>
      </c>
      <c r="G307">
        <v>0</v>
      </c>
      <c r="H307" s="7">
        <f>AVERAGE(F307:F311)/B$13</f>
        <v>95.27472527472527</v>
      </c>
      <c r="I307" s="7">
        <f>STDEV(F307:F311)/B$13</f>
        <v>0.65169560453550202</v>
      </c>
      <c r="J307" s="7">
        <f>I307/H307*100</f>
        <v>0.68401730118489834</v>
      </c>
    </row>
    <row r="308" spans="1:10" x14ac:dyDescent="0.2">
      <c r="A308" t="s">
        <v>87</v>
      </c>
      <c r="B308" t="s">
        <v>340</v>
      </c>
      <c r="C308">
        <v>33</v>
      </c>
      <c r="D308">
        <v>2</v>
      </c>
      <c r="E308">
        <v>8.7379999999999995</v>
      </c>
      <c r="F308">
        <v>8.7379999999999995</v>
      </c>
      <c r="G308">
        <v>0</v>
      </c>
      <c r="H308" s="7"/>
      <c r="I308" s="7"/>
      <c r="J308" s="7"/>
    </row>
    <row r="309" spans="1:10" x14ac:dyDescent="0.2">
      <c r="A309" t="s">
        <v>87</v>
      </c>
      <c r="B309" t="s">
        <v>340</v>
      </c>
      <c r="C309">
        <v>33</v>
      </c>
      <c r="D309">
        <v>3</v>
      </c>
      <c r="E309">
        <v>8.6289999999999996</v>
      </c>
      <c r="F309">
        <v>8.6289999999999996</v>
      </c>
      <c r="G309">
        <v>0</v>
      </c>
      <c r="H309" s="7"/>
      <c r="I309" s="7"/>
      <c r="J309" s="7"/>
    </row>
    <row r="310" spans="1:10" x14ac:dyDescent="0.2">
      <c r="H310" s="7"/>
      <c r="I310" s="7"/>
      <c r="J310" s="7"/>
    </row>
    <row r="311" spans="1:10" x14ac:dyDescent="0.2">
      <c r="H311" s="7"/>
      <c r="I311" s="7"/>
      <c r="J311" s="7"/>
    </row>
    <row r="312" spans="1:10" x14ac:dyDescent="0.2">
      <c r="A312" t="s">
        <v>88</v>
      </c>
      <c r="B312" t="s">
        <v>341</v>
      </c>
      <c r="C312">
        <v>34</v>
      </c>
      <c r="D312">
        <v>1</v>
      </c>
      <c r="E312">
        <v>6.8860000000000001</v>
      </c>
      <c r="F312">
        <v>6.8860000000000001</v>
      </c>
      <c r="G312">
        <v>0</v>
      </c>
      <c r="H312" s="7">
        <f>AVERAGE(F312:F316)/B$13</f>
        <v>76.534798534798526</v>
      </c>
      <c r="I312" s="7">
        <f>STDEV(F312:F316)/B$13</f>
        <v>0.87948710320638435</v>
      </c>
      <c r="J312" s="7">
        <f>I312/H312*100</f>
        <v>1.1491336229316691</v>
      </c>
    </row>
    <row r="313" spans="1:10" x14ac:dyDescent="0.2">
      <c r="A313" t="s">
        <v>88</v>
      </c>
      <c r="B313" t="s">
        <v>341</v>
      </c>
      <c r="C313">
        <v>34</v>
      </c>
      <c r="D313">
        <v>2</v>
      </c>
      <c r="E313">
        <v>7.0460000000000003</v>
      </c>
      <c r="F313">
        <v>7.0460000000000003</v>
      </c>
      <c r="G313">
        <v>0</v>
      </c>
      <c r="H313" s="7"/>
      <c r="I313" s="7"/>
      <c r="J313" s="7"/>
    </row>
    <row r="314" spans="1:10" x14ac:dyDescent="0.2">
      <c r="A314" t="s">
        <v>88</v>
      </c>
      <c r="B314" t="s">
        <v>341</v>
      </c>
      <c r="C314">
        <v>34</v>
      </c>
      <c r="D314">
        <v>3</v>
      </c>
      <c r="E314">
        <v>6.9619999999999997</v>
      </c>
      <c r="F314">
        <v>6.9619999999999997</v>
      </c>
      <c r="G314">
        <v>0</v>
      </c>
      <c r="H314" s="7"/>
      <c r="I314" s="7"/>
      <c r="J314" s="7"/>
    </row>
    <row r="315" spans="1:10" x14ac:dyDescent="0.2">
      <c r="H315" s="7"/>
      <c r="I315" s="7"/>
      <c r="J315" s="7"/>
    </row>
    <row r="316" spans="1:10" x14ac:dyDescent="0.2">
      <c r="H316" s="7"/>
      <c r="I316" s="7"/>
      <c r="J316" s="7"/>
    </row>
    <row r="317" spans="1:10" x14ac:dyDescent="0.2">
      <c r="A317" t="s">
        <v>90</v>
      </c>
      <c r="B317" t="s">
        <v>341</v>
      </c>
      <c r="C317">
        <v>35</v>
      </c>
      <c r="D317">
        <v>1</v>
      </c>
      <c r="E317">
        <v>6.8609999999999998</v>
      </c>
      <c r="F317">
        <v>6.8609999999999998</v>
      </c>
      <c r="G317">
        <v>0</v>
      </c>
      <c r="H317" s="7">
        <f>AVERAGE(F317:F321)/B$13</f>
        <v>76.479853479853475</v>
      </c>
      <c r="I317" s="7">
        <f>STDEV(F317:F321)/B$13</f>
        <v>1.0105907799848717</v>
      </c>
      <c r="J317" s="7">
        <f>I317/H317*100</f>
        <v>1.3213816894289476</v>
      </c>
    </row>
    <row r="318" spans="1:10" x14ac:dyDescent="0.2">
      <c r="A318" t="s">
        <v>90</v>
      </c>
      <c r="B318" t="s">
        <v>341</v>
      </c>
      <c r="C318">
        <v>35</v>
      </c>
      <c r="D318">
        <v>2</v>
      </c>
      <c r="E318">
        <v>7.0430000000000001</v>
      </c>
      <c r="F318">
        <v>7.0430000000000001</v>
      </c>
      <c r="G318">
        <v>0</v>
      </c>
      <c r="H318" s="7"/>
      <c r="I318" s="7"/>
      <c r="J318" s="7"/>
    </row>
    <row r="319" spans="1:10" x14ac:dyDescent="0.2">
      <c r="A319" t="s">
        <v>90</v>
      </c>
      <c r="B319" t="s">
        <v>341</v>
      </c>
      <c r="C319">
        <v>35</v>
      </c>
      <c r="D319">
        <v>3</v>
      </c>
      <c r="E319">
        <v>6.9749999999999996</v>
      </c>
      <c r="F319">
        <v>6.9749999999999996</v>
      </c>
      <c r="G319">
        <v>0</v>
      </c>
      <c r="H319" s="7"/>
      <c r="I319" s="7"/>
      <c r="J319" s="7"/>
    </row>
    <row r="320" spans="1:10" x14ac:dyDescent="0.2">
      <c r="H320" s="7"/>
      <c r="I320" s="7"/>
      <c r="J320" s="7"/>
    </row>
    <row r="321" spans="1:10" x14ac:dyDescent="0.2">
      <c r="H321" s="7"/>
      <c r="I321" s="7"/>
      <c r="J321" s="7"/>
    </row>
    <row r="322" spans="1:10" x14ac:dyDescent="0.2">
      <c r="A322" t="s">
        <v>91</v>
      </c>
      <c r="B322" t="s">
        <v>341</v>
      </c>
      <c r="C322">
        <v>36</v>
      </c>
      <c r="D322">
        <v>1</v>
      </c>
      <c r="E322">
        <v>6.9589999999999996</v>
      </c>
      <c r="F322">
        <v>6.9589999999999996</v>
      </c>
      <c r="G322">
        <v>0</v>
      </c>
      <c r="H322" s="7">
        <f>AVERAGE(F322:F326)/B$13</f>
        <v>76.81684981684981</v>
      </c>
      <c r="I322" s="7">
        <f>STDEV(F322:F326)/B$13</f>
        <v>0.37043454564385414</v>
      </c>
      <c r="J322" s="7">
        <f>I322/H322*100</f>
        <v>0.48223084717358344</v>
      </c>
    </row>
    <row r="323" spans="1:10" x14ac:dyDescent="0.2">
      <c r="A323" t="s">
        <v>91</v>
      </c>
      <c r="B323" t="s">
        <v>341</v>
      </c>
      <c r="C323">
        <v>36</v>
      </c>
      <c r="D323">
        <v>2</v>
      </c>
      <c r="E323">
        <v>6.9859999999999998</v>
      </c>
      <c r="F323">
        <v>6.9859999999999998</v>
      </c>
      <c r="G323">
        <v>0</v>
      </c>
      <c r="H323" s="7"/>
      <c r="I323" s="7"/>
      <c r="J323" s="7"/>
    </row>
    <row r="324" spans="1:10" x14ac:dyDescent="0.2">
      <c r="A324" t="s">
        <v>91</v>
      </c>
      <c r="B324" t="s">
        <v>341</v>
      </c>
      <c r="C324">
        <v>36</v>
      </c>
      <c r="D324">
        <v>3</v>
      </c>
      <c r="E324">
        <v>7.0259999999999998</v>
      </c>
      <c r="F324">
        <v>7.0259999999999998</v>
      </c>
      <c r="G324">
        <v>0</v>
      </c>
      <c r="H324" s="7"/>
      <c r="I324" s="7"/>
      <c r="J324" s="7"/>
    </row>
    <row r="325" spans="1:10" x14ac:dyDescent="0.2">
      <c r="H325" s="7"/>
      <c r="I325" s="7"/>
      <c r="J325" s="7"/>
    </row>
    <row r="326" spans="1:10" x14ac:dyDescent="0.2">
      <c r="H326" s="7"/>
      <c r="I326" s="7"/>
      <c r="J326" s="7"/>
    </row>
    <row r="327" spans="1:10" x14ac:dyDescent="0.2">
      <c r="A327" t="s">
        <v>92</v>
      </c>
      <c r="B327" t="s">
        <v>35</v>
      </c>
      <c r="C327">
        <v>0</v>
      </c>
      <c r="D327">
        <v>1</v>
      </c>
      <c r="E327">
        <v>0.15279999999999999</v>
      </c>
      <c r="F327">
        <v>0.15279999999999999</v>
      </c>
      <c r="G327">
        <v>0</v>
      </c>
      <c r="H327" s="7">
        <f>AVERAGE(F327:F331)/B$13</f>
        <v>1.7564102564102566</v>
      </c>
      <c r="I327" s="7">
        <f>STDEV(F327:F331)/B$13</f>
        <v>0.416946209008762</v>
      </c>
      <c r="J327" s="7">
        <f>I327/H327*100</f>
        <v>23.738543286630243</v>
      </c>
    </row>
    <row r="328" spans="1:10" x14ac:dyDescent="0.2">
      <c r="A328" t="s">
        <v>92</v>
      </c>
      <c r="B328" t="s">
        <v>35</v>
      </c>
      <c r="C328">
        <v>0</v>
      </c>
      <c r="D328">
        <v>2</v>
      </c>
      <c r="E328">
        <v>0</v>
      </c>
      <c r="G328">
        <v>1</v>
      </c>
      <c r="H328" s="7"/>
      <c r="I328" s="7"/>
      <c r="J328" s="7"/>
    </row>
    <row r="329" spans="1:10" x14ac:dyDescent="0.2">
      <c r="A329" t="s">
        <v>92</v>
      </c>
      <c r="B329" t="s">
        <v>35</v>
      </c>
      <c r="C329">
        <v>0</v>
      </c>
      <c r="D329">
        <v>3</v>
      </c>
      <c r="E329">
        <v>0.20080000000000001</v>
      </c>
      <c r="F329">
        <v>0.20080000000000001</v>
      </c>
      <c r="G329">
        <v>0</v>
      </c>
      <c r="H329" s="7"/>
      <c r="I329" s="7"/>
      <c r="J329" s="7"/>
    </row>
    <row r="330" spans="1:10" x14ac:dyDescent="0.2">
      <c r="A330" t="s">
        <v>92</v>
      </c>
      <c r="B330" t="s">
        <v>35</v>
      </c>
      <c r="C330">
        <v>0</v>
      </c>
      <c r="D330">
        <v>4</v>
      </c>
      <c r="E330">
        <v>0.12590000000000001</v>
      </c>
      <c r="F330">
        <v>0.12590000000000001</v>
      </c>
      <c r="G330">
        <v>0</v>
      </c>
      <c r="H330" s="7"/>
      <c r="I330" s="7"/>
      <c r="J330" s="7"/>
    </row>
    <row r="331" spans="1:10" x14ac:dyDescent="0.2">
      <c r="H331" s="7"/>
      <c r="I331" s="7"/>
      <c r="J331" s="7"/>
    </row>
    <row r="332" spans="1:10" x14ac:dyDescent="0.2">
      <c r="H332" s="7"/>
      <c r="I332" s="7"/>
      <c r="J332" s="7"/>
    </row>
    <row r="333" spans="1:10" x14ac:dyDescent="0.2">
      <c r="A333" t="s">
        <v>92</v>
      </c>
      <c r="B333" t="s">
        <v>35</v>
      </c>
      <c r="C333">
        <v>0</v>
      </c>
      <c r="D333">
        <v>1</v>
      </c>
      <c r="E333">
        <v>0</v>
      </c>
      <c r="F333">
        <v>0</v>
      </c>
      <c r="G333">
        <v>0</v>
      </c>
      <c r="H333" s="7">
        <f>AVERAGE(F333:F337)/B$13</f>
        <v>0.41428571428571437</v>
      </c>
      <c r="I333" s="7">
        <f>STDEV(F333:F337)/B$13</f>
        <v>0.71756390599282072</v>
      </c>
      <c r="J333" s="7">
        <f>I333/H333*100</f>
        <v>173.20508075688772</v>
      </c>
    </row>
    <row r="334" spans="1:10" x14ac:dyDescent="0.2">
      <c r="A334" t="s">
        <v>92</v>
      </c>
      <c r="B334" t="s">
        <v>35</v>
      </c>
      <c r="C334">
        <v>0</v>
      </c>
      <c r="D334">
        <v>2</v>
      </c>
      <c r="E334">
        <v>0.11310000000000001</v>
      </c>
      <c r="F334">
        <v>0.11310000000000001</v>
      </c>
      <c r="G334">
        <v>0</v>
      </c>
      <c r="H334" s="7"/>
      <c r="I334" s="7"/>
      <c r="J334" s="7"/>
    </row>
    <row r="335" spans="1:10" x14ac:dyDescent="0.2">
      <c r="A335" t="s">
        <v>92</v>
      </c>
      <c r="B335" t="s">
        <v>35</v>
      </c>
      <c r="C335">
        <v>0</v>
      </c>
      <c r="D335">
        <v>3</v>
      </c>
      <c r="E335">
        <v>0</v>
      </c>
      <c r="F335">
        <v>0</v>
      </c>
      <c r="G335">
        <v>0</v>
      </c>
      <c r="H335" s="7"/>
      <c r="I335" s="7"/>
      <c r="J335" s="7"/>
    </row>
    <row r="336" spans="1:10" x14ac:dyDescent="0.2">
      <c r="H336" s="7"/>
      <c r="I336" s="7"/>
      <c r="J336" s="7"/>
    </row>
    <row r="337" spans="1:10" x14ac:dyDescent="0.2">
      <c r="H337" s="7"/>
      <c r="I337" s="7"/>
      <c r="J337" s="7"/>
    </row>
    <row r="338" spans="1:10" x14ac:dyDescent="0.2">
      <c r="A338" t="s">
        <v>92</v>
      </c>
      <c r="B338" t="s">
        <v>35</v>
      </c>
      <c r="C338">
        <v>0</v>
      </c>
      <c r="D338">
        <v>1</v>
      </c>
      <c r="E338">
        <v>0</v>
      </c>
      <c r="F338">
        <v>0</v>
      </c>
      <c r="G338">
        <v>0</v>
      </c>
      <c r="H338" s="7">
        <f>AVERAGE(F338:F342)/B$13</f>
        <v>0.45457875457875463</v>
      </c>
      <c r="I338" s="7">
        <f>STDEV(F338:F342)/B$13</f>
        <v>0.7873534989717863</v>
      </c>
      <c r="J338" s="7">
        <f>I338/H338*100</f>
        <v>173.2050807568877</v>
      </c>
    </row>
    <row r="339" spans="1:10" x14ac:dyDescent="0.2">
      <c r="A339" t="s">
        <v>92</v>
      </c>
      <c r="B339" t="s">
        <v>35</v>
      </c>
      <c r="C339">
        <v>0</v>
      </c>
      <c r="D339">
        <v>2</v>
      </c>
      <c r="E339">
        <v>0</v>
      </c>
      <c r="F339">
        <v>0</v>
      </c>
      <c r="G339">
        <v>0</v>
      </c>
      <c r="H339" s="7"/>
      <c r="I339" s="7"/>
      <c r="J339" s="7"/>
    </row>
    <row r="340" spans="1:10" x14ac:dyDescent="0.2">
      <c r="A340" t="s">
        <v>92</v>
      </c>
      <c r="B340" t="s">
        <v>35</v>
      </c>
      <c r="C340">
        <v>0</v>
      </c>
      <c r="D340">
        <v>3</v>
      </c>
      <c r="E340">
        <v>0.1241</v>
      </c>
      <c r="F340">
        <v>0.1241</v>
      </c>
      <c r="G340">
        <v>0</v>
      </c>
      <c r="H340" s="7"/>
      <c r="I340" s="7"/>
      <c r="J340" s="7"/>
    </row>
    <row r="341" spans="1:10" x14ac:dyDescent="0.2">
      <c r="H341" s="7"/>
      <c r="I341" s="7"/>
      <c r="J341" s="7"/>
    </row>
    <row r="342" spans="1:10" x14ac:dyDescent="0.2">
      <c r="H342" s="7"/>
      <c r="I342" s="7"/>
      <c r="J342" s="7"/>
    </row>
    <row r="343" spans="1:10" x14ac:dyDescent="0.2">
      <c r="A343" t="s">
        <v>322</v>
      </c>
      <c r="B343" t="s">
        <v>45</v>
      </c>
      <c r="C343">
        <v>66</v>
      </c>
      <c r="D343">
        <v>1</v>
      </c>
      <c r="E343">
        <v>7.2110000000000003</v>
      </c>
      <c r="F343">
        <v>7.2110000000000003</v>
      </c>
      <c r="G343">
        <v>0</v>
      </c>
      <c r="H343" s="7">
        <f>AVERAGE(F343:F347)/B$13</f>
        <v>79.794871794871796</v>
      </c>
      <c r="I343" s="7">
        <f>STDEV(F343:F347)/B$13</f>
        <v>0.5083927109755163</v>
      </c>
      <c r="J343" s="7">
        <f>I343/H343*100</f>
        <v>0.63712454138962515</v>
      </c>
    </row>
    <row r="344" spans="1:10" x14ac:dyDescent="0.2">
      <c r="A344" t="s">
        <v>322</v>
      </c>
      <c r="B344" t="s">
        <v>45</v>
      </c>
      <c r="C344">
        <v>66</v>
      </c>
      <c r="D344">
        <v>2</v>
      </c>
      <c r="E344">
        <v>7.2709999999999999</v>
      </c>
      <c r="F344">
        <v>7.2709999999999999</v>
      </c>
      <c r="G344">
        <v>0</v>
      </c>
      <c r="H344" s="7"/>
      <c r="I344" s="7"/>
      <c r="J344" s="7"/>
    </row>
    <row r="345" spans="1:10" x14ac:dyDescent="0.2">
      <c r="A345" t="s">
        <v>322</v>
      </c>
      <c r="B345" t="s">
        <v>45</v>
      </c>
      <c r="C345">
        <v>66</v>
      </c>
      <c r="D345">
        <v>3</v>
      </c>
      <c r="E345">
        <v>7.3019999999999996</v>
      </c>
      <c r="F345">
        <v>7.3019999999999996</v>
      </c>
      <c r="G345">
        <v>0</v>
      </c>
      <c r="H345" s="7"/>
      <c r="I345" s="7"/>
      <c r="J345" s="7"/>
    </row>
    <row r="346" spans="1:10" x14ac:dyDescent="0.2">
      <c r="H346" s="7"/>
      <c r="I346" s="7"/>
      <c r="J346" s="7"/>
    </row>
    <row r="347" spans="1:10" x14ac:dyDescent="0.2">
      <c r="H347" s="7"/>
      <c r="I347" s="7"/>
      <c r="J347" s="7"/>
    </row>
    <row r="348" spans="1:10" x14ac:dyDescent="0.2">
      <c r="A348" t="s">
        <v>323</v>
      </c>
      <c r="B348" t="s">
        <v>47</v>
      </c>
      <c r="C348">
        <v>67</v>
      </c>
      <c r="D348">
        <v>1</v>
      </c>
      <c r="E348">
        <v>5.12</v>
      </c>
      <c r="F348">
        <v>5.12</v>
      </c>
      <c r="G348">
        <v>0</v>
      </c>
      <c r="H348" s="7">
        <f>AVERAGE(F348:F352)/B$13</f>
        <v>56.201465201465204</v>
      </c>
      <c r="I348" s="7">
        <f>STDEV(F348:F352)/B$13</f>
        <v>0.12736511832024699</v>
      </c>
      <c r="J348" s="7">
        <f>I348/H348*100</f>
        <v>0.22662241609481473</v>
      </c>
    </row>
    <row r="349" spans="1:10" x14ac:dyDescent="0.2">
      <c r="A349" t="s">
        <v>323</v>
      </c>
      <c r="B349" t="s">
        <v>47</v>
      </c>
      <c r="C349">
        <v>67</v>
      </c>
      <c r="D349">
        <v>2</v>
      </c>
      <c r="E349">
        <v>5.1219999999999999</v>
      </c>
      <c r="F349">
        <v>5.1219999999999999</v>
      </c>
      <c r="G349">
        <v>0</v>
      </c>
      <c r="H349" s="7"/>
      <c r="I349" s="7"/>
      <c r="J349" s="7"/>
    </row>
    <row r="350" spans="1:10" x14ac:dyDescent="0.2">
      <c r="A350" t="s">
        <v>323</v>
      </c>
      <c r="B350" t="s">
        <v>47</v>
      </c>
      <c r="C350">
        <v>67</v>
      </c>
      <c r="D350">
        <v>3</v>
      </c>
      <c r="E350">
        <v>5.101</v>
      </c>
      <c r="F350">
        <v>5.101</v>
      </c>
      <c r="G350">
        <v>0</v>
      </c>
      <c r="H350" s="7"/>
      <c r="I350" s="7"/>
      <c r="J350" s="7"/>
    </row>
    <row r="351" spans="1:10" x14ac:dyDescent="0.2">
      <c r="H351" s="7"/>
      <c r="I351" s="7"/>
      <c r="J351" s="7"/>
    </row>
    <row r="352" spans="1:10" x14ac:dyDescent="0.2">
      <c r="H352" s="7"/>
      <c r="I352" s="7"/>
      <c r="J352" s="7"/>
    </row>
    <row r="353" spans="1:10" x14ac:dyDescent="0.2">
      <c r="A353" t="s">
        <v>324</v>
      </c>
      <c r="B353" t="s">
        <v>49</v>
      </c>
      <c r="C353">
        <v>68</v>
      </c>
      <c r="D353">
        <v>1</v>
      </c>
      <c r="E353">
        <v>3.3420000000000001</v>
      </c>
      <c r="G353">
        <v>1</v>
      </c>
      <c r="H353" s="7">
        <f>AVERAGE(F353:F357)/B$13</f>
        <v>38.318681318681321</v>
      </c>
      <c r="I353" s="7">
        <f>STDEV(F353:F357)/B$13</f>
        <v>0.74506791132676564</v>
      </c>
      <c r="J353" s="7">
        <f>I353/H353*100</f>
        <v>1.9443986214722013</v>
      </c>
    </row>
    <row r="354" spans="1:10" x14ac:dyDescent="0.2">
      <c r="A354" t="s">
        <v>324</v>
      </c>
      <c r="B354" t="s">
        <v>49</v>
      </c>
      <c r="C354">
        <v>68</v>
      </c>
      <c r="D354">
        <v>2</v>
      </c>
      <c r="E354">
        <v>3.4140000000000001</v>
      </c>
      <c r="F354">
        <v>3.4140000000000001</v>
      </c>
      <c r="G354">
        <v>0</v>
      </c>
      <c r="H354" s="7"/>
      <c r="I354" s="7"/>
      <c r="J354" s="7"/>
    </row>
    <row r="355" spans="1:10" x14ac:dyDescent="0.2">
      <c r="A355" t="s">
        <v>324</v>
      </c>
      <c r="B355" t="s">
        <v>49</v>
      </c>
      <c r="C355">
        <v>68</v>
      </c>
      <c r="D355">
        <v>3</v>
      </c>
      <c r="E355">
        <v>3.548</v>
      </c>
      <c r="F355">
        <v>3.548</v>
      </c>
      <c r="G355">
        <v>0</v>
      </c>
      <c r="H355" s="7"/>
      <c r="I355" s="7"/>
      <c r="J355" s="7"/>
    </row>
    <row r="356" spans="1:10" x14ac:dyDescent="0.2">
      <c r="A356" t="s">
        <v>324</v>
      </c>
      <c r="B356" t="s">
        <v>49</v>
      </c>
      <c r="C356">
        <v>68</v>
      </c>
      <c r="D356">
        <v>4</v>
      </c>
      <c r="E356">
        <v>3.4990000000000001</v>
      </c>
      <c r="F356">
        <v>3.4990000000000001</v>
      </c>
      <c r="G356">
        <v>0</v>
      </c>
      <c r="H356" s="7"/>
      <c r="I356" s="7"/>
      <c r="J356" s="7"/>
    </row>
    <row r="357" spans="1:10" x14ac:dyDescent="0.2">
      <c r="H357" s="7"/>
      <c r="I357" s="7"/>
      <c r="J357" s="7"/>
    </row>
    <row r="358" spans="1:10" x14ac:dyDescent="0.2">
      <c r="H358" s="7"/>
      <c r="I358" s="7"/>
      <c r="J358" s="7"/>
    </row>
    <row r="359" spans="1:10" x14ac:dyDescent="0.2">
      <c r="A359" t="s">
        <v>93</v>
      </c>
      <c r="B359" t="s">
        <v>342</v>
      </c>
      <c r="C359">
        <v>37</v>
      </c>
      <c r="D359">
        <v>1</v>
      </c>
      <c r="E359">
        <v>6.8109999999999999</v>
      </c>
      <c r="G359">
        <v>1</v>
      </c>
      <c r="H359" s="7">
        <f>AVERAGE(F359:F363)/B$13</f>
        <v>77.538461538461547</v>
      </c>
      <c r="I359" s="7">
        <f>STDEV(F359:F363)/B$13</f>
        <v>0.45322177202859759</v>
      </c>
      <c r="J359" s="7">
        <f>I359/H359*100</f>
        <v>0.58451220598926268</v>
      </c>
    </row>
    <row r="360" spans="1:10" x14ac:dyDescent="0.2">
      <c r="A360" t="s">
        <v>93</v>
      </c>
      <c r="B360" t="s">
        <v>342</v>
      </c>
      <c r="C360">
        <v>37</v>
      </c>
      <c r="D360">
        <v>2</v>
      </c>
      <c r="E360">
        <v>7.0650000000000004</v>
      </c>
      <c r="F360">
        <v>7.0650000000000004</v>
      </c>
      <c r="G360">
        <v>0</v>
      </c>
      <c r="H360" s="7"/>
      <c r="I360" s="7"/>
      <c r="J360" s="7"/>
    </row>
    <row r="361" spans="1:10" x14ac:dyDescent="0.2">
      <c r="A361" t="s">
        <v>93</v>
      </c>
      <c r="B361" t="s">
        <v>342</v>
      </c>
      <c r="C361">
        <v>37</v>
      </c>
      <c r="D361">
        <v>3</v>
      </c>
      <c r="E361">
        <v>7.0919999999999996</v>
      </c>
      <c r="F361">
        <v>7.0919999999999996</v>
      </c>
      <c r="G361">
        <v>0</v>
      </c>
      <c r="H361" s="7"/>
      <c r="I361" s="7"/>
      <c r="J361" s="7"/>
    </row>
    <row r="362" spans="1:10" x14ac:dyDescent="0.2">
      <c r="A362" t="s">
        <v>93</v>
      </c>
      <c r="B362" t="s">
        <v>342</v>
      </c>
      <c r="C362">
        <v>37</v>
      </c>
      <c r="D362">
        <v>4</v>
      </c>
      <c r="E362">
        <v>7.0110000000000001</v>
      </c>
      <c r="F362">
        <v>7.0110000000000001</v>
      </c>
      <c r="G362">
        <v>0</v>
      </c>
      <c r="H362" s="7"/>
      <c r="I362" s="7"/>
      <c r="J362" s="7"/>
    </row>
    <row r="363" spans="1:10" x14ac:dyDescent="0.2">
      <c r="H363" s="7"/>
      <c r="I363" s="7"/>
      <c r="J363" s="7"/>
    </row>
    <row r="364" spans="1:10" x14ac:dyDescent="0.2">
      <c r="H364" s="7"/>
      <c r="I364" s="7"/>
      <c r="J364" s="7"/>
    </row>
    <row r="365" spans="1:10" x14ac:dyDescent="0.2">
      <c r="A365" t="s">
        <v>95</v>
      </c>
      <c r="B365" t="s">
        <v>342</v>
      </c>
      <c r="C365">
        <v>38</v>
      </c>
      <c r="D365">
        <v>1</v>
      </c>
      <c r="E365">
        <v>6.7859999999999996</v>
      </c>
      <c r="F365">
        <v>6.7859999999999996</v>
      </c>
      <c r="G365">
        <v>0</v>
      </c>
      <c r="H365" s="7">
        <f>AVERAGE(F365:F369)/B$13</f>
        <v>75.978021978021971</v>
      </c>
      <c r="I365" s="7">
        <f>STDEV(F365:F369)/B$13</f>
        <v>1.4233632874080584</v>
      </c>
      <c r="J365" s="7">
        <f>I365/H365*100</f>
        <v>1.8733881856253014</v>
      </c>
    </row>
    <row r="366" spans="1:10" x14ac:dyDescent="0.2">
      <c r="A366" t="s">
        <v>95</v>
      </c>
      <c r="B366" t="s">
        <v>342</v>
      </c>
      <c r="C366">
        <v>38</v>
      </c>
      <c r="D366">
        <v>2</v>
      </c>
      <c r="E366">
        <v>7.0449999999999999</v>
      </c>
      <c r="F366">
        <v>7.0449999999999999</v>
      </c>
      <c r="G366">
        <v>0</v>
      </c>
      <c r="H366" s="7"/>
      <c r="I366" s="7"/>
      <c r="J366" s="7"/>
    </row>
    <row r="367" spans="1:10" x14ac:dyDescent="0.2">
      <c r="A367" t="s">
        <v>95</v>
      </c>
      <c r="B367" t="s">
        <v>342</v>
      </c>
      <c r="C367">
        <v>38</v>
      </c>
      <c r="D367">
        <v>3</v>
      </c>
      <c r="E367">
        <v>6.9109999999999996</v>
      </c>
      <c r="F367">
        <v>6.9109999999999996</v>
      </c>
      <c r="G367">
        <v>0</v>
      </c>
      <c r="H367" s="7"/>
      <c r="I367" s="7"/>
      <c r="J367" s="7"/>
    </row>
    <row r="368" spans="1:10" x14ac:dyDescent="0.2">
      <c r="H368" s="7"/>
      <c r="I368" s="7"/>
      <c r="J368" s="7"/>
    </row>
    <row r="369" spans="1:10" x14ac:dyDescent="0.2">
      <c r="H369" s="7"/>
      <c r="I369" s="7"/>
      <c r="J369" s="7"/>
    </row>
    <row r="370" spans="1:10" x14ac:dyDescent="0.2">
      <c r="A370" t="s">
        <v>96</v>
      </c>
      <c r="B370" t="s">
        <v>342</v>
      </c>
      <c r="C370">
        <v>39</v>
      </c>
      <c r="D370">
        <v>1</v>
      </c>
      <c r="E370">
        <v>7.3920000000000003</v>
      </c>
      <c r="G370">
        <v>1</v>
      </c>
      <c r="H370" s="7">
        <f>AVERAGE(F370:F374)/B$13</f>
        <v>75.432234432234452</v>
      </c>
      <c r="I370" s="7">
        <f>STDEV(F370:F374)/B$13</f>
        <v>0.26058866537483233</v>
      </c>
      <c r="J370" s="7">
        <f>I370/H370*100</f>
        <v>0.34546062082906426</v>
      </c>
    </row>
    <row r="371" spans="1:10" x14ac:dyDescent="0.2">
      <c r="A371" t="s">
        <v>96</v>
      </c>
      <c r="B371" t="s">
        <v>342</v>
      </c>
      <c r="C371">
        <v>39</v>
      </c>
      <c r="D371">
        <v>2</v>
      </c>
      <c r="E371">
        <v>6.8680000000000003</v>
      </c>
      <c r="F371">
        <v>6.8680000000000003</v>
      </c>
      <c r="G371">
        <v>0</v>
      </c>
      <c r="H371" s="7"/>
      <c r="I371" s="7"/>
      <c r="J371" s="7"/>
    </row>
    <row r="372" spans="1:10" x14ac:dyDescent="0.2">
      <c r="A372" t="s">
        <v>96</v>
      </c>
      <c r="B372" t="s">
        <v>342</v>
      </c>
      <c r="C372">
        <v>39</v>
      </c>
      <c r="D372">
        <v>3</v>
      </c>
      <c r="E372">
        <v>6.8860000000000001</v>
      </c>
      <c r="F372">
        <v>6.8860000000000001</v>
      </c>
      <c r="G372">
        <v>0</v>
      </c>
      <c r="H372" s="7"/>
      <c r="I372" s="7"/>
      <c r="J372" s="7"/>
    </row>
    <row r="373" spans="1:10" x14ac:dyDescent="0.2">
      <c r="A373" t="s">
        <v>96</v>
      </c>
      <c r="B373" t="s">
        <v>342</v>
      </c>
      <c r="C373">
        <v>39</v>
      </c>
      <c r="D373">
        <v>4</v>
      </c>
      <c r="E373">
        <v>6.8390000000000004</v>
      </c>
      <c r="F373">
        <v>6.8390000000000004</v>
      </c>
      <c r="G373">
        <v>0</v>
      </c>
      <c r="H373" s="7"/>
      <c r="I373" s="7"/>
      <c r="J373" s="7"/>
    </row>
    <row r="374" spans="1:10" x14ac:dyDescent="0.2">
      <c r="H374" s="7"/>
      <c r="I374" s="7"/>
      <c r="J374" s="7"/>
    </row>
    <row r="375" spans="1:10" x14ac:dyDescent="0.2">
      <c r="H375" s="7"/>
      <c r="I375" s="7"/>
      <c r="J375" s="7"/>
    </row>
    <row r="376" spans="1:10" x14ac:dyDescent="0.2">
      <c r="A376" t="s">
        <v>97</v>
      </c>
      <c r="B376" t="s">
        <v>343</v>
      </c>
      <c r="C376">
        <v>40</v>
      </c>
      <c r="D376">
        <v>1</v>
      </c>
      <c r="E376">
        <v>6.9180000000000001</v>
      </c>
      <c r="F376">
        <v>6.9180000000000001</v>
      </c>
      <c r="G376">
        <v>0</v>
      </c>
      <c r="H376" s="7">
        <f>AVERAGE(F376:F380)/B$13</f>
        <v>75.758241758241752</v>
      </c>
      <c r="I376" s="7">
        <f>STDEV(F376:F380)/B$13</f>
        <v>0.46635374008621927</v>
      </c>
      <c r="J376" s="7">
        <f>I376/H376*100</f>
        <v>0.61558152520809339</v>
      </c>
    </row>
    <row r="377" spans="1:10" x14ac:dyDescent="0.2">
      <c r="A377" t="s">
        <v>97</v>
      </c>
      <c r="B377" t="s">
        <v>343</v>
      </c>
      <c r="C377">
        <v>40</v>
      </c>
      <c r="D377">
        <v>2</v>
      </c>
      <c r="E377">
        <v>6.9189999999999996</v>
      </c>
      <c r="F377">
        <v>6.9189999999999996</v>
      </c>
      <c r="G377">
        <v>0</v>
      </c>
      <c r="H377" s="7"/>
      <c r="I377" s="7"/>
      <c r="J377" s="7"/>
    </row>
    <row r="378" spans="1:10" x14ac:dyDescent="0.2">
      <c r="A378" t="s">
        <v>97</v>
      </c>
      <c r="B378" t="s">
        <v>343</v>
      </c>
      <c r="C378">
        <v>40</v>
      </c>
      <c r="D378">
        <v>3</v>
      </c>
      <c r="E378">
        <v>6.8449999999999998</v>
      </c>
      <c r="F378">
        <v>6.8449999999999998</v>
      </c>
      <c r="G378">
        <v>0</v>
      </c>
      <c r="H378" s="7"/>
      <c r="I378" s="7"/>
      <c r="J378" s="7"/>
    </row>
    <row r="379" spans="1:10" x14ac:dyDescent="0.2">
      <c r="H379" s="7"/>
      <c r="I379" s="7"/>
      <c r="J379" s="7"/>
    </row>
    <row r="380" spans="1:10" x14ac:dyDescent="0.2">
      <c r="H380" s="7"/>
      <c r="I380" s="7"/>
      <c r="J380" s="7"/>
    </row>
    <row r="381" spans="1:10" x14ac:dyDescent="0.2">
      <c r="A381" t="s">
        <v>99</v>
      </c>
      <c r="B381" t="s">
        <v>343</v>
      </c>
      <c r="C381">
        <v>41</v>
      </c>
      <c r="D381">
        <v>1</v>
      </c>
      <c r="E381">
        <v>6.7030000000000003</v>
      </c>
      <c r="F381">
        <v>6.7030000000000003</v>
      </c>
      <c r="G381">
        <v>0</v>
      </c>
      <c r="H381" s="7">
        <f>AVERAGE(F381:F385)/B$13</f>
        <v>73.575091575091577</v>
      </c>
      <c r="I381" s="7">
        <f>STDEV(F381:F385)/B$13</f>
        <v>1.3700759977992454</v>
      </c>
      <c r="J381" s="7">
        <f>I381/H381*100</f>
        <v>1.8621465070158019</v>
      </c>
    </row>
    <row r="382" spans="1:10" x14ac:dyDescent="0.2">
      <c r="A382" t="s">
        <v>99</v>
      </c>
      <c r="B382" t="s">
        <v>343</v>
      </c>
      <c r="C382">
        <v>41</v>
      </c>
      <c r="D382">
        <v>2</v>
      </c>
      <c r="E382">
        <v>6.8159999999999998</v>
      </c>
      <c r="F382">
        <v>6.8159999999999998</v>
      </c>
      <c r="G382">
        <v>0</v>
      </c>
      <c r="H382" s="7"/>
      <c r="I382" s="7"/>
      <c r="J382" s="7"/>
    </row>
    <row r="383" spans="1:10" x14ac:dyDescent="0.2">
      <c r="A383" t="s">
        <v>99</v>
      </c>
      <c r="B383" t="s">
        <v>343</v>
      </c>
      <c r="C383">
        <v>41</v>
      </c>
      <c r="D383">
        <v>3</v>
      </c>
      <c r="E383">
        <v>6.5670000000000002</v>
      </c>
      <c r="F383">
        <v>6.5670000000000002</v>
      </c>
      <c r="G383">
        <v>0</v>
      </c>
      <c r="H383" s="7"/>
      <c r="I383" s="7"/>
      <c r="J383" s="7"/>
    </row>
    <row r="384" spans="1:10" x14ac:dyDescent="0.2">
      <c r="H384" s="7"/>
      <c r="I384" s="7"/>
      <c r="J384" s="7"/>
    </row>
    <row r="385" spans="1:10" x14ac:dyDescent="0.2">
      <c r="H385" s="7"/>
      <c r="I385" s="7"/>
      <c r="J385" s="7"/>
    </row>
    <row r="386" spans="1:10" x14ac:dyDescent="0.2">
      <c r="A386" t="s">
        <v>100</v>
      </c>
      <c r="B386" t="s">
        <v>343</v>
      </c>
      <c r="C386">
        <v>42</v>
      </c>
      <c r="D386">
        <v>1</v>
      </c>
      <c r="E386">
        <v>6.6840000000000002</v>
      </c>
      <c r="F386">
        <v>6.6840000000000002</v>
      </c>
      <c r="G386">
        <v>0</v>
      </c>
      <c r="H386" s="7">
        <f>AVERAGE(F386:F390)/B$13</f>
        <v>74.238095238095241</v>
      </c>
      <c r="I386" s="7">
        <f>STDEV(F386:F390)/B$13</f>
        <v>0.68311826615284099</v>
      </c>
      <c r="J386" s="7">
        <f>I386/H386*100</f>
        <v>0.92017213529247344</v>
      </c>
    </row>
    <row r="387" spans="1:10" x14ac:dyDescent="0.2">
      <c r="A387" t="s">
        <v>100</v>
      </c>
      <c r="B387" t="s">
        <v>343</v>
      </c>
      <c r="C387">
        <v>42</v>
      </c>
      <c r="D387">
        <v>2</v>
      </c>
      <c r="E387">
        <v>6.7880000000000003</v>
      </c>
      <c r="F387">
        <v>6.7880000000000003</v>
      </c>
      <c r="G387">
        <v>0</v>
      </c>
      <c r="H387" s="7"/>
      <c r="I387" s="7"/>
      <c r="J387" s="7"/>
    </row>
    <row r="388" spans="1:10" x14ac:dyDescent="0.2">
      <c r="A388" t="s">
        <v>100</v>
      </c>
      <c r="B388" t="s">
        <v>343</v>
      </c>
      <c r="C388">
        <v>42</v>
      </c>
      <c r="D388">
        <v>3</v>
      </c>
      <c r="E388">
        <v>6.7949999999999999</v>
      </c>
      <c r="F388">
        <v>6.7949999999999999</v>
      </c>
      <c r="G388">
        <v>0</v>
      </c>
      <c r="H388" s="7"/>
      <c r="I388" s="7"/>
      <c r="J388" s="7"/>
    </row>
    <row r="389" spans="1:10" x14ac:dyDescent="0.2">
      <c r="H389" s="7"/>
      <c r="I389" s="7"/>
      <c r="J389" s="7"/>
    </row>
    <row r="390" spans="1:10" x14ac:dyDescent="0.2">
      <c r="H390" s="7"/>
      <c r="I390" s="7"/>
      <c r="J390" s="7"/>
    </row>
    <row r="391" spans="1:10" x14ac:dyDescent="0.2">
      <c r="A391" t="s">
        <v>101</v>
      </c>
      <c r="B391" t="s">
        <v>35</v>
      </c>
      <c r="C391">
        <v>0</v>
      </c>
      <c r="D391">
        <v>1</v>
      </c>
      <c r="E391">
        <v>0.1212</v>
      </c>
      <c r="F391">
        <v>0.1212</v>
      </c>
      <c r="G391">
        <v>0</v>
      </c>
      <c r="H391" s="7">
        <f>AVERAGE(F391:F395)/B$13</f>
        <v>0.90732600732600732</v>
      </c>
      <c r="I391" s="7">
        <f>STDEV(F391:F395)/B$13</f>
        <v>0.78630680289463883</v>
      </c>
      <c r="J391" s="7">
        <f>I391/H391*100</f>
        <v>86.661993213660239</v>
      </c>
    </row>
    <row r="392" spans="1:10" x14ac:dyDescent="0.2">
      <c r="A392" t="s">
        <v>101</v>
      </c>
      <c r="B392" t="s">
        <v>35</v>
      </c>
      <c r="C392">
        <v>0</v>
      </c>
      <c r="D392">
        <v>2</v>
      </c>
      <c r="E392">
        <v>0</v>
      </c>
      <c r="F392">
        <v>0</v>
      </c>
      <c r="G392">
        <v>0</v>
      </c>
      <c r="H392" s="7"/>
      <c r="I392" s="7"/>
      <c r="J392" s="7"/>
    </row>
    <row r="393" spans="1:10" x14ac:dyDescent="0.2">
      <c r="A393" t="s">
        <v>101</v>
      </c>
      <c r="B393" t="s">
        <v>35</v>
      </c>
      <c r="C393">
        <v>0</v>
      </c>
      <c r="D393">
        <v>3</v>
      </c>
      <c r="E393">
        <v>0.1265</v>
      </c>
      <c r="F393">
        <v>0.1265</v>
      </c>
      <c r="G393">
        <v>0</v>
      </c>
      <c r="H393" s="7"/>
      <c r="I393" s="7"/>
      <c r="J393" s="7"/>
    </row>
    <row r="394" spans="1:10" x14ac:dyDescent="0.2">
      <c r="H394" s="7"/>
      <c r="I394" s="7"/>
      <c r="J394" s="7"/>
    </row>
    <row r="395" spans="1:10" x14ac:dyDescent="0.2">
      <c r="H395" s="7"/>
      <c r="I395" s="7"/>
      <c r="J395" s="7"/>
    </row>
    <row r="396" spans="1:10" x14ac:dyDescent="0.2">
      <c r="A396" t="s">
        <v>101</v>
      </c>
      <c r="B396" t="s">
        <v>35</v>
      </c>
      <c r="C396">
        <v>0</v>
      </c>
      <c r="D396">
        <v>1</v>
      </c>
      <c r="E396">
        <v>0</v>
      </c>
      <c r="F396">
        <v>0</v>
      </c>
      <c r="G396">
        <v>0</v>
      </c>
      <c r="H396" s="7">
        <f>AVERAGE(F396:F400)/B$13</f>
        <v>0.58571428571428563</v>
      </c>
      <c r="I396" s="7">
        <f>STDEV(F396:F400)/B$13</f>
        <v>1.0144869015760567</v>
      </c>
      <c r="J396" s="7">
        <f>I396/H396*100</f>
        <v>173.20508075688775</v>
      </c>
    </row>
    <row r="397" spans="1:10" x14ac:dyDescent="0.2">
      <c r="A397" t="s">
        <v>101</v>
      </c>
      <c r="B397" t="s">
        <v>35</v>
      </c>
      <c r="C397">
        <v>0</v>
      </c>
      <c r="D397">
        <v>2</v>
      </c>
      <c r="E397">
        <v>0.15989999999999999</v>
      </c>
      <c r="F397">
        <v>0.15989999999999999</v>
      </c>
      <c r="G397">
        <v>0</v>
      </c>
      <c r="H397" s="7"/>
      <c r="I397" s="7"/>
      <c r="J397" s="7"/>
    </row>
    <row r="398" spans="1:10" x14ac:dyDescent="0.2">
      <c r="A398" t="s">
        <v>101</v>
      </c>
      <c r="B398" t="s">
        <v>35</v>
      </c>
      <c r="C398">
        <v>0</v>
      </c>
      <c r="D398">
        <v>3</v>
      </c>
      <c r="E398">
        <v>0</v>
      </c>
      <c r="F398">
        <v>0</v>
      </c>
      <c r="G398">
        <v>0</v>
      </c>
      <c r="H398" s="7"/>
      <c r="I398" s="7"/>
      <c r="J398" s="7"/>
    </row>
    <row r="399" spans="1:10" x14ac:dyDescent="0.2">
      <c r="H399" s="7"/>
      <c r="I399" s="7"/>
      <c r="J399" s="7"/>
    </row>
    <row r="400" spans="1:10" x14ac:dyDescent="0.2">
      <c r="H400" s="7"/>
      <c r="I400" s="7"/>
      <c r="J400" s="7"/>
    </row>
    <row r="401" spans="1:10" x14ac:dyDescent="0.2">
      <c r="A401" t="s">
        <v>101</v>
      </c>
      <c r="B401" t="s">
        <v>35</v>
      </c>
      <c r="C401">
        <v>0</v>
      </c>
      <c r="D401">
        <v>1</v>
      </c>
      <c r="E401">
        <v>0.1101</v>
      </c>
      <c r="F401">
        <v>0.1101</v>
      </c>
      <c r="G401">
        <v>0</v>
      </c>
      <c r="H401" s="7">
        <f>AVERAGE(F401:F405)/B$13</f>
        <v>0.91245421245421243</v>
      </c>
      <c r="I401" s="7">
        <f>STDEV(F401:F405)/B$13</f>
        <v>0.80600506534292427</v>
      </c>
      <c r="J401" s="7">
        <f>I401/H401*100</f>
        <v>88.333754652195239</v>
      </c>
    </row>
    <row r="402" spans="1:10" x14ac:dyDescent="0.2">
      <c r="A402" t="s">
        <v>101</v>
      </c>
      <c r="B402" t="s">
        <v>35</v>
      </c>
      <c r="C402">
        <v>0</v>
      </c>
      <c r="D402">
        <v>2</v>
      </c>
      <c r="E402">
        <v>0</v>
      </c>
      <c r="F402">
        <v>0</v>
      </c>
      <c r="G402">
        <v>0</v>
      </c>
      <c r="H402" s="7"/>
      <c r="I402" s="7"/>
      <c r="J402" s="7"/>
    </row>
    <row r="403" spans="1:10" x14ac:dyDescent="0.2">
      <c r="A403" t="s">
        <v>101</v>
      </c>
      <c r="B403" t="s">
        <v>35</v>
      </c>
      <c r="C403">
        <v>0</v>
      </c>
      <c r="D403">
        <v>3</v>
      </c>
      <c r="E403">
        <v>0.13900000000000001</v>
      </c>
      <c r="F403">
        <v>0.13900000000000001</v>
      </c>
      <c r="G403">
        <v>0</v>
      </c>
      <c r="H403" s="7"/>
      <c r="I403" s="7"/>
      <c r="J403" s="7"/>
    </row>
    <row r="404" spans="1:10" x14ac:dyDescent="0.2">
      <c r="H404" s="7"/>
      <c r="I404" s="7"/>
      <c r="J404" s="7"/>
    </row>
    <row r="405" spans="1:10" x14ac:dyDescent="0.2">
      <c r="H405" s="7"/>
      <c r="I405" s="7"/>
      <c r="J405" s="7"/>
    </row>
    <row r="406" spans="1:10" x14ac:dyDescent="0.2">
      <c r="A406" t="s">
        <v>327</v>
      </c>
      <c r="B406" t="s">
        <v>45</v>
      </c>
      <c r="C406">
        <v>6</v>
      </c>
      <c r="D406">
        <v>1</v>
      </c>
      <c r="E406">
        <v>7.319</v>
      </c>
      <c r="F406">
        <v>7.319</v>
      </c>
      <c r="G406">
        <v>0</v>
      </c>
      <c r="H406" s="7">
        <f>AVERAGE(F406:F410)/B$13</f>
        <v>80.857142857142861</v>
      </c>
      <c r="I406" s="7">
        <f>STDEV(F406:F410)/B$13</f>
        <v>0.43997233448720047</v>
      </c>
      <c r="J406" s="7">
        <f>I406/H406*100</f>
        <v>0.54413539600890515</v>
      </c>
    </row>
    <row r="407" spans="1:10" x14ac:dyDescent="0.2">
      <c r="A407" t="s">
        <v>327</v>
      </c>
      <c r="B407" t="s">
        <v>45</v>
      </c>
      <c r="C407">
        <v>6</v>
      </c>
      <c r="D407">
        <v>2</v>
      </c>
      <c r="E407">
        <v>7.399</v>
      </c>
      <c r="F407">
        <v>7.399</v>
      </c>
      <c r="G407">
        <v>0</v>
      </c>
      <c r="H407" s="7"/>
      <c r="I407" s="7"/>
      <c r="J407" s="7"/>
    </row>
    <row r="408" spans="1:10" x14ac:dyDescent="0.2">
      <c r="A408" t="s">
        <v>327</v>
      </c>
      <c r="B408" t="s">
        <v>45</v>
      </c>
      <c r="C408">
        <v>6</v>
      </c>
      <c r="D408">
        <v>3</v>
      </c>
      <c r="E408">
        <v>7.3559999999999999</v>
      </c>
      <c r="F408">
        <v>7.3559999999999999</v>
      </c>
      <c r="G408">
        <v>0</v>
      </c>
      <c r="H408" s="7"/>
      <c r="I408" s="7"/>
      <c r="J408" s="7"/>
    </row>
    <row r="409" spans="1:10" x14ac:dyDescent="0.2">
      <c r="H409" s="7"/>
      <c r="I409" s="7"/>
      <c r="J409" s="7"/>
    </row>
    <row r="410" spans="1:10" x14ac:dyDescent="0.2">
      <c r="H410" s="7"/>
      <c r="I410" s="7"/>
      <c r="J410" s="7"/>
    </row>
    <row r="411" spans="1:10" x14ac:dyDescent="0.2">
      <c r="A411" t="s">
        <v>328</v>
      </c>
      <c r="B411" t="s">
        <v>47</v>
      </c>
      <c r="C411">
        <v>7</v>
      </c>
      <c r="D411">
        <v>1</v>
      </c>
      <c r="E411">
        <v>4.8890000000000002</v>
      </c>
      <c r="G411">
        <v>1</v>
      </c>
      <c r="H411" s="7">
        <f>AVERAGE(F411:F415)/B$13</f>
        <v>58.963369963369964</v>
      </c>
      <c r="I411" s="7">
        <f>STDEV(F411:F415)/B$13</f>
        <v>2.2077339696355387</v>
      </c>
      <c r="J411" s="7">
        <f>I411/H411*100</f>
        <v>3.7442465907343112</v>
      </c>
    </row>
    <row r="412" spans="1:10" x14ac:dyDescent="0.2">
      <c r="A412" t="s">
        <v>328</v>
      </c>
      <c r="B412" t="s">
        <v>47</v>
      </c>
      <c r="C412">
        <v>7</v>
      </c>
      <c r="D412">
        <v>2</v>
      </c>
      <c r="E412">
        <v>5.2160000000000002</v>
      </c>
      <c r="F412">
        <v>5.2160000000000002</v>
      </c>
      <c r="G412">
        <v>0</v>
      </c>
      <c r="H412" s="7"/>
      <c r="I412" s="7"/>
      <c r="J412" s="7"/>
    </row>
    <row r="413" spans="1:10" x14ac:dyDescent="0.2">
      <c r="A413" t="s">
        <v>328</v>
      </c>
      <c r="B413" t="s">
        <v>47</v>
      </c>
      <c r="C413">
        <v>7</v>
      </c>
      <c r="D413">
        <v>3</v>
      </c>
      <c r="E413">
        <v>5.5940000000000003</v>
      </c>
      <c r="F413">
        <v>5.5940000000000003</v>
      </c>
      <c r="G413">
        <v>0</v>
      </c>
      <c r="H413" s="7"/>
      <c r="I413" s="7"/>
      <c r="J413" s="7"/>
    </row>
    <row r="414" spans="1:10" x14ac:dyDescent="0.2">
      <c r="A414" t="s">
        <v>328</v>
      </c>
      <c r="B414" t="s">
        <v>47</v>
      </c>
      <c r="C414">
        <v>7</v>
      </c>
      <c r="D414">
        <v>4</v>
      </c>
      <c r="E414">
        <v>27.53</v>
      </c>
      <c r="G414">
        <v>1</v>
      </c>
      <c r="H414" s="7"/>
      <c r="I414" s="7"/>
      <c r="J414" s="7"/>
    </row>
    <row r="415" spans="1:10" x14ac:dyDescent="0.2">
      <c r="A415" t="s">
        <v>328</v>
      </c>
      <c r="B415" t="s">
        <v>47</v>
      </c>
      <c r="C415">
        <v>7</v>
      </c>
      <c r="D415">
        <v>5</v>
      </c>
      <c r="E415">
        <v>5.2869999999999999</v>
      </c>
      <c r="F415">
        <v>5.2869999999999999</v>
      </c>
      <c r="G415">
        <v>0</v>
      </c>
      <c r="H415" s="7"/>
      <c r="I415" s="7"/>
      <c r="J415" s="7"/>
    </row>
    <row r="416" spans="1:10" x14ac:dyDescent="0.2">
      <c r="H416" s="7"/>
      <c r="I416" s="7"/>
      <c r="J416" s="7"/>
    </row>
    <row r="417" spans="1:10" x14ac:dyDescent="0.2">
      <c r="H417" s="7"/>
      <c r="I417" s="7"/>
      <c r="J417" s="7"/>
    </row>
    <row r="418" spans="1:10" x14ac:dyDescent="0.2">
      <c r="A418" t="s">
        <v>329</v>
      </c>
      <c r="B418" t="s">
        <v>49</v>
      </c>
      <c r="C418">
        <v>8</v>
      </c>
      <c r="D418">
        <v>1</v>
      </c>
      <c r="E418">
        <v>3.4420000000000002</v>
      </c>
      <c r="G418">
        <v>1</v>
      </c>
      <c r="H418" s="7">
        <f>AVERAGE(F418:F422)/B$13</f>
        <v>35.355311355311365</v>
      </c>
      <c r="I418" s="7">
        <f>STDEV(F418:F422)/B$13</f>
        <v>0.79890437393204772</v>
      </c>
      <c r="J418" s="7">
        <f>I418/H418*100</f>
        <v>2.2596445719379297</v>
      </c>
    </row>
    <row r="419" spans="1:10" x14ac:dyDescent="0.2">
      <c r="A419" t="s">
        <v>329</v>
      </c>
      <c r="B419" t="s">
        <v>49</v>
      </c>
      <c r="C419">
        <v>8</v>
      </c>
      <c r="D419">
        <v>2</v>
      </c>
      <c r="E419">
        <v>3.5840000000000001</v>
      </c>
      <c r="G419">
        <v>1</v>
      </c>
      <c r="H419" s="7"/>
      <c r="I419" s="7"/>
      <c r="J419" s="7"/>
    </row>
    <row r="420" spans="1:10" x14ac:dyDescent="0.2">
      <c r="A420" t="s">
        <v>329</v>
      </c>
      <c r="B420" t="s">
        <v>49</v>
      </c>
      <c r="C420">
        <v>8</v>
      </c>
      <c r="D420">
        <v>3</v>
      </c>
      <c r="E420">
        <v>3.24</v>
      </c>
      <c r="F420">
        <v>3.24</v>
      </c>
      <c r="G420">
        <v>0</v>
      </c>
      <c r="H420" s="7"/>
      <c r="I420" s="7"/>
      <c r="J420" s="7"/>
    </row>
    <row r="421" spans="1:10" x14ac:dyDescent="0.2">
      <c r="A421" t="s">
        <v>329</v>
      </c>
      <c r="B421" t="s">
        <v>49</v>
      </c>
      <c r="C421">
        <v>8</v>
      </c>
      <c r="D421">
        <v>4</v>
      </c>
      <c r="E421">
        <v>3.1360000000000001</v>
      </c>
      <c r="F421">
        <v>3.1360000000000001</v>
      </c>
      <c r="G421">
        <v>0</v>
      </c>
      <c r="H421" s="7"/>
      <c r="I421" s="7"/>
      <c r="J421" s="7"/>
    </row>
    <row r="422" spans="1:10" x14ac:dyDescent="0.2">
      <c r="A422" t="s">
        <v>329</v>
      </c>
      <c r="B422" t="s">
        <v>49</v>
      </c>
      <c r="C422">
        <v>8</v>
      </c>
      <c r="D422">
        <v>5</v>
      </c>
      <c r="E422">
        <v>3.2759999999999998</v>
      </c>
      <c r="F422">
        <v>3.2759999999999998</v>
      </c>
      <c r="G422">
        <v>0</v>
      </c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H424" s="7"/>
      <c r="I424" s="7"/>
      <c r="J424" s="7"/>
    </row>
    <row r="425" spans="1:10" x14ac:dyDescent="0.2">
      <c r="A425" t="s">
        <v>102</v>
      </c>
      <c r="B425" t="s">
        <v>35</v>
      </c>
      <c r="C425">
        <v>0</v>
      </c>
      <c r="D425">
        <v>1</v>
      </c>
      <c r="E425">
        <v>0.1699</v>
      </c>
      <c r="F425">
        <v>0.1699</v>
      </c>
      <c r="G425">
        <v>0</v>
      </c>
      <c r="H425" s="7">
        <f>AVERAGE(F425:F429)/B$13</f>
        <v>1.6901098901098903</v>
      </c>
      <c r="I425" s="7">
        <f>STDEV(F425:F429)/B$13</f>
        <v>0.26208963991413148</v>
      </c>
      <c r="J425" s="7">
        <f>I425/H425*100</f>
        <v>15.507254377234045</v>
      </c>
    </row>
    <row r="426" spans="1:10" x14ac:dyDescent="0.2">
      <c r="A426" t="s">
        <v>102</v>
      </c>
      <c r="B426" t="s">
        <v>35</v>
      </c>
      <c r="C426">
        <v>0</v>
      </c>
      <c r="D426">
        <v>2</v>
      </c>
      <c r="E426">
        <v>0.12640000000000001</v>
      </c>
      <c r="F426">
        <v>0.12640000000000001</v>
      </c>
      <c r="G426">
        <v>0</v>
      </c>
      <c r="H426" s="7"/>
      <c r="I426" s="7"/>
      <c r="J426" s="7"/>
    </row>
    <row r="427" spans="1:10" x14ac:dyDescent="0.2">
      <c r="A427" t="s">
        <v>102</v>
      </c>
      <c r="B427" t="s">
        <v>35</v>
      </c>
      <c r="C427">
        <v>0</v>
      </c>
      <c r="D427">
        <v>3</v>
      </c>
      <c r="E427">
        <v>0.1651</v>
      </c>
      <c r="F427">
        <v>0.1651</v>
      </c>
      <c r="G427">
        <v>0</v>
      </c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H429" s="7"/>
      <c r="I429" s="7"/>
      <c r="J429" s="7"/>
    </row>
    <row r="430" spans="1:10" x14ac:dyDescent="0.2">
      <c r="A430" t="s">
        <v>102</v>
      </c>
      <c r="B430" t="s">
        <v>35</v>
      </c>
      <c r="C430">
        <v>0</v>
      </c>
      <c r="D430">
        <v>1</v>
      </c>
      <c r="E430">
        <v>0</v>
      </c>
      <c r="F430">
        <v>0</v>
      </c>
      <c r="G430">
        <v>0</v>
      </c>
      <c r="H430" s="7">
        <f>AVERAGE(F430:F434)/B$13</f>
        <v>0</v>
      </c>
      <c r="I430" s="7">
        <f>STDEV(F430:F434)/B$13</f>
        <v>0</v>
      </c>
      <c r="J430" s="7" t="e">
        <f>I430/H430*100</f>
        <v>#DIV/0!</v>
      </c>
    </row>
    <row r="431" spans="1:10" x14ac:dyDescent="0.2">
      <c r="A431" t="s">
        <v>102</v>
      </c>
      <c r="B431" t="s">
        <v>35</v>
      </c>
      <c r="C431">
        <v>0</v>
      </c>
      <c r="D431">
        <v>2</v>
      </c>
      <c r="E431">
        <v>0.2094</v>
      </c>
      <c r="G431">
        <v>1</v>
      </c>
      <c r="H431" s="7"/>
      <c r="I431" s="7"/>
      <c r="J431" s="7"/>
    </row>
    <row r="432" spans="1:10" x14ac:dyDescent="0.2">
      <c r="A432" t="s">
        <v>102</v>
      </c>
      <c r="B432" t="s">
        <v>35</v>
      </c>
      <c r="C432">
        <v>0</v>
      </c>
      <c r="D432">
        <v>3</v>
      </c>
      <c r="E432">
        <v>0</v>
      </c>
      <c r="F432">
        <v>0</v>
      </c>
      <c r="G432">
        <v>0</v>
      </c>
      <c r="H432" s="7"/>
      <c r="I432" s="7"/>
      <c r="J432" s="7"/>
    </row>
    <row r="433" spans="1:10" x14ac:dyDescent="0.2">
      <c r="A433" t="s">
        <v>102</v>
      </c>
      <c r="B433" t="s">
        <v>35</v>
      </c>
      <c r="C433">
        <v>0</v>
      </c>
      <c r="D433">
        <v>4</v>
      </c>
      <c r="E433">
        <v>0</v>
      </c>
      <c r="F433">
        <v>0</v>
      </c>
      <c r="G433">
        <v>0</v>
      </c>
      <c r="H433" s="7"/>
      <c r="I433" s="7"/>
      <c r="J433" s="7"/>
    </row>
    <row r="434" spans="1:10" x14ac:dyDescent="0.2">
      <c r="A434" t="s">
        <v>102</v>
      </c>
      <c r="H434" s="7"/>
      <c r="I434" s="7"/>
      <c r="J434" s="7"/>
    </row>
    <row r="435" spans="1:10" x14ac:dyDescent="0.2">
      <c r="H435" s="7"/>
      <c r="I435" s="7"/>
      <c r="J435" s="7"/>
    </row>
    <row r="436" spans="1:10" x14ac:dyDescent="0.2">
      <c r="H436" s="7"/>
      <c r="I436" s="7"/>
      <c r="J436" s="7"/>
    </row>
    <row r="437" spans="1:10" x14ac:dyDescent="0.2">
      <c r="H437" s="7"/>
      <c r="I437" s="7"/>
      <c r="J437" s="7"/>
    </row>
    <row r="438" spans="1:10" x14ac:dyDescent="0.2">
      <c r="H438" s="7"/>
      <c r="I438" s="7"/>
      <c r="J438" s="7"/>
    </row>
    <row r="439" spans="1:10" x14ac:dyDescent="0.2">
      <c r="H439" s="7"/>
      <c r="I439" s="7"/>
      <c r="J439" s="7"/>
    </row>
    <row r="440" spans="1:10" x14ac:dyDescent="0.2">
      <c r="H440" s="7"/>
      <c r="I440" s="7"/>
      <c r="J440" s="7"/>
    </row>
    <row r="441" spans="1:10" x14ac:dyDescent="0.2">
      <c r="H441" s="7"/>
      <c r="I441" s="7"/>
      <c r="J441" s="7"/>
    </row>
    <row r="442" spans="1:10" x14ac:dyDescent="0.2"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H444" s="7"/>
      <c r="I444" s="7"/>
      <c r="J444" s="7"/>
    </row>
    <row r="445" spans="1:10" x14ac:dyDescent="0.2">
      <c r="H445" s="7"/>
      <c r="I445" s="7"/>
      <c r="J445" s="7"/>
    </row>
    <row r="446" spans="1:10" x14ac:dyDescent="0.2">
      <c r="H446" s="7"/>
      <c r="I446" s="7"/>
      <c r="J446" s="7"/>
    </row>
    <row r="447" spans="1:10" x14ac:dyDescent="0.2">
      <c r="H447" s="7"/>
      <c r="I447" s="7"/>
      <c r="J447" s="7"/>
    </row>
    <row r="448" spans="1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FA6C-1A74-AD43-9B81-98EEE0A1712B}">
  <sheetPr codeName="Sheet6"/>
  <dimension ref="A1:AD500"/>
  <sheetViews>
    <sheetView topLeftCell="A8" workbookViewId="0">
      <selection activeCell="B14" sqref="B14"/>
    </sheetView>
  </sheetViews>
  <sheetFormatPr baseColWidth="10" defaultRowHeight="16" x14ac:dyDescent="0.2"/>
  <cols>
    <col min="2" max="2" width="23.1640625" bestFit="1" customWidth="1"/>
    <col min="12" max="12" width="4.33203125" bestFit="1" customWidth="1"/>
    <col min="13" max="13" width="9.5" bestFit="1" customWidth="1"/>
    <col min="14" max="14" width="23.1640625" bestFit="1" customWidth="1"/>
    <col min="21" max="22" width="21.1640625" bestFit="1" customWidth="1"/>
  </cols>
  <sheetData>
    <row r="1" spans="1:30" x14ac:dyDescent="0.2">
      <c r="A1" s="1" t="s">
        <v>0</v>
      </c>
      <c r="B1" s="2">
        <v>44551.682696759257</v>
      </c>
      <c r="C1" s="1"/>
      <c r="D1" s="1" t="s">
        <v>1</v>
      </c>
      <c r="E1" s="3"/>
      <c r="L1" s="4" t="str">
        <f>AE2114_SDOMKL_DOC!C17</f>
        <v>Vial</v>
      </c>
      <c r="M1" s="4" t="str">
        <f>AE2114_SDOMKL_DOC!A17</f>
        <v>Sample ID</v>
      </c>
      <c r="N1" s="4" t="str">
        <f>AE2114_SDOMKL_DOC!B17</f>
        <v>Sample Name</v>
      </c>
      <c r="O1" s="4" t="str">
        <f>AE2114_SDOMKL_DOC!H17</f>
        <v>Ave</v>
      </c>
      <c r="P1" s="4" t="str">
        <f>AE2114_SDOMKL_DOC!I17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AVERAGE(AE2114_SDOMKL_DOC!$O$3:$O$21)</f>
        <v>0.27846539425486794</v>
      </c>
      <c r="P2" s="6"/>
      <c r="Q2" s="6">
        <f>(O2)</f>
        <v>0.27846539425486794</v>
      </c>
      <c r="R2" s="6"/>
      <c r="S2" s="6"/>
      <c r="T2" s="6"/>
      <c r="U2" s="7"/>
      <c r="V2" s="7"/>
      <c r="W2" s="7"/>
      <c r="X2" s="7">
        <v>0</v>
      </c>
      <c r="Y2" t="str">
        <f t="shared" ref="Y2:AD25" si="0">B56</f>
        <v>Nano 12/16/2021</v>
      </c>
      <c r="Z2">
        <f t="shared" si="0"/>
        <v>1</v>
      </c>
      <c r="AA2">
        <f t="shared" si="0"/>
        <v>1</v>
      </c>
      <c r="AB2">
        <f t="shared" si="0"/>
        <v>0.13869999999999999</v>
      </c>
      <c r="AC2">
        <f t="shared" si="0"/>
        <v>0.13869999999999999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AE2114_SDOMKL_DOC!C46</f>
        <v>0</v>
      </c>
      <c r="M3" s="4" t="str">
        <f>AE2114_SDOMKL_DOC!A46</f>
        <v>B01</v>
      </c>
      <c r="N3" s="4" t="str">
        <f>AE2114_SDOMKL_DOC!B46</f>
        <v>Untitled</v>
      </c>
      <c r="O3" s="6">
        <f>AE2114_SDOMKL_DOC!H46</f>
        <v>0</v>
      </c>
      <c r="P3" s="6">
        <f>AE2114_SDOMKL_DOC!I46</f>
        <v>0</v>
      </c>
      <c r="Q3" s="6">
        <f t="shared" ref="Q3:Q66" si="1">(O3-Q$2)</f>
        <v>-0.27846539425486794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12/16/2021</v>
      </c>
      <c r="Z3">
        <f t="shared" si="0"/>
        <v>1</v>
      </c>
      <c r="AA3">
        <f t="shared" si="0"/>
        <v>2</v>
      </c>
      <c r="AB3">
        <f t="shared" si="0"/>
        <v>0</v>
      </c>
      <c r="AC3">
        <f t="shared" si="0"/>
        <v>0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AE2114_SDOMKL_DOC!C51</f>
        <v>0</v>
      </c>
      <c r="M4" s="4" t="str">
        <f>AE2114_SDOMKL_DOC!A51</f>
        <v>B01</v>
      </c>
      <c r="N4" s="4" t="str">
        <f>AE2114_SDOMKL_DOC!B51</f>
        <v>Untitled</v>
      </c>
      <c r="O4" s="6">
        <f>AE2114_SDOMKL_DOC!H51</f>
        <v>0.47106227106227105</v>
      </c>
      <c r="P4" s="6">
        <f>AE2114_SDOMKL_DOC!I51</f>
        <v>0.81590378700863597</v>
      </c>
      <c r="Q4" s="6">
        <f t="shared" si="1"/>
        <v>0.19259687680740312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12/16/2021</v>
      </c>
      <c r="Z4">
        <f t="shared" si="0"/>
        <v>1</v>
      </c>
      <c r="AA4">
        <f t="shared" si="0"/>
        <v>3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AE2114_SDOMKL_DOC!C82</f>
        <v>0</v>
      </c>
      <c r="M5" s="4" t="str">
        <f>AE2114_SDOMKL_DOC!A82</f>
        <v>B01</v>
      </c>
      <c r="N5" s="4" t="str">
        <f>AE2114_SDOMKL_DOC!B82</f>
        <v>Untitled</v>
      </c>
      <c r="O5" s="6">
        <f>AE2114_SDOMKL_DOC!H82</f>
        <v>0</v>
      </c>
      <c r="P5" s="6">
        <f>AE2114_SDOMKL_DOC!I82</f>
        <v>0</v>
      </c>
      <c r="Q5" s="6">
        <f t="shared" si="1"/>
        <v>-0.27846539425486794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AE2114_SDOMKL_DOC!C98</f>
        <v>0</v>
      </c>
      <c r="M6" s="4" t="str">
        <f>AE2114_SDOMKL_DOC!A98</f>
        <v>B01</v>
      </c>
      <c r="N6" s="4" t="str">
        <f>AE2114_SDOMKL_DOC!B98</f>
        <v>Untitled</v>
      </c>
      <c r="O6" s="6">
        <f>AE2114_SDOMKL_DOC!H98</f>
        <v>0</v>
      </c>
      <c r="P6" s="6">
        <f>AE2114_SDOMKL_DOC!I98</f>
        <v>0</v>
      </c>
      <c r="Q6" s="6">
        <f t="shared" si="1"/>
        <v>-0.27846539425486794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AE2114_SDOMKL_DOC!C175</f>
        <v>0</v>
      </c>
      <c r="M7" s="4" t="str">
        <f>AE2114_SDOMKL_DOC!A175</f>
        <v>B02</v>
      </c>
      <c r="N7" s="4" t="str">
        <f>AE2114_SDOMKL_DOC!B175</f>
        <v>Untitled</v>
      </c>
      <c r="O7" s="6">
        <f>AE2114_SDOMKL_DOC!H175</f>
        <v>1.1307692307692307</v>
      </c>
      <c r="P7" s="6">
        <f>AE2114_SDOMKL_DOC!I175</f>
        <v>1.0023285291643484</v>
      </c>
      <c r="Q7" s="6">
        <f t="shared" si="1"/>
        <v>0.85230383651436281</v>
      </c>
      <c r="R7" s="6"/>
      <c r="S7" s="6"/>
      <c r="T7" s="6"/>
      <c r="U7" s="7"/>
      <c r="V7" s="7"/>
      <c r="W7" s="7"/>
      <c r="X7" s="7">
        <v>25.073365450695409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2.238</v>
      </c>
      <c r="AC7">
        <f t="shared" si="0"/>
        <v>2.238</v>
      </c>
      <c r="AD7">
        <f t="shared" si="0"/>
        <v>0</v>
      </c>
    </row>
    <row r="8" spans="1:30" x14ac:dyDescent="0.2">
      <c r="A8" s="1"/>
      <c r="B8" s="1"/>
      <c r="C8" s="1"/>
      <c r="D8" s="1"/>
      <c r="E8" s="1"/>
      <c r="L8" s="4">
        <f>AE2114_SDOMKL_DOC!C180</f>
        <v>0</v>
      </c>
      <c r="M8" s="4" t="str">
        <f>AE2114_SDOMKL_DOC!A180</f>
        <v>B02</v>
      </c>
      <c r="N8" s="4" t="str">
        <f>AE2114_SDOMKL_DOC!B180</f>
        <v>Untitled</v>
      </c>
      <c r="O8" s="6">
        <f>AE2114_SDOMKL_DOC!H180</f>
        <v>0</v>
      </c>
      <c r="P8" s="6">
        <f>AE2114_SDOMKL_DOC!I180</f>
        <v>0</v>
      </c>
      <c r="Q8" s="6">
        <f t="shared" si="1"/>
        <v>-0.27846539425486794</v>
      </c>
      <c r="R8" s="6"/>
      <c r="S8" s="6"/>
      <c r="T8" s="6"/>
      <c r="U8" s="7"/>
      <c r="V8" s="7"/>
      <c r="W8" s="7"/>
      <c r="X8" s="7">
        <v>25.073365450695409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2.4009999999999998</v>
      </c>
      <c r="AC8">
        <f t="shared" si="0"/>
        <v>2.4009999999999998</v>
      </c>
      <c r="AD8">
        <f t="shared" si="0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AE2114_SDOMKL_DOC!C185</f>
        <v>0</v>
      </c>
      <c r="M9" s="4" t="str">
        <f>AE2114_SDOMKL_DOC!A185</f>
        <v>B02</v>
      </c>
      <c r="N9" s="4" t="str">
        <f>AE2114_SDOMKL_DOC!B185</f>
        <v>Untitled</v>
      </c>
      <c r="O9" s="6">
        <f>AE2114_SDOMKL_DOC!H185</f>
        <v>0.46227106227106229</v>
      </c>
      <c r="P9" s="6">
        <f>AE2114_SDOMKL_DOC!I185</f>
        <v>0.80067696672231625</v>
      </c>
      <c r="Q9" s="6">
        <f t="shared" si="1"/>
        <v>0.18380566801619436</v>
      </c>
      <c r="R9" s="6"/>
      <c r="S9" s="6"/>
      <c r="T9" s="6"/>
      <c r="U9" s="7"/>
      <c r="V9" s="7"/>
      <c r="W9" s="7"/>
      <c r="X9" s="7">
        <v>25.073365450695409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2.2930000000000001</v>
      </c>
      <c r="AC9">
        <f t="shared" si="0"/>
        <v>2.2930000000000001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AE2114_SDOMKL_DOC!C262</f>
        <v>0</v>
      </c>
      <c r="M10" s="4" t="str">
        <f>AE2114_SDOMKL_DOC!A262</f>
        <v>B03</v>
      </c>
      <c r="N10" s="4" t="str">
        <f>AE2114_SDOMKL_DOC!B262</f>
        <v>Untitled</v>
      </c>
      <c r="O10" s="6">
        <f>AE2114_SDOMKL_DOC!H262</f>
        <v>0.31868131868131866</v>
      </c>
      <c r="P10" s="6">
        <f>AE2114_SDOMKL_DOC!I262</f>
        <v>0.55197223537909279</v>
      </c>
      <c r="Q10" s="6">
        <f t="shared" si="1"/>
        <v>4.0215924426450722E-2</v>
      </c>
      <c r="R10" s="6"/>
      <c r="S10" s="6"/>
      <c r="T10" s="6"/>
      <c r="U10" s="7"/>
      <c r="V10" s="7"/>
      <c r="W10" s="7"/>
      <c r="X10" s="7"/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AE2114_SDOMKL_DOC!C267</f>
        <v>0</v>
      </c>
      <c r="M11" s="4" t="str">
        <f>AE2114_SDOMKL_DOC!A267</f>
        <v>B03</v>
      </c>
      <c r="N11" s="4" t="str">
        <f>AE2114_SDOMKL_DOC!B267</f>
        <v>Untitled</v>
      </c>
      <c r="O11" s="6">
        <f>AE2114_SDOMKL_DOC!H267</f>
        <v>0.57875457875457881</v>
      </c>
      <c r="P11" s="6">
        <f>AE2114_SDOMKL_DOC!I267</f>
        <v>1.0024323355160536</v>
      </c>
      <c r="Q11" s="6">
        <f t="shared" si="1"/>
        <v>0.30028918449971087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AE2114_SDOMKL_DOC!C272</f>
        <v>0</v>
      </c>
      <c r="M12" s="4" t="str">
        <f>AE2114_SDOMKL_DOC!A272</f>
        <v>B03</v>
      </c>
      <c r="N12" s="4" t="str">
        <f>AE2114_SDOMKL_DOC!B272</f>
        <v>Untitled</v>
      </c>
      <c r="O12" s="6">
        <f>AE2114_SDOMKL_DOC!H272</f>
        <v>0.33882783882783885</v>
      </c>
      <c r="P12" s="6">
        <f>AE2114_SDOMKL_DOC!I272</f>
        <v>0.58686703186857558</v>
      </c>
      <c r="Q12" s="6">
        <f t="shared" si="1"/>
        <v>6.0362444572970908E-2</v>
      </c>
      <c r="R12" s="6"/>
      <c r="S12" s="6"/>
      <c r="T12" s="6"/>
      <c r="U12" s="7"/>
      <c r="V12" s="7"/>
      <c r="W12" s="7"/>
      <c r="X12" s="7">
        <v>50.056135336143228</v>
      </c>
      <c r="Y12">
        <f t="shared" si="0"/>
        <v>50</v>
      </c>
      <c r="Z12">
        <f t="shared" si="0"/>
        <v>3</v>
      </c>
      <c r="AA12">
        <f t="shared" si="0"/>
        <v>1</v>
      </c>
      <c r="AB12">
        <f t="shared" si="0"/>
        <v>4.5430000000000001</v>
      </c>
      <c r="AD12">
        <f t="shared" si="0"/>
        <v>1</v>
      </c>
    </row>
    <row r="13" spans="1:30" x14ac:dyDescent="0.2">
      <c r="A13" s="1" t="s">
        <v>21</v>
      </c>
      <c r="B13" s="11">
        <v>9.0999999999999998E-2</v>
      </c>
      <c r="C13" s="1" t="s">
        <v>22</v>
      </c>
      <c r="D13" s="1" t="s">
        <v>23</v>
      </c>
      <c r="E13" s="3"/>
      <c r="G13" s="9"/>
      <c r="L13" s="4">
        <f>AE2114_SDOMKL_DOC!C324</f>
        <v>0</v>
      </c>
      <c r="M13" s="4" t="str">
        <f>AE2114_SDOMKL_DOC!A324</f>
        <v>B04</v>
      </c>
      <c r="N13" s="4" t="str">
        <f>AE2114_SDOMKL_DOC!B324</f>
        <v>Untitled</v>
      </c>
      <c r="O13" s="6">
        <f>AE2114_SDOMKL_DOC!H324</f>
        <v>0</v>
      </c>
      <c r="P13" s="6">
        <f>AE2114_SDOMKL_DOC!I324</f>
        <v>0</v>
      </c>
      <c r="Q13" s="6">
        <f t="shared" si="1"/>
        <v>-0.27846539425486794</v>
      </c>
      <c r="R13" s="6"/>
      <c r="S13" s="6"/>
      <c r="T13" s="6"/>
      <c r="U13" s="7"/>
      <c r="V13" s="7"/>
      <c r="W13" s="7"/>
      <c r="X13" s="7">
        <v>50.056135336143228</v>
      </c>
      <c r="Y13">
        <f t="shared" si="0"/>
        <v>50</v>
      </c>
      <c r="Z13">
        <f t="shared" si="0"/>
        <v>3</v>
      </c>
      <c r="AA13">
        <f t="shared" si="0"/>
        <v>2</v>
      </c>
      <c r="AB13">
        <f t="shared" si="0"/>
        <v>4.867</v>
      </c>
      <c r="AC13">
        <f t="shared" si="0"/>
        <v>4.867</v>
      </c>
      <c r="AD13">
        <f t="shared" si="0"/>
        <v>0</v>
      </c>
    </row>
    <row r="14" spans="1:30" x14ac:dyDescent="0.2">
      <c r="A14" s="1"/>
      <c r="B14" s="8">
        <f>SLOPE(AE2114_SDOMKL_DOCArea, AE2114_SDOMKL_DOCConcentration)</f>
        <v>9.3361069969646104E-2</v>
      </c>
      <c r="C14" s="1" t="s">
        <v>24</v>
      </c>
      <c r="D14" s="1"/>
      <c r="E14" s="1"/>
      <c r="G14" s="9"/>
      <c r="L14" s="4">
        <f>AE2114_SDOMKL_DOC!C329</f>
        <v>0</v>
      </c>
      <c r="M14" s="4" t="str">
        <f>AE2114_SDOMKL_DOC!A329</f>
        <v>B04</v>
      </c>
      <c r="N14" s="4" t="str">
        <f>AE2114_SDOMKL_DOC!B329</f>
        <v>Untitled</v>
      </c>
      <c r="O14" s="6">
        <f>AE2114_SDOMKL_DOC!H329</f>
        <v>0.53772893772893782</v>
      </c>
      <c r="P14" s="6">
        <f>AE2114_SDOMKL_DOC!I329</f>
        <v>0.93137384084656116</v>
      </c>
      <c r="Q14" s="6">
        <f t="shared" si="1"/>
        <v>0.25926354347406988</v>
      </c>
      <c r="R14" s="6"/>
      <c r="S14" s="6"/>
      <c r="T14" s="6"/>
      <c r="U14" s="7"/>
      <c r="V14" s="7"/>
      <c r="W14" s="7"/>
      <c r="X14" s="7">
        <v>50.056135336143228</v>
      </c>
      <c r="Y14">
        <f t="shared" si="0"/>
        <v>50</v>
      </c>
      <c r="Z14">
        <f t="shared" si="0"/>
        <v>3</v>
      </c>
      <c r="AA14">
        <f t="shared" si="0"/>
        <v>3</v>
      </c>
      <c r="AB14">
        <f t="shared" si="0"/>
        <v>4.7270000000000003</v>
      </c>
      <c r="AC14">
        <f t="shared" si="0"/>
        <v>4.7270000000000003</v>
      </c>
      <c r="AD14">
        <f t="shared" si="0"/>
        <v>0</v>
      </c>
    </row>
    <row r="15" spans="1:30" x14ac:dyDescent="0.2">
      <c r="A15" s="1" t="s">
        <v>25</v>
      </c>
      <c r="B15" s="11">
        <f>INTERCEPT(AE2114_SDOMKL_DOCArea, AE2114_SDOMKL_DOCConcentration)</f>
        <v>3.7630815206044055E-2</v>
      </c>
      <c r="C15" s="1"/>
      <c r="D15" s="1" t="s">
        <v>26</v>
      </c>
      <c r="E15" s="3"/>
      <c r="G15" s="9"/>
      <c r="L15" s="4">
        <f>AE2114_SDOMKL_DOC!C334</f>
        <v>0</v>
      </c>
      <c r="M15" s="4" t="str">
        <f>AE2114_SDOMKL_DOC!A334</f>
        <v>B04</v>
      </c>
      <c r="N15" s="4" t="str">
        <f>AE2114_SDOMKL_DOC!B334</f>
        <v>Untitled</v>
      </c>
      <c r="O15" s="6">
        <f>AE2114_SDOMKL_DOC!H334</f>
        <v>0.33369963369963374</v>
      </c>
      <c r="P15" s="6">
        <f>AE2114_SDOMKL_DOC!I334</f>
        <v>0.5779847200348891</v>
      </c>
      <c r="Q15" s="6">
        <f t="shared" si="1"/>
        <v>5.5234239444765798E-2</v>
      </c>
      <c r="R15" s="6"/>
      <c r="S15" s="6"/>
      <c r="T15" s="6"/>
      <c r="U15" s="7"/>
      <c r="V15" s="7"/>
      <c r="W15" s="7"/>
      <c r="X15" s="7">
        <v>50.056135336143228</v>
      </c>
      <c r="Y15">
        <f t="shared" si="0"/>
        <v>50</v>
      </c>
      <c r="Z15">
        <f t="shared" si="0"/>
        <v>3</v>
      </c>
      <c r="AA15">
        <f t="shared" si="0"/>
        <v>4</v>
      </c>
      <c r="AB15">
        <f t="shared" si="0"/>
        <v>4.8140000000000001</v>
      </c>
      <c r="AC15">
        <f t="shared" si="0"/>
        <v>4.8140000000000001</v>
      </c>
      <c r="AD15">
        <f t="shared" si="0"/>
        <v>0</v>
      </c>
    </row>
    <row r="16" spans="1:30" x14ac:dyDescent="0.2">
      <c r="L16" s="4">
        <f>AE2114_SDOMKL_DOC!C387</f>
        <v>0</v>
      </c>
      <c r="M16" s="4" t="str">
        <f>AE2114_SDOMKL_DOC!A387</f>
        <v>B05</v>
      </c>
      <c r="N16" s="4" t="str">
        <f>AE2114_SDOMKL_DOC!B387</f>
        <v>Untitled</v>
      </c>
      <c r="O16" s="6">
        <f>AE2114_SDOMKL_DOC!H387</f>
        <v>0.76483516483516478</v>
      </c>
      <c r="P16" s="6">
        <f>AE2114_SDOMKL_DOC!I387</f>
        <v>0.69962727496426869</v>
      </c>
      <c r="Q16" s="6">
        <f t="shared" si="1"/>
        <v>0.48636977058029685</v>
      </c>
      <c r="R16" s="6"/>
      <c r="S16" s="6"/>
      <c r="T16" s="6"/>
      <c r="U16" s="7"/>
      <c r="V16" s="7"/>
      <c r="W16" s="7"/>
      <c r="X16" s="7"/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AE2114_SDOMKL_DOC!C392</f>
        <v>0</v>
      </c>
      <c r="M17" s="4" t="str">
        <f>AE2114_SDOMKL_DOC!A392</f>
        <v>B05</v>
      </c>
      <c r="N17" s="4" t="str">
        <f>AE2114_SDOMKL_DOC!B392</f>
        <v>Untitled</v>
      </c>
      <c r="O17" s="6">
        <f>AE2114_SDOMKL_DOC!H392</f>
        <v>0.35421245421245418</v>
      </c>
      <c r="P17" s="6">
        <f>AE2114_SDOMKL_DOC!I392</f>
        <v>0.61351396736963526</v>
      </c>
      <c r="Q17" s="6">
        <f t="shared" si="1"/>
        <v>7.5747059957586238E-2</v>
      </c>
      <c r="R17" s="6"/>
      <c r="S17" s="6"/>
      <c r="T17" s="6"/>
      <c r="U17" s="7"/>
      <c r="V17" s="7"/>
      <c r="W17" s="7"/>
      <c r="X17" s="7"/>
    </row>
    <row r="18" spans="1:30" x14ac:dyDescent="0.2">
      <c r="A18" t="s">
        <v>31</v>
      </c>
      <c r="B18" t="s">
        <v>32</v>
      </c>
      <c r="C18">
        <v>61</v>
      </c>
      <c r="D18">
        <v>1</v>
      </c>
      <c r="E18">
        <v>6.6210000000000004</v>
      </c>
      <c r="F18">
        <v>6.6210000000000004</v>
      </c>
      <c r="G18">
        <v>0</v>
      </c>
      <c r="H18" s="7">
        <f>AVERAGE(F18:F22)/B$13</f>
        <v>68.402197802197804</v>
      </c>
      <c r="I18" s="7">
        <f>STDEV(F18:F22)/B$13</f>
        <v>2.8617735086869391</v>
      </c>
      <c r="J18" s="7">
        <f>I18/H18*100</f>
        <v>4.183744968198944</v>
      </c>
      <c r="L18" s="4">
        <f>AE2114_SDOMKL_DOC!C397</f>
        <v>0</v>
      </c>
      <c r="M18" s="4" t="str">
        <f>AE2114_SDOMKL_DOC!A397</f>
        <v>B05</v>
      </c>
      <c r="N18" s="4" t="str">
        <f>AE2114_SDOMKL_DOC!B397</f>
        <v>Untitled</v>
      </c>
      <c r="O18" s="6">
        <f>AE2114_SDOMKL_DOC!H397</f>
        <v>0</v>
      </c>
      <c r="P18" s="6">
        <f>AE2114_SDOMKL_DOC!I397</f>
        <v>0</v>
      </c>
      <c r="Q18" s="6">
        <f t="shared" si="1"/>
        <v>-0.27846539425486794</v>
      </c>
      <c r="R18" s="6"/>
      <c r="S18" s="6"/>
      <c r="T18" s="6"/>
      <c r="U18" s="7"/>
      <c r="V18" s="7"/>
      <c r="W18" s="7"/>
      <c r="X18" s="7">
        <v>75.142084993956189</v>
      </c>
      <c r="Y18">
        <f t="shared" si="0"/>
        <v>75</v>
      </c>
      <c r="Z18">
        <f t="shared" si="0"/>
        <v>4</v>
      </c>
      <c r="AA18">
        <f t="shared" si="0"/>
        <v>1</v>
      </c>
      <c r="AB18">
        <f t="shared" si="0"/>
        <v>6.9089999999999998</v>
      </c>
      <c r="AC18">
        <f t="shared" si="0"/>
        <v>6.9089999999999998</v>
      </c>
      <c r="AD18">
        <f t="shared" si="0"/>
        <v>0</v>
      </c>
    </row>
    <row r="19" spans="1:30" x14ac:dyDescent="0.2">
      <c r="A19" t="s">
        <v>31</v>
      </c>
      <c r="B19" t="s">
        <v>32</v>
      </c>
      <c r="C19">
        <v>61</v>
      </c>
      <c r="D19">
        <v>2</v>
      </c>
      <c r="E19">
        <v>6.1619999999999999</v>
      </c>
      <c r="F19">
        <v>6.1619999999999999</v>
      </c>
      <c r="G19">
        <v>0</v>
      </c>
      <c r="H19" s="7"/>
      <c r="I19" s="7"/>
      <c r="J19" s="7"/>
      <c r="L19" s="4">
        <f>AE2114_SDOMKL_DOC!C417</f>
        <v>0</v>
      </c>
      <c r="M19" s="4" t="str">
        <f>AE2114_SDOMKL_DOC!A417</f>
        <v>B06</v>
      </c>
      <c r="N19" s="4" t="str">
        <f>AE2114_SDOMKL_DOC!B417</f>
        <v>Untitled</v>
      </c>
      <c r="O19" s="6">
        <f>AE2114_SDOMKL_DOC!H417</f>
        <v>0</v>
      </c>
      <c r="P19" s="6">
        <f>AE2114_SDOMKL_DOC!I417</f>
        <v>0</v>
      </c>
      <c r="Q19" s="6">
        <f t="shared" si="1"/>
        <v>-0.27846539425486794</v>
      </c>
      <c r="R19" s="6"/>
      <c r="S19" s="6"/>
      <c r="T19" s="6"/>
      <c r="U19" s="7"/>
      <c r="V19" s="7"/>
      <c r="W19" s="7"/>
      <c r="X19" s="7">
        <v>75.142084993956189</v>
      </c>
      <c r="Y19">
        <f t="shared" si="0"/>
        <v>75</v>
      </c>
      <c r="Z19">
        <f t="shared" si="0"/>
        <v>4</v>
      </c>
      <c r="AA19">
        <f t="shared" si="0"/>
        <v>2</v>
      </c>
      <c r="AB19">
        <f t="shared" si="0"/>
        <v>7.09</v>
      </c>
      <c r="AC19">
        <f t="shared" si="0"/>
        <v>7.09</v>
      </c>
      <c r="AD19">
        <f t="shared" si="0"/>
        <v>0</v>
      </c>
    </row>
    <row r="20" spans="1:30" x14ac:dyDescent="0.2">
      <c r="A20" t="s">
        <v>31</v>
      </c>
      <c r="B20" t="s">
        <v>32</v>
      </c>
      <c r="C20">
        <v>61</v>
      </c>
      <c r="D20">
        <v>3</v>
      </c>
      <c r="E20">
        <v>5.8929999999999998</v>
      </c>
      <c r="F20">
        <v>5.8929999999999998</v>
      </c>
      <c r="G20">
        <v>0</v>
      </c>
      <c r="H20" s="7"/>
      <c r="I20" s="7"/>
      <c r="J20" s="7"/>
      <c r="L20" s="4">
        <f>AE2114_SDOMKL_DOC!C423</f>
        <v>0</v>
      </c>
      <c r="M20" s="4" t="str">
        <f>AE2114_SDOMKL_DOC!A423</f>
        <v>B06</v>
      </c>
      <c r="N20" s="4" t="str">
        <f>AE2114_SDOMKL_DOC!B423</f>
        <v>Untitled</v>
      </c>
      <c r="O20" s="6">
        <f>AE2114_SDOMKL_DOC!H423</f>
        <v>0</v>
      </c>
      <c r="P20" s="6">
        <f>AE2114_SDOMKL_DOC!I423</f>
        <v>0</v>
      </c>
      <c r="Q20" s="6">
        <f t="shared" si="1"/>
        <v>-0.27846539425486794</v>
      </c>
      <c r="R20" s="6"/>
      <c r="S20" s="6"/>
      <c r="T20" s="6"/>
      <c r="U20" s="7"/>
      <c r="V20" s="7"/>
      <c r="W20" s="7"/>
      <c r="X20" s="7">
        <v>75.142084993956189</v>
      </c>
      <c r="Y20">
        <f t="shared" si="0"/>
        <v>75</v>
      </c>
      <c r="Z20">
        <f t="shared" si="0"/>
        <v>4</v>
      </c>
      <c r="AA20">
        <f t="shared" si="0"/>
        <v>3</v>
      </c>
      <c r="AB20">
        <f t="shared" si="0"/>
        <v>7.117</v>
      </c>
      <c r="AC20">
        <f t="shared" si="0"/>
        <v>7.117</v>
      </c>
      <c r="AD20">
        <f t="shared" si="0"/>
        <v>0</v>
      </c>
    </row>
    <row r="21" spans="1:30" x14ac:dyDescent="0.2">
      <c r="A21" t="s">
        <v>31</v>
      </c>
      <c r="B21" t="s">
        <v>32</v>
      </c>
      <c r="C21">
        <v>61</v>
      </c>
      <c r="D21">
        <v>4</v>
      </c>
      <c r="E21">
        <v>6.2350000000000003</v>
      </c>
      <c r="F21">
        <v>6.2350000000000003</v>
      </c>
      <c r="G21">
        <v>0</v>
      </c>
      <c r="H21" s="7"/>
      <c r="I21" s="7"/>
      <c r="J21" s="7"/>
      <c r="L21" s="4">
        <f>AE2114_SDOMKL_DOC!C428</f>
        <v>0</v>
      </c>
      <c r="M21" s="4" t="str">
        <f>AE2114_SDOMKL_DOC!A428</f>
        <v>B06</v>
      </c>
      <c r="N21" s="4" t="str">
        <f>AE2114_SDOMKL_DOC!B428</f>
        <v>Untitled</v>
      </c>
      <c r="O21" s="6">
        <f>AE2114_SDOMKL_DOC!H428</f>
        <v>0</v>
      </c>
      <c r="P21" s="6">
        <f>AE2114_SDOMKL_DOC!I428</f>
        <v>0</v>
      </c>
      <c r="Q21" s="6">
        <f t="shared" si="1"/>
        <v>-0.27846539425486794</v>
      </c>
      <c r="R21" s="6"/>
      <c r="S21" s="6"/>
      <c r="T21" s="6"/>
      <c r="U21" s="7"/>
      <c r="V21" s="7"/>
      <c r="W21" s="7"/>
      <c r="X21" s="7"/>
    </row>
    <row r="22" spans="1:30" x14ac:dyDescent="0.2">
      <c r="A22" t="s">
        <v>31</v>
      </c>
      <c r="B22" t="s">
        <v>32</v>
      </c>
      <c r="C22">
        <v>61</v>
      </c>
      <c r="D22">
        <v>5</v>
      </c>
      <c r="E22">
        <v>6.2119999999999997</v>
      </c>
      <c r="F22">
        <v>6.2119999999999997</v>
      </c>
      <c r="G22">
        <v>0</v>
      </c>
      <c r="H22" s="7"/>
      <c r="I22" s="7"/>
      <c r="J22" s="7"/>
      <c r="L22" s="4"/>
      <c r="M22" s="4"/>
      <c r="N22" s="4"/>
      <c r="O22" s="6"/>
      <c r="P22" s="6"/>
      <c r="Q22" s="6"/>
      <c r="R22" s="6"/>
      <c r="S22" s="6"/>
      <c r="T22" s="6"/>
      <c r="U22" s="7"/>
      <c r="V22" s="7"/>
      <c r="W22" s="7"/>
      <c r="X22" s="7"/>
    </row>
    <row r="23" spans="1:30" x14ac:dyDescent="0.2">
      <c r="H23" s="7"/>
      <c r="I23" s="7"/>
      <c r="J23" s="7"/>
      <c r="L23" s="4">
        <f>AE2114_SDOMKL_DOC!C56</f>
        <v>1</v>
      </c>
      <c r="M23" s="4" t="str">
        <f>AE2114_SDOMKL_DOC!A56</f>
        <v>C01</v>
      </c>
      <c r="N23" s="4" t="str">
        <f>AE2114_SDOMKL_DOC!B56</f>
        <v>Nano 12/16/2021</v>
      </c>
      <c r="O23" s="6">
        <f>AE2114_SDOMKL_DOC!H56</f>
        <v>0.50805860805860803</v>
      </c>
      <c r="P23" s="6">
        <f>AE2114_SDOMKL_DOC!I56</f>
        <v>0.87998332238023169</v>
      </c>
      <c r="Q23" s="6">
        <f t="shared" si="1"/>
        <v>0.22959321380374009</v>
      </c>
      <c r="R23" s="6">
        <v>0</v>
      </c>
      <c r="S23" s="6"/>
      <c r="T23" s="6"/>
      <c r="U23" s="7"/>
      <c r="V23" s="7"/>
      <c r="W23" s="7"/>
      <c r="X23" s="7">
        <v>99.812086834505351</v>
      </c>
      <c r="Y23">
        <f t="shared" si="0"/>
        <v>100</v>
      </c>
      <c r="Z23">
        <f t="shared" si="0"/>
        <v>5</v>
      </c>
      <c r="AA23">
        <f t="shared" si="0"/>
        <v>1</v>
      </c>
      <c r="AB23">
        <f t="shared" si="0"/>
        <v>9.1579999999999995</v>
      </c>
      <c r="AC23">
        <f t="shared" si="0"/>
        <v>9.1579999999999995</v>
      </c>
      <c r="AD23">
        <f t="shared" si="0"/>
        <v>0</v>
      </c>
    </row>
    <row r="24" spans="1:30" x14ac:dyDescent="0.2">
      <c r="H24" s="7"/>
      <c r="I24" s="7"/>
      <c r="J24" s="7"/>
      <c r="L24" s="4">
        <f>AE2114_SDOMKL_DOC!C61</f>
        <v>2</v>
      </c>
      <c r="M24" s="4" t="str">
        <f>AE2114_SDOMKL_DOC!A61</f>
        <v>C02</v>
      </c>
      <c r="N24" s="4">
        <f>AE2114_SDOMKL_DOC!B61</f>
        <v>25</v>
      </c>
      <c r="O24" s="6">
        <f>AE2114_SDOMKL_DOC!H61</f>
        <v>25.391941391941394</v>
      </c>
      <c r="P24" s="6">
        <f>AE2114_SDOMKL_DOC!I61</f>
        <v>0.91124900738035064</v>
      </c>
      <c r="Q24" s="6">
        <f t="shared" si="1"/>
        <v>25.113475997686525</v>
      </c>
      <c r="R24" s="6">
        <v>25.073365450695409</v>
      </c>
      <c r="S24" s="6"/>
      <c r="T24" s="6"/>
      <c r="U24" s="7"/>
      <c r="V24" s="7"/>
      <c r="W24" s="7"/>
      <c r="X24" s="7">
        <v>99.812086834505351</v>
      </c>
      <c r="Y24">
        <f t="shared" si="0"/>
        <v>100</v>
      </c>
      <c r="Z24">
        <f t="shared" si="0"/>
        <v>5</v>
      </c>
      <c r="AA24">
        <f t="shared" si="0"/>
        <v>2</v>
      </c>
      <c r="AB24">
        <f t="shared" si="0"/>
        <v>9.4730000000000008</v>
      </c>
      <c r="AC24">
        <f t="shared" si="0"/>
        <v>9.4730000000000008</v>
      </c>
      <c r="AD24">
        <f t="shared" si="0"/>
        <v>0</v>
      </c>
    </row>
    <row r="25" spans="1:30" x14ac:dyDescent="0.2">
      <c r="A25" t="s">
        <v>33</v>
      </c>
      <c r="B25" t="s">
        <v>32</v>
      </c>
      <c r="C25">
        <v>62</v>
      </c>
      <c r="D25">
        <v>1</v>
      </c>
      <c r="E25">
        <v>5.7770000000000001</v>
      </c>
      <c r="F25">
        <v>5.7770000000000001</v>
      </c>
      <c r="G25">
        <v>0</v>
      </c>
      <c r="H25" s="7">
        <f>AVERAGE(F25:F29)/B$13</f>
        <v>61.336263736263739</v>
      </c>
      <c r="I25" s="7">
        <f>STDEV(F25:F29)/B$13</f>
        <v>1.4882017995094865</v>
      </c>
      <c r="J25" s="7">
        <f>I25/H25*100</f>
        <v>2.4263000529483172</v>
      </c>
      <c r="L25" s="4">
        <f>AE2114_SDOMKL_DOC!C66</f>
        <v>3</v>
      </c>
      <c r="M25" s="4" t="str">
        <f>AE2114_SDOMKL_DOC!A66</f>
        <v>C03</v>
      </c>
      <c r="N25" s="4">
        <f>AE2114_SDOMKL_DOC!B66</f>
        <v>50</v>
      </c>
      <c r="O25" s="6">
        <f>AE2114_SDOMKL_DOC!H66</f>
        <v>52.776556776556781</v>
      </c>
      <c r="P25" s="6">
        <f>AE2114_SDOMKL_DOC!I66</f>
        <v>0.77675545181251082</v>
      </c>
      <c r="Q25" s="6">
        <f t="shared" si="1"/>
        <v>52.498091382301915</v>
      </c>
      <c r="R25" s="6">
        <v>50.056135336143228</v>
      </c>
      <c r="S25" s="6"/>
      <c r="T25" s="6"/>
      <c r="U25" s="7"/>
      <c r="V25" s="7"/>
      <c r="W25" s="7"/>
      <c r="X25" s="7">
        <v>99.812086834505351</v>
      </c>
      <c r="Y25">
        <f t="shared" si="0"/>
        <v>100</v>
      </c>
      <c r="Z25">
        <f t="shared" si="0"/>
        <v>5</v>
      </c>
      <c r="AA25">
        <f t="shared" si="0"/>
        <v>3</v>
      </c>
      <c r="AB25">
        <f t="shared" si="0"/>
        <v>9.3829999999999991</v>
      </c>
      <c r="AC25">
        <f t="shared" si="0"/>
        <v>9.3829999999999991</v>
      </c>
      <c r="AD25">
        <f t="shared" si="0"/>
        <v>0</v>
      </c>
    </row>
    <row r="26" spans="1:30" x14ac:dyDescent="0.2">
      <c r="A26" t="s">
        <v>33</v>
      </c>
      <c r="B26" t="s">
        <v>32</v>
      </c>
      <c r="C26">
        <v>62</v>
      </c>
      <c r="D26">
        <v>2</v>
      </c>
      <c r="E26">
        <v>5.6059999999999999</v>
      </c>
      <c r="F26">
        <v>5.6059999999999999</v>
      </c>
      <c r="G26">
        <v>0</v>
      </c>
      <c r="H26" s="7"/>
      <c r="I26" s="7"/>
      <c r="J26" s="7"/>
      <c r="L26" s="4">
        <f>AE2114_SDOMKL_DOC!C72</f>
        <v>4</v>
      </c>
      <c r="M26" s="4" t="str">
        <f>AE2114_SDOMKL_DOC!A72</f>
        <v>C04</v>
      </c>
      <c r="N26" s="4">
        <f>AE2114_SDOMKL_DOC!B72</f>
        <v>75</v>
      </c>
      <c r="O26" s="6">
        <f>AE2114_SDOMKL_DOC!H72</f>
        <v>77.347985347985357</v>
      </c>
      <c r="P26" s="6">
        <f>AE2114_SDOMKL_DOC!I72</f>
        <v>1.2428922825812017</v>
      </c>
      <c r="Q26" s="6">
        <f t="shared" si="1"/>
        <v>77.069519953730492</v>
      </c>
      <c r="R26" s="6">
        <v>75.142084993956189</v>
      </c>
      <c r="S26" s="6"/>
      <c r="T26" s="6"/>
      <c r="U26" s="7"/>
      <c r="V26" s="7"/>
      <c r="W26" s="7"/>
      <c r="X26" s="7"/>
    </row>
    <row r="27" spans="1:30" x14ac:dyDescent="0.2">
      <c r="A27" t="s">
        <v>33</v>
      </c>
      <c r="B27" t="s">
        <v>32</v>
      </c>
      <c r="C27">
        <v>62</v>
      </c>
      <c r="D27">
        <v>3</v>
      </c>
      <c r="E27">
        <v>5.4240000000000004</v>
      </c>
      <c r="F27">
        <v>5.4240000000000004</v>
      </c>
      <c r="G27">
        <v>0</v>
      </c>
      <c r="H27" s="7"/>
      <c r="I27" s="7"/>
      <c r="J27" s="7"/>
      <c r="L27" s="4">
        <f>AE2114_SDOMKL_DOC!C77</f>
        <v>5</v>
      </c>
      <c r="M27" s="4" t="str">
        <f>AE2114_SDOMKL_DOC!A77</f>
        <v>C05</v>
      </c>
      <c r="N27" s="4">
        <f>AE2114_SDOMKL_DOC!B77</f>
        <v>100</v>
      </c>
      <c r="O27" s="6">
        <f>AE2114_SDOMKL_DOC!H77</f>
        <v>102.61538461538461</v>
      </c>
      <c r="P27" s="6">
        <f>AE2114_SDOMKL_DOC!I77</f>
        <v>1.7829649164382417</v>
      </c>
      <c r="Q27" s="6">
        <f t="shared" si="1"/>
        <v>102.33691922112975</v>
      </c>
      <c r="R27" s="6">
        <v>99.812086834505351</v>
      </c>
      <c r="S27" s="6"/>
      <c r="T27" s="6"/>
      <c r="U27" s="7"/>
      <c r="V27" s="7"/>
      <c r="W27" s="7"/>
      <c r="X27" s="7"/>
    </row>
    <row r="28" spans="1:30" x14ac:dyDescent="0.2">
      <c r="A28" t="s">
        <v>33</v>
      </c>
      <c r="B28" t="s">
        <v>32</v>
      </c>
      <c r="C28">
        <v>62</v>
      </c>
      <c r="D28">
        <v>4</v>
      </c>
      <c r="E28">
        <v>5.4880000000000004</v>
      </c>
      <c r="F28">
        <v>5.4880000000000004</v>
      </c>
      <c r="G28">
        <v>0</v>
      </c>
      <c r="H28" s="7"/>
      <c r="I28" s="7"/>
      <c r="J28" s="7"/>
      <c r="L28" s="4"/>
      <c r="M28" s="4"/>
      <c r="N28" s="4"/>
      <c r="O28" s="6"/>
      <c r="P28" s="6"/>
      <c r="Q28" s="6"/>
      <c r="R28" s="6" t="s">
        <v>28</v>
      </c>
      <c r="S28" s="6" t="s">
        <v>29</v>
      </c>
      <c r="T28" s="6" t="s">
        <v>30</v>
      </c>
      <c r="U28" s="7" t="s">
        <v>273</v>
      </c>
      <c r="V28" s="7" t="s">
        <v>282</v>
      </c>
      <c r="W28" s="7"/>
      <c r="X28" s="7"/>
    </row>
    <row r="29" spans="1:30" x14ac:dyDescent="0.2">
      <c r="A29" t="s">
        <v>33</v>
      </c>
      <c r="B29" t="s">
        <v>32</v>
      </c>
      <c r="C29">
        <v>62</v>
      </c>
      <c r="D29">
        <v>5</v>
      </c>
      <c r="E29">
        <v>5.6130000000000004</v>
      </c>
      <c r="F29">
        <v>5.6130000000000004</v>
      </c>
      <c r="G29">
        <v>0</v>
      </c>
      <c r="H29" s="7"/>
      <c r="I29" s="7"/>
      <c r="J29" s="7"/>
      <c r="L29" s="4">
        <f>AE2114_SDOMKL_DOC!C114</f>
        <v>8</v>
      </c>
      <c r="M29" s="4" t="str">
        <f>AE2114_SDOMKL_DOC!A114</f>
        <v>F01</v>
      </c>
      <c r="N29" s="4" t="str">
        <f>AE2114_SDOMKL_DOC!B114</f>
        <v>GPW 05-21 SRW</v>
      </c>
      <c r="O29" s="6">
        <f>AE2114_SDOMKL_DOC!H114</f>
        <v>81.347985347985343</v>
      </c>
      <c r="P29" s="6">
        <f>AE2114_SDOMKL_DOC!I114</f>
        <v>0.91376341096987768</v>
      </c>
      <c r="Q29" s="6">
        <f>(O29-Q$2)</f>
        <v>81.069519953730477</v>
      </c>
      <c r="R29" s="6">
        <f>AVERAGE(Q29:Q33)</f>
        <v>79.933988818199353</v>
      </c>
      <c r="S29" s="6">
        <f>STDEV(Q29:Q33)</f>
        <v>0.91607320336061571</v>
      </c>
      <c r="T29" s="6">
        <f>S29/R29*100</f>
        <v>1.1460371450299054</v>
      </c>
      <c r="U29" s="7">
        <f>DOC_Diagnostics!Y2</f>
        <v>80.789892787524366</v>
      </c>
      <c r="V29" s="7">
        <f>DOC_Diagnostics!Z2</f>
        <v>81.206494309747654</v>
      </c>
      <c r="W29" s="7"/>
      <c r="X29" s="7"/>
    </row>
    <row r="30" spans="1:30" x14ac:dyDescent="0.2">
      <c r="H30" s="7"/>
      <c r="I30" s="7"/>
      <c r="J30" s="7"/>
      <c r="L30" s="4">
        <f>AE2114_SDOMKL_DOC!C190</f>
        <v>66</v>
      </c>
      <c r="M30" s="4" t="str">
        <f>AE2114_SDOMKL_DOC!A190</f>
        <v>D02</v>
      </c>
      <c r="N30" s="4" t="str">
        <f>AE2114_SDOMKL_DOC!B190</f>
        <v>GPW 05-21 SRW</v>
      </c>
      <c r="O30" s="6">
        <f>AE2114_SDOMKL_DOC!H190</f>
        <v>80.391941391941387</v>
      </c>
      <c r="P30" s="6">
        <f>AE2114_SDOMKL_DOC!I190</f>
        <v>1.2230099471869229</v>
      </c>
      <c r="Q30" s="6">
        <f t="shared" si="1"/>
        <v>80.113475997686521</v>
      </c>
      <c r="R30" s="6"/>
      <c r="S30" s="6"/>
      <c r="T30" s="6"/>
      <c r="W30" s="7"/>
      <c r="X30" s="7"/>
    </row>
    <row r="31" spans="1:30" x14ac:dyDescent="0.2">
      <c r="H31" s="7"/>
      <c r="I31" s="7"/>
      <c r="J31" s="7"/>
      <c r="L31" s="4">
        <f>AE2114_SDOMKL_DOC!C288</f>
        <v>8</v>
      </c>
      <c r="M31" s="4" t="str">
        <f>AE2114_SDOMKL_DOC!A288</f>
        <v>F03</v>
      </c>
      <c r="N31" s="4" t="str">
        <f>AE2114_SDOMKL_DOC!B288</f>
        <v>GPW 05-21 SRW</v>
      </c>
      <c r="O31" s="6">
        <f>AE2114_SDOMKL_DOC!H288</f>
        <v>80.45787545787546</v>
      </c>
      <c r="P31" s="6">
        <f>AE2114_SDOMKL_DOC!I288</f>
        <v>0.57630352220697423</v>
      </c>
      <c r="Q31" s="6">
        <f>(O31-Q$2)</f>
        <v>80.179410063620594</v>
      </c>
      <c r="R31" s="6"/>
      <c r="S31" s="6"/>
      <c r="T31" s="6"/>
      <c r="W31" s="7"/>
      <c r="X31" s="7"/>
    </row>
    <row r="32" spans="1:30" x14ac:dyDescent="0.2">
      <c r="A32" t="s">
        <v>31</v>
      </c>
      <c r="B32" t="s">
        <v>32</v>
      </c>
      <c r="C32">
        <v>61</v>
      </c>
      <c r="D32">
        <v>1</v>
      </c>
      <c r="E32">
        <v>5.883</v>
      </c>
      <c r="F32">
        <v>5.883</v>
      </c>
      <c r="G32">
        <v>0</v>
      </c>
      <c r="H32" s="7">
        <f>AVERAGE(F32:F36)/B$13</f>
        <v>65.375824175824164</v>
      </c>
      <c r="I32" s="7">
        <f>STDEV(F32:F36)/B$13</f>
        <v>0.91922272284859396</v>
      </c>
      <c r="J32" s="7">
        <f>I32/H32*100</f>
        <v>1.4060590966721922</v>
      </c>
      <c r="L32" s="4">
        <f>AE2114_SDOMKL_DOC!C339</f>
        <v>66</v>
      </c>
      <c r="M32" s="4" t="str">
        <f>AE2114_SDOMKL_DOC!A339</f>
        <v>D04</v>
      </c>
      <c r="N32" s="4" t="str">
        <f>AE2114_SDOMKL_DOC!B339</f>
        <v>GPW 05-21 SRW</v>
      </c>
      <c r="O32" s="6">
        <f>AE2114_SDOMKL_DOC!H339</f>
        <v>78.816849816849825</v>
      </c>
      <c r="P32" s="6">
        <f>AE2114_SDOMKL_DOC!I339</f>
        <v>1.2321584258309692</v>
      </c>
      <c r="Q32" s="6">
        <f t="shared" si="1"/>
        <v>78.538384422594959</v>
      </c>
      <c r="R32" s="6"/>
      <c r="S32" s="6"/>
      <c r="T32" s="6"/>
      <c r="U32" s="7"/>
      <c r="V32" s="7"/>
      <c r="W32" s="7"/>
      <c r="X32" s="7"/>
    </row>
    <row r="33" spans="1:24" x14ac:dyDescent="0.2">
      <c r="A33" t="s">
        <v>31</v>
      </c>
      <c r="B33" t="s">
        <v>32</v>
      </c>
      <c r="C33">
        <v>61</v>
      </c>
      <c r="D33">
        <v>2</v>
      </c>
      <c r="E33">
        <v>5.9669999999999996</v>
      </c>
      <c r="F33">
        <v>5.9669999999999996</v>
      </c>
      <c r="G33">
        <v>0</v>
      </c>
      <c r="H33" s="7"/>
      <c r="I33" s="7"/>
      <c r="J33" s="7"/>
      <c r="L33" s="4">
        <f>AE2114_SDOMKL_DOC!C412</f>
        <v>8</v>
      </c>
      <c r="M33" s="4" t="str">
        <f>AE2114_SDOMKL_DOC!A412</f>
        <v>F05</v>
      </c>
      <c r="N33" s="4" t="str">
        <f>AE2114_SDOMKL_DOC!B412</f>
        <v>GPW 05-21 SRW</v>
      </c>
      <c r="O33" s="6">
        <f>AE2114_SDOMKL_DOC!H412</f>
        <v>80.047619047619051</v>
      </c>
      <c r="P33" s="6">
        <f>AE2114_SDOMKL_DOC!I412</f>
        <v>0.83236469083285214</v>
      </c>
      <c r="Q33" s="6">
        <f>(O33-Q$2)</f>
        <v>79.769153653364185</v>
      </c>
      <c r="R33" s="6"/>
      <c r="S33" s="6"/>
      <c r="T33" s="6"/>
      <c r="U33" s="7"/>
      <c r="V33" s="7"/>
      <c r="W33" s="7"/>
      <c r="X33" s="7"/>
    </row>
    <row r="34" spans="1:24" x14ac:dyDescent="0.2">
      <c r="A34" t="s">
        <v>31</v>
      </c>
      <c r="B34" t="s">
        <v>32</v>
      </c>
      <c r="C34">
        <v>61</v>
      </c>
      <c r="D34">
        <v>3</v>
      </c>
      <c r="E34">
        <v>6.0209999999999999</v>
      </c>
      <c r="F34">
        <v>6.0209999999999999</v>
      </c>
      <c r="G34">
        <v>0</v>
      </c>
      <c r="H34" s="7"/>
      <c r="I34" s="7"/>
      <c r="J34" s="7"/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/>
      <c r="V34" s="7"/>
      <c r="W34" s="7"/>
      <c r="X34" s="7"/>
    </row>
    <row r="35" spans="1:24" x14ac:dyDescent="0.2">
      <c r="A35" t="s">
        <v>31</v>
      </c>
      <c r="B35" t="s">
        <v>32</v>
      </c>
      <c r="C35">
        <v>61</v>
      </c>
      <c r="D35">
        <v>4</v>
      </c>
      <c r="E35">
        <v>5.843</v>
      </c>
      <c r="F35">
        <v>5.843</v>
      </c>
      <c r="G35">
        <v>0</v>
      </c>
      <c r="H35" s="7"/>
      <c r="I35" s="7"/>
      <c r="J35" s="7"/>
      <c r="L35" s="4">
        <f>AE2114_SDOMKL_DOC!C109</f>
        <v>7</v>
      </c>
      <c r="M35" s="4" t="str">
        <f>AE2114_SDOMKL_DOC!A109</f>
        <v>E01</v>
      </c>
      <c r="N35" s="4" t="str">
        <f>AE2114_SDOMKL_DOC!B109</f>
        <v>House 05-21 MRW</v>
      </c>
      <c r="O35" s="6">
        <f>AE2114_SDOMKL_DOC!H109</f>
        <v>57.842490842490839</v>
      </c>
      <c r="P35" s="6">
        <f>AE2114_SDOMKL_DOC!I109</f>
        <v>0.40500630746329325</v>
      </c>
      <c r="Q35" s="6">
        <f t="shared" si="1"/>
        <v>57.564025448235974</v>
      </c>
      <c r="R35" s="6">
        <f>AVERAGE(Q35:Q39)</f>
        <v>56.534721418931952</v>
      </c>
      <c r="S35" s="6">
        <f>STDEV(Q35:Q39)</f>
        <v>0.77716991483236286</v>
      </c>
      <c r="T35" s="6">
        <f>S35/R35*100</f>
        <v>1.3746771812553933</v>
      </c>
      <c r="U35" s="7">
        <f>DOC_Diagnostics!Y3</f>
        <v>56.03433723196882</v>
      </c>
      <c r="V35" s="7">
        <f>DOC_Diagnostics!Z3</f>
        <v>56.167487217549066</v>
      </c>
      <c r="W35" s="7"/>
      <c r="X35" s="7"/>
    </row>
    <row r="36" spans="1:24" x14ac:dyDescent="0.2">
      <c r="A36" t="s">
        <v>31</v>
      </c>
      <c r="B36" t="s">
        <v>32</v>
      </c>
      <c r="C36">
        <v>61</v>
      </c>
      <c r="D36">
        <v>5</v>
      </c>
      <c r="E36">
        <v>6.032</v>
      </c>
      <c r="F36">
        <v>6.032</v>
      </c>
      <c r="G36">
        <v>0</v>
      </c>
      <c r="H36" s="7"/>
      <c r="I36" s="7"/>
      <c r="J36" s="7"/>
      <c r="L36" s="4">
        <f>AE2114_SDOMKL_DOC!C195</f>
        <v>67</v>
      </c>
      <c r="M36" s="4" t="str">
        <f>AE2114_SDOMKL_DOC!A195</f>
        <v>E02</v>
      </c>
      <c r="N36" s="4" t="str">
        <f>AE2114_SDOMKL_DOC!B195</f>
        <v>House 05-21 MRW</v>
      </c>
      <c r="O36" s="6">
        <f>AE2114_SDOMKL_DOC!H195</f>
        <v>57.095238095238102</v>
      </c>
      <c r="P36" s="6">
        <f>AE2114_SDOMKL_DOC!I195</f>
        <v>0.81321156283493257</v>
      </c>
      <c r="Q36" s="6">
        <f t="shared" si="1"/>
        <v>56.816772700983236</v>
      </c>
      <c r="R36" s="6"/>
      <c r="S36" s="6"/>
      <c r="T36" s="6"/>
      <c r="W36" s="7"/>
      <c r="X36" s="7"/>
    </row>
    <row r="37" spans="1:24" x14ac:dyDescent="0.2">
      <c r="H37" s="7"/>
      <c r="I37" s="7"/>
      <c r="J37" s="7"/>
      <c r="L37" s="4">
        <f>AE2114_SDOMKL_DOC!C282</f>
        <v>7</v>
      </c>
      <c r="M37" s="4" t="str">
        <f>AE2114_SDOMKL_DOC!A282</f>
        <v>E03</v>
      </c>
      <c r="N37" s="4" t="str">
        <f>AE2114_SDOMKL_DOC!B282</f>
        <v>House 05-21 MRW</v>
      </c>
      <c r="O37" s="6">
        <f>AE2114_SDOMKL_DOC!H282</f>
        <v>56.516483516483518</v>
      </c>
      <c r="P37" s="6">
        <f>AE2114_SDOMKL_DOC!I282</f>
        <v>0.27647792583316677</v>
      </c>
      <c r="Q37" s="6">
        <f t="shared" si="1"/>
        <v>56.238018122228652</v>
      </c>
      <c r="R37" s="6"/>
      <c r="S37" s="6"/>
      <c r="T37" s="6"/>
      <c r="U37" s="7"/>
      <c r="V37" s="7"/>
      <c r="W37" s="7"/>
      <c r="X37" s="7"/>
    </row>
    <row r="38" spans="1:24" x14ac:dyDescent="0.2">
      <c r="H38" s="7"/>
      <c r="I38" s="7"/>
      <c r="J38" s="7"/>
      <c r="L38" s="4">
        <f>AE2114_SDOMKL_DOC!C344</f>
        <v>67</v>
      </c>
      <c r="M38" s="4" t="str">
        <f>AE2114_SDOMKL_DOC!A344</f>
        <v>E04</v>
      </c>
      <c r="N38" s="4" t="str">
        <f>AE2114_SDOMKL_DOC!B344</f>
        <v>House 05-21 MRW</v>
      </c>
      <c r="O38" s="6">
        <f>AE2114_SDOMKL_DOC!H344</f>
        <v>56.88644688644689</v>
      </c>
      <c r="P38" s="6">
        <f>AE2114_SDOMKL_DOC!I344</f>
        <v>0.44560857348664762</v>
      </c>
      <c r="Q38" s="6">
        <f t="shared" si="1"/>
        <v>56.607981492192025</v>
      </c>
      <c r="R38" s="6"/>
      <c r="S38" s="6"/>
      <c r="T38" s="6"/>
      <c r="U38" s="7"/>
      <c r="V38" s="7"/>
      <c r="W38" s="7"/>
      <c r="X38" s="7"/>
    </row>
    <row r="39" spans="1:24" x14ac:dyDescent="0.2">
      <c r="A39" t="s">
        <v>33</v>
      </c>
      <c r="B39" t="s">
        <v>32</v>
      </c>
      <c r="C39">
        <v>62</v>
      </c>
      <c r="D39">
        <v>1</v>
      </c>
      <c r="E39">
        <v>5.7270000000000003</v>
      </c>
      <c r="F39">
        <v>5.7270000000000003</v>
      </c>
      <c r="G39">
        <v>0</v>
      </c>
      <c r="H39" s="7">
        <f>AVERAGE(F39:F43)/B$13</f>
        <v>60.120879120879131</v>
      </c>
      <c r="I39" s="7">
        <f>STDEV(F39:F43)/B$13</f>
        <v>1.9273735361200175</v>
      </c>
      <c r="J39" s="7">
        <f>I39/H39*100</f>
        <v>3.2058305938022587</v>
      </c>
      <c r="L39" s="4">
        <f>AE2114_SDOMKL_DOC!C407</f>
        <v>7</v>
      </c>
      <c r="M39" s="4" t="str">
        <f>AE2114_SDOMKL_DOC!A407</f>
        <v>E05</v>
      </c>
      <c r="N39" s="4" t="str">
        <f>AE2114_SDOMKL_DOC!B407</f>
        <v>House 05-21 MRW</v>
      </c>
      <c r="O39" s="6">
        <f>AE2114_SDOMKL_DOC!H407</f>
        <v>55.725274725274737</v>
      </c>
      <c r="P39" s="6">
        <f>AE2114_SDOMKL_DOC!I407</f>
        <v>0.72735299970869827</v>
      </c>
      <c r="Q39" s="6">
        <f t="shared" si="1"/>
        <v>55.446809331019871</v>
      </c>
      <c r="R39" s="6"/>
      <c r="S39" s="6"/>
      <c r="T39" s="6"/>
      <c r="U39" s="7"/>
      <c r="V39" s="7"/>
      <c r="W39" s="7"/>
      <c r="X39" s="7"/>
    </row>
    <row r="40" spans="1:24" x14ac:dyDescent="0.2">
      <c r="A40" t="s">
        <v>33</v>
      </c>
      <c r="B40" t="s">
        <v>32</v>
      </c>
      <c r="C40">
        <v>62</v>
      </c>
      <c r="D40">
        <v>2</v>
      </c>
      <c r="E40">
        <v>5.5049999999999999</v>
      </c>
      <c r="F40">
        <v>5.5049999999999999</v>
      </c>
      <c r="G40">
        <v>0</v>
      </c>
      <c r="H40" s="7"/>
      <c r="I40" s="7"/>
      <c r="J40" s="7"/>
      <c r="L40" s="4"/>
      <c r="M40" s="4"/>
      <c r="N40" s="4"/>
      <c r="O40" s="6"/>
      <c r="P40" s="6"/>
      <c r="Q40" s="6"/>
      <c r="R40" s="6" t="s">
        <v>28</v>
      </c>
      <c r="S40" s="6" t="s">
        <v>29</v>
      </c>
      <c r="T40" s="6" t="s">
        <v>30</v>
      </c>
      <c r="U40" s="7"/>
      <c r="V40" s="7"/>
      <c r="W40" s="7"/>
      <c r="X40" s="7"/>
    </row>
    <row r="41" spans="1:24" x14ac:dyDescent="0.2">
      <c r="A41" t="s">
        <v>33</v>
      </c>
      <c r="B41" t="s">
        <v>32</v>
      </c>
      <c r="C41">
        <v>62</v>
      </c>
      <c r="D41">
        <v>3</v>
      </c>
      <c r="E41">
        <v>5.4050000000000002</v>
      </c>
      <c r="F41">
        <v>5.4050000000000002</v>
      </c>
      <c r="G41">
        <v>0</v>
      </c>
      <c r="H41" s="7"/>
      <c r="I41" s="7"/>
      <c r="J41" s="7"/>
      <c r="L41" s="4">
        <f>AE2114_SDOMKL_DOC!C103</f>
        <v>6</v>
      </c>
      <c r="M41" s="4" t="str">
        <f>AE2114_SDOMKL_DOC!A103</f>
        <v>D01</v>
      </c>
      <c r="N41" s="4" t="str">
        <f>AE2114_SDOMKL_DOC!B103</f>
        <v>CRW 09-20 DRW</v>
      </c>
      <c r="O41" s="6">
        <f>AE2114_SDOMKL_DOC!H103</f>
        <v>34.630036630036635</v>
      </c>
      <c r="P41" s="6">
        <f>AE2114_SDOMKL_DOC!I103</f>
        <v>0.2201462154039068</v>
      </c>
      <c r="Q41" s="6">
        <f>(O41-Q$2)</f>
        <v>34.351571235781769</v>
      </c>
      <c r="R41" s="6">
        <f>AVERAGE(Q41:Q45)</f>
        <v>35.361095045305568</v>
      </c>
      <c r="S41" s="6">
        <f>STDEV(Q41:Q45)</f>
        <v>1.9365022395203408</v>
      </c>
      <c r="T41" s="6">
        <f>S41/R41*100</f>
        <v>5.4763638881636529</v>
      </c>
      <c r="U41" s="7">
        <f>DOC_Diagnostics!Y4</f>
        <v>35.719522417153996</v>
      </c>
      <c r="V41" s="7">
        <f>DOC_Diagnostics!Z4</f>
        <v>35.274756721095166</v>
      </c>
      <c r="W41" s="7"/>
      <c r="X41" s="7"/>
    </row>
    <row r="42" spans="1:24" x14ac:dyDescent="0.2">
      <c r="A42" t="s">
        <v>33</v>
      </c>
      <c r="B42" t="s">
        <v>32</v>
      </c>
      <c r="C42">
        <v>62</v>
      </c>
      <c r="D42">
        <v>4</v>
      </c>
      <c r="E42">
        <v>5.2430000000000003</v>
      </c>
      <c r="F42">
        <v>5.2430000000000003</v>
      </c>
      <c r="G42">
        <v>0</v>
      </c>
      <c r="H42" s="7"/>
      <c r="I42" s="7"/>
      <c r="J42" s="7"/>
      <c r="L42" s="4">
        <f>AE2114_SDOMKL_DOC!C200</f>
        <v>68</v>
      </c>
      <c r="M42" s="4" t="str">
        <f>AE2114_SDOMKL_DOC!A200</f>
        <v>F02</v>
      </c>
      <c r="N42" s="4" t="str">
        <f>AE2114_SDOMKL_DOC!B200</f>
        <v>CRW 09-20 DRW</v>
      </c>
      <c r="O42" s="6">
        <f>AE2114_SDOMKL_DOC!H200</f>
        <v>37.743589743589737</v>
      </c>
      <c r="P42" s="6">
        <f>AE2114_SDOMKL_DOC!I200</f>
        <v>0.62524800859639229</v>
      </c>
      <c r="Q42" s="6">
        <f t="shared" si="1"/>
        <v>37.465124349334872</v>
      </c>
      <c r="R42" s="6"/>
      <c r="S42" s="6"/>
      <c r="T42" s="6"/>
      <c r="U42" s="7"/>
      <c r="V42" s="7"/>
      <c r="W42" s="7"/>
      <c r="X42" s="7"/>
    </row>
    <row r="43" spans="1:24" x14ac:dyDescent="0.2">
      <c r="A43" t="s">
        <v>33</v>
      </c>
      <c r="B43" t="s">
        <v>32</v>
      </c>
      <c r="C43">
        <v>62</v>
      </c>
      <c r="D43">
        <v>5</v>
      </c>
      <c r="E43">
        <v>5.4749999999999996</v>
      </c>
      <c r="F43">
        <v>5.4749999999999996</v>
      </c>
      <c r="G43">
        <v>0</v>
      </c>
      <c r="H43" s="7"/>
      <c r="I43" s="7"/>
      <c r="J43" s="7"/>
      <c r="L43" s="4">
        <f>AE2114_SDOMKL_DOC!C277</f>
        <v>6</v>
      </c>
      <c r="M43" s="4" t="str">
        <f>AE2114_SDOMKL_DOC!A277</f>
        <v>D03</v>
      </c>
      <c r="N43" s="4" t="str">
        <f>AE2114_SDOMKL_DOC!B277</f>
        <v>CRW 09-20 DRW</v>
      </c>
      <c r="O43" s="6">
        <f>AE2114_SDOMKL_DOC!H277</f>
        <v>34.117216117216117</v>
      </c>
      <c r="P43" s="6">
        <f>AE2114_SDOMKL_DOC!I277</f>
        <v>0.94046504446423318</v>
      </c>
      <c r="Q43" s="6">
        <f>(O43-Q$2)</f>
        <v>33.838750722961251</v>
      </c>
      <c r="R43" s="6"/>
      <c r="S43" s="6"/>
      <c r="T43" s="6"/>
      <c r="U43" s="7"/>
      <c r="V43" s="7"/>
      <c r="W43" s="7"/>
      <c r="X43" s="7"/>
    </row>
    <row r="44" spans="1:24" x14ac:dyDescent="0.2">
      <c r="H44" s="7"/>
      <c r="I44" s="7"/>
      <c r="J44" s="7"/>
      <c r="L44" s="4">
        <f>AE2114_SDOMKL_DOC!C349</f>
        <v>68</v>
      </c>
      <c r="M44" s="4" t="str">
        <f>AE2114_SDOMKL_DOC!A349</f>
        <v>F04</v>
      </c>
      <c r="N44" s="4" t="str">
        <f>AE2114_SDOMKL_DOC!B349</f>
        <v>CRW 09-20 DRW</v>
      </c>
      <c r="O44" s="6">
        <f>AE2114_SDOMKL_DOC!H349</f>
        <v>37.743589743589745</v>
      </c>
      <c r="P44" s="6">
        <f>AE2114_SDOMKL_DOC!I349</f>
        <v>0.62640575716060598</v>
      </c>
      <c r="Q44" s="6">
        <f t="shared" si="1"/>
        <v>37.465124349334879</v>
      </c>
      <c r="R44" s="6"/>
      <c r="S44" s="6"/>
      <c r="T44" s="6"/>
      <c r="U44" s="7"/>
      <c r="V44" s="7"/>
      <c r="W44" s="7"/>
      <c r="X44" s="7"/>
    </row>
    <row r="45" spans="1:24" x14ac:dyDescent="0.2">
      <c r="H45" s="7"/>
      <c r="I45" s="7"/>
      <c r="J45" s="7"/>
      <c r="L45" s="4">
        <f>AE2114_SDOMKL_DOC!C402</f>
        <v>6</v>
      </c>
      <c r="M45" s="4" t="str">
        <f>AE2114_SDOMKL_DOC!A402</f>
        <v>D05</v>
      </c>
      <c r="N45" s="4" t="str">
        <f>AE2114_SDOMKL_DOC!B402</f>
        <v>CRW 09-20 DRW</v>
      </c>
      <c r="O45" s="6">
        <f>AE2114_SDOMKL_DOC!H402</f>
        <v>33.963369963369956</v>
      </c>
      <c r="P45" s="6">
        <f>AE2114_SDOMKL_DOC!I402</f>
        <v>0.13563009949870777</v>
      </c>
      <c r="Q45" s="6">
        <f>(O45-Q$2)</f>
        <v>33.684904569115091</v>
      </c>
      <c r="R45" s="6"/>
      <c r="S45" s="6"/>
      <c r="T45" s="6"/>
      <c r="U45" s="7"/>
      <c r="V45" s="7"/>
      <c r="W45" s="7"/>
      <c r="X45" s="7"/>
    </row>
    <row r="46" spans="1:24" x14ac:dyDescent="0.2">
      <c r="A46" t="s">
        <v>34</v>
      </c>
      <c r="B46" t="s">
        <v>35</v>
      </c>
      <c r="C46">
        <v>0</v>
      </c>
      <c r="D46">
        <v>1</v>
      </c>
      <c r="E46">
        <v>0</v>
      </c>
      <c r="F46">
        <v>0</v>
      </c>
      <c r="G46">
        <v>0</v>
      </c>
      <c r="H46" s="7">
        <f>AVERAGE(F46:F50)/B$13</f>
        <v>0</v>
      </c>
      <c r="I46" s="7">
        <f>STDEV(F46:F50)/B$13</f>
        <v>0</v>
      </c>
      <c r="J46" s="7" t="e">
        <f>I46/H46*100</f>
        <v>#DIV/0!</v>
      </c>
      <c r="L46" s="4"/>
      <c r="M46" s="4"/>
      <c r="N46" s="4"/>
      <c r="O46" s="6"/>
      <c r="P46" s="6"/>
      <c r="Q46" s="6"/>
      <c r="R46" s="6"/>
      <c r="S46" s="6"/>
      <c r="T46" s="6"/>
      <c r="U46" s="7"/>
      <c r="V46" s="7"/>
      <c r="W46" s="7"/>
      <c r="X46" s="7"/>
    </row>
    <row r="47" spans="1:24" x14ac:dyDescent="0.2">
      <c r="A47" t="s">
        <v>34</v>
      </c>
      <c r="B47" t="s">
        <v>35</v>
      </c>
      <c r="C47">
        <v>0</v>
      </c>
      <c r="D47">
        <v>2</v>
      </c>
      <c r="E47">
        <v>0</v>
      </c>
      <c r="F47">
        <v>0</v>
      </c>
      <c r="G47">
        <v>0</v>
      </c>
      <c r="H47" s="7"/>
      <c r="I47" s="7"/>
      <c r="J47" s="7"/>
      <c r="L47" s="4">
        <f>AE2114_SDOMKL_DOC!C119</f>
        <v>9</v>
      </c>
      <c r="M47" s="4" t="str">
        <f>AE2114_SDOMKL_DOC!A119</f>
        <v>X01</v>
      </c>
      <c r="N47" s="4" t="str">
        <f>AE2114_SDOMKL_DOC!B119</f>
        <v>AE2114 SDOM K TOC-T0</v>
      </c>
      <c r="O47" s="6">
        <f>AE2114_SDOMKL_DOC!H119</f>
        <v>89.014652014652015</v>
      </c>
      <c r="P47" s="6">
        <f>AE2114_SDOMKL_DOC!I119</f>
        <v>1.3466508763221996</v>
      </c>
      <c r="Q47" s="6">
        <f t="shared" si="1"/>
        <v>88.736186620397149</v>
      </c>
      <c r="R47" s="6"/>
      <c r="S47" s="6"/>
      <c r="T47" s="6"/>
      <c r="U47" s="7"/>
      <c r="V47" s="7"/>
      <c r="W47" s="7"/>
      <c r="X47" s="7"/>
    </row>
    <row r="48" spans="1:24" x14ac:dyDescent="0.2">
      <c r="A48" t="s">
        <v>34</v>
      </c>
      <c r="B48" t="s">
        <v>35</v>
      </c>
      <c r="C48">
        <v>0</v>
      </c>
      <c r="D48">
        <v>3</v>
      </c>
      <c r="E48">
        <v>0</v>
      </c>
      <c r="F48">
        <v>0</v>
      </c>
      <c r="G48">
        <v>0</v>
      </c>
      <c r="H48" s="7"/>
      <c r="I48" s="7"/>
      <c r="J48" s="7"/>
      <c r="L48" s="4">
        <f>AE2114_SDOMKL_DOC!C124</f>
        <v>10</v>
      </c>
      <c r="M48" s="4" t="str">
        <f>AE2114_SDOMKL_DOC!A124</f>
        <v>X02</v>
      </c>
      <c r="N48" s="4" t="str">
        <f>AE2114_SDOMKL_DOC!B124</f>
        <v>AE2114 SDOM K TOC-T0</v>
      </c>
      <c r="O48" s="6">
        <f>AE2114_SDOMKL_DOC!H124</f>
        <v>88.670329670329679</v>
      </c>
      <c r="P48" s="6">
        <f>AE2114_SDOMKL_DOC!I124</f>
        <v>0.33258782308618817</v>
      </c>
      <c r="Q48" s="6">
        <f t="shared" si="1"/>
        <v>88.391864276074813</v>
      </c>
      <c r="R48" s="6"/>
      <c r="S48" s="6"/>
      <c r="T48" s="6"/>
      <c r="U48" s="7"/>
      <c r="V48" s="7"/>
      <c r="W48" s="7"/>
      <c r="X48" s="7"/>
    </row>
    <row r="49" spans="1:24" x14ac:dyDescent="0.2">
      <c r="H49" s="7"/>
      <c r="I49" s="7"/>
      <c r="J49" s="7"/>
      <c r="L49" s="4">
        <f>AE2114_SDOMKL_DOC!C129</f>
        <v>11</v>
      </c>
      <c r="M49" s="4" t="str">
        <f>AE2114_SDOMKL_DOC!A129</f>
        <v>X03</v>
      </c>
      <c r="N49" s="4" t="str">
        <f>AE2114_SDOMKL_DOC!B129</f>
        <v>AE2114 SDOM L TOC-T0</v>
      </c>
      <c r="O49" s="6">
        <f>AE2114_SDOMKL_DOC!H129</f>
        <v>87.919413919413913</v>
      </c>
      <c r="P49" s="6">
        <f>AE2114_SDOMKL_DOC!I129</f>
        <v>1.1703339696218487</v>
      </c>
      <c r="Q49" s="6">
        <f t="shared" si="1"/>
        <v>87.640948525159047</v>
      </c>
      <c r="R49" s="6"/>
      <c r="S49" s="6"/>
      <c r="T49" s="6"/>
      <c r="U49" s="7"/>
      <c r="V49" s="7"/>
      <c r="W49" s="7"/>
      <c r="X49" s="7"/>
    </row>
    <row r="50" spans="1:24" x14ac:dyDescent="0.2">
      <c r="H50" s="7"/>
      <c r="I50" s="7"/>
      <c r="J50" s="7"/>
      <c r="L50" s="4">
        <f>AE2114_SDOMKL_DOC!C134</f>
        <v>12</v>
      </c>
      <c r="M50" s="4" t="str">
        <f>AE2114_SDOMKL_DOC!A134</f>
        <v>X04</v>
      </c>
      <c r="N50" s="4" t="str">
        <f>AE2114_SDOMKL_DOC!B134</f>
        <v>AE2114 SDOM L TOC-T0</v>
      </c>
      <c r="O50" s="6">
        <f>AE2114_SDOMKL_DOC!H134</f>
        <v>87.487179487179489</v>
      </c>
      <c r="P50" s="6">
        <f>AE2114_SDOMKL_DOC!I134</f>
        <v>1.2345083182170375</v>
      </c>
      <c r="Q50" s="6">
        <f t="shared" si="1"/>
        <v>87.208714092924623</v>
      </c>
      <c r="R50" s="6"/>
      <c r="S50" s="6"/>
      <c r="T50" s="6"/>
      <c r="U50" s="7"/>
      <c r="V50" s="7"/>
      <c r="W50" s="7"/>
      <c r="X50" s="7"/>
    </row>
    <row r="51" spans="1:24" x14ac:dyDescent="0.2">
      <c r="A51" t="s">
        <v>34</v>
      </c>
      <c r="B51" t="s">
        <v>35</v>
      </c>
      <c r="C51">
        <v>0</v>
      </c>
      <c r="D51">
        <v>1</v>
      </c>
      <c r="E51">
        <v>0</v>
      </c>
      <c r="F51">
        <v>0</v>
      </c>
      <c r="G51">
        <v>0</v>
      </c>
      <c r="H51" s="7">
        <f>AVERAGE(F51:F55)/B$13</f>
        <v>0.47106227106227105</v>
      </c>
      <c r="I51" s="7">
        <f>STDEV(F51:F55)/B$13</f>
        <v>0.81590378700863597</v>
      </c>
      <c r="J51" s="7">
        <f>I51/H51*100</f>
        <v>173.20508075688775</v>
      </c>
      <c r="L51" s="4">
        <f>AE2114_SDOMKL_DOC!C139</f>
        <v>13</v>
      </c>
      <c r="M51" s="4" t="str">
        <f>AE2114_SDOMKL_DOC!A139</f>
        <v>X05</v>
      </c>
      <c r="N51" s="4" t="str">
        <f>AE2114_SDOMKL_DOC!B139</f>
        <v>AE2114 SDOM KL TOC-T0</v>
      </c>
      <c r="O51" s="6">
        <f>AE2114_SDOMKL_DOC!H139</f>
        <v>88.18315018315019</v>
      </c>
      <c r="P51" s="6">
        <f>AE2114_SDOMKL_DOC!I139</f>
        <v>1.3183302340940481</v>
      </c>
      <c r="Q51" s="6">
        <f t="shared" si="1"/>
        <v>87.904684788895324</v>
      </c>
      <c r="R51" s="6"/>
      <c r="S51" s="6"/>
      <c r="T51" s="6"/>
      <c r="U51" s="7"/>
      <c r="V51" s="7"/>
      <c r="W51" s="7"/>
      <c r="X51" s="7"/>
    </row>
    <row r="52" spans="1:24" x14ac:dyDescent="0.2">
      <c r="A52" t="s">
        <v>34</v>
      </c>
      <c r="B52" t="s">
        <v>35</v>
      </c>
      <c r="C52">
        <v>0</v>
      </c>
      <c r="D52">
        <v>2</v>
      </c>
      <c r="E52">
        <v>0.12859999999999999</v>
      </c>
      <c r="F52">
        <v>0.12859999999999999</v>
      </c>
      <c r="G52">
        <v>0</v>
      </c>
      <c r="H52" s="7"/>
      <c r="I52" s="7"/>
      <c r="J52" s="7"/>
      <c r="L52" s="4">
        <f>AE2114_SDOMKL_DOC!C144</f>
        <v>14</v>
      </c>
      <c r="M52" s="4" t="str">
        <f>AE2114_SDOMKL_DOC!A144</f>
        <v>X06</v>
      </c>
      <c r="N52" s="4" t="str">
        <f>AE2114_SDOMKL_DOC!B144</f>
        <v>AE2114 SDOM KL TOC-T0</v>
      </c>
      <c r="O52" s="6">
        <f>AE2114_SDOMKL_DOC!H144</f>
        <v>88.289377289377299</v>
      </c>
      <c r="P52" s="6">
        <f>AE2114_SDOMKL_DOC!I144</f>
        <v>0.89857145768910573</v>
      </c>
      <c r="Q52" s="6">
        <f t="shared" si="1"/>
        <v>88.010911895122433</v>
      </c>
      <c r="R52" s="6"/>
      <c r="S52" s="6"/>
      <c r="T52" s="6"/>
      <c r="U52" s="7"/>
      <c r="V52" s="7"/>
      <c r="W52" s="7"/>
      <c r="X52" s="7"/>
    </row>
    <row r="53" spans="1:24" x14ac:dyDescent="0.2">
      <c r="A53" t="s">
        <v>34</v>
      </c>
      <c r="B53" t="s">
        <v>35</v>
      </c>
      <c r="C53">
        <v>0</v>
      </c>
      <c r="D53">
        <v>3</v>
      </c>
      <c r="E53">
        <v>0</v>
      </c>
      <c r="F53">
        <v>0</v>
      </c>
      <c r="G53">
        <v>0</v>
      </c>
      <c r="H53" s="7"/>
      <c r="I53" s="7"/>
      <c r="J53" s="7"/>
      <c r="L53" s="4">
        <f>AE2114_SDOMKL_DOC!C149</f>
        <v>15</v>
      </c>
      <c r="M53" s="4" t="str">
        <f>AE2114_SDOMKL_DOC!A149</f>
        <v>X07</v>
      </c>
      <c r="N53" s="4" t="str">
        <f>AE2114_SDOMKL_DOC!B149</f>
        <v>AE2114 SDOM KL TOC-T0</v>
      </c>
      <c r="O53" s="6">
        <f>AE2114_SDOMKL_DOC!H149</f>
        <v>88.007326007326014</v>
      </c>
      <c r="P53" s="6">
        <f>AE2114_SDOMKL_DOC!I149</f>
        <v>0.19544793512020564</v>
      </c>
      <c r="Q53" s="6">
        <f t="shared" si="1"/>
        <v>87.728860613071149</v>
      </c>
      <c r="R53" s="6"/>
      <c r="S53" s="6"/>
      <c r="T53" s="6"/>
      <c r="U53" s="7"/>
      <c r="V53" s="7"/>
      <c r="W53" s="7"/>
      <c r="X53" s="7"/>
    </row>
    <row r="54" spans="1:24" x14ac:dyDescent="0.2">
      <c r="H54" s="7"/>
      <c r="I54" s="7"/>
      <c r="J54" s="7"/>
      <c r="L54" s="4">
        <f>AE2114_SDOMKL_DOC!C154</f>
        <v>16</v>
      </c>
      <c r="M54" s="4" t="str">
        <f>AE2114_SDOMKL_DOC!A154</f>
        <v>X08</v>
      </c>
      <c r="N54" s="4" t="str">
        <f>AE2114_SDOMKL_DOC!B154</f>
        <v>AE2114 SDOM K DOC-T0</v>
      </c>
      <c r="O54" s="6">
        <f>AE2114_SDOMKL_DOC!H154</f>
        <v>89.205128205128204</v>
      </c>
      <c r="P54" s="6">
        <f>AE2114_SDOMKL_DOC!I154</f>
        <v>1.468023838450458</v>
      </c>
      <c r="Q54" s="6">
        <f t="shared" si="1"/>
        <v>88.926662810873339</v>
      </c>
      <c r="R54" s="6"/>
      <c r="S54" s="6"/>
      <c r="T54" s="6"/>
      <c r="U54" s="7"/>
      <c r="V54" s="7"/>
      <c r="W54" s="7"/>
      <c r="X54" s="7"/>
    </row>
    <row r="55" spans="1:24" x14ac:dyDescent="0.2">
      <c r="H55" s="7"/>
      <c r="I55" s="7"/>
      <c r="J55" s="7"/>
      <c r="L55" s="4">
        <f>AE2114_SDOMKL_DOC!C159</f>
        <v>17</v>
      </c>
      <c r="M55" s="4" t="str">
        <f>AE2114_SDOMKL_DOC!A159</f>
        <v>X09</v>
      </c>
      <c r="N55" s="4" t="str">
        <f>AE2114_SDOMKL_DOC!B159</f>
        <v>AE2114 SDOM K DOC-T0</v>
      </c>
      <c r="O55" s="6">
        <f>AE2114_SDOMKL_DOC!H159</f>
        <v>89.684981684981693</v>
      </c>
      <c r="P55" s="6">
        <f>AE2114_SDOMKL_DOC!I159</f>
        <v>1.127824492186126</v>
      </c>
      <c r="Q55" s="6">
        <f t="shared" si="1"/>
        <v>89.406516290726827</v>
      </c>
      <c r="R55" s="6"/>
      <c r="S55" s="6"/>
      <c r="T55" s="6"/>
      <c r="U55" s="7"/>
      <c r="V55" s="7"/>
      <c r="W55" s="7"/>
      <c r="X55" s="7"/>
    </row>
    <row r="56" spans="1:24" x14ac:dyDescent="0.2">
      <c r="A56" t="s">
        <v>38</v>
      </c>
      <c r="B56" t="s">
        <v>108</v>
      </c>
      <c r="C56">
        <v>1</v>
      </c>
      <c r="D56">
        <v>1</v>
      </c>
      <c r="E56">
        <v>0.13869999999999999</v>
      </c>
      <c r="F56">
        <v>0.13869999999999999</v>
      </c>
      <c r="G56">
        <v>0</v>
      </c>
      <c r="H56" s="7">
        <f>AVERAGE(F56:F60)/B$13</f>
        <v>0.50805860805860803</v>
      </c>
      <c r="I56" s="7">
        <f>STDEV(F56:F60)/B$13</f>
        <v>0.87998332238023169</v>
      </c>
      <c r="J56" s="7">
        <f>I56/H56*100</f>
        <v>173.20508075688772</v>
      </c>
      <c r="L56" s="4">
        <f>AE2114_SDOMKL_DOC!C164</f>
        <v>18</v>
      </c>
      <c r="M56" s="4" t="str">
        <f>AE2114_SDOMKL_DOC!A164</f>
        <v>X10</v>
      </c>
      <c r="N56" s="4" t="str">
        <f>AE2114_SDOMKL_DOC!B164</f>
        <v>AE2114 SDOM L DOC-T0</v>
      </c>
      <c r="O56" s="6">
        <f>AE2114_SDOMKL_DOC!H164</f>
        <v>89.38827838827838</v>
      </c>
      <c r="P56" s="6">
        <f>AE2114_SDOMKL_DOC!I164</f>
        <v>0.18852907300304844</v>
      </c>
      <c r="Q56" s="6">
        <f t="shared" si="1"/>
        <v>89.109812994023514</v>
      </c>
      <c r="R56" s="6"/>
      <c r="S56" s="6"/>
      <c r="T56" s="6"/>
      <c r="U56" s="7"/>
      <c r="V56" s="7"/>
      <c r="W56" s="7"/>
      <c r="X56" s="7"/>
    </row>
    <row r="57" spans="1:24" x14ac:dyDescent="0.2">
      <c r="A57" t="s">
        <v>38</v>
      </c>
      <c r="B57" t="s">
        <v>108</v>
      </c>
      <c r="C57">
        <v>1</v>
      </c>
      <c r="D57">
        <v>2</v>
      </c>
      <c r="E57">
        <v>0</v>
      </c>
      <c r="F57">
        <v>0</v>
      </c>
      <c r="G57">
        <v>0</v>
      </c>
      <c r="H57" s="7"/>
      <c r="I57" s="7"/>
      <c r="J57" s="7"/>
      <c r="L57" s="4">
        <f>AE2114_SDOMKL_DOC!C170</f>
        <v>19</v>
      </c>
      <c r="M57" s="4" t="str">
        <f>AE2114_SDOMKL_DOC!A170</f>
        <v>X11</v>
      </c>
      <c r="N57" s="4" t="str">
        <f>AE2114_SDOMKL_DOC!B170</f>
        <v>AE2114 SDOM L DOC-T0</v>
      </c>
      <c r="O57" s="6">
        <f>AE2114_SDOMKL_DOC!H170</f>
        <v>87.945054945054949</v>
      </c>
      <c r="P57" s="6">
        <f>AE2114_SDOMKL_DOC!I170</f>
        <v>1.5207774850115396</v>
      </c>
      <c r="Q57" s="6">
        <f t="shared" si="1"/>
        <v>87.666589550800083</v>
      </c>
      <c r="R57" s="6"/>
      <c r="S57" s="6"/>
      <c r="T57" s="6"/>
      <c r="U57" s="7"/>
      <c r="V57" s="7"/>
      <c r="W57" s="7"/>
      <c r="X57" s="7"/>
    </row>
    <row r="58" spans="1:24" x14ac:dyDescent="0.2">
      <c r="A58" t="s">
        <v>38</v>
      </c>
      <c r="B58" t="s">
        <v>108</v>
      </c>
      <c r="C58">
        <v>1</v>
      </c>
      <c r="D58">
        <v>3</v>
      </c>
      <c r="E58">
        <v>0</v>
      </c>
      <c r="F58">
        <v>0</v>
      </c>
      <c r="G58">
        <v>0</v>
      </c>
      <c r="H58" s="7"/>
      <c r="I58" s="7"/>
      <c r="J58" s="7"/>
      <c r="L58" s="4">
        <f>AE2114_SDOMKL_DOC!C205</f>
        <v>20</v>
      </c>
      <c r="M58" s="4" t="str">
        <f>AE2114_SDOMKL_DOC!A205</f>
        <v>X12</v>
      </c>
      <c r="N58" s="4" t="str">
        <f>AE2114_SDOMKL_DOC!B205</f>
        <v>AE2114 SDOM K TOC-T9</v>
      </c>
      <c r="O58" s="6">
        <f>AE2114_SDOMKL_DOC!H205</f>
        <v>97.531135531135519</v>
      </c>
      <c r="P58" s="6">
        <f>AE2114_SDOMKL_DOC!I205</f>
        <v>0.64455334910666739</v>
      </c>
      <c r="Q58" s="6">
        <f t="shared" si="1"/>
        <v>97.252670136880653</v>
      </c>
      <c r="R58" s="6"/>
      <c r="S58" s="6"/>
      <c r="T58" s="6"/>
      <c r="U58" s="7"/>
      <c r="V58" s="7"/>
      <c r="W58" s="7"/>
      <c r="X58" s="7"/>
    </row>
    <row r="59" spans="1:24" x14ac:dyDescent="0.2">
      <c r="H59" s="7"/>
      <c r="I59" s="7"/>
      <c r="J59" s="7"/>
      <c r="L59" s="4">
        <f>AE2114_SDOMKL_DOC!C211</f>
        <v>21</v>
      </c>
      <c r="M59" s="4" t="str">
        <f>AE2114_SDOMKL_DOC!A211</f>
        <v>X13</v>
      </c>
      <c r="N59" s="4" t="str">
        <f>AE2114_SDOMKL_DOC!B211</f>
        <v>AE2114 SDOM K TOC-T9</v>
      </c>
      <c r="O59" s="6">
        <f>AE2114_SDOMKL_DOC!H211</f>
        <v>98.139194139194132</v>
      </c>
      <c r="P59" s="6">
        <f>AE2114_SDOMKL_DOC!I211</f>
        <v>1.0980949423960571</v>
      </c>
      <c r="Q59" s="6">
        <f t="shared" si="1"/>
        <v>97.860728744939266</v>
      </c>
      <c r="R59" s="6"/>
      <c r="S59" s="6"/>
      <c r="T59" s="6"/>
      <c r="U59" s="7"/>
      <c r="V59" s="7"/>
      <c r="W59" s="7"/>
      <c r="X59" s="7"/>
    </row>
    <row r="60" spans="1:24" x14ac:dyDescent="0.2">
      <c r="H60" s="7"/>
      <c r="I60" s="7"/>
      <c r="J60" s="7"/>
      <c r="L60" s="4">
        <f>AE2114_SDOMKL_DOC!C216</f>
        <v>22</v>
      </c>
      <c r="M60" s="4" t="str">
        <f>AE2114_SDOMKL_DOC!A216</f>
        <v>X14</v>
      </c>
      <c r="N60" s="4" t="str">
        <f>AE2114_SDOMKL_DOC!B216</f>
        <v>AE2114 SDOM L TOC-T9</v>
      </c>
      <c r="O60" s="6">
        <f>AE2114_SDOMKL_DOC!H216</f>
        <v>91.194139194139211</v>
      </c>
      <c r="P60" s="6">
        <f>AE2114_SDOMKL_DOC!I216</f>
        <v>0.40111144543583416</v>
      </c>
      <c r="Q60" s="6">
        <f t="shared" si="1"/>
        <v>90.915673799884345</v>
      </c>
      <c r="R60" s="6"/>
      <c r="S60" s="6"/>
      <c r="T60" s="6"/>
      <c r="U60" s="7"/>
      <c r="V60" s="7"/>
      <c r="W60" s="7"/>
      <c r="X60" s="7"/>
    </row>
    <row r="61" spans="1:24" x14ac:dyDescent="0.2">
      <c r="A61" t="s">
        <v>40</v>
      </c>
      <c r="B61">
        <v>25</v>
      </c>
      <c r="C61">
        <v>2</v>
      </c>
      <c r="D61">
        <v>1</v>
      </c>
      <c r="E61">
        <v>2.238</v>
      </c>
      <c r="F61">
        <v>2.238</v>
      </c>
      <c r="G61">
        <v>0</v>
      </c>
      <c r="H61" s="7">
        <f>AVERAGE(F61:F65)/B$13</f>
        <v>25.391941391941394</v>
      </c>
      <c r="I61" s="7">
        <f>STDEV(F61:F65)/B$13</f>
        <v>0.91124900738035064</v>
      </c>
      <c r="J61" s="7">
        <f>I61/H61*100</f>
        <v>3.5887331075423501</v>
      </c>
      <c r="L61" s="4">
        <f>AE2114_SDOMKL_DOC!C221</f>
        <v>23</v>
      </c>
      <c r="M61" s="4" t="str">
        <f>AE2114_SDOMKL_DOC!A221</f>
        <v>X15</v>
      </c>
      <c r="N61" s="4" t="str">
        <f>AE2114_SDOMKL_DOC!B221</f>
        <v>AE2114 SDOM L TOC-T9</v>
      </c>
      <c r="O61" s="6">
        <f>AE2114_SDOMKL_DOC!H221</f>
        <v>90.798534798534789</v>
      </c>
      <c r="P61" s="6">
        <f>AE2114_SDOMKL_DOC!I221</f>
        <v>0.54329889635272821</v>
      </c>
      <c r="Q61" s="6">
        <f t="shared" si="1"/>
        <v>90.520069404279923</v>
      </c>
      <c r="R61" s="6"/>
      <c r="S61" s="6"/>
      <c r="T61" s="6"/>
      <c r="U61" s="7"/>
      <c r="V61" s="7"/>
      <c r="W61" s="7"/>
      <c r="X61" s="7"/>
    </row>
    <row r="62" spans="1:24" x14ac:dyDescent="0.2">
      <c r="A62" t="s">
        <v>40</v>
      </c>
      <c r="B62">
        <v>25</v>
      </c>
      <c r="C62">
        <v>2</v>
      </c>
      <c r="D62">
        <v>2</v>
      </c>
      <c r="E62">
        <v>2.4009999999999998</v>
      </c>
      <c r="F62">
        <v>2.4009999999999998</v>
      </c>
      <c r="G62">
        <v>0</v>
      </c>
      <c r="H62" s="7"/>
      <c r="I62" s="7"/>
      <c r="J62" s="7"/>
      <c r="L62" s="4">
        <f>AE2114_SDOMKL_DOC!C226</f>
        <v>24</v>
      </c>
      <c r="M62" s="4" t="str">
        <f>AE2114_SDOMKL_DOC!A226</f>
        <v>X16</v>
      </c>
      <c r="N62" s="4" t="str">
        <f>AE2114_SDOMKL_DOC!B226</f>
        <v>AE2114 SDOM KL TOC-T9</v>
      </c>
      <c r="O62" s="6">
        <f>AE2114_SDOMKL_DOC!H226</f>
        <v>86.087912087912088</v>
      </c>
      <c r="P62" s="6">
        <f>AE2114_SDOMKL_DOC!I226</f>
        <v>0.49426123393514237</v>
      </c>
      <c r="Q62" s="6">
        <f t="shared" si="1"/>
        <v>85.809446693657222</v>
      </c>
      <c r="R62" s="6"/>
      <c r="S62" s="6"/>
      <c r="T62" s="6"/>
      <c r="U62" s="7"/>
      <c r="V62" s="7"/>
      <c r="W62" s="7"/>
      <c r="X62" s="7"/>
    </row>
    <row r="63" spans="1:24" x14ac:dyDescent="0.2">
      <c r="A63" t="s">
        <v>40</v>
      </c>
      <c r="B63">
        <v>25</v>
      </c>
      <c r="C63">
        <v>2</v>
      </c>
      <c r="D63">
        <v>3</v>
      </c>
      <c r="E63">
        <v>2.2930000000000001</v>
      </c>
      <c r="F63">
        <v>2.2930000000000001</v>
      </c>
      <c r="G63">
        <v>0</v>
      </c>
      <c r="H63" s="7"/>
      <c r="I63" s="7"/>
      <c r="J63" s="7"/>
      <c r="L63" s="4">
        <f>AE2114_SDOMKL_DOC!C231</f>
        <v>25</v>
      </c>
      <c r="M63" s="4" t="str">
        <f>AE2114_SDOMKL_DOC!A231</f>
        <v>X17</v>
      </c>
      <c r="N63" s="4" t="str">
        <f>AE2114_SDOMKL_DOC!B231</f>
        <v>AE2114 SDOM KL TOC-T9</v>
      </c>
      <c r="O63" s="6">
        <f>AE2114_SDOMKL_DOC!H231</f>
        <v>86.703296703296715</v>
      </c>
      <c r="P63" s="6">
        <f>AE2114_SDOMKL_DOC!I231</f>
        <v>5.8148380462957165E-2</v>
      </c>
      <c r="Q63" s="6">
        <f t="shared" si="1"/>
        <v>86.424831309041849</v>
      </c>
      <c r="R63" s="6"/>
      <c r="S63" s="6"/>
      <c r="T63" s="6"/>
      <c r="U63" s="7"/>
      <c r="V63" s="7"/>
      <c r="W63" s="7"/>
      <c r="X63" s="7"/>
    </row>
    <row r="64" spans="1:24" x14ac:dyDescent="0.2">
      <c r="H64" s="7"/>
      <c r="I64" s="7"/>
      <c r="J64" s="7"/>
      <c r="L64" s="4">
        <f>AE2114_SDOMKL_DOC!C236</f>
        <v>26</v>
      </c>
      <c r="M64" s="4" t="str">
        <f>AE2114_SDOMKL_DOC!A236</f>
        <v>X18</v>
      </c>
      <c r="N64" s="4" t="str">
        <f>AE2114_SDOMKL_DOC!B236</f>
        <v>AE2114 SDOM KL TOC-T9</v>
      </c>
      <c r="O64" s="6">
        <f>AE2114_SDOMKL_DOC!H236</f>
        <v>87.18315018315019</v>
      </c>
      <c r="P64" s="6">
        <f>AE2114_SDOMKL_DOC!I236</f>
        <v>1.5972418161672548</v>
      </c>
      <c r="Q64" s="6">
        <f t="shared" si="1"/>
        <v>86.904684788895324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AE2114_SDOMKL_DOC!C241</f>
        <v>27</v>
      </c>
      <c r="M65" s="4" t="str">
        <f>AE2114_SDOMKL_DOC!A241</f>
        <v>X19</v>
      </c>
      <c r="N65" s="4" t="str">
        <f>AE2114_SDOMKL_DOC!B241</f>
        <v>AE2114 SDOM K DOC-T9</v>
      </c>
      <c r="O65" s="6">
        <f>AE2114_SDOMKL_DOC!H241</f>
        <v>98.556776556776555</v>
      </c>
      <c r="P65" s="6">
        <f>AE2114_SDOMKL_DOC!I241</f>
        <v>0.42508206632642881</v>
      </c>
      <c r="Q65" s="6">
        <f t="shared" si="1"/>
        <v>98.278311162521689</v>
      </c>
      <c r="R65" s="6"/>
      <c r="S65" s="6"/>
      <c r="T65" s="6"/>
      <c r="U65" s="7"/>
      <c r="V65" s="7"/>
      <c r="W65" s="7"/>
      <c r="X65" s="7"/>
    </row>
    <row r="66" spans="1:24" x14ac:dyDescent="0.2">
      <c r="A66" t="s">
        <v>41</v>
      </c>
      <c r="B66">
        <v>50</v>
      </c>
      <c r="C66">
        <v>3</v>
      </c>
      <c r="D66">
        <v>1</v>
      </c>
      <c r="E66">
        <v>4.5430000000000001</v>
      </c>
      <c r="G66">
        <v>1</v>
      </c>
      <c r="H66" s="7">
        <f>AVERAGE(F66:F70)/B$13</f>
        <v>52.776556776556781</v>
      </c>
      <c r="I66" s="7">
        <f>STDEV(F66:F70)/B$13</f>
        <v>0.77675545181251082</v>
      </c>
      <c r="J66" s="7">
        <f>I66/H66*100</f>
        <v>1.4717812211605734</v>
      </c>
      <c r="L66" s="4">
        <f>AE2114_SDOMKL_DOC!C246</f>
        <v>28</v>
      </c>
      <c r="M66" s="4" t="str">
        <f>AE2114_SDOMKL_DOC!A246</f>
        <v>X20</v>
      </c>
      <c r="N66" s="4" t="str">
        <f>AE2114_SDOMKL_DOC!B246</f>
        <v>AE2114 SDOM K DOC-T9</v>
      </c>
      <c r="O66" s="6">
        <f>AE2114_SDOMKL_DOC!H246</f>
        <v>97.476190476190482</v>
      </c>
      <c r="P66" s="6">
        <f>AE2114_SDOMKL_DOC!I246</f>
        <v>0.38482464218506546</v>
      </c>
      <c r="Q66" s="6">
        <f t="shared" si="1"/>
        <v>97.197725081935616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41</v>
      </c>
      <c r="B67">
        <v>50</v>
      </c>
      <c r="C67">
        <v>3</v>
      </c>
      <c r="D67">
        <v>2</v>
      </c>
      <c r="E67">
        <v>4.867</v>
      </c>
      <c r="F67">
        <v>4.867</v>
      </c>
      <c r="G67">
        <v>0</v>
      </c>
      <c r="H67" s="7"/>
      <c r="I67" s="7"/>
      <c r="J67" s="7"/>
      <c r="L67" s="4">
        <f>AE2114_SDOMKL_DOC!C251</f>
        <v>29</v>
      </c>
      <c r="M67" s="4" t="str">
        <f>AE2114_SDOMKL_DOC!A251</f>
        <v>X21</v>
      </c>
      <c r="N67" s="4" t="str">
        <f>AE2114_SDOMKL_DOC!B251</f>
        <v>AE2114 SDOM L DOC-T9</v>
      </c>
      <c r="O67" s="6">
        <f>AE2114_SDOMKL_DOC!H251</f>
        <v>90.106227106227095</v>
      </c>
      <c r="P67" s="6">
        <f>AE2114_SDOMKL_DOC!I251</f>
        <v>1.308769218282209</v>
      </c>
      <c r="Q67" s="6">
        <f t="shared" ref="Q67:Q80" si="2">(O67-Q$2)</f>
        <v>89.827761711972229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41</v>
      </c>
      <c r="B68">
        <v>50</v>
      </c>
      <c r="C68">
        <v>3</v>
      </c>
      <c r="D68">
        <v>3</v>
      </c>
      <c r="E68">
        <v>4.7270000000000003</v>
      </c>
      <c r="F68">
        <v>4.7270000000000003</v>
      </c>
      <c r="G68">
        <v>0</v>
      </c>
      <c r="H68" s="7"/>
      <c r="I68" s="7"/>
      <c r="J68" s="7"/>
      <c r="L68" s="4">
        <f>AE2114_SDOMKL_DOC!C257</f>
        <v>30</v>
      </c>
      <c r="M68" s="4" t="str">
        <f>AE2114_SDOMKL_DOC!A257</f>
        <v>X22</v>
      </c>
      <c r="N68" s="4" t="str">
        <f>AE2114_SDOMKL_DOC!B257</f>
        <v>AE2114 SDOM L DOC-T9</v>
      </c>
      <c r="O68" s="6">
        <f>AE2114_SDOMKL_DOC!H257</f>
        <v>90.73260073260073</v>
      </c>
      <c r="P68" s="6">
        <f>AE2114_SDOMKL_DOC!I257</f>
        <v>0.84296053159991058</v>
      </c>
      <c r="Q68" s="6">
        <f t="shared" si="2"/>
        <v>90.454135338345864</v>
      </c>
      <c r="R68" s="6"/>
      <c r="S68" s="6"/>
      <c r="T68" s="6"/>
      <c r="U68" s="7"/>
      <c r="V68" s="7"/>
      <c r="W68" s="7"/>
      <c r="X68" s="7"/>
    </row>
    <row r="69" spans="1:24" x14ac:dyDescent="0.2">
      <c r="A69" t="s">
        <v>41</v>
      </c>
      <c r="B69">
        <v>50</v>
      </c>
      <c r="C69">
        <v>3</v>
      </c>
      <c r="D69">
        <v>4</v>
      </c>
      <c r="E69">
        <v>4.8140000000000001</v>
      </c>
      <c r="F69">
        <v>4.8140000000000001</v>
      </c>
      <c r="G69">
        <v>0</v>
      </c>
      <c r="H69" s="7"/>
      <c r="I69" s="7"/>
      <c r="J69" s="7"/>
      <c r="L69" s="4">
        <f>AE2114_SDOMKL_DOC!C294</f>
        <v>31</v>
      </c>
      <c r="M69" s="4" t="str">
        <f>AE2114_SDOMKL_DOC!A294</f>
        <v>X23</v>
      </c>
      <c r="N69" s="4" t="str">
        <f>AE2114_SDOMKL_DOC!B294</f>
        <v>AE2114 SDOM KL TOC-T11</v>
      </c>
      <c r="O69" s="6">
        <f>AE2114_SDOMKL_DOC!H294</f>
        <v>84.849816849816861</v>
      </c>
      <c r="P69" s="6">
        <f>AE2114_SDOMKL_DOC!I294</f>
        <v>0.94187641643396025</v>
      </c>
      <c r="Q69" s="6">
        <f t="shared" si="2"/>
        <v>84.571351455561995</v>
      </c>
      <c r="R69" s="6"/>
      <c r="S69" s="6"/>
      <c r="T69" s="6"/>
      <c r="U69" s="7"/>
      <c r="V69" s="7"/>
      <c r="W69" s="7"/>
      <c r="X69" s="7"/>
    </row>
    <row r="70" spans="1:24" x14ac:dyDescent="0.2">
      <c r="H70" s="7"/>
      <c r="I70" s="7"/>
      <c r="J70" s="7"/>
      <c r="L70" s="4">
        <f>AE2114_SDOMKL_DOC!C299</f>
        <v>32</v>
      </c>
      <c r="M70" s="4" t="str">
        <f>AE2114_SDOMKL_DOC!A299</f>
        <v>X24</v>
      </c>
      <c r="N70" s="4" t="str">
        <f>AE2114_SDOMKL_DOC!B299</f>
        <v>AE2114 SDOM KL TOC-T11</v>
      </c>
      <c r="O70" s="6">
        <f>AE2114_SDOMKL_DOC!H299</f>
        <v>86.186813186813183</v>
      </c>
      <c r="P70" s="6">
        <f>AE2114_SDOMKL_DOC!I299</f>
        <v>0.8057275947175111</v>
      </c>
      <c r="Q70" s="6">
        <f t="shared" si="2"/>
        <v>85.908347792558317</v>
      </c>
      <c r="R70" s="6"/>
      <c r="S70" s="6"/>
      <c r="T70" s="6"/>
      <c r="U70" s="7"/>
      <c r="V70" s="7"/>
      <c r="W70" s="7"/>
      <c r="X70" s="7"/>
    </row>
    <row r="71" spans="1:24" x14ac:dyDescent="0.2">
      <c r="H71" s="7"/>
      <c r="I71" s="7"/>
      <c r="J71" s="7"/>
      <c r="L71" s="4">
        <f>AE2114_SDOMKL_DOC!C304</f>
        <v>33</v>
      </c>
      <c r="M71" s="4" t="str">
        <f>AE2114_SDOMKL_DOC!A304</f>
        <v>X25</v>
      </c>
      <c r="N71" s="4" t="str">
        <f>AE2114_SDOMKL_DOC!B304</f>
        <v>AE2114 SDOM KL TOC-T11</v>
      </c>
      <c r="O71" s="6">
        <f>AE2114_SDOMKL_DOC!H304</f>
        <v>85.153846153846146</v>
      </c>
      <c r="P71" s="6">
        <f>AE2114_SDOMKL_DOC!I304</f>
        <v>0.99527928126918808</v>
      </c>
      <c r="Q71" s="6">
        <f t="shared" si="2"/>
        <v>84.87538075959128</v>
      </c>
      <c r="R71" s="6"/>
      <c r="S71" s="6"/>
      <c r="T71" s="6"/>
      <c r="U71" s="7"/>
      <c r="V71" s="7"/>
      <c r="W71" s="7"/>
      <c r="X71" s="7"/>
    </row>
    <row r="72" spans="1:24" x14ac:dyDescent="0.2">
      <c r="A72" t="s">
        <v>42</v>
      </c>
      <c r="B72">
        <v>75</v>
      </c>
      <c r="C72">
        <v>4</v>
      </c>
      <c r="D72">
        <v>1</v>
      </c>
      <c r="E72">
        <v>6.9089999999999998</v>
      </c>
      <c r="F72">
        <v>6.9089999999999998</v>
      </c>
      <c r="G72">
        <v>0</v>
      </c>
      <c r="H72" s="7">
        <f>AVERAGE(F72:F76)/B$13</f>
        <v>77.347985347985357</v>
      </c>
      <c r="I72" s="7">
        <f>STDEV(F72:F76)/B$13</f>
        <v>1.2428922825812017</v>
      </c>
      <c r="J72" s="7">
        <f>I72/H72*100</f>
        <v>1.60688384705753</v>
      </c>
      <c r="L72" s="4">
        <f>AE2114_SDOMKL_DOC!C309</f>
        <v>34</v>
      </c>
      <c r="M72" s="4" t="str">
        <f>AE2114_SDOMKL_DOC!A309</f>
        <v>X26</v>
      </c>
      <c r="N72" s="4" t="str">
        <f>AE2114_SDOMKL_DOC!B309</f>
        <v>AE2114 SDOM KL TOC-T12</v>
      </c>
      <c r="O72" s="6">
        <f>AE2114_SDOMKL_DOC!H309</f>
        <v>79.934065934065941</v>
      </c>
      <c r="P72" s="6">
        <f>AE2114_SDOMKL_DOC!I309</f>
        <v>0.97431077575023273</v>
      </c>
      <c r="Q72" s="6">
        <f t="shared" si="2"/>
        <v>79.655600539811076</v>
      </c>
      <c r="R72" s="6"/>
      <c r="S72" s="6"/>
      <c r="T72" s="6"/>
      <c r="U72" s="7"/>
      <c r="V72" s="7"/>
      <c r="W72" s="7"/>
      <c r="X72" s="7"/>
    </row>
    <row r="73" spans="1:24" x14ac:dyDescent="0.2">
      <c r="A73" t="s">
        <v>42</v>
      </c>
      <c r="B73">
        <v>75</v>
      </c>
      <c r="C73">
        <v>4</v>
      </c>
      <c r="D73">
        <v>2</v>
      </c>
      <c r="E73">
        <v>7.09</v>
      </c>
      <c r="F73">
        <v>7.09</v>
      </c>
      <c r="G73">
        <v>0</v>
      </c>
      <c r="H73" s="7"/>
      <c r="I73" s="7"/>
      <c r="J73" s="7"/>
      <c r="L73" s="4">
        <f>AE2114_SDOMKL_DOC!C314</f>
        <v>35</v>
      </c>
      <c r="M73" s="4" t="str">
        <f>AE2114_SDOMKL_DOC!A314</f>
        <v>X27</v>
      </c>
      <c r="N73" s="4" t="str">
        <f>AE2114_SDOMKL_DOC!B314</f>
        <v>AE2114 SDOM KL TOC-T12</v>
      </c>
      <c r="O73" s="6">
        <f>AE2114_SDOMKL_DOC!H314</f>
        <v>80.490842490842496</v>
      </c>
      <c r="P73" s="6">
        <f>AE2114_SDOMKL_DOC!I314</f>
        <v>0.55820858832549758</v>
      </c>
      <c r="Q73" s="6">
        <f t="shared" si="2"/>
        <v>80.21237709658763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42</v>
      </c>
      <c r="B74">
        <v>75</v>
      </c>
      <c r="C74">
        <v>4</v>
      </c>
      <c r="D74">
        <v>3</v>
      </c>
      <c r="E74">
        <v>7.117</v>
      </c>
      <c r="F74">
        <v>7.117</v>
      </c>
      <c r="G74">
        <v>0</v>
      </c>
      <c r="H74" s="7"/>
      <c r="I74" s="7"/>
      <c r="J74" s="7"/>
      <c r="L74" s="4">
        <f>AE2114_SDOMKL_DOC!C319</f>
        <v>36</v>
      </c>
      <c r="M74" s="4" t="str">
        <f>AE2114_SDOMKL_DOC!A319</f>
        <v>X28</v>
      </c>
      <c r="N74" s="4" t="str">
        <f>AE2114_SDOMKL_DOC!B319</f>
        <v>AE2114 SDOM KL TOC-T12</v>
      </c>
      <c r="O74" s="6">
        <f>AE2114_SDOMKL_DOC!H319</f>
        <v>78.64835164835165</v>
      </c>
      <c r="P74" s="6">
        <f>AE2114_SDOMKL_DOC!I319</f>
        <v>1.3518270229447862</v>
      </c>
      <c r="Q74" s="6">
        <f t="shared" si="2"/>
        <v>78.369886254096784</v>
      </c>
      <c r="R74" s="6"/>
      <c r="S74" s="6"/>
      <c r="T74" s="6"/>
      <c r="U74" s="7"/>
      <c r="V74" s="7"/>
      <c r="W74" s="7"/>
      <c r="X74" s="7"/>
    </row>
    <row r="75" spans="1:24" x14ac:dyDescent="0.2">
      <c r="H75" s="7"/>
      <c r="I75" s="7"/>
      <c r="J75" s="7"/>
      <c r="L75" s="4">
        <f>AE2114_SDOMKL_DOC!C355</f>
        <v>37</v>
      </c>
      <c r="M75" s="4" t="str">
        <f>AE2114_SDOMKL_DOC!A355</f>
        <v>X29</v>
      </c>
      <c r="N75" s="4" t="str">
        <f>AE2114_SDOMKL_DOC!B355</f>
        <v>AE2114 SDOM KL TOC-T13</v>
      </c>
      <c r="O75" s="6">
        <f>AE2114_SDOMKL_DOC!H355</f>
        <v>79.399267399267387</v>
      </c>
      <c r="P75" s="6">
        <f>AE2114_SDOMKL_DOC!I355</f>
        <v>1.2938286880389847</v>
      </c>
      <c r="Q75" s="6">
        <f t="shared" si="2"/>
        <v>79.120802005012521</v>
      </c>
      <c r="R75" s="6"/>
      <c r="S75" s="6"/>
      <c r="T75" s="6"/>
      <c r="U75" s="7"/>
      <c r="V75" s="7"/>
      <c r="W75" s="7"/>
      <c r="X75" s="7"/>
    </row>
    <row r="76" spans="1:24" x14ac:dyDescent="0.2">
      <c r="H76" s="7"/>
      <c r="I76" s="7"/>
      <c r="J76" s="7"/>
      <c r="L76" s="4">
        <f>AE2114_SDOMKL_DOC!C361</f>
        <v>38</v>
      </c>
      <c r="M76" s="4" t="str">
        <f>AE2114_SDOMKL_DOC!A361</f>
        <v>X30</v>
      </c>
      <c r="N76" s="4" t="str">
        <f>AE2114_SDOMKL_DOC!B361</f>
        <v>AE2114 SDOM KL TOC-T13</v>
      </c>
      <c r="O76" s="6">
        <f>AE2114_SDOMKL_DOC!H361</f>
        <v>78.611721611721606</v>
      </c>
      <c r="P76" s="6">
        <f>AE2114_SDOMKL_DOC!I361</f>
        <v>0.26835095835007022</v>
      </c>
      <c r="Q76" s="6">
        <f t="shared" si="2"/>
        <v>78.33325621746674</v>
      </c>
      <c r="R76" s="6"/>
      <c r="S76" s="6"/>
      <c r="T76" s="6"/>
      <c r="U76" s="7"/>
      <c r="V76" s="7"/>
      <c r="W76" s="7"/>
      <c r="X76" s="7"/>
    </row>
    <row r="77" spans="1:24" x14ac:dyDescent="0.2">
      <c r="A77" t="s">
        <v>43</v>
      </c>
      <c r="B77">
        <v>100</v>
      </c>
      <c r="C77">
        <v>5</v>
      </c>
      <c r="D77">
        <v>1</v>
      </c>
      <c r="E77">
        <v>9.1579999999999995</v>
      </c>
      <c r="F77">
        <v>9.1579999999999995</v>
      </c>
      <c r="G77">
        <v>0</v>
      </c>
      <c r="H77" s="7">
        <f>AVERAGE(F77:F81)/B$13</f>
        <v>102.61538461538461</v>
      </c>
      <c r="I77" s="7">
        <f>STDEV(F77:F81)/B$13</f>
        <v>1.7829649164382417</v>
      </c>
      <c r="J77" s="7">
        <f>I77/H77*100</f>
        <v>1.7375220325110303</v>
      </c>
      <c r="L77" s="4">
        <f>AE2114_SDOMKL_DOC!C366</f>
        <v>39</v>
      </c>
      <c r="M77" s="4" t="str">
        <f>AE2114_SDOMKL_DOC!A366</f>
        <v>X31</v>
      </c>
      <c r="N77" s="4" t="str">
        <f>AE2114_SDOMKL_DOC!B366</f>
        <v>AE2114 SDOM KL TOC-T13</v>
      </c>
      <c r="O77" s="6">
        <f>AE2114_SDOMKL_DOC!H366</f>
        <v>78.153846153846146</v>
      </c>
      <c r="P77" s="6">
        <f>AE2114_SDOMKL_DOC!I366</f>
        <v>1.4180934422628868</v>
      </c>
      <c r="Q77" s="6">
        <f t="shared" si="2"/>
        <v>77.87538075959128</v>
      </c>
      <c r="R77" s="6"/>
      <c r="S77" s="6"/>
      <c r="T77" s="6"/>
      <c r="U77" s="7"/>
      <c r="V77" s="7"/>
      <c r="W77" s="7"/>
      <c r="X77" s="7"/>
    </row>
    <row r="78" spans="1:24" x14ac:dyDescent="0.2">
      <c r="A78" t="s">
        <v>43</v>
      </c>
      <c r="B78">
        <v>100</v>
      </c>
      <c r="C78">
        <v>5</v>
      </c>
      <c r="D78">
        <v>2</v>
      </c>
      <c r="E78">
        <v>9.4730000000000008</v>
      </c>
      <c r="F78">
        <v>9.4730000000000008</v>
      </c>
      <c r="G78">
        <v>0</v>
      </c>
      <c r="H78" s="7"/>
      <c r="I78" s="7"/>
      <c r="J78" s="7"/>
      <c r="L78" s="4">
        <f>AE2114_SDOMKL_DOC!C371</f>
        <v>40</v>
      </c>
      <c r="M78" s="4" t="str">
        <f>AE2114_SDOMKL_DOC!A371</f>
        <v>X32</v>
      </c>
      <c r="N78" s="4" t="str">
        <f>AE2114_SDOMKL_DOC!B371</f>
        <v>AE2114 SDOM KL TOC-T14</v>
      </c>
      <c r="O78" s="6">
        <f>AE2114_SDOMKL_DOC!H371</f>
        <v>79.223443223443226</v>
      </c>
      <c r="P78" s="6">
        <f>AE2114_SDOMKL_DOC!I371</f>
        <v>0.90379744237844406</v>
      </c>
      <c r="Q78" s="6">
        <f t="shared" si="2"/>
        <v>78.94497782918836</v>
      </c>
      <c r="R78" s="6"/>
      <c r="S78" s="6"/>
      <c r="T78" s="6"/>
      <c r="U78" s="7"/>
      <c r="V78" s="7"/>
      <c r="W78" s="7"/>
      <c r="X78" s="7"/>
    </row>
    <row r="79" spans="1:24" x14ac:dyDescent="0.2">
      <c r="A79" t="s">
        <v>43</v>
      </c>
      <c r="B79">
        <v>100</v>
      </c>
      <c r="C79">
        <v>5</v>
      </c>
      <c r="D79">
        <v>3</v>
      </c>
      <c r="E79">
        <v>9.3829999999999991</v>
      </c>
      <c r="F79">
        <v>9.3829999999999991</v>
      </c>
      <c r="G79">
        <v>0</v>
      </c>
      <c r="H79" s="7"/>
      <c r="I79" s="7"/>
      <c r="J79" s="7"/>
      <c r="L79" s="4">
        <f>AE2114_SDOMKL_DOC!C377</f>
        <v>41</v>
      </c>
      <c r="M79" s="4" t="str">
        <f>AE2114_SDOMKL_DOC!A377</f>
        <v>X33</v>
      </c>
      <c r="N79" s="4" t="str">
        <f>AE2114_SDOMKL_DOC!B377</f>
        <v>AE2114 SDOM KL TOC-T14</v>
      </c>
      <c r="O79" s="6">
        <f>AE2114_SDOMKL_DOC!H377</f>
        <v>78.384615384615387</v>
      </c>
      <c r="P79" s="6">
        <f>AE2114_SDOMKL_DOC!I377</f>
        <v>0.60857694487913827</v>
      </c>
      <c r="Q79" s="6">
        <f t="shared" si="2"/>
        <v>78.106149990360521</v>
      </c>
      <c r="R79" s="6"/>
      <c r="S79" s="6"/>
      <c r="T79" s="6"/>
      <c r="U79" s="7"/>
      <c r="V79" s="7"/>
      <c r="W79" s="7"/>
      <c r="X79" s="7"/>
    </row>
    <row r="80" spans="1:24" x14ac:dyDescent="0.2">
      <c r="H80" s="7"/>
      <c r="I80" s="7"/>
      <c r="J80" s="7"/>
      <c r="L80" s="4">
        <f>AE2114_SDOMKL_DOC!C382</f>
        <v>42</v>
      </c>
      <c r="M80" s="4" t="str">
        <f>AE2114_SDOMKL_DOC!A382</f>
        <v>X34</v>
      </c>
      <c r="N80" s="4" t="str">
        <f>AE2114_SDOMKL_DOC!B382</f>
        <v>AE2114 SDOM KL TOC-T14</v>
      </c>
      <c r="O80" s="6">
        <f>AE2114_SDOMKL_DOC!H382</f>
        <v>79.384615384615387</v>
      </c>
      <c r="P80" s="6">
        <f>AE2114_SDOMKL_DOC!I382</f>
        <v>0.62560199241715575</v>
      </c>
      <c r="Q80" s="6">
        <f t="shared" si="2"/>
        <v>79.106149990360521</v>
      </c>
      <c r="R80" s="6"/>
      <c r="S80" s="6"/>
      <c r="T80" s="6"/>
      <c r="U80" s="7"/>
      <c r="V80" s="7"/>
      <c r="W80" s="7"/>
      <c r="X80" s="7"/>
    </row>
    <row r="81" spans="1:24" x14ac:dyDescent="0.2">
      <c r="H81" s="7"/>
      <c r="I81" s="7"/>
      <c r="J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A82" t="s">
        <v>34</v>
      </c>
      <c r="B82" t="s">
        <v>35</v>
      </c>
      <c r="C82">
        <v>0</v>
      </c>
      <c r="D82">
        <v>1</v>
      </c>
      <c r="E82">
        <v>0</v>
      </c>
      <c r="F82">
        <v>0</v>
      </c>
      <c r="G82">
        <v>0</v>
      </c>
      <c r="H82" s="7">
        <f>AVERAGE(F82:F86)/B$13</f>
        <v>0</v>
      </c>
      <c r="I82" s="7">
        <f>STDEV(F82:F86)/B$13</f>
        <v>0</v>
      </c>
      <c r="J82" s="7" t="e">
        <f>I82/H82*100</f>
        <v>#DIV/0!</v>
      </c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t="s">
        <v>34</v>
      </c>
      <c r="B83" t="s">
        <v>35</v>
      </c>
      <c r="C83">
        <v>0</v>
      </c>
      <c r="D83">
        <v>2</v>
      </c>
      <c r="E83">
        <v>0</v>
      </c>
      <c r="F83">
        <v>0</v>
      </c>
      <c r="G83">
        <v>0</v>
      </c>
      <c r="H83" s="7"/>
      <c r="I83" s="7"/>
      <c r="J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A84" t="s">
        <v>34</v>
      </c>
      <c r="B84" t="s">
        <v>35</v>
      </c>
      <c r="C84">
        <v>0</v>
      </c>
      <c r="D84">
        <v>3</v>
      </c>
      <c r="E84">
        <v>0</v>
      </c>
      <c r="F84">
        <v>0</v>
      </c>
      <c r="G84">
        <v>0</v>
      </c>
      <c r="H84" s="7"/>
      <c r="I84" s="7"/>
      <c r="J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H85" s="7"/>
      <c r="I85" s="7"/>
      <c r="J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H86" s="7"/>
      <c r="I86" s="7"/>
      <c r="J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A87" t="s">
        <v>31</v>
      </c>
      <c r="B87" t="s">
        <v>32</v>
      </c>
      <c r="C87">
        <v>61</v>
      </c>
      <c r="D87">
        <v>1</v>
      </c>
      <c r="E87">
        <v>5.7229999999999999</v>
      </c>
      <c r="F87">
        <v>5.7229999999999999</v>
      </c>
      <c r="G87">
        <v>0</v>
      </c>
      <c r="H87" s="7">
        <f>AVERAGE(F87:F91)/B$13</f>
        <v>63.117216117216124</v>
      </c>
      <c r="I87" s="7">
        <f>STDEV(F87:F91)/B$13</f>
        <v>0.688050168121915</v>
      </c>
      <c r="J87" s="7">
        <f>I87/H87*100</f>
        <v>1.0901148853652298</v>
      </c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31</v>
      </c>
      <c r="B88" t="s">
        <v>32</v>
      </c>
      <c r="C88">
        <v>61</v>
      </c>
      <c r="D88">
        <v>2</v>
      </c>
      <c r="E88">
        <v>5.694</v>
      </c>
      <c r="F88">
        <v>5.694</v>
      </c>
      <c r="G88">
        <v>0</v>
      </c>
      <c r="H88" s="7"/>
      <c r="I88" s="7"/>
      <c r="J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31</v>
      </c>
      <c r="B89" t="s">
        <v>32</v>
      </c>
      <c r="C89">
        <v>61</v>
      </c>
      <c r="D89">
        <v>3</v>
      </c>
      <c r="E89">
        <v>5.8140000000000001</v>
      </c>
      <c r="F89">
        <v>5.8140000000000001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t="s">
        <v>33</v>
      </c>
      <c r="B92" t="s">
        <v>32</v>
      </c>
      <c r="C92">
        <v>62</v>
      </c>
      <c r="D92">
        <v>1</v>
      </c>
      <c r="E92">
        <v>5.0940000000000003</v>
      </c>
      <c r="G92">
        <v>1</v>
      </c>
      <c r="H92" s="7">
        <f>AVERAGE(F92:F96)/B$13</f>
        <v>58.131868131868131</v>
      </c>
      <c r="I92" s="7">
        <f>STDEV(F92:F96)/B$13</f>
        <v>0.5174179062414741</v>
      </c>
      <c r="J92" s="7">
        <f>I92/H92*100</f>
        <v>0.89007617141728057</v>
      </c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t="s">
        <v>33</v>
      </c>
      <c r="B93" t="s">
        <v>32</v>
      </c>
      <c r="C93">
        <v>62</v>
      </c>
      <c r="D93">
        <v>2</v>
      </c>
      <c r="E93">
        <v>5.2370000000000001</v>
      </c>
      <c r="F93">
        <v>5.2370000000000001</v>
      </c>
      <c r="G93">
        <v>0</v>
      </c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33</v>
      </c>
      <c r="B94" t="s">
        <v>32</v>
      </c>
      <c r="C94">
        <v>62</v>
      </c>
      <c r="D94">
        <v>3</v>
      </c>
      <c r="E94">
        <v>5.327</v>
      </c>
      <c r="F94">
        <v>5.327</v>
      </c>
      <c r="G94">
        <v>0</v>
      </c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t="s">
        <v>33</v>
      </c>
      <c r="B95" t="s">
        <v>32</v>
      </c>
      <c r="C95">
        <v>62</v>
      </c>
      <c r="D95">
        <v>4</v>
      </c>
      <c r="E95">
        <v>5.306</v>
      </c>
      <c r="F95">
        <v>5.306</v>
      </c>
      <c r="G95">
        <v>0</v>
      </c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t="s">
        <v>34</v>
      </c>
      <c r="B98" t="s">
        <v>35</v>
      </c>
      <c r="C98">
        <v>0</v>
      </c>
      <c r="D98">
        <v>1</v>
      </c>
      <c r="E98">
        <v>0</v>
      </c>
      <c r="F98">
        <v>0</v>
      </c>
      <c r="G98">
        <v>0</v>
      </c>
      <c r="H98" s="7">
        <f>AVERAGE(F98:F102)/B$13</f>
        <v>0</v>
      </c>
      <c r="I98" s="7">
        <f>STDEV(F98:F102)/B$13</f>
        <v>0</v>
      </c>
      <c r="J98" s="7" t="e">
        <f>I98/H98*100</f>
        <v>#DIV/0!</v>
      </c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34</v>
      </c>
      <c r="B99" t="s">
        <v>35</v>
      </c>
      <c r="C99">
        <v>0</v>
      </c>
      <c r="D99">
        <v>2</v>
      </c>
      <c r="E99">
        <v>0</v>
      </c>
      <c r="F99">
        <v>0</v>
      </c>
      <c r="G99">
        <v>0</v>
      </c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34</v>
      </c>
      <c r="B100" t="s">
        <v>35</v>
      </c>
      <c r="C100">
        <v>0</v>
      </c>
      <c r="D100">
        <v>3</v>
      </c>
      <c r="E100">
        <v>0</v>
      </c>
      <c r="F100">
        <v>0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t="s">
        <v>44</v>
      </c>
      <c r="B103" t="s">
        <v>49</v>
      </c>
      <c r="C103">
        <v>6</v>
      </c>
      <c r="D103">
        <v>1</v>
      </c>
      <c r="E103">
        <v>3.1360000000000001</v>
      </c>
      <c r="F103">
        <v>3.1360000000000001</v>
      </c>
      <c r="G103">
        <v>0</v>
      </c>
      <c r="H103" s="7">
        <f>AVERAGE(F103:F107)/B$13</f>
        <v>34.630036630036635</v>
      </c>
      <c r="I103" s="7">
        <f>STDEV(F103:F107)/B$13</f>
        <v>0.2201462154039068</v>
      </c>
      <c r="J103" s="7">
        <f>I103/H103*100</f>
        <v>0.63570887249065522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44</v>
      </c>
      <c r="B104" t="s">
        <v>49</v>
      </c>
      <c r="C104">
        <v>6</v>
      </c>
      <c r="D104">
        <v>2</v>
      </c>
      <c r="E104">
        <v>3.1739999999999999</v>
      </c>
      <c r="F104">
        <v>3.1739999999999999</v>
      </c>
      <c r="G104">
        <v>0</v>
      </c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44</v>
      </c>
      <c r="B105" t="s">
        <v>49</v>
      </c>
      <c r="C105">
        <v>6</v>
      </c>
      <c r="D105">
        <v>3</v>
      </c>
      <c r="E105">
        <v>3.3570000000000002</v>
      </c>
      <c r="G105">
        <v>1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A106" t="s">
        <v>44</v>
      </c>
      <c r="B106" t="s">
        <v>49</v>
      </c>
      <c r="C106">
        <v>6</v>
      </c>
      <c r="D106">
        <v>4</v>
      </c>
      <c r="E106">
        <v>3.1440000000000001</v>
      </c>
      <c r="F106">
        <v>3.1440000000000001</v>
      </c>
      <c r="G106">
        <v>0</v>
      </c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H108" s="7"/>
      <c r="I108" s="7"/>
      <c r="J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46</v>
      </c>
      <c r="B109" t="s">
        <v>47</v>
      </c>
      <c r="C109">
        <v>7</v>
      </c>
      <c r="D109">
        <v>1</v>
      </c>
      <c r="E109">
        <v>5.2220000000000004</v>
      </c>
      <c r="F109">
        <v>5.2220000000000004</v>
      </c>
      <c r="G109">
        <v>0</v>
      </c>
      <c r="H109" s="7">
        <f>AVERAGE(F109:F113)/B$13</f>
        <v>57.842490842490839</v>
      </c>
      <c r="I109" s="7">
        <f>STDEV(F109:F113)/B$13</f>
        <v>0.40500630746329325</v>
      </c>
      <c r="J109" s="7">
        <f>I109/H109*100</f>
        <v>0.7001882207426956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46</v>
      </c>
      <c r="B110" t="s">
        <v>47</v>
      </c>
      <c r="C110">
        <v>7</v>
      </c>
      <c r="D110">
        <v>2</v>
      </c>
      <c r="E110">
        <v>5.2919999999999998</v>
      </c>
      <c r="F110">
        <v>5.2919999999999998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A111" t="s">
        <v>46</v>
      </c>
      <c r="B111" t="s">
        <v>47</v>
      </c>
      <c r="C111">
        <v>7</v>
      </c>
      <c r="D111">
        <v>3</v>
      </c>
      <c r="E111">
        <v>5.2770000000000001</v>
      </c>
      <c r="F111">
        <v>5.2770000000000001</v>
      </c>
      <c r="G111">
        <v>0</v>
      </c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t="s">
        <v>48</v>
      </c>
      <c r="B114" t="s">
        <v>45</v>
      </c>
      <c r="C114">
        <v>8</v>
      </c>
      <c r="D114">
        <v>1</v>
      </c>
      <c r="E114">
        <v>7.3710000000000004</v>
      </c>
      <c r="F114">
        <v>7.3710000000000004</v>
      </c>
      <c r="G114">
        <v>0</v>
      </c>
      <c r="H114" s="7">
        <f>AVERAGE(F114:F118)/B$13</f>
        <v>81.347985347985343</v>
      </c>
      <c r="I114" s="7">
        <f>STDEV(F114:F118)/B$13</f>
        <v>0.91376341096987768</v>
      </c>
      <c r="J114" s="7">
        <f>I114/H114*100</f>
        <v>1.1232772478150965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48</v>
      </c>
      <c r="B115" t="s">
        <v>45</v>
      </c>
      <c r="C115">
        <v>8</v>
      </c>
      <c r="D115">
        <v>2</v>
      </c>
      <c r="E115">
        <v>7.4969999999999999</v>
      </c>
      <c r="F115">
        <v>7.4969999999999999</v>
      </c>
      <c r="G115">
        <v>0</v>
      </c>
      <c r="H115" s="7"/>
      <c r="I115" s="7"/>
      <c r="J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A116" t="s">
        <v>48</v>
      </c>
      <c r="B116" t="s">
        <v>45</v>
      </c>
      <c r="C116">
        <v>8</v>
      </c>
      <c r="D116">
        <v>3</v>
      </c>
      <c r="E116">
        <v>7.34</v>
      </c>
      <c r="F116">
        <v>7.34</v>
      </c>
      <c r="G116">
        <v>0</v>
      </c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A119" t="s">
        <v>50</v>
      </c>
      <c r="B119" t="s">
        <v>304</v>
      </c>
      <c r="C119">
        <v>9</v>
      </c>
      <c r="D119">
        <v>1</v>
      </c>
      <c r="E119">
        <v>7.9589999999999996</v>
      </c>
      <c r="F119">
        <v>7.9589999999999996</v>
      </c>
      <c r="G119">
        <v>0</v>
      </c>
      <c r="H119" s="7">
        <f>AVERAGE(F119:F123)/B$13</f>
        <v>89.014652014652015</v>
      </c>
      <c r="I119" s="7">
        <f>STDEV(F119:F123)/B$13</f>
        <v>1.3466508763221996</v>
      </c>
      <c r="J119" s="7">
        <f>I119/H119*100</f>
        <v>1.5128418140651021</v>
      </c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A120" t="s">
        <v>50</v>
      </c>
      <c r="B120" t="s">
        <v>304</v>
      </c>
      <c r="C120">
        <v>9</v>
      </c>
      <c r="D120">
        <v>2</v>
      </c>
      <c r="E120">
        <v>8.1649999999999991</v>
      </c>
      <c r="F120">
        <v>8.1649999999999991</v>
      </c>
      <c r="G120">
        <v>0</v>
      </c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50</v>
      </c>
      <c r="B121" t="s">
        <v>304</v>
      </c>
      <c r="C121">
        <v>9</v>
      </c>
      <c r="D121">
        <v>3</v>
      </c>
      <c r="E121">
        <v>8.1769999999999996</v>
      </c>
      <c r="F121">
        <v>8.1769999999999996</v>
      </c>
      <c r="G121">
        <v>0</v>
      </c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t="s">
        <v>52</v>
      </c>
      <c r="B124" t="s">
        <v>304</v>
      </c>
      <c r="C124">
        <v>10</v>
      </c>
      <c r="D124">
        <v>1</v>
      </c>
      <c r="E124">
        <v>8.1029999999999998</v>
      </c>
      <c r="F124">
        <v>8.1029999999999998</v>
      </c>
      <c r="G124">
        <v>0</v>
      </c>
      <c r="H124" s="7">
        <f>AVERAGE(F124:F128)/B$13</f>
        <v>88.670329670329679</v>
      </c>
      <c r="I124" s="7">
        <f>STDEV(F124:F128)/B$13</f>
        <v>0.33258782308618817</v>
      </c>
      <c r="J124" s="7">
        <f>I124/H124*100</f>
        <v>0.37508355311492281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t="s">
        <v>52</v>
      </c>
      <c r="B125" t="s">
        <v>304</v>
      </c>
      <c r="C125">
        <v>10</v>
      </c>
      <c r="D125">
        <v>2</v>
      </c>
      <c r="E125">
        <v>8.0449999999999999</v>
      </c>
      <c r="F125">
        <v>8.0449999999999999</v>
      </c>
      <c r="G125">
        <v>0</v>
      </c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52</v>
      </c>
      <c r="B126" t="s">
        <v>304</v>
      </c>
      <c r="C126">
        <v>10</v>
      </c>
      <c r="D126">
        <v>3</v>
      </c>
      <c r="E126">
        <v>8.0589999999999993</v>
      </c>
      <c r="F126">
        <v>8.0589999999999993</v>
      </c>
      <c r="G126">
        <v>0</v>
      </c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53</v>
      </c>
      <c r="B129" t="s">
        <v>305</v>
      </c>
      <c r="C129">
        <v>11</v>
      </c>
      <c r="D129">
        <v>1</v>
      </c>
      <c r="E129">
        <v>7.8789999999999996</v>
      </c>
      <c r="F129">
        <v>7.8789999999999996</v>
      </c>
      <c r="G129">
        <v>0</v>
      </c>
      <c r="H129" s="7">
        <f>AVERAGE(F129:F133)/B$13</f>
        <v>87.919413919413913</v>
      </c>
      <c r="I129" s="7">
        <f>STDEV(F129:F133)/B$13</f>
        <v>1.1703339696218487</v>
      </c>
      <c r="J129" s="7">
        <f>I129/H129*100</f>
        <v>1.3311439617813712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A130" t="s">
        <v>53</v>
      </c>
      <c r="B130" t="s">
        <v>305</v>
      </c>
      <c r="C130">
        <v>11</v>
      </c>
      <c r="D130">
        <v>2</v>
      </c>
      <c r="E130">
        <v>8.0459999999999994</v>
      </c>
      <c r="F130">
        <v>8.0459999999999994</v>
      </c>
      <c r="G130">
        <v>0</v>
      </c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A131" t="s">
        <v>53</v>
      </c>
      <c r="B131" t="s">
        <v>305</v>
      </c>
      <c r="C131">
        <v>11</v>
      </c>
      <c r="D131">
        <v>3</v>
      </c>
      <c r="E131">
        <v>8.077</v>
      </c>
      <c r="F131">
        <v>8.077</v>
      </c>
      <c r="G131">
        <v>0</v>
      </c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55</v>
      </c>
      <c r="B134" t="s">
        <v>305</v>
      </c>
      <c r="C134">
        <v>12</v>
      </c>
      <c r="D134">
        <v>1</v>
      </c>
      <c r="E134">
        <v>7.9989999999999997</v>
      </c>
      <c r="F134">
        <v>7.9989999999999997</v>
      </c>
      <c r="G134">
        <v>0</v>
      </c>
      <c r="H134" s="7">
        <f>AVERAGE(F134:F138)/B$13</f>
        <v>87.487179487179489</v>
      </c>
      <c r="I134" s="7">
        <f>STDEV(F134:F138)/B$13</f>
        <v>1.2345083182170375</v>
      </c>
      <c r="J134" s="7">
        <f>I134/H134*100</f>
        <v>1.4110734000722294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A135" t="s">
        <v>55</v>
      </c>
      <c r="B135" t="s">
        <v>305</v>
      </c>
      <c r="C135">
        <v>12</v>
      </c>
      <c r="D135">
        <v>2</v>
      </c>
      <c r="E135">
        <v>7.835</v>
      </c>
      <c r="F135">
        <v>7.835</v>
      </c>
      <c r="G135">
        <v>0</v>
      </c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A136" t="s">
        <v>55</v>
      </c>
      <c r="B136" t="s">
        <v>305</v>
      </c>
      <c r="C136">
        <v>12</v>
      </c>
      <c r="D136">
        <v>3</v>
      </c>
      <c r="E136">
        <v>8.0500000000000007</v>
      </c>
      <c r="F136">
        <v>8.0500000000000007</v>
      </c>
      <c r="G136">
        <v>0</v>
      </c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t="s">
        <v>56</v>
      </c>
      <c r="B139" t="s">
        <v>306</v>
      </c>
      <c r="C139">
        <v>13</v>
      </c>
      <c r="D139">
        <v>1</v>
      </c>
      <c r="E139">
        <v>7.891</v>
      </c>
      <c r="F139">
        <v>7.891</v>
      </c>
      <c r="G139">
        <v>0</v>
      </c>
      <c r="H139" s="7">
        <f>AVERAGE(F139:F143)/B$13</f>
        <v>88.18315018315019</v>
      </c>
      <c r="I139" s="7">
        <f>STDEV(F139:F143)/B$13</f>
        <v>1.3183302340940481</v>
      </c>
      <c r="J139" s="7">
        <f>I139/H139*100</f>
        <v>1.4949910854352211</v>
      </c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A140" t="s">
        <v>56</v>
      </c>
      <c r="B140" t="s">
        <v>306</v>
      </c>
      <c r="C140">
        <v>13</v>
      </c>
      <c r="D140">
        <v>2</v>
      </c>
      <c r="E140">
        <v>8.1229999999999993</v>
      </c>
      <c r="F140">
        <v>8.1229999999999993</v>
      </c>
      <c r="G140">
        <v>0</v>
      </c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A141" t="s">
        <v>56</v>
      </c>
      <c r="B141" t="s">
        <v>306</v>
      </c>
      <c r="C141">
        <v>13</v>
      </c>
      <c r="D141">
        <v>3</v>
      </c>
      <c r="E141">
        <v>8.06</v>
      </c>
      <c r="F141">
        <v>8.06</v>
      </c>
      <c r="G141">
        <v>0</v>
      </c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A144" t="s">
        <v>58</v>
      </c>
      <c r="B144" t="s">
        <v>306</v>
      </c>
      <c r="C144">
        <v>14</v>
      </c>
      <c r="D144">
        <v>1</v>
      </c>
      <c r="E144">
        <v>8.0419999999999998</v>
      </c>
      <c r="F144">
        <v>8.0419999999999998</v>
      </c>
      <c r="G144">
        <v>0</v>
      </c>
      <c r="H144" s="7">
        <f>AVERAGE(F144:F148)/B$13</f>
        <v>88.289377289377299</v>
      </c>
      <c r="I144" s="7">
        <f>STDEV(F144:F148)/B$13</f>
        <v>0.89857145768910573</v>
      </c>
      <c r="J144" s="7">
        <f>I144/H144*100</f>
        <v>1.0177571586488232</v>
      </c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A145" t="s">
        <v>58</v>
      </c>
      <c r="B145" t="s">
        <v>306</v>
      </c>
      <c r="C145">
        <v>14</v>
      </c>
      <c r="D145">
        <v>2</v>
      </c>
      <c r="E145">
        <v>8.1120000000000001</v>
      </c>
      <c r="F145">
        <v>8.1120000000000001</v>
      </c>
      <c r="G145">
        <v>0</v>
      </c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A146" t="s">
        <v>58</v>
      </c>
      <c r="B146" t="s">
        <v>306</v>
      </c>
      <c r="C146">
        <v>14</v>
      </c>
      <c r="D146">
        <v>3</v>
      </c>
      <c r="E146">
        <v>7.9489999999999998</v>
      </c>
      <c r="F146">
        <v>7.9489999999999998</v>
      </c>
      <c r="G146">
        <v>0</v>
      </c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A149" t="s">
        <v>59</v>
      </c>
      <c r="B149" t="s">
        <v>306</v>
      </c>
      <c r="C149">
        <v>15</v>
      </c>
      <c r="D149">
        <v>1</v>
      </c>
      <c r="E149">
        <v>8.0009999999999994</v>
      </c>
      <c r="F149">
        <v>8.0009999999999994</v>
      </c>
      <c r="G149">
        <v>0</v>
      </c>
      <c r="H149" s="7">
        <f>AVERAGE(F149:F153)/B$13</f>
        <v>88.007326007326014</v>
      </c>
      <c r="I149" s="7">
        <f>STDEV(F149:F153)/B$13</f>
        <v>0.19544793512020564</v>
      </c>
      <c r="J149" s="7">
        <f>I149/H149*100</f>
        <v>0.22208143797476124</v>
      </c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A150" t="s">
        <v>59</v>
      </c>
      <c r="B150" t="s">
        <v>306</v>
      </c>
      <c r="C150">
        <v>15</v>
      </c>
      <c r="D150">
        <v>2</v>
      </c>
      <c r="E150">
        <v>7.9960000000000004</v>
      </c>
      <c r="F150">
        <v>7.9960000000000004</v>
      </c>
      <c r="G150">
        <v>0</v>
      </c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A151" t="s">
        <v>59</v>
      </c>
      <c r="B151" t="s">
        <v>306</v>
      </c>
      <c r="C151">
        <v>15</v>
      </c>
      <c r="D151">
        <v>3</v>
      </c>
      <c r="E151">
        <v>8.0289999999999999</v>
      </c>
      <c r="F151">
        <v>8.0289999999999999</v>
      </c>
      <c r="G151">
        <v>0</v>
      </c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A154" t="s">
        <v>60</v>
      </c>
      <c r="B154" t="s">
        <v>307</v>
      </c>
      <c r="C154">
        <v>16</v>
      </c>
      <c r="D154">
        <v>1</v>
      </c>
      <c r="E154">
        <v>7.9870000000000001</v>
      </c>
      <c r="F154">
        <v>7.9870000000000001</v>
      </c>
      <c r="G154">
        <v>0</v>
      </c>
      <c r="H154" s="7">
        <f>AVERAGE(F154:F158)/B$13</f>
        <v>89.205128205128204</v>
      </c>
      <c r="I154" s="7">
        <f>STDEV(F154:F158)/B$13</f>
        <v>1.468023838450458</v>
      </c>
      <c r="J154" s="7">
        <f>I154/H154*100</f>
        <v>1.6456720235575701</v>
      </c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A155" t="s">
        <v>60</v>
      </c>
      <c r="B155" t="s">
        <v>307</v>
      </c>
      <c r="C155">
        <v>16</v>
      </c>
      <c r="D155">
        <v>2</v>
      </c>
      <c r="E155">
        <v>8.2539999999999996</v>
      </c>
      <c r="F155">
        <v>8.2539999999999996</v>
      </c>
      <c r="G155">
        <v>0</v>
      </c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A156" t="s">
        <v>60</v>
      </c>
      <c r="B156" t="s">
        <v>307</v>
      </c>
      <c r="C156">
        <v>16</v>
      </c>
      <c r="D156">
        <v>3</v>
      </c>
      <c r="E156">
        <v>8.1120000000000001</v>
      </c>
      <c r="F156">
        <v>8.1120000000000001</v>
      </c>
      <c r="G156">
        <v>0</v>
      </c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62</v>
      </c>
      <c r="B159" t="s">
        <v>307</v>
      </c>
      <c r="C159">
        <v>17</v>
      </c>
      <c r="D159">
        <v>1</v>
      </c>
      <c r="E159">
        <v>8.2479999999999993</v>
      </c>
      <c r="F159">
        <v>8.2479999999999993</v>
      </c>
      <c r="G159">
        <v>0</v>
      </c>
      <c r="H159" s="7">
        <f>AVERAGE(F159:F163)/B$13</f>
        <v>89.684981684981693</v>
      </c>
      <c r="I159" s="7">
        <f>STDEV(F159:F163)/B$13</f>
        <v>1.127824492186126</v>
      </c>
      <c r="J159" s="7">
        <f>I159/H159*100</f>
        <v>1.2575399704574921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A160" t="s">
        <v>62</v>
      </c>
      <c r="B160" t="s">
        <v>307</v>
      </c>
      <c r="C160">
        <v>17</v>
      </c>
      <c r="D160">
        <v>2</v>
      </c>
      <c r="E160">
        <v>8.048</v>
      </c>
      <c r="F160">
        <v>8.048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A161" t="s">
        <v>62</v>
      </c>
      <c r="B161" t="s">
        <v>307</v>
      </c>
      <c r="C161">
        <v>17</v>
      </c>
      <c r="D161">
        <v>3</v>
      </c>
      <c r="E161">
        <v>8.1880000000000006</v>
      </c>
      <c r="F161">
        <v>8.1880000000000006</v>
      </c>
      <c r="G161">
        <v>0</v>
      </c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H163" s="7"/>
      <c r="I163" s="7"/>
      <c r="J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63</v>
      </c>
      <c r="B164" t="s">
        <v>308</v>
      </c>
      <c r="C164">
        <v>18</v>
      </c>
      <c r="D164">
        <v>1</v>
      </c>
      <c r="E164">
        <v>7.7560000000000002</v>
      </c>
      <c r="G164">
        <v>1</v>
      </c>
      <c r="H164" s="7">
        <f>AVERAGE(F164:F168)/B$13</f>
        <v>89.38827838827838</v>
      </c>
      <c r="I164" s="7">
        <f>STDEV(F164:F168)/B$13</f>
        <v>0.18852907300304844</v>
      </c>
      <c r="J164" s="7">
        <f>I164/H164*100</f>
        <v>0.21091028533308295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63</v>
      </c>
      <c r="B165" t="s">
        <v>308</v>
      </c>
      <c r="C165">
        <v>18</v>
      </c>
      <c r="D165">
        <v>2</v>
      </c>
      <c r="E165">
        <v>8.15</v>
      </c>
      <c r="F165">
        <v>8.15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A166" t="s">
        <v>63</v>
      </c>
      <c r="B166" t="s">
        <v>308</v>
      </c>
      <c r="C166">
        <v>18</v>
      </c>
      <c r="D166">
        <v>3</v>
      </c>
      <c r="E166">
        <v>8.1370000000000005</v>
      </c>
      <c r="F166">
        <v>8.1370000000000005</v>
      </c>
      <c r="G166">
        <v>0</v>
      </c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A167" t="s">
        <v>63</v>
      </c>
      <c r="B167" t="s">
        <v>308</v>
      </c>
      <c r="C167">
        <v>18</v>
      </c>
      <c r="D167">
        <v>4</v>
      </c>
      <c r="E167">
        <v>8.1159999999999997</v>
      </c>
      <c r="F167">
        <v>8.1159999999999997</v>
      </c>
      <c r="G167">
        <v>0</v>
      </c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H168" s="7"/>
      <c r="I168" s="7"/>
      <c r="J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65</v>
      </c>
      <c r="B170" t="s">
        <v>308</v>
      </c>
      <c r="C170">
        <v>19</v>
      </c>
      <c r="D170">
        <v>1</v>
      </c>
      <c r="E170">
        <v>7.8949999999999996</v>
      </c>
      <c r="F170">
        <v>7.8949999999999996</v>
      </c>
      <c r="G170">
        <v>0</v>
      </c>
      <c r="H170" s="7">
        <f>AVERAGE(F170:F174)/B$13</f>
        <v>87.945054945054949</v>
      </c>
      <c r="I170" s="7">
        <f>STDEV(F170:F174)/B$13</f>
        <v>1.5207774850115396</v>
      </c>
      <c r="J170" s="7">
        <f>I170/H170*100</f>
        <v>1.729235925728478</v>
      </c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A171" t="s">
        <v>65</v>
      </c>
      <c r="B171" t="s">
        <v>308</v>
      </c>
      <c r="C171">
        <v>19</v>
      </c>
      <c r="D171">
        <v>2</v>
      </c>
      <c r="E171">
        <v>8.1590000000000007</v>
      </c>
      <c r="F171">
        <v>8.1590000000000007</v>
      </c>
      <c r="G171">
        <v>0</v>
      </c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A172" t="s">
        <v>65</v>
      </c>
      <c r="B172" t="s">
        <v>308</v>
      </c>
      <c r="C172">
        <v>19</v>
      </c>
      <c r="D172">
        <v>3</v>
      </c>
      <c r="E172">
        <v>7.9550000000000001</v>
      </c>
      <c r="F172">
        <v>7.9550000000000001</v>
      </c>
      <c r="G172">
        <v>0</v>
      </c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A175" t="s">
        <v>66</v>
      </c>
      <c r="B175" t="s">
        <v>35</v>
      </c>
      <c r="C175">
        <v>0</v>
      </c>
      <c r="D175">
        <v>1</v>
      </c>
      <c r="E175">
        <v>0.17380000000000001</v>
      </c>
      <c r="F175">
        <v>0.17380000000000001</v>
      </c>
      <c r="G175">
        <v>0</v>
      </c>
      <c r="H175" s="7">
        <f>AVERAGE(F175:F179)/B$13</f>
        <v>1.1307692307692307</v>
      </c>
      <c r="I175" s="7">
        <f>STDEV(F175:F179)/B$13</f>
        <v>1.0023285291643484</v>
      </c>
      <c r="J175" s="7">
        <f>I175/H175*100</f>
        <v>88.641298497527416</v>
      </c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A176" t="s">
        <v>66</v>
      </c>
      <c r="B176" t="s">
        <v>35</v>
      </c>
      <c r="C176">
        <v>0</v>
      </c>
      <c r="D176">
        <v>2</v>
      </c>
      <c r="E176">
        <v>0.13489999999999999</v>
      </c>
      <c r="F176">
        <v>0.13489999999999999</v>
      </c>
      <c r="G176">
        <v>0</v>
      </c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A177" t="s">
        <v>66</v>
      </c>
      <c r="B177" t="s">
        <v>35</v>
      </c>
      <c r="C177">
        <v>0</v>
      </c>
      <c r="D177">
        <v>3</v>
      </c>
      <c r="E177">
        <v>0</v>
      </c>
      <c r="F177">
        <v>0</v>
      </c>
      <c r="G177">
        <v>0</v>
      </c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66</v>
      </c>
      <c r="B180" t="s">
        <v>35</v>
      </c>
      <c r="C180">
        <v>0</v>
      </c>
      <c r="D180">
        <v>1</v>
      </c>
      <c r="E180">
        <v>0</v>
      </c>
      <c r="F180">
        <v>0</v>
      </c>
      <c r="G180">
        <v>0</v>
      </c>
      <c r="H180" s="7">
        <f>AVERAGE(F180:F184)/B$13</f>
        <v>0</v>
      </c>
      <c r="I180" s="7">
        <f>STDEV(F180:F184)/B$13</f>
        <v>0</v>
      </c>
      <c r="J180" s="7" t="e">
        <f>I180/H180*100</f>
        <v>#DIV/0!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A181" t="s">
        <v>66</v>
      </c>
      <c r="B181" t="s">
        <v>35</v>
      </c>
      <c r="C181">
        <v>0</v>
      </c>
      <c r="D181">
        <v>2</v>
      </c>
      <c r="E181">
        <v>0</v>
      </c>
      <c r="F181">
        <v>0</v>
      </c>
      <c r="G181">
        <v>0</v>
      </c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A182" t="s">
        <v>66</v>
      </c>
      <c r="B182" t="s">
        <v>35</v>
      </c>
      <c r="C182">
        <v>0</v>
      </c>
      <c r="D182">
        <v>3</v>
      </c>
      <c r="E182">
        <v>0</v>
      </c>
      <c r="F182">
        <v>0</v>
      </c>
      <c r="G182">
        <v>0</v>
      </c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H183" s="7"/>
      <c r="I183" s="7"/>
      <c r="J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66</v>
      </c>
      <c r="B185" t="s">
        <v>35</v>
      </c>
      <c r="C185">
        <v>0</v>
      </c>
      <c r="D185">
        <v>1</v>
      </c>
      <c r="E185">
        <v>0</v>
      </c>
      <c r="F185">
        <v>0</v>
      </c>
      <c r="G185">
        <v>0</v>
      </c>
      <c r="H185" s="7">
        <f>AVERAGE(F185:F189)/B$13</f>
        <v>0.46227106227106229</v>
      </c>
      <c r="I185" s="7">
        <f>STDEV(F185:F189)/B$13</f>
        <v>0.80067696672231625</v>
      </c>
      <c r="J185" s="7">
        <f>I185/H185*100</f>
        <v>173.20508075688775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A186" t="s">
        <v>66</v>
      </c>
      <c r="B186" t="s">
        <v>35</v>
      </c>
      <c r="C186">
        <v>0</v>
      </c>
      <c r="D186">
        <v>2</v>
      </c>
      <c r="E186">
        <v>0.12620000000000001</v>
      </c>
      <c r="F186">
        <v>0.12620000000000001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A187" t="s">
        <v>66</v>
      </c>
      <c r="B187" t="s">
        <v>35</v>
      </c>
      <c r="C187">
        <v>0</v>
      </c>
      <c r="D187">
        <v>3</v>
      </c>
      <c r="E187">
        <v>0</v>
      </c>
      <c r="F187">
        <v>0</v>
      </c>
      <c r="G187">
        <v>0</v>
      </c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309</v>
      </c>
      <c r="B190" t="s">
        <v>45</v>
      </c>
      <c r="C190">
        <v>66</v>
      </c>
      <c r="D190">
        <v>1</v>
      </c>
      <c r="E190">
        <v>7.2</v>
      </c>
      <c r="F190">
        <v>7.2</v>
      </c>
      <c r="G190">
        <v>0</v>
      </c>
      <c r="H190" s="7">
        <f>AVERAGE(F190:F194)/B$13</f>
        <v>80.391941391941387</v>
      </c>
      <c r="I190" s="7">
        <f>STDEV(F190:F194)/B$13</f>
        <v>1.2230099471869229</v>
      </c>
      <c r="J190" s="7">
        <f>I190/H190*100</f>
        <v>1.5213091337405111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A191" t="s">
        <v>309</v>
      </c>
      <c r="B191" t="s">
        <v>45</v>
      </c>
      <c r="C191">
        <v>66</v>
      </c>
      <c r="D191">
        <v>2</v>
      </c>
      <c r="E191">
        <v>7.4219999999999997</v>
      </c>
      <c r="F191">
        <v>7.4219999999999997</v>
      </c>
      <c r="G191">
        <v>0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A192" t="s">
        <v>309</v>
      </c>
      <c r="B192" t="s">
        <v>45</v>
      </c>
      <c r="C192">
        <v>66</v>
      </c>
      <c r="D192">
        <v>3</v>
      </c>
      <c r="E192">
        <v>7.3250000000000002</v>
      </c>
      <c r="F192">
        <v>7.3250000000000002</v>
      </c>
      <c r="G192">
        <v>0</v>
      </c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A195" t="s">
        <v>310</v>
      </c>
      <c r="B195" t="s">
        <v>47</v>
      </c>
      <c r="C195">
        <v>67</v>
      </c>
      <c r="D195">
        <v>1</v>
      </c>
      <c r="E195">
        <v>5.1109999999999998</v>
      </c>
      <c r="F195">
        <v>5.1109999999999998</v>
      </c>
      <c r="G195">
        <v>0</v>
      </c>
      <c r="H195" s="7">
        <f>AVERAGE(F195:F199)/B$13</f>
        <v>57.095238095238102</v>
      </c>
      <c r="I195" s="7">
        <f>STDEV(F195:F199)/B$13</f>
        <v>0.81321156283493257</v>
      </c>
      <c r="J195" s="7">
        <f>I195/H195*100</f>
        <v>1.4243071575924589</v>
      </c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A196" t="s">
        <v>310</v>
      </c>
      <c r="B196" t="s">
        <v>47</v>
      </c>
      <c r="C196">
        <v>67</v>
      </c>
      <c r="D196">
        <v>2</v>
      </c>
      <c r="E196">
        <v>5.2279999999999998</v>
      </c>
      <c r="F196">
        <v>5.2279999999999998</v>
      </c>
      <c r="G196">
        <v>0</v>
      </c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A197" t="s">
        <v>310</v>
      </c>
      <c r="B197" t="s">
        <v>47</v>
      </c>
      <c r="C197">
        <v>67</v>
      </c>
      <c r="D197">
        <v>3</v>
      </c>
      <c r="E197">
        <v>5.2480000000000002</v>
      </c>
      <c r="F197">
        <v>5.2480000000000002</v>
      </c>
      <c r="G197">
        <v>0</v>
      </c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A200" t="s">
        <v>311</v>
      </c>
      <c r="B200" t="s">
        <v>49</v>
      </c>
      <c r="C200">
        <v>68</v>
      </c>
      <c r="D200">
        <v>1</v>
      </c>
      <c r="E200">
        <v>3.4079999999999999</v>
      </c>
      <c r="F200">
        <v>3.4079999999999999</v>
      </c>
      <c r="G200">
        <v>0</v>
      </c>
      <c r="H200" s="7">
        <f>AVERAGE(F200:F204)/B$13</f>
        <v>37.743589743589737</v>
      </c>
      <c r="I200" s="7">
        <f>STDEV(F200:F204)/B$13</f>
        <v>0.62524800859639229</v>
      </c>
      <c r="J200" s="7">
        <f>I200/H200*100</f>
        <v>1.6565674140801159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A201" t="s">
        <v>311</v>
      </c>
      <c r="B201" t="s">
        <v>49</v>
      </c>
      <c r="C201">
        <v>68</v>
      </c>
      <c r="D201">
        <v>2</v>
      </c>
      <c r="E201">
        <v>3.5</v>
      </c>
      <c r="F201">
        <v>3.5</v>
      </c>
      <c r="G201">
        <v>0</v>
      </c>
      <c r="H201" s="7"/>
      <c r="I201" s="7"/>
      <c r="J201" s="7"/>
    </row>
    <row r="202" spans="1:24" x14ac:dyDescent="0.2">
      <c r="A202" t="s">
        <v>311</v>
      </c>
      <c r="B202" t="s">
        <v>49</v>
      </c>
      <c r="C202">
        <v>68</v>
      </c>
      <c r="D202">
        <v>3</v>
      </c>
      <c r="E202">
        <v>3.3959999999999999</v>
      </c>
      <c r="F202">
        <v>3.3959999999999999</v>
      </c>
      <c r="G202">
        <v>0</v>
      </c>
      <c r="H202" s="7"/>
      <c r="I202" s="7"/>
      <c r="J202" s="7"/>
    </row>
    <row r="203" spans="1:24" x14ac:dyDescent="0.2">
      <c r="H203" s="7"/>
      <c r="I203" s="7"/>
      <c r="J203" s="7"/>
    </row>
    <row r="204" spans="1:24" x14ac:dyDescent="0.2">
      <c r="H204" s="7"/>
      <c r="I204" s="7"/>
      <c r="J204" s="7"/>
    </row>
    <row r="205" spans="1:24" x14ac:dyDescent="0.2">
      <c r="A205" t="s">
        <v>67</v>
      </c>
      <c r="B205" t="s">
        <v>312</v>
      </c>
      <c r="C205">
        <v>20</v>
      </c>
      <c r="D205">
        <v>1</v>
      </c>
      <c r="E205">
        <v>9.2720000000000002</v>
      </c>
      <c r="G205">
        <v>1</v>
      </c>
      <c r="H205" s="7">
        <f>AVERAGE(F205:F209)/B$13</f>
        <v>97.531135531135519</v>
      </c>
      <c r="I205" s="7">
        <f>STDEV(F205:F209)/B$13</f>
        <v>0.64455334910666739</v>
      </c>
      <c r="J205" s="7">
        <f>I205/H205*100</f>
        <v>0.66086931685615646</v>
      </c>
    </row>
    <row r="206" spans="1:24" x14ac:dyDescent="0.2">
      <c r="A206" t="s">
        <v>67</v>
      </c>
      <c r="B206" t="s">
        <v>312</v>
      </c>
      <c r="C206">
        <v>20</v>
      </c>
      <c r="D206">
        <v>2</v>
      </c>
      <c r="E206">
        <v>8.9429999999999996</v>
      </c>
      <c r="F206">
        <v>8.9429999999999996</v>
      </c>
      <c r="G206">
        <v>0</v>
      </c>
      <c r="H206" s="7"/>
      <c r="I206" s="7"/>
      <c r="J206" s="7"/>
    </row>
    <row r="207" spans="1:24" x14ac:dyDescent="0.2">
      <c r="A207" t="s">
        <v>67</v>
      </c>
      <c r="B207" t="s">
        <v>312</v>
      </c>
      <c r="C207">
        <v>20</v>
      </c>
      <c r="D207">
        <v>3</v>
      </c>
      <c r="E207">
        <v>8.8390000000000004</v>
      </c>
      <c r="F207">
        <v>8.8390000000000004</v>
      </c>
      <c r="G207">
        <v>0</v>
      </c>
      <c r="H207" s="7"/>
      <c r="I207" s="7"/>
      <c r="J207" s="7"/>
    </row>
    <row r="208" spans="1:24" x14ac:dyDescent="0.2">
      <c r="A208" t="s">
        <v>67</v>
      </c>
      <c r="B208" t="s">
        <v>312</v>
      </c>
      <c r="C208">
        <v>20</v>
      </c>
      <c r="D208">
        <v>4</v>
      </c>
      <c r="E208">
        <v>8.8439999999999994</v>
      </c>
      <c r="F208">
        <v>8.8439999999999994</v>
      </c>
      <c r="G208">
        <v>0</v>
      </c>
      <c r="H208" s="7"/>
      <c r="I208" s="7"/>
      <c r="J208" s="7"/>
    </row>
    <row r="209" spans="1:10" x14ac:dyDescent="0.2">
      <c r="H209" s="7"/>
      <c r="I209" s="7"/>
      <c r="J209" s="7"/>
    </row>
    <row r="210" spans="1:10" x14ac:dyDescent="0.2">
      <c r="H210" s="7"/>
      <c r="I210" s="7"/>
      <c r="J210" s="7"/>
    </row>
    <row r="211" spans="1:10" x14ac:dyDescent="0.2">
      <c r="A211" t="s">
        <v>69</v>
      </c>
      <c r="B211" t="s">
        <v>312</v>
      </c>
      <c r="C211">
        <v>21</v>
      </c>
      <c r="D211">
        <v>1</v>
      </c>
      <c r="E211">
        <v>8.8699999999999992</v>
      </c>
      <c r="F211">
        <v>8.8699999999999992</v>
      </c>
      <c r="G211">
        <v>0</v>
      </c>
      <c r="H211" s="7">
        <f>AVERAGE(F211:F215)/B$13</f>
        <v>98.139194139194132</v>
      </c>
      <c r="I211" s="7">
        <f>STDEV(F211:F215)/B$13</f>
        <v>1.0980949423960571</v>
      </c>
      <c r="J211" s="7">
        <f>I211/H211*100</f>
        <v>1.1189157930506255</v>
      </c>
    </row>
    <row r="212" spans="1:10" x14ac:dyDescent="0.2">
      <c r="A212" t="s">
        <v>69</v>
      </c>
      <c r="B212" t="s">
        <v>312</v>
      </c>
      <c r="C212">
        <v>21</v>
      </c>
      <c r="D212">
        <v>2</v>
      </c>
      <c r="E212">
        <v>9.0459999999999994</v>
      </c>
      <c r="F212">
        <v>9.0459999999999994</v>
      </c>
      <c r="G212">
        <v>0</v>
      </c>
      <c r="H212" s="7"/>
      <c r="I212" s="7"/>
      <c r="J212" s="7"/>
    </row>
    <row r="213" spans="1:10" x14ac:dyDescent="0.2">
      <c r="A213" t="s">
        <v>69</v>
      </c>
      <c r="B213" t="s">
        <v>312</v>
      </c>
      <c r="C213">
        <v>21</v>
      </c>
      <c r="D213">
        <v>3</v>
      </c>
      <c r="E213">
        <v>8.8759999999999994</v>
      </c>
      <c r="F213">
        <v>8.8759999999999994</v>
      </c>
      <c r="G213">
        <v>0</v>
      </c>
      <c r="H213" s="7"/>
      <c r="I213" s="7"/>
      <c r="J213" s="7"/>
    </row>
    <row r="214" spans="1:10" x14ac:dyDescent="0.2">
      <c r="H214" s="7"/>
      <c r="I214" s="7"/>
      <c r="J214" s="7"/>
    </row>
    <row r="215" spans="1:10" x14ac:dyDescent="0.2">
      <c r="H215" s="7"/>
      <c r="I215" s="7"/>
      <c r="J215" s="7"/>
    </row>
    <row r="216" spans="1:10" x14ac:dyDescent="0.2">
      <c r="A216" t="s">
        <v>70</v>
      </c>
      <c r="B216" t="s">
        <v>313</v>
      </c>
      <c r="C216">
        <v>22</v>
      </c>
      <c r="D216">
        <v>1</v>
      </c>
      <c r="E216">
        <v>8.3350000000000009</v>
      </c>
      <c r="F216">
        <v>8.3350000000000009</v>
      </c>
      <c r="G216">
        <v>0</v>
      </c>
      <c r="H216" s="7">
        <f>AVERAGE(F216:F220)/B$13</f>
        <v>91.194139194139211</v>
      </c>
      <c r="I216" s="7">
        <f>STDEV(F216:F220)/B$13</f>
        <v>0.40111144543583416</v>
      </c>
      <c r="J216" s="7">
        <f>I216/H216*100</f>
        <v>0.43984344715610019</v>
      </c>
    </row>
    <row r="217" spans="1:10" x14ac:dyDescent="0.2">
      <c r="A217" t="s">
        <v>70</v>
      </c>
      <c r="B217" t="s">
        <v>313</v>
      </c>
      <c r="C217">
        <v>22</v>
      </c>
      <c r="D217">
        <v>2</v>
      </c>
      <c r="E217">
        <v>8.2620000000000005</v>
      </c>
      <c r="F217">
        <v>8.2620000000000005</v>
      </c>
      <c r="G217">
        <v>0</v>
      </c>
      <c r="H217" s="7"/>
      <c r="I217" s="7"/>
      <c r="J217" s="7"/>
    </row>
    <row r="218" spans="1:10" x14ac:dyDescent="0.2">
      <c r="A218" t="s">
        <v>70</v>
      </c>
      <c r="B218" t="s">
        <v>313</v>
      </c>
      <c r="C218">
        <v>22</v>
      </c>
      <c r="D218">
        <v>3</v>
      </c>
      <c r="E218">
        <v>8.2989999999999995</v>
      </c>
      <c r="F218">
        <v>8.2989999999999995</v>
      </c>
      <c r="G218">
        <v>0</v>
      </c>
      <c r="H218" s="7"/>
      <c r="I218" s="7"/>
      <c r="J218" s="7"/>
    </row>
    <row r="219" spans="1:10" x14ac:dyDescent="0.2">
      <c r="H219" s="7"/>
      <c r="I219" s="7"/>
      <c r="J219" s="7"/>
    </row>
    <row r="220" spans="1:10" x14ac:dyDescent="0.2">
      <c r="H220" s="7"/>
      <c r="I220" s="7"/>
      <c r="J220" s="7"/>
    </row>
    <row r="221" spans="1:10" x14ac:dyDescent="0.2">
      <c r="A221" t="s">
        <v>72</v>
      </c>
      <c r="B221" t="s">
        <v>313</v>
      </c>
      <c r="C221">
        <v>23</v>
      </c>
      <c r="D221">
        <v>1</v>
      </c>
      <c r="E221">
        <v>8.2970000000000006</v>
      </c>
      <c r="F221">
        <v>8.2970000000000006</v>
      </c>
      <c r="G221">
        <v>0</v>
      </c>
      <c r="H221" s="7">
        <f>AVERAGE(F221:F225)/B$13</f>
        <v>90.798534798534789</v>
      </c>
      <c r="I221" s="7">
        <f>STDEV(F221:F225)/B$13</f>
        <v>0.54329889635272821</v>
      </c>
      <c r="J221" s="7">
        <f>I221/H221*100</f>
        <v>0.59835645757743594</v>
      </c>
    </row>
    <row r="222" spans="1:10" x14ac:dyDescent="0.2">
      <c r="A222" t="s">
        <v>72</v>
      </c>
      <c r="B222" t="s">
        <v>313</v>
      </c>
      <c r="C222">
        <v>23</v>
      </c>
      <c r="D222">
        <v>2</v>
      </c>
      <c r="E222">
        <v>8.2059999999999995</v>
      </c>
      <c r="F222">
        <v>8.2059999999999995</v>
      </c>
      <c r="G222">
        <v>0</v>
      </c>
      <c r="H222" s="7"/>
      <c r="I222" s="7"/>
      <c r="J222" s="7"/>
    </row>
    <row r="223" spans="1:10" x14ac:dyDescent="0.2">
      <c r="A223" t="s">
        <v>72</v>
      </c>
      <c r="B223" t="s">
        <v>313</v>
      </c>
      <c r="C223">
        <v>23</v>
      </c>
      <c r="D223">
        <v>3</v>
      </c>
      <c r="E223">
        <v>8.2850000000000001</v>
      </c>
      <c r="F223">
        <v>8.2850000000000001</v>
      </c>
      <c r="G223">
        <v>0</v>
      </c>
      <c r="H223" s="7"/>
      <c r="I223" s="7"/>
      <c r="J223" s="7"/>
    </row>
    <row r="224" spans="1:10" x14ac:dyDescent="0.2">
      <c r="H224" s="7"/>
      <c r="I224" s="7"/>
      <c r="J224" s="7"/>
    </row>
    <row r="225" spans="1:10" x14ac:dyDescent="0.2">
      <c r="H225" s="7"/>
      <c r="I225" s="7"/>
      <c r="J225" s="7"/>
    </row>
    <row r="226" spans="1:10" x14ac:dyDescent="0.2">
      <c r="A226" t="s">
        <v>73</v>
      </c>
      <c r="B226" t="s">
        <v>314</v>
      </c>
      <c r="C226">
        <v>24</v>
      </c>
      <c r="D226">
        <v>1</v>
      </c>
      <c r="E226">
        <v>7.8170000000000002</v>
      </c>
      <c r="F226">
        <v>7.8170000000000002</v>
      </c>
      <c r="G226">
        <v>0</v>
      </c>
      <c r="H226" s="7">
        <f>AVERAGE(F226:F230)/B$13</f>
        <v>86.087912087912088</v>
      </c>
      <c r="I226" s="7">
        <f>STDEV(F226:F230)/B$13</f>
        <v>0.49426123393514237</v>
      </c>
      <c r="J226" s="7">
        <f>I226/H226*100</f>
        <v>0.57413546448937913</v>
      </c>
    </row>
    <row r="227" spans="1:10" x14ac:dyDescent="0.2">
      <c r="A227" t="s">
        <v>73</v>
      </c>
      <c r="B227" t="s">
        <v>314</v>
      </c>
      <c r="C227">
        <v>24</v>
      </c>
      <c r="D227">
        <v>2</v>
      </c>
      <c r="E227">
        <v>7.8849999999999998</v>
      </c>
      <c r="F227">
        <v>7.8849999999999998</v>
      </c>
      <c r="G227">
        <v>0</v>
      </c>
      <c r="H227" s="7"/>
      <c r="I227" s="7"/>
      <c r="J227" s="7"/>
    </row>
    <row r="228" spans="1:10" x14ac:dyDescent="0.2">
      <c r="A228" t="s">
        <v>73</v>
      </c>
      <c r="B228" t="s">
        <v>314</v>
      </c>
      <c r="C228">
        <v>24</v>
      </c>
      <c r="D228">
        <v>3</v>
      </c>
      <c r="E228">
        <v>7.8</v>
      </c>
      <c r="F228">
        <v>7.8</v>
      </c>
      <c r="G228">
        <v>0</v>
      </c>
      <c r="H228" s="7"/>
      <c r="I228" s="7"/>
      <c r="J228" s="7"/>
    </row>
    <row r="229" spans="1:10" x14ac:dyDescent="0.2">
      <c r="H229" s="7"/>
      <c r="I229" s="7"/>
      <c r="J229" s="7"/>
    </row>
    <row r="230" spans="1:10" x14ac:dyDescent="0.2">
      <c r="H230" s="7"/>
      <c r="I230" s="7"/>
      <c r="J230" s="7"/>
    </row>
    <row r="231" spans="1:10" x14ac:dyDescent="0.2">
      <c r="A231" t="s">
        <v>75</v>
      </c>
      <c r="B231" t="s">
        <v>314</v>
      </c>
      <c r="C231">
        <v>25</v>
      </c>
      <c r="D231">
        <v>1</v>
      </c>
      <c r="E231">
        <v>7.8860000000000001</v>
      </c>
      <c r="F231">
        <v>7.8860000000000001</v>
      </c>
      <c r="G231">
        <v>0</v>
      </c>
      <c r="H231" s="7">
        <f>AVERAGE(F231:F235)/B$13</f>
        <v>86.703296703296715</v>
      </c>
      <c r="I231" s="7">
        <f>STDEV(F231:F235)/B$13</f>
        <v>5.8148380462957165E-2</v>
      </c>
      <c r="J231" s="7">
        <f>I231/H231*100</f>
        <v>6.7065939443968325E-2</v>
      </c>
    </row>
    <row r="232" spans="1:10" x14ac:dyDescent="0.2">
      <c r="A232" t="s">
        <v>75</v>
      </c>
      <c r="B232" t="s">
        <v>314</v>
      </c>
      <c r="C232">
        <v>25</v>
      </c>
      <c r="D232">
        <v>2</v>
      </c>
      <c r="E232">
        <v>7.8959999999999999</v>
      </c>
      <c r="F232">
        <v>7.8959999999999999</v>
      </c>
      <c r="G232">
        <v>0</v>
      </c>
      <c r="H232" s="7"/>
      <c r="I232" s="7"/>
      <c r="J232" s="7"/>
    </row>
    <row r="233" spans="1:10" x14ac:dyDescent="0.2">
      <c r="A233" t="s">
        <v>75</v>
      </c>
      <c r="B233" t="s">
        <v>314</v>
      </c>
      <c r="C233">
        <v>25</v>
      </c>
      <c r="D233">
        <v>3</v>
      </c>
      <c r="E233">
        <v>7.8879999999999999</v>
      </c>
      <c r="F233">
        <v>7.8879999999999999</v>
      </c>
      <c r="G233">
        <v>0</v>
      </c>
      <c r="H233" s="7"/>
      <c r="I233" s="7"/>
      <c r="J233" s="7"/>
    </row>
    <row r="234" spans="1:10" x14ac:dyDescent="0.2">
      <c r="H234" s="7"/>
      <c r="I234" s="7"/>
      <c r="J234" s="7"/>
    </row>
    <row r="235" spans="1:10" x14ac:dyDescent="0.2">
      <c r="H235" s="7"/>
      <c r="I235" s="7"/>
      <c r="J235" s="7"/>
    </row>
    <row r="236" spans="1:10" x14ac:dyDescent="0.2">
      <c r="A236" t="s">
        <v>76</v>
      </c>
      <c r="B236" t="s">
        <v>314</v>
      </c>
      <c r="C236">
        <v>26</v>
      </c>
      <c r="D236">
        <v>1</v>
      </c>
      <c r="E236">
        <v>7.766</v>
      </c>
      <c r="F236">
        <v>7.766</v>
      </c>
      <c r="G236">
        <v>0</v>
      </c>
      <c r="H236" s="7">
        <f>AVERAGE(F236:F240)/B$13</f>
        <v>87.18315018315019</v>
      </c>
      <c r="I236" s="7">
        <f>STDEV(F236:F240)/B$13</f>
        <v>1.5972418161672548</v>
      </c>
      <c r="J236" s="7">
        <f>I236/H236*100</f>
        <v>1.8320533415136362</v>
      </c>
    </row>
    <row r="237" spans="1:10" x14ac:dyDescent="0.2">
      <c r="A237" t="s">
        <v>76</v>
      </c>
      <c r="B237" t="s">
        <v>314</v>
      </c>
      <c r="C237">
        <v>26</v>
      </c>
      <c r="D237">
        <v>2</v>
      </c>
      <c r="E237">
        <v>8.0109999999999992</v>
      </c>
      <c r="F237">
        <v>8.0109999999999992</v>
      </c>
      <c r="G237">
        <v>0</v>
      </c>
      <c r="H237" s="7"/>
      <c r="I237" s="7"/>
      <c r="J237" s="7"/>
    </row>
    <row r="238" spans="1:10" x14ac:dyDescent="0.2">
      <c r="A238" t="s">
        <v>76</v>
      </c>
      <c r="B238" t="s">
        <v>314</v>
      </c>
      <c r="C238">
        <v>26</v>
      </c>
      <c r="D238">
        <v>3</v>
      </c>
      <c r="E238">
        <v>8.0239999999999991</v>
      </c>
      <c r="F238">
        <v>8.0239999999999991</v>
      </c>
      <c r="G238">
        <v>0</v>
      </c>
      <c r="H238" s="7"/>
      <c r="I238" s="7"/>
      <c r="J238" s="7"/>
    </row>
    <row r="239" spans="1:10" x14ac:dyDescent="0.2">
      <c r="H239" s="7"/>
      <c r="I239" s="7"/>
      <c r="J239" s="7"/>
    </row>
    <row r="240" spans="1:10" x14ac:dyDescent="0.2">
      <c r="H240" s="7"/>
      <c r="I240" s="7"/>
      <c r="J240" s="7"/>
    </row>
    <row r="241" spans="1:10" x14ac:dyDescent="0.2">
      <c r="A241" t="s">
        <v>77</v>
      </c>
      <c r="B241" t="s">
        <v>315</v>
      </c>
      <c r="C241">
        <v>27</v>
      </c>
      <c r="D241">
        <v>1</v>
      </c>
      <c r="E241">
        <v>8.9239999999999995</v>
      </c>
      <c r="F241">
        <v>8.9239999999999995</v>
      </c>
      <c r="G241">
        <v>0</v>
      </c>
      <c r="H241" s="7">
        <f>AVERAGE(F241:F245)/B$13</f>
        <v>98.556776556776555</v>
      </c>
      <c r="I241" s="7">
        <f>STDEV(F241:F245)/B$13</f>
        <v>0.42508206632642881</v>
      </c>
      <c r="J241" s="7">
        <f>I241/H241*100</f>
        <v>0.43130678698846003</v>
      </c>
    </row>
    <row r="242" spans="1:10" x14ac:dyDescent="0.2">
      <c r="A242" t="s">
        <v>77</v>
      </c>
      <c r="B242" t="s">
        <v>315</v>
      </c>
      <c r="C242">
        <v>27</v>
      </c>
      <c r="D242">
        <v>2</v>
      </c>
      <c r="E242">
        <v>8.9909999999999997</v>
      </c>
      <c r="F242">
        <v>8.9909999999999997</v>
      </c>
      <c r="G242">
        <v>0</v>
      </c>
      <c r="H242" s="7"/>
      <c r="I242" s="7"/>
      <c r="J242" s="7"/>
    </row>
    <row r="243" spans="1:10" x14ac:dyDescent="0.2">
      <c r="A243" t="s">
        <v>77</v>
      </c>
      <c r="B243" t="s">
        <v>315</v>
      </c>
      <c r="C243">
        <v>27</v>
      </c>
      <c r="D243">
        <v>3</v>
      </c>
      <c r="E243">
        <v>8.9909999999999997</v>
      </c>
      <c r="F243">
        <v>8.9909999999999997</v>
      </c>
      <c r="G243">
        <v>0</v>
      </c>
      <c r="H243" s="7"/>
      <c r="I243" s="7"/>
      <c r="J243" s="7"/>
    </row>
    <row r="244" spans="1:10" x14ac:dyDescent="0.2">
      <c r="H244" s="7"/>
      <c r="I244" s="7"/>
      <c r="J244" s="7"/>
    </row>
    <row r="245" spans="1:10" x14ac:dyDescent="0.2">
      <c r="H245" s="7"/>
      <c r="I245" s="7"/>
      <c r="J245" s="7"/>
    </row>
    <row r="246" spans="1:10" x14ac:dyDescent="0.2">
      <c r="A246" t="s">
        <v>79</v>
      </c>
      <c r="B246" t="s">
        <v>315</v>
      </c>
      <c r="C246">
        <v>28</v>
      </c>
      <c r="D246">
        <v>1</v>
      </c>
      <c r="E246">
        <v>8.83</v>
      </c>
      <c r="F246">
        <v>8.83</v>
      </c>
      <c r="G246">
        <v>0</v>
      </c>
      <c r="H246" s="7">
        <f>AVERAGE(F246:F250)/B$13</f>
        <v>97.476190476190482</v>
      </c>
      <c r="I246" s="7">
        <f>STDEV(F246:F250)/B$13</f>
        <v>0.38482464218506546</v>
      </c>
      <c r="J246" s="7">
        <f>I246/H246*100</f>
        <v>0.39478834811364799</v>
      </c>
    </row>
    <row r="247" spans="1:10" x14ac:dyDescent="0.2">
      <c r="A247" t="s">
        <v>79</v>
      </c>
      <c r="B247" t="s">
        <v>315</v>
      </c>
      <c r="C247">
        <v>28</v>
      </c>
      <c r="D247">
        <v>2</v>
      </c>
      <c r="E247">
        <v>8.8930000000000007</v>
      </c>
      <c r="F247">
        <v>8.8930000000000007</v>
      </c>
      <c r="G247">
        <v>0</v>
      </c>
      <c r="H247" s="7"/>
      <c r="I247" s="7"/>
      <c r="J247" s="7"/>
    </row>
    <row r="248" spans="1:10" x14ac:dyDescent="0.2">
      <c r="A248" t="s">
        <v>79</v>
      </c>
      <c r="B248" t="s">
        <v>315</v>
      </c>
      <c r="C248">
        <v>28</v>
      </c>
      <c r="D248">
        <v>3</v>
      </c>
      <c r="E248">
        <v>8.8879999999999999</v>
      </c>
      <c r="F248">
        <v>8.8879999999999999</v>
      </c>
      <c r="G248">
        <v>0</v>
      </c>
      <c r="H248" s="7"/>
      <c r="I248" s="7"/>
      <c r="J248" s="7"/>
    </row>
    <row r="249" spans="1:10" x14ac:dyDescent="0.2">
      <c r="H249" s="7"/>
      <c r="I249" s="7"/>
      <c r="J249" s="7"/>
    </row>
    <row r="250" spans="1:10" x14ac:dyDescent="0.2">
      <c r="H250" s="7"/>
      <c r="I250" s="7"/>
      <c r="J250" s="7"/>
    </row>
    <row r="251" spans="1:10" x14ac:dyDescent="0.2">
      <c r="A251" t="s">
        <v>80</v>
      </c>
      <c r="B251" t="s">
        <v>316</v>
      </c>
      <c r="C251">
        <v>29</v>
      </c>
      <c r="D251">
        <v>1</v>
      </c>
      <c r="E251">
        <v>8.1069999999999993</v>
      </c>
      <c r="F251">
        <v>8.1069999999999993</v>
      </c>
      <c r="G251">
        <v>0</v>
      </c>
      <c r="H251" s="7">
        <f>AVERAGE(F251:F255)/B$13</f>
        <v>90.106227106227095</v>
      </c>
      <c r="I251" s="7">
        <f>STDEV(F251:F255)/B$13</f>
        <v>1.308769218282209</v>
      </c>
      <c r="J251" s="7">
        <f>I251/H251*100</f>
        <v>1.4524736639336684</v>
      </c>
    </row>
    <row r="252" spans="1:10" x14ac:dyDescent="0.2">
      <c r="A252" t="s">
        <v>80</v>
      </c>
      <c r="B252" t="s">
        <v>316</v>
      </c>
      <c r="C252">
        <v>29</v>
      </c>
      <c r="D252">
        <v>2</v>
      </c>
      <c r="E252">
        <v>8.3339999999999996</v>
      </c>
      <c r="F252">
        <v>8.3339999999999996</v>
      </c>
      <c r="G252">
        <v>0</v>
      </c>
      <c r="H252" s="7"/>
      <c r="I252" s="7"/>
      <c r="J252" s="7"/>
    </row>
    <row r="253" spans="1:10" x14ac:dyDescent="0.2">
      <c r="A253" t="s">
        <v>80</v>
      </c>
      <c r="B253" t="s">
        <v>316</v>
      </c>
      <c r="C253">
        <v>29</v>
      </c>
      <c r="D253">
        <v>3</v>
      </c>
      <c r="E253">
        <v>8.4350000000000005</v>
      </c>
      <c r="G253">
        <v>1</v>
      </c>
      <c r="H253" s="7"/>
      <c r="I253" s="7"/>
      <c r="J253" s="7"/>
    </row>
    <row r="254" spans="1:10" x14ac:dyDescent="0.2">
      <c r="A254" t="s">
        <v>80</v>
      </c>
      <c r="B254" t="s">
        <v>316</v>
      </c>
      <c r="C254">
        <v>29</v>
      </c>
      <c r="D254">
        <v>4</v>
      </c>
      <c r="E254">
        <v>8.1579999999999995</v>
      </c>
      <c r="F254">
        <v>8.1579999999999995</v>
      </c>
      <c r="G254">
        <v>0</v>
      </c>
      <c r="H254" s="7"/>
      <c r="I254" s="7"/>
      <c r="J254" s="7"/>
    </row>
    <row r="255" spans="1:10" x14ac:dyDescent="0.2">
      <c r="H255" s="7"/>
      <c r="I255" s="7"/>
      <c r="J255" s="7"/>
    </row>
    <row r="256" spans="1:10" x14ac:dyDescent="0.2">
      <c r="H256" s="7"/>
      <c r="I256" s="7"/>
      <c r="J256" s="7"/>
    </row>
    <row r="257" spans="1:10" x14ac:dyDescent="0.2">
      <c r="A257" t="s">
        <v>82</v>
      </c>
      <c r="B257" t="s">
        <v>316</v>
      </c>
      <c r="C257">
        <v>30</v>
      </c>
      <c r="D257">
        <v>1</v>
      </c>
      <c r="E257">
        <v>8.1890000000000001</v>
      </c>
      <c r="F257">
        <v>8.1890000000000001</v>
      </c>
      <c r="G257">
        <v>0</v>
      </c>
      <c r="H257" s="7">
        <f>AVERAGE(F257:F261)/B$13</f>
        <v>90.73260073260073</v>
      </c>
      <c r="I257" s="7">
        <f>STDEV(F257:F261)/B$13</f>
        <v>0.84296053159991058</v>
      </c>
      <c r="J257" s="7">
        <f>I257/H257*100</f>
        <v>0.92906025485173849</v>
      </c>
    </row>
    <row r="258" spans="1:10" x14ac:dyDescent="0.2">
      <c r="A258" t="s">
        <v>82</v>
      </c>
      <c r="B258" t="s">
        <v>316</v>
      </c>
      <c r="C258">
        <v>30</v>
      </c>
      <c r="D258">
        <v>2</v>
      </c>
      <c r="E258">
        <v>8.34</v>
      </c>
      <c r="F258">
        <v>8.34</v>
      </c>
      <c r="G258">
        <v>0</v>
      </c>
      <c r="H258" s="7"/>
      <c r="I258" s="7"/>
      <c r="J258" s="7"/>
    </row>
    <row r="259" spans="1:10" x14ac:dyDescent="0.2">
      <c r="A259" t="s">
        <v>82</v>
      </c>
      <c r="B259" t="s">
        <v>316</v>
      </c>
      <c r="C259">
        <v>30</v>
      </c>
      <c r="D259">
        <v>3</v>
      </c>
      <c r="E259">
        <v>8.2409999999999997</v>
      </c>
      <c r="F259">
        <v>8.2409999999999997</v>
      </c>
      <c r="G259">
        <v>0</v>
      </c>
      <c r="H259" s="7"/>
      <c r="I259" s="7"/>
      <c r="J259" s="7"/>
    </row>
    <row r="260" spans="1:10" x14ac:dyDescent="0.2">
      <c r="H260" s="7"/>
      <c r="I260" s="7"/>
      <c r="J260" s="7"/>
    </row>
    <row r="261" spans="1:10" x14ac:dyDescent="0.2">
      <c r="H261" s="7"/>
      <c r="I261" s="7"/>
      <c r="J261" s="7"/>
    </row>
    <row r="262" spans="1:10" x14ac:dyDescent="0.2">
      <c r="A262" t="s">
        <v>83</v>
      </c>
      <c r="B262" t="s">
        <v>35</v>
      </c>
      <c r="C262">
        <v>0</v>
      </c>
      <c r="D262">
        <v>1</v>
      </c>
      <c r="E262">
        <v>0</v>
      </c>
      <c r="F262">
        <v>0</v>
      </c>
      <c r="G262">
        <v>0</v>
      </c>
      <c r="H262" s="7">
        <f>AVERAGE(F262:F266)/B$13</f>
        <v>0.31868131868131866</v>
      </c>
      <c r="I262" s="7">
        <f>STDEV(F262:F266)/B$13</f>
        <v>0.55197223537909279</v>
      </c>
      <c r="J262" s="7">
        <f>I262/H262*100</f>
        <v>173.20508075688775</v>
      </c>
    </row>
    <row r="263" spans="1:10" x14ac:dyDescent="0.2">
      <c r="A263" t="s">
        <v>83</v>
      </c>
      <c r="B263" t="s">
        <v>35</v>
      </c>
      <c r="C263">
        <v>0</v>
      </c>
      <c r="D263">
        <v>2</v>
      </c>
      <c r="E263">
        <v>8.6999999999999994E-2</v>
      </c>
      <c r="F263">
        <v>8.6999999999999994E-2</v>
      </c>
      <c r="G263">
        <v>0</v>
      </c>
      <c r="H263" s="7"/>
      <c r="I263" s="7"/>
      <c r="J263" s="7"/>
    </row>
    <row r="264" spans="1:10" x14ac:dyDescent="0.2">
      <c r="A264" t="s">
        <v>83</v>
      </c>
      <c r="B264" t="s">
        <v>35</v>
      </c>
      <c r="C264">
        <v>0</v>
      </c>
      <c r="D264">
        <v>3</v>
      </c>
      <c r="E264">
        <v>0</v>
      </c>
      <c r="F264">
        <v>0</v>
      </c>
      <c r="G264">
        <v>0</v>
      </c>
      <c r="H264" s="7"/>
      <c r="I264" s="7"/>
      <c r="J264" s="7"/>
    </row>
    <row r="265" spans="1:10" x14ac:dyDescent="0.2">
      <c r="H265" s="7"/>
      <c r="I265" s="7"/>
      <c r="J265" s="7"/>
    </row>
    <row r="266" spans="1:10" x14ac:dyDescent="0.2">
      <c r="H266" s="7"/>
      <c r="I266" s="7"/>
      <c r="J266" s="7"/>
    </row>
    <row r="267" spans="1:10" x14ac:dyDescent="0.2">
      <c r="A267" t="s">
        <v>83</v>
      </c>
      <c r="B267" t="s">
        <v>35</v>
      </c>
      <c r="C267">
        <v>0</v>
      </c>
      <c r="D267">
        <v>1</v>
      </c>
      <c r="E267">
        <v>0</v>
      </c>
      <c r="F267">
        <v>0</v>
      </c>
      <c r="G267">
        <v>0</v>
      </c>
      <c r="H267" s="7">
        <f>AVERAGE(F267:F271)/B$13</f>
        <v>0.57875457875457881</v>
      </c>
      <c r="I267" s="7">
        <f>STDEV(F267:F271)/B$13</f>
        <v>1.0024323355160536</v>
      </c>
      <c r="J267" s="7">
        <f>I267/H267*100</f>
        <v>173.20508075688772</v>
      </c>
    </row>
    <row r="268" spans="1:10" x14ac:dyDescent="0.2">
      <c r="A268" t="s">
        <v>83</v>
      </c>
      <c r="B268" t="s">
        <v>35</v>
      </c>
      <c r="C268">
        <v>0</v>
      </c>
      <c r="D268">
        <v>2</v>
      </c>
      <c r="E268">
        <v>0</v>
      </c>
      <c r="F268">
        <v>0</v>
      </c>
      <c r="G268">
        <v>0</v>
      </c>
      <c r="H268" s="7"/>
      <c r="I268" s="7"/>
      <c r="J268" s="7"/>
    </row>
    <row r="269" spans="1:10" x14ac:dyDescent="0.2">
      <c r="A269" t="s">
        <v>83</v>
      </c>
      <c r="B269" t="s">
        <v>35</v>
      </c>
      <c r="C269">
        <v>0</v>
      </c>
      <c r="D269">
        <v>3</v>
      </c>
      <c r="E269">
        <v>0.158</v>
      </c>
      <c r="F269">
        <v>0.158</v>
      </c>
      <c r="G269">
        <v>0</v>
      </c>
      <c r="H269" s="7"/>
      <c r="I269" s="7"/>
      <c r="J269" s="7"/>
    </row>
    <row r="270" spans="1:10" x14ac:dyDescent="0.2">
      <c r="H270" s="7"/>
      <c r="I270" s="7"/>
      <c r="J270" s="7"/>
    </row>
    <row r="271" spans="1:10" x14ac:dyDescent="0.2">
      <c r="H271" s="7"/>
      <c r="I271" s="7"/>
      <c r="J271" s="7"/>
    </row>
    <row r="272" spans="1:10" x14ac:dyDescent="0.2">
      <c r="A272" t="s">
        <v>83</v>
      </c>
      <c r="B272" t="s">
        <v>35</v>
      </c>
      <c r="C272">
        <v>0</v>
      </c>
      <c r="D272">
        <v>1</v>
      </c>
      <c r="E272">
        <v>0</v>
      </c>
      <c r="F272">
        <v>0</v>
      </c>
      <c r="G272">
        <v>0</v>
      </c>
      <c r="H272" s="7">
        <f>AVERAGE(F272:F276)/B$13</f>
        <v>0.33882783882783885</v>
      </c>
      <c r="I272" s="7">
        <f>STDEV(F272:F276)/B$13</f>
        <v>0.58686703186857558</v>
      </c>
      <c r="J272" s="7">
        <f>I272/H272*100</f>
        <v>173.2050807568877</v>
      </c>
    </row>
    <row r="273" spans="1:10" x14ac:dyDescent="0.2">
      <c r="A273" t="s">
        <v>83</v>
      </c>
      <c r="B273" t="s">
        <v>35</v>
      </c>
      <c r="C273">
        <v>0</v>
      </c>
      <c r="D273">
        <v>2</v>
      </c>
      <c r="E273">
        <v>9.2499999999999999E-2</v>
      </c>
      <c r="F273">
        <v>9.2499999999999999E-2</v>
      </c>
      <c r="G273">
        <v>0</v>
      </c>
      <c r="H273" s="7"/>
      <c r="I273" s="7"/>
      <c r="J273" s="7"/>
    </row>
    <row r="274" spans="1:10" x14ac:dyDescent="0.2">
      <c r="A274" t="s">
        <v>83</v>
      </c>
      <c r="B274" t="s">
        <v>35</v>
      </c>
      <c r="C274">
        <v>0</v>
      </c>
      <c r="D274">
        <v>3</v>
      </c>
      <c r="E274">
        <v>0</v>
      </c>
      <c r="F274">
        <v>0</v>
      </c>
      <c r="G274">
        <v>0</v>
      </c>
      <c r="H274" s="7"/>
      <c r="I274" s="7"/>
      <c r="J274" s="7"/>
    </row>
    <row r="275" spans="1:10" x14ac:dyDescent="0.2">
      <c r="H275" s="7"/>
      <c r="I275" s="7"/>
      <c r="J275" s="7"/>
    </row>
    <row r="276" spans="1:10" x14ac:dyDescent="0.2">
      <c r="H276" s="7"/>
      <c r="I276" s="7"/>
      <c r="J276" s="7"/>
    </row>
    <row r="277" spans="1:10" x14ac:dyDescent="0.2">
      <c r="A277" t="s">
        <v>317</v>
      </c>
      <c r="B277" t="s">
        <v>49</v>
      </c>
      <c r="C277">
        <v>6</v>
      </c>
      <c r="D277">
        <v>1</v>
      </c>
      <c r="E277">
        <v>3.0470000000000002</v>
      </c>
      <c r="F277">
        <v>3.0470000000000002</v>
      </c>
      <c r="G277">
        <v>0</v>
      </c>
      <c r="H277" s="7">
        <f>AVERAGE(F277:F281)/B$13</f>
        <v>34.117216117216117</v>
      </c>
      <c r="I277" s="7">
        <f>STDEV(F277:F281)/B$13</f>
        <v>0.94046504446423318</v>
      </c>
      <c r="J277" s="7">
        <f>I277/H277*100</f>
        <v>2.756570293523037</v>
      </c>
    </row>
    <row r="278" spans="1:10" x14ac:dyDescent="0.2">
      <c r="A278" t="s">
        <v>317</v>
      </c>
      <c r="B278" t="s">
        <v>49</v>
      </c>
      <c r="C278">
        <v>6</v>
      </c>
      <c r="D278">
        <v>2</v>
      </c>
      <c r="E278">
        <v>3.0640000000000001</v>
      </c>
      <c r="F278">
        <v>3.0640000000000001</v>
      </c>
      <c r="G278">
        <v>0</v>
      </c>
      <c r="H278" s="7"/>
      <c r="I278" s="7"/>
      <c r="J278" s="7"/>
    </row>
    <row r="279" spans="1:10" x14ac:dyDescent="0.2">
      <c r="A279" t="s">
        <v>317</v>
      </c>
      <c r="B279" t="s">
        <v>49</v>
      </c>
      <c r="C279">
        <v>6</v>
      </c>
      <c r="D279">
        <v>3</v>
      </c>
      <c r="E279">
        <v>3.2029999999999998</v>
      </c>
      <c r="F279">
        <v>3.2029999999999998</v>
      </c>
      <c r="G279">
        <v>0</v>
      </c>
      <c r="H279" s="7"/>
      <c r="I279" s="7"/>
      <c r="J279" s="7"/>
    </row>
    <row r="280" spans="1:10" x14ac:dyDescent="0.2">
      <c r="H280" s="7"/>
      <c r="I280" s="7"/>
      <c r="J280" s="7"/>
    </row>
    <row r="281" spans="1:10" x14ac:dyDescent="0.2">
      <c r="H281" s="7"/>
      <c r="I281" s="7"/>
      <c r="J281" s="7"/>
    </row>
    <row r="282" spans="1:10" x14ac:dyDescent="0.2">
      <c r="A282" t="s">
        <v>318</v>
      </c>
      <c r="B282" t="s">
        <v>47</v>
      </c>
      <c r="C282">
        <v>7</v>
      </c>
      <c r="D282">
        <v>1</v>
      </c>
      <c r="E282">
        <v>4.8659999999999997</v>
      </c>
      <c r="G282">
        <v>1</v>
      </c>
      <c r="H282" s="7">
        <f>AVERAGE(F282:F286)/B$13</f>
        <v>56.516483516483518</v>
      </c>
      <c r="I282" s="7">
        <f>STDEV(F282:F286)/B$13</f>
        <v>0.27647792583316677</v>
      </c>
      <c r="J282" s="7">
        <f>I282/H282*100</f>
        <v>0.48919874102310273</v>
      </c>
    </row>
    <row r="283" spans="1:10" x14ac:dyDescent="0.2">
      <c r="A283" t="s">
        <v>318</v>
      </c>
      <c r="B283" t="s">
        <v>47</v>
      </c>
      <c r="C283">
        <v>7</v>
      </c>
      <c r="D283">
        <v>2</v>
      </c>
      <c r="E283">
        <v>5.13</v>
      </c>
      <c r="F283">
        <v>5.13</v>
      </c>
      <c r="G283">
        <v>0</v>
      </c>
      <c r="H283" s="7"/>
      <c r="I283" s="7"/>
      <c r="J283" s="7"/>
    </row>
    <row r="284" spans="1:10" x14ac:dyDescent="0.2">
      <c r="A284" t="s">
        <v>318</v>
      </c>
      <c r="B284" t="s">
        <v>47</v>
      </c>
      <c r="C284">
        <v>7</v>
      </c>
      <c r="D284">
        <v>3</v>
      </c>
      <c r="E284">
        <v>5.1719999999999997</v>
      </c>
      <c r="F284">
        <v>5.1719999999999997</v>
      </c>
      <c r="G284">
        <v>0</v>
      </c>
      <c r="H284" s="7"/>
      <c r="I284" s="7"/>
      <c r="J284" s="7"/>
    </row>
    <row r="285" spans="1:10" x14ac:dyDescent="0.2">
      <c r="A285" t="s">
        <v>318</v>
      </c>
      <c r="B285" t="s">
        <v>47</v>
      </c>
      <c r="C285">
        <v>7</v>
      </c>
      <c r="D285">
        <v>4</v>
      </c>
      <c r="E285">
        <v>5.1269999999999998</v>
      </c>
      <c r="F285">
        <v>5.1269999999999998</v>
      </c>
      <c r="G285">
        <v>0</v>
      </c>
      <c r="H285" s="7"/>
      <c r="I285" s="7"/>
      <c r="J285" s="7"/>
    </row>
    <row r="286" spans="1:10" x14ac:dyDescent="0.2">
      <c r="H286" s="7"/>
      <c r="I286" s="7"/>
      <c r="J286" s="7"/>
    </row>
    <row r="287" spans="1:10" x14ac:dyDescent="0.2">
      <c r="H287" s="7"/>
      <c r="I287" s="7"/>
      <c r="J287" s="7"/>
    </row>
    <row r="288" spans="1:10" x14ac:dyDescent="0.2">
      <c r="A288" t="s">
        <v>319</v>
      </c>
      <c r="B288" t="s">
        <v>45</v>
      </c>
      <c r="C288">
        <v>8</v>
      </c>
      <c r="D288">
        <v>1</v>
      </c>
      <c r="E288">
        <v>7.077</v>
      </c>
      <c r="G288">
        <v>1</v>
      </c>
      <c r="H288" s="7">
        <f>AVERAGE(F288:F292)/B$13</f>
        <v>80.45787545787546</v>
      </c>
      <c r="I288" s="7">
        <f>STDEV(F288:F292)/B$13</f>
        <v>0.57630352220697423</v>
      </c>
      <c r="J288" s="7">
        <f>I288/H288*100</f>
        <v>0.71627981590031398</v>
      </c>
    </row>
    <row r="289" spans="1:10" x14ac:dyDescent="0.2">
      <c r="A289" t="s">
        <v>319</v>
      </c>
      <c r="B289" t="s">
        <v>45</v>
      </c>
      <c r="C289">
        <v>8</v>
      </c>
      <c r="D289">
        <v>2</v>
      </c>
      <c r="E289">
        <v>7.3819999999999997</v>
      </c>
      <c r="F289">
        <v>7.3819999999999997</v>
      </c>
      <c r="G289">
        <v>0</v>
      </c>
      <c r="H289" s="7"/>
      <c r="I289" s="7"/>
      <c r="J289" s="7"/>
    </row>
    <row r="290" spans="1:10" x14ac:dyDescent="0.2">
      <c r="A290" t="s">
        <v>319</v>
      </c>
      <c r="B290" t="s">
        <v>45</v>
      </c>
      <c r="C290">
        <v>8</v>
      </c>
      <c r="D290">
        <v>3</v>
      </c>
      <c r="E290">
        <v>7.2960000000000003</v>
      </c>
      <c r="F290">
        <v>7.2960000000000003</v>
      </c>
      <c r="G290">
        <v>0</v>
      </c>
      <c r="H290" s="7"/>
      <c r="I290" s="7"/>
      <c r="J290" s="7"/>
    </row>
    <row r="291" spans="1:10" x14ac:dyDescent="0.2">
      <c r="A291" t="s">
        <v>319</v>
      </c>
      <c r="B291" t="s">
        <v>45</v>
      </c>
      <c r="C291">
        <v>8</v>
      </c>
      <c r="D291">
        <v>4</v>
      </c>
      <c r="E291">
        <v>7.2869999999999999</v>
      </c>
      <c r="F291">
        <v>7.2869999999999999</v>
      </c>
      <c r="G291">
        <v>0</v>
      </c>
      <c r="H291" s="7"/>
      <c r="I291" s="7"/>
      <c r="J291" s="7"/>
    </row>
    <row r="292" spans="1:10" x14ac:dyDescent="0.2">
      <c r="H292" s="7"/>
      <c r="I292" s="7"/>
      <c r="J292" s="7"/>
    </row>
    <row r="293" spans="1:10" x14ac:dyDescent="0.2">
      <c r="H293" s="7"/>
      <c r="I293" s="7"/>
      <c r="J293" s="7"/>
    </row>
    <row r="294" spans="1:10" x14ac:dyDescent="0.2">
      <c r="A294" t="s">
        <v>84</v>
      </c>
      <c r="B294" t="s">
        <v>320</v>
      </c>
      <c r="C294">
        <v>31</v>
      </c>
      <c r="D294">
        <v>1</v>
      </c>
      <c r="E294">
        <v>7.649</v>
      </c>
      <c r="F294">
        <v>7.649</v>
      </c>
      <c r="G294">
        <v>0</v>
      </c>
      <c r="H294" s="7">
        <f>AVERAGE(F294:F298)/B$13</f>
        <v>84.849816849816861</v>
      </c>
      <c r="I294" s="7">
        <f>STDEV(F294:F298)/B$13</f>
        <v>0.94187641643396025</v>
      </c>
      <c r="J294" s="7">
        <f>I294/H294*100</f>
        <v>1.110051207418715</v>
      </c>
    </row>
    <row r="295" spans="1:10" x14ac:dyDescent="0.2">
      <c r="A295" t="s">
        <v>84</v>
      </c>
      <c r="B295" t="s">
        <v>320</v>
      </c>
      <c r="C295">
        <v>31</v>
      </c>
      <c r="D295">
        <v>2</v>
      </c>
      <c r="E295">
        <v>7.8159999999999998</v>
      </c>
      <c r="F295">
        <v>7.8159999999999998</v>
      </c>
      <c r="G295">
        <v>0</v>
      </c>
      <c r="H295" s="7"/>
      <c r="I295" s="7"/>
      <c r="J295" s="7"/>
    </row>
    <row r="296" spans="1:10" x14ac:dyDescent="0.2">
      <c r="A296" t="s">
        <v>84</v>
      </c>
      <c r="B296" t="s">
        <v>320</v>
      </c>
      <c r="C296">
        <v>31</v>
      </c>
      <c r="D296">
        <v>3</v>
      </c>
      <c r="E296">
        <v>7.6989999999999998</v>
      </c>
      <c r="F296">
        <v>7.6989999999999998</v>
      </c>
      <c r="G296">
        <v>0</v>
      </c>
      <c r="H296" s="7"/>
      <c r="I296" s="7"/>
      <c r="J296" s="7"/>
    </row>
    <row r="297" spans="1:10" x14ac:dyDescent="0.2">
      <c r="H297" s="7"/>
      <c r="I297" s="7"/>
      <c r="J297" s="7"/>
    </row>
    <row r="298" spans="1:10" x14ac:dyDescent="0.2">
      <c r="H298" s="7"/>
      <c r="I298" s="7"/>
      <c r="J298" s="7"/>
    </row>
    <row r="299" spans="1:10" x14ac:dyDescent="0.2">
      <c r="A299" t="s">
        <v>86</v>
      </c>
      <c r="B299" t="s">
        <v>320</v>
      </c>
      <c r="C299">
        <v>32</v>
      </c>
      <c r="D299">
        <v>1</v>
      </c>
      <c r="E299">
        <v>7.7629999999999999</v>
      </c>
      <c r="F299">
        <v>7.7629999999999999</v>
      </c>
      <c r="G299">
        <v>0</v>
      </c>
      <c r="H299" s="7">
        <f>AVERAGE(F299:F303)/B$13</f>
        <v>86.186813186813183</v>
      </c>
      <c r="I299" s="7">
        <f>STDEV(F299:F303)/B$13</f>
        <v>0.8057275947175111</v>
      </c>
      <c r="J299" s="7">
        <f>I299/H299*100</f>
        <v>0.93486180185252465</v>
      </c>
    </row>
    <row r="300" spans="1:10" x14ac:dyDescent="0.2">
      <c r="A300" t="s">
        <v>86</v>
      </c>
      <c r="B300" t="s">
        <v>320</v>
      </c>
      <c r="C300">
        <v>32</v>
      </c>
      <c r="D300">
        <v>2</v>
      </c>
      <c r="E300">
        <v>7.859</v>
      </c>
      <c r="F300">
        <v>7.859</v>
      </c>
      <c r="G300">
        <v>0</v>
      </c>
      <c r="H300" s="7"/>
      <c r="I300" s="7"/>
      <c r="J300" s="7"/>
    </row>
    <row r="301" spans="1:10" x14ac:dyDescent="0.2">
      <c r="A301" t="s">
        <v>86</v>
      </c>
      <c r="B301" t="s">
        <v>320</v>
      </c>
      <c r="C301">
        <v>32</v>
      </c>
      <c r="D301">
        <v>3</v>
      </c>
      <c r="E301">
        <v>7.907</v>
      </c>
      <c r="F301">
        <v>7.907</v>
      </c>
      <c r="G301">
        <v>0</v>
      </c>
      <c r="H301" s="7"/>
      <c r="I301" s="7"/>
      <c r="J301" s="7"/>
    </row>
    <row r="302" spans="1:10" x14ac:dyDescent="0.2">
      <c r="H302" s="7"/>
      <c r="I302" s="7"/>
      <c r="J302" s="7"/>
    </row>
    <row r="303" spans="1:10" x14ac:dyDescent="0.2">
      <c r="H303" s="7"/>
      <c r="I303" s="7"/>
      <c r="J303" s="7"/>
    </row>
    <row r="304" spans="1:10" x14ac:dyDescent="0.2">
      <c r="A304" t="s">
        <v>87</v>
      </c>
      <c r="B304" t="s">
        <v>320</v>
      </c>
      <c r="C304">
        <v>33</v>
      </c>
      <c r="D304">
        <v>1</v>
      </c>
      <c r="E304">
        <v>7.6479999999999997</v>
      </c>
      <c r="F304">
        <v>7.6479999999999997</v>
      </c>
      <c r="G304">
        <v>0</v>
      </c>
      <c r="H304" s="7">
        <f>AVERAGE(F304:F308)/B$13</f>
        <v>85.153846153846146</v>
      </c>
      <c r="I304" s="7">
        <f>STDEV(F304:F308)/B$13</f>
        <v>0.99527928126918808</v>
      </c>
      <c r="J304" s="7">
        <f>I304/H304*100</f>
        <v>1.1688013239836899</v>
      </c>
    </row>
    <row r="305" spans="1:10" x14ac:dyDescent="0.2">
      <c r="A305" t="s">
        <v>87</v>
      </c>
      <c r="B305" t="s">
        <v>320</v>
      </c>
      <c r="C305">
        <v>33</v>
      </c>
      <c r="D305">
        <v>2</v>
      </c>
      <c r="E305">
        <v>7.8230000000000004</v>
      </c>
      <c r="F305">
        <v>7.8230000000000004</v>
      </c>
      <c r="G305">
        <v>0</v>
      </c>
      <c r="H305" s="7"/>
      <c r="I305" s="7"/>
      <c r="J305" s="7"/>
    </row>
    <row r="306" spans="1:10" x14ac:dyDescent="0.2">
      <c r="A306" t="s">
        <v>87</v>
      </c>
      <c r="B306" t="s">
        <v>320</v>
      </c>
      <c r="C306">
        <v>33</v>
      </c>
      <c r="D306">
        <v>3</v>
      </c>
      <c r="E306">
        <v>7.7759999999999998</v>
      </c>
      <c r="F306">
        <v>7.7759999999999998</v>
      </c>
      <c r="G306">
        <v>0</v>
      </c>
      <c r="H306" s="7"/>
      <c r="I306" s="7"/>
      <c r="J306" s="7"/>
    </row>
    <row r="307" spans="1:10" x14ac:dyDescent="0.2">
      <c r="H307" s="7"/>
      <c r="I307" s="7"/>
      <c r="J307" s="7"/>
    </row>
    <row r="308" spans="1:10" x14ac:dyDescent="0.2">
      <c r="H308" s="7"/>
      <c r="I308" s="7"/>
      <c r="J308" s="7"/>
    </row>
    <row r="309" spans="1:10" x14ac:dyDescent="0.2">
      <c r="A309" t="s">
        <v>88</v>
      </c>
      <c r="B309" t="s">
        <v>321</v>
      </c>
      <c r="C309">
        <v>34</v>
      </c>
      <c r="D309">
        <v>1</v>
      </c>
      <c r="E309">
        <v>7.3049999999999997</v>
      </c>
      <c r="F309">
        <v>7.3049999999999997</v>
      </c>
      <c r="G309">
        <v>0</v>
      </c>
      <c r="H309" s="7">
        <f>AVERAGE(F309:F313)/B$13</f>
        <v>79.934065934065941</v>
      </c>
      <c r="I309" s="7">
        <f>STDEV(F309:F313)/B$13</f>
        <v>0.97431077575023273</v>
      </c>
      <c r="J309" s="7">
        <f>I309/H309*100</f>
        <v>1.2188930518734007</v>
      </c>
    </row>
    <row r="310" spans="1:10" x14ac:dyDescent="0.2">
      <c r="A310" t="s">
        <v>88</v>
      </c>
      <c r="B310" t="s">
        <v>321</v>
      </c>
      <c r="C310">
        <v>34</v>
      </c>
      <c r="D310">
        <v>2</v>
      </c>
      <c r="E310">
        <v>7.1740000000000004</v>
      </c>
      <c r="F310">
        <v>7.1740000000000004</v>
      </c>
      <c r="G310">
        <v>0</v>
      </c>
      <c r="H310" s="7"/>
      <c r="I310" s="7"/>
      <c r="J310" s="7"/>
    </row>
    <row r="311" spans="1:10" x14ac:dyDescent="0.2">
      <c r="A311" t="s">
        <v>88</v>
      </c>
      <c r="B311" t="s">
        <v>321</v>
      </c>
      <c r="C311">
        <v>34</v>
      </c>
      <c r="D311">
        <v>3</v>
      </c>
      <c r="E311">
        <v>7.343</v>
      </c>
      <c r="F311">
        <v>7.343</v>
      </c>
      <c r="G311">
        <v>0</v>
      </c>
      <c r="H311" s="7"/>
      <c r="I311" s="7"/>
      <c r="J311" s="7"/>
    </row>
    <row r="312" spans="1:10" x14ac:dyDescent="0.2">
      <c r="H312" s="7"/>
      <c r="I312" s="7"/>
      <c r="J312" s="7"/>
    </row>
    <row r="313" spans="1:10" x14ac:dyDescent="0.2">
      <c r="H313" s="7"/>
      <c r="I313" s="7"/>
      <c r="J313" s="7"/>
    </row>
    <row r="314" spans="1:10" x14ac:dyDescent="0.2">
      <c r="A314" t="s">
        <v>90</v>
      </c>
      <c r="B314" t="s">
        <v>321</v>
      </c>
      <c r="C314">
        <v>35</v>
      </c>
      <c r="D314">
        <v>1</v>
      </c>
      <c r="E314">
        <v>7.3310000000000004</v>
      </c>
      <c r="F314">
        <v>7.3310000000000004</v>
      </c>
      <c r="G314">
        <v>0</v>
      </c>
      <c r="H314" s="7">
        <f>AVERAGE(F314:F318)/B$13</f>
        <v>80.490842490842496</v>
      </c>
      <c r="I314" s="7">
        <f>STDEV(F314:F318)/B$13</f>
        <v>0.55820858832549758</v>
      </c>
      <c r="J314" s="7">
        <f>I314/H314*100</f>
        <v>0.69350570953336144</v>
      </c>
    </row>
    <row r="315" spans="1:10" x14ac:dyDescent="0.2">
      <c r="A315" t="s">
        <v>90</v>
      </c>
      <c r="B315" t="s">
        <v>321</v>
      </c>
      <c r="C315">
        <v>35</v>
      </c>
      <c r="D315">
        <v>2</v>
      </c>
      <c r="E315">
        <v>7.3719999999999999</v>
      </c>
      <c r="F315">
        <v>7.3719999999999999</v>
      </c>
      <c r="G315">
        <v>0</v>
      </c>
      <c r="H315" s="7"/>
      <c r="I315" s="7"/>
      <c r="J315" s="7"/>
    </row>
    <row r="316" spans="1:10" x14ac:dyDescent="0.2">
      <c r="A316" t="s">
        <v>90</v>
      </c>
      <c r="B316" t="s">
        <v>321</v>
      </c>
      <c r="C316">
        <v>35</v>
      </c>
      <c r="D316">
        <v>3</v>
      </c>
      <c r="E316">
        <v>7.2709999999999999</v>
      </c>
      <c r="F316">
        <v>7.2709999999999999</v>
      </c>
      <c r="G316">
        <v>0</v>
      </c>
      <c r="H316" s="7"/>
      <c r="I316" s="7"/>
      <c r="J316" s="7"/>
    </row>
    <row r="317" spans="1:10" x14ac:dyDescent="0.2">
      <c r="H317" s="7"/>
      <c r="I317" s="7"/>
      <c r="J317" s="7"/>
    </row>
    <row r="318" spans="1:10" x14ac:dyDescent="0.2">
      <c r="H318" s="7"/>
      <c r="I318" s="7"/>
      <c r="J318" s="7"/>
    </row>
    <row r="319" spans="1:10" x14ac:dyDescent="0.2">
      <c r="A319" t="s">
        <v>91</v>
      </c>
      <c r="B319" t="s">
        <v>321</v>
      </c>
      <c r="C319">
        <v>36</v>
      </c>
      <c r="D319">
        <v>1</v>
      </c>
      <c r="E319">
        <v>7.2939999999999996</v>
      </c>
      <c r="F319">
        <v>7.2939999999999996</v>
      </c>
      <c r="G319">
        <v>0</v>
      </c>
      <c r="H319" s="7">
        <f>AVERAGE(F319:F323)/B$13</f>
        <v>78.64835164835165</v>
      </c>
      <c r="I319" s="7">
        <f>STDEV(F319:F323)/B$13</f>
        <v>1.3518270229447862</v>
      </c>
      <c r="J319" s="7">
        <f>I319/H319*100</f>
        <v>1.7188243550087401</v>
      </c>
    </row>
    <row r="320" spans="1:10" x14ac:dyDescent="0.2">
      <c r="A320" t="s">
        <v>91</v>
      </c>
      <c r="B320" t="s">
        <v>321</v>
      </c>
      <c r="C320">
        <v>36</v>
      </c>
      <c r="D320">
        <v>2</v>
      </c>
      <c r="E320">
        <v>7.1210000000000004</v>
      </c>
      <c r="F320">
        <v>7.1210000000000004</v>
      </c>
      <c r="G320">
        <v>0</v>
      </c>
      <c r="H320" s="7"/>
      <c r="I320" s="7"/>
      <c r="J320" s="7"/>
    </row>
    <row r="321" spans="1:10" x14ac:dyDescent="0.2">
      <c r="A321" t="s">
        <v>91</v>
      </c>
      <c r="B321" t="s">
        <v>321</v>
      </c>
      <c r="C321">
        <v>36</v>
      </c>
      <c r="D321">
        <v>3</v>
      </c>
      <c r="E321">
        <v>7.056</v>
      </c>
      <c r="F321">
        <v>7.056</v>
      </c>
      <c r="G321">
        <v>0</v>
      </c>
      <c r="H321" s="7"/>
      <c r="I321" s="7"/>
      <c r="J321" s="7"/>
    </row>
    <row r="322" spans="1:10" x14ac:dyDescent="0.2">
      <c r="H322" s="7"/>
      <c r="I322" s="7"/>
      <c r="J322" s="7"/>
    </row>
    <row r="323" spans="1:10" x14ac:dyDescent="0.2">
      <c r="H323" s="7"/>
      <c r="I323" s="7"/>
      <c r="J323" s="7"/>
    </row>
    <row r="324" spans="1:10" x14ac:dyDescent="0.2">
      <c r="A324" t="s">
        <v>92</v>
      </c>
      <c r="B324" t="s">
        <v>35</v>
      </c>
      <c r="C324">
        <v>0</v>
      </c>
      <c r="D324">
        <v>1</v>
      </c>
      <c r="E324">
        <v>0</v>
      </c>
      <c r="F324">
        <v>0</v>
      </c>
      <c r="G324">
        <v>0</v>
      </c>
      <c r="H324" s="7">
        <f>AVERAGE(F324:F328)/B$13</f>
        <v>0</v>
      </c>
      <c r="I324" s="7">
        <f>STDEV(F324:F328)/B$13</f>
        <v>0</v>
      </c>
      <c r="J324" s="7" t="e">
        <f>I324/H324*100</f>
        <v>#DIV/0!</v>
      </c>
    </row>
    <row r="325" spans="1:10" x14ac:dyDescent="0.2">
      <c r="A325" t="s">
        <v>92</v>
      </c>
      <c r="B325" t="s">
        <v>35</v>
      </c>
      <c r="C325">
        <v>0</v>
      </c>
      <c r="D325">
        <v>2</v>
      </c>
      <c r="E325">
        <v>0</v>
      </c>
      <c r="F325">
        <v>0</v>
      </c>
      <c r="G325">
        <v>0</v>
      </c>
      <c r="H325" s="7"/>
      <c r="I325" s="7"/>
      <c r="J325" s="7"/>
    </row>
    <row r="326" spans="1:10" x14ac:dyDescent="0.2">
      <c r="A326" t="s">
        <v>92</v>
      </c>
      <c r="B326" t="s">
        <v>35</v>
      </c>
      <c r="C326">
        <v>0</v>
      </c>
      <c r="D326">
        <v>3</v>
      </c>
      <c r="E326">
        <v>0</v>
      </c>
      <c r="F326">
        <v>0</v>
      </c>
      <c r="G326">
        <v>0</v>
      </c>
      <c r="H326" s="7"/>
      <c r="I326" s="7"/>
      <c r="J326" s="7"/>
    </row>
    <row r="327" spans="1:10" x14ac:dyDescent="0.2">
      <c r="H327" s="7"/>
      <c r="I327" s="7"/>
      <c r="J327" s="7"/>
    </row>
    <row r="328" spans="1:10" x14ac:dyDescent="0.2">
      <c r="H328" s="7"/>
      <c r="I328" s="7"/>
      <c r="J328" s="7"/>
    </row>
    <row r="329" spans="1:10" x14ac:dyDescent="0.2">
      <c r="A329" t="s">
        <v>92</v>
      </c>
      <c r="B329" t="s">
        <v>35</v>
      </c>
      <c r="C329">
        <v>0</v>
      </c>
      <c r="D329">
        <v>1</v>
      </c>
      <c r="E329">
        <v>0</v>
      </c>
      <c r="F329">
        <v>0</v>
      </c>
      <c r="G329">
        <v>0</v>
      </c>
      <c r="H329" s="7">
        <f>AVERAGE(F329:F333)/B$13</f>
        <v>0.53772893772893782</v>
      </c>
      <c r="I329" s="7">
        <f>STDEV(F329:F333)/B$13</f>
        <v>0.93137384084656116</v>
      </c>
      <c r="J329" s="7">
        <f>I329/H329*100</f>
        <v>173.20508075688772</v>
      </c>
    </row>
    <row r="330" spans="1:10" x14ac:dyDescent="0.2">
      <c r="A330" t="s">
        <v>92</v>
      </c>
      <c r="B330" t="s">
        <v>35</v>
      </c>
      <c r="C330">
        <v>0</v>
      </c>
      <c r="D330">
        <v>2</v>
      </c>
      <c r="E330">
        <v>0.14680000000000001</v>
      </c>
      <c r="F330">
        <v>0.14680000000000001</v>
      </c>
      <c r="G330">
        <v>0</v>
      </c>
      <c r="H330" s="7"/>
      <c r="I330" s="7"/>
      <c r="J330" s="7"/>
    </row>
    <row r="331" spans="1:10" x14ac:dyDescent="0.2">
      <c r="A331" t="s">
        <v>92</v>
      </c>
      <c r="B331" t="s">
        <v>35</v>
      </c>
      <c r="C331">
        <v>0</v>
      </c>
      <c r="D331">
        <v>3</v>
      </c>
      <c r="E331">
        <v>0</v>
      </c>
      <c r="F331">
        <v>0</v>
      </c>
      <c r="G331">
        <v>0</v>
      </c>
      <c r="H331" s="7"/>
      <c r="I331" s="7"/>
      <c r="J331" s="7"/>
    </row>
    <row r="332" spans="1:10" x14ac:dyDescent="0.2">
      <c r="H332" s="7"/>
      <c r="I332" s="7"/>
      <c r="J332" s="7"/>
    </row>
    <row r="333" spans="1:10" x14ac:dyDescent="0.2">
      <c r="H333" s="7"/>
      <c r="I333" s="7"/>
      <c r="J333" s="7"/>
    </row>
    <row r="334" spans="1:10" x14ac:dyDescent="0.2">
      <c r="A334" t="s">
        <v>92</v>
      </c>
      <c r="B334" t="s">
        <v>35</v>
      </c>
      <c r="C334">
        <v>0</v>
      </c>
      <c r="D334">
        <v>1</v>
      </c>
      <c r="E334">
        <v>0</v>
      </c>
      <c r="F334">
        <v>0</v>
      </c>
      <c r="G334">
        <v>0</v>
      </c>
      <c r="H334" s="7">
        <f>AVERAGE(F334:F338)/B$13</f>
        <v>0.33369963369963374</v>
      </c>
      <c r="I334" s="7">
        <f>STDEV(F334:F338)/B$13</f>
        <v>0.5779847200348891</v>
      </c>
      <c r="J334" s="7">
        <f>I334/H334*100</f>
        <v>173.20508075688772</v>
      </c>
    </row>
    <row r="335" spans="1:10" x14ac:dyDescent="0.2">
      <c r="A335" t="s">
        <v>92</v>
      </c>
      <c r="B335" t="s">
        <v>35</v>
      </c>
      <c r="C335">
        <v>0</v>
      </c>
      <c r="D335">
        <v>2</v>
      </c>
      <c r="E335">
        <v>9.11E-2</v>
      </c>
      <c r="F335">
        <v>9.11E-2</v>
      </c>
      <c r="G335">
        <v>0</v>
      </c>
      <c r="H335" s="7"/>
      <c r="I335" s="7"/>
      <c r="J335" s="7"/>
    </row>
    <row r="336" spans="1:10" x14ac:dyDescent="0.2">
      <c r="A336" t="s">
        <v>92</v>
      </c>
      <c r="B336" t="s">
        <v>35</v>
      </c>
      <c r="C336">
        <v>0</v>
      </c>
      <c r="D336">
        <v>3</v>
      </c>
      <c r="E336">
        <v>0</v>
      </c>
      <c r="F336">
        <v>0</v>
      </c>
      <c r="G336">
        <v>0</v>
      </c>
      <c r="H336" s="7"/>
      <c r="I336" s="7"/>
      <c r="J336" s="7"/>
    </row>
    <row r="337" spans="1:10" x14ac:dyDescent="0.2">
      <c r="H337" s="7"/>
      <c r="I337" s="7"/>
      <c r="J337" s="7"/>
    </row>
    <row r="338" spans="1:10" x14ac:dyDescent="0.2">
      <c r="H338" s="7"/>
      <c r="I338" s="7"/>
      <c r="J338" s="7"/>
    </row>
    <row r="339" spans="1:10" x14ac:dyDescent="0.2">
      <c r="A339" t="s">
        <v>322</v>
      </c>
      <c r="B339" t="s">
        <v>45</v>
      </c>
      <c r="C339">
        <v>66</v>
      </c>
      <c r="D339">
        <v>1</v>
      </c>
      <c r="E339">
        <v>7.0540000000000003</v>
      </c>
      <c r="F339">
        <v>7.0540000000000003</v>
      </c>
      <c r="G339">
        <v>0</v>
      </c>
      <c r="H339" s="7">
        <f>AVERAGE(F339:F343)/B$13</f>
        <v>78.816849816849825</v>
      </c>
      <c r="I339" s="7">
        <f>STDEV(F339:F343)/B$13</f>
        <v>1.2321584258309692</v>
      </c>
      <c r="J339" s="7">
        <f>I339/H339*100</f>
        <v>1.5633185400002536</v>
      </c>
    </row>
    <row r="340" spans="1:10" x14ac:dyDescent="0.2">
      <c r="A340" t="s">
        <v>322</v>
      </c>
      <c r="B340" t="s">
        <v>45</v>
      </c>
      <c r="C340">
        <v>66</v>
      </c>
      <c r="D340">
        <v>2</v>
      </c>
      <c r="E340">
        <v>7.2770000000000001</v>
      </c>
      <c r="F340">
        <v>7.2770000000000001</v>
      </c>
      <c r="G340">
        <v>0</v>
      </c>
      <c r="H340" s="7"/>
      <c r="I340" s="7"/>
      <c r="J340" s="7"/>
    </row>
    <row r="341" spans="1:10" x14ac:dyDescent="0.2">
      <c r="A341" t="s">
        <v>322</v>
      </c>
      <c r="B341" t="s">
        <v>45</v>
      </c>
      <c r="C341">
        <v>66</v>
      </c>
      <c r="D341">
        <v>3</v>
      </c>
      <c r="E341">
        <v>7.1859999999999999</v>
      </c>
      <c r="F341">
        <v>7.1859999999999999</v>
      </c>
      <c r="G341">
        <v>0</v>
      </c>
      <c r="H341" s="7"/>
      <c r="I341" s="7"/>
      <c r="J341" s="7"/>
    </row>
    <row r="342" spans="1:10" x14ac:dyDescent="0.2">
      <c r="H342" s="7"/>
      <c r="I342" s="7"/>
      <c r="J342" s="7"/>
    </row>
    <row r="343" spans="1:10" x14ac:dyDescent="0.2">
      <c r="H343" s="7"/>
      <c r="I343" s="7"/>
      <c r="J343" s="7"/>
    </row>
    <row r="344" spans="1:10" x14ac:dyDescent="0.2">
      <c r="A344" t="s">
        <v>323</v>
      </c>
      <c r="B344" t="s">
        <v>47</v>
      </c>
      <c r="C344">
        <v>67</v>
      </c>
      <c r="D344">
        <v>1</v>
      </c>
      <c r="E344">
        <v>5.1349999999999998</v>
      </c>
      <c r="F344">
        <v>5.1349999999999998</v>
      </c>
      <c r="G344">
        <v>0</v>
      </c>
      <c r="H344" s="7">
        <f>AVERAGE(F344:F348)/B$13</f>
        <v>56.88644688644689</v>
      </c>
      <c r="I344" s="7">
        <f>STDEV(F344:F348)/B$13</f>
        <v>0.44560857348664762</v>
      </c>
      <c r="J344" s="7">
        <f>I344/H344*100</f>
        <v>0.78332994566551706</v>
      </c>
    </row>
    <row r="345" spans="1:10" x14ac:dyDescent="0.2">
      <c r="A345" t="s">
        <v>323</v>
      </c>
      <c r="B345" t="s">
        <v>47</v>
      </c>
      <c r="C345">
        <v>67</v>
      </c>
      <c r="D345">
        <v>2</v>
      </c>
      <c r="E345">
        <v>5.2160000000000002</v>
      </c>
      <c r="F345">
        <v>5.2160000000000002</v>
      </c>
      <c r="G345">
        <v>0</v>
      </c>
      <c r="H345" s="7"/>
      <c r="I345" s="7"/>
      <c r="J345" s="7"/>
    </row>
    <row r="346" spans="1:10" x14ac:dyDescent="0.2">
      <c r="A346" t="s">
        <v>323</v>
      </c>
      <c r="B346" t="s">
        <v>47</v>
      </c>
      <c r="C346">
        <v>67</v>
      </c>
      <c r="D346">
        <v>3</v>
      </c>
      <c r="E346">
        <v>5.1790000000000003</v>
      </c>
      <c r="F346">
        <v>5.1790000000000003</v>
      </c>
      <c r="G346">
        <v>0</v>
      </c>
      <c r="H346" s="7"/>
      <c r="I346" s="7"/>
      <c r="J346" s="7"/>
    </row>
    <row r="347" spans="1:10" x14ac:dyDescent="0.2">
      <c r="H347" s="7"/>
      <c r="I347" s="7"/>
      <c r="J347" s="7"/>
    </row>
    <row r="348" spans="1:10" x14ac:dyDescent="0.2">
      <c r="H348" s="7"/>
      <c r="I348" s="7"/>
      <c r="J348" s="7"/>
    </row>
    <row r="349" spans="1:10" x14ac:dyDescent="0.2">
      <c r="A349" t="s">
        <v>324</v>
      </c>
      <c r="B349" t="s">
        <v>49</v>
      </c>
      <c r="C349">
        <v>68</v>
      </c>
      <c r="D349">
        <v>1</v>
      </c>
      <c r="E349">
        <v>3.21</v>
      </c>
      <c r="G349">
        <v>1</v>
      </c>
      <c r="H349" s="7">
        <f>AVERAGE(F349:F353)/B$13</f>
        <v>37.743589743589745</v>
      </c>
      <c r="I349" s="7">
        <f>STDEV(F349:F353)/B$13</f>
        <v>0.62640575716060598</v>
      </c>
      <c r="J349" s="7">
        <f>I349/H349*100</f>
        <v>1.6596348185641054</v>
      </c>
    </row>
    <row r="350" spans="1:10" x14ac:dyDescent="0.2">
      <c r="A350" t="s">
        <v>324</v>
      </c>
      <c r="B350" t="s">
        <v>49</v>
      </c>
      <c r="C350">
        <v>68</v>
      </c>
      <c r="D350">
        <v>2</v>
      </c>
      <c r="E350">
        <v>3.3780000000000001</v>
      </c>
      <c r="F350">
        <v>3.3780000000000001</v>
      </c>
      <c r="G350">
        <v>0</v>
      </c>
      <c r="H350" s="7"/>
      <c r="I350" s="7"/>
      <c r="J350" s="7"/>
    </row>
    <row r="351" spans="1:10" x14ac:dyDescent="0.2">
      <c r="A351" t="s">
        <v>324</v>
      </c>
      <c r="B351" t="s">
        <v>49</v>
      </c>
      <c r="C351">
        <v>68</v>
      </c>
      <c r="D351">
        <v>3</v>
      </c>
      <c r="E351">
        <v>3.4340000000000002</v>
      </c>
      <c r="F351">
        <v>3.4340000000000002</v>
      </c>
      <c r="G351">
        <v>0</v>
      </c>
      <c r="H351" s="7"/>
      <c r="I351" s="7"/>
      <c r="J351" s="7"/>
    </row>
    <row r="352" spans="1:10" x14ac:dyDescent="0.2">
      <c r="A352" t="s">
        <v>324</v>
      </c>
      <c r="B352" t="s">
        <v>49</v>
      </c>
      <c r="C352">
        <v>68</v>
      </c>
      <c r="D352">
        <v>4</v>
      </c>
      <c r="E352">
        <v>3.492</v>
      </c>
      <c r="F352">
        <v>3.492</v>
      </c>
      <c r="G352">
        <v>0</v>
      </c>
      <c r="H352" s="7"/>
      <c r="I352" s="7"/>
      <c r="J352" s="7"/>
    </row>
    <row r="353" spans="1:10" x14ac:dyDescent="0.2">
      <c r="H353" s="7"/>
      <c r="I353" s="7"/>
      <c r="J353" s="7"/>
    </row>
    <row r="354" spans="1:10" x14ac:dyDescent="0.2">
      <c r="H354" s="7"/>
      <c r="I354" s="7"/>
      <c r="J354" s="7"/>
    </row>
    <row r="355" spans="1:10" x14ac:dyDescent="0.2">
      <c r="A355" t="s">
        <v>93</v>
      </c>
      <c r="B355" t="s">
        <v>325</v>
      </c>
      <c r="C355">
        <v>37</v>
      </c>
      <c r="D355">
        <v>1</v>
      </c>
      <c r="E355">
        <v>7.4509999999999996</v>
      </c>
      <c r="G355">
        <v>1</v>
      </c>
      <c r="H355" s="7">
        <f>AVERAGE(F355:F359)/B$13</f>
        <v>79.399267399267387</v>
      </c>
      <c r="I355" s="7">
        <f>STDEV(F355:F359)/B$13</f>
        <v>1.2938286880389847</v>
      </c>
      <c r="J355" s="7">
        <f>I355/H355*100</f>
        <v>1.6295221989049771</v>
      </c>
    </row>
    <row r="356" spans="1:10" x14ac:dyDescent="0.2">
      <c r="A356" t="s">
        <v>93</v>
      </c>
      <c r="B356" t="s">
        <v>325</v>
      </c>
      <c r="C356">
        <v>37</v>
      </c>
      <c r="D356">
        <v>2</v>
      </c>
      <c r="E356">
        <v>7.359</v>
      </c>
      <c r="F356">
        <v>7.359</v>
      </c>
      <c r="G356">
        <v>0</v>
      </c>
      <c r="H356" s="7"/>
      <c r="I356" s="7"/>
      <c r="J356" s="7"/>
    </row>
    <row r="357" spans="1:10" x14ac:dyDescent="0.2">
      <c r="A357" t="s">
        <v>93</v>
      </c>
      <c r="B357" t="s">
        <v>325</v>
      </c>
      <c r="C357">
        <v>37</v>
      </c>
      <c r="D357">
        <v>3</v>
      </c>
      <c r="E357">
        <v>7.1369999999999996</v>
      </c>
      <c r="F357">
        <v>7.1369999999999996</v>
      </c>
      <c r="G357">
        <v>0</v>
      </c>
      <c r="H357" s="7"/>
      <c r="I357" s="7"/>
      <c r="J357" s="7"/>
    </row>
    <row r="358" spans="1:10" x14ac:dyDescent="0.2">
      <c r="A358" t="s">
        <v>93</v>
      </c>
      <c r="B358" t="s">
        <v>325</v>
      </c>
      <c r="C358">
        <v>37</v>
      </c>
      <c r="D358">
        <v>4</v>
      </c>
      <c r="E358">
        <v>7.18</v>
      </c>
      <c r="F358">
        <v>7.18</v>
      </c>
      <c r="G358">
        <v>0</v>
      </c>
      <c r="H358" s="7"/>
      <c r="I358" s="7"/>
      <c r="J358" s="7"/>
    </row>
    <row r="359" spans="1:10" x14ac:dyDescent="0.2"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A361" t="s">
        <v>95</v>
      </c>
      <c r="B361" t="s">
        <v>325</v>
      </c>
      <c r="C361">
        <v>38</v>
      </c>
      <c r="D361">
        <v>1</v>
      </c>
      <c r="E361">
        <v>7.181</v>
      </c>
      <c r="F361">
        <v>7.181</v>
      </c>
      <c r="G361">
        <v>0</v>
      </c>
      <c r="H361" s="7">
        <f>AVERAGE(F361:F365)/B$13</f>
        <v>78.611721611721606</v>
      </c>
      <c r="I361" s="7">
        <f>STDEV(F361:F365)/B$13</f>
        <v>0.26835095835007022</v>
      </c>
      <c r="J361" s="7">
        <f>I361/H361*100</f>
        <v>0.34136252564917374</v>
      </c>
    </row>
    <row r="362" spans="1:10" x14ac:dyDescent="0.2">
      <c r="A362" t="s">
        <v>95</v>
      </c>
      <c r="B362" t="s">
        <v>325</v>
      </c>
      <c r="C362">
        <v>38</v>
      </c>
      <c r="D362">
        <v>2</v>
      </c>
      <c r="E362">
        <v>7.1459999999999999</v>
      </c>
      <c r="F362">
        <v>7.1459999999999999</v>
      </c>
      <c r="G362">
        <v>0</v>
      </c>
      <c r="H362" s="7"/>
      <c r="I362" s="7"/>
      <c r="J362" s="7"/>
    </row>
    <row r="363" spans="1:10" x14ac:dyDescent="0.2">
      <c r="A363" t="s">
        <v>95</v>
      </c>
      <c r="B363" t="s">
        <v>325</v>
      </c>
      <c r="C363">
        <v>38</v>
      </c>
      <c r="D363">
        <v>3</v>
      </c>
      <c r="E363">
        <v>7.1340000000000003</v>
      </c>
      <c r="F363">
        <v>7.1340000000000003</v>
      </c>
      <c r="G363">
        <v>0</v>
      </c>
      <c r="H363" s="7"/>
      <c r="I363" s="7"/>
      <c r="J363" s="7"/>
    </row>
    <row r="364" spans="1:10" x14ac:dyDescent="0.2">
      <c r="H364" s="7"/>
      <c r="I364" s="7"/>
      <c r="J364" s="7"/>
    </row>
    <row r="365" spans="1:10" x14ac:dyDescent="0.2">
      <c r="H365" s="7"/>
      <c r="I365" s="7"/>
      <c r="J365" s="7"/>
    </row>
    <row r="366" spans="1:10" x14ac:dyDescent="0.2">
      <c r="A366" t="s">
        <v>96</v>
      </c>
      <c r="B366" t="s">
        <v>325</v>
      </c>
      <c r="C366">
        <v>39</v>
      </c>
      <c r="D366">
        <v>1</v>
      </c>
      <c r="E366">
        <v>7.1849999999999996</v>
      </c>
      <c r="F366">
        <v>7.1849999999999996</v>
      </c>
      <c r="G366">
        <v>0</v>
      </c>
      <c r="H366" s="7">
        <f>AVERAGE(F366:F370)/B$13</f>
        <v>78.153846153846146</v>
      </c>
      <c r="I366" s="7">
        <f>STDEV(F366:F370)/B$13</f>
        <v>1.4180934422628868</v>
      </c>
      <c r="J366" s="7">
        <f>I366/H366*100</f>
        <v>1.8144896406907018</v>
      </c>
    </row>
    <row r="367" spans="1:10" x14ac:dyDescent="0.2">
      <c r="A367" t="s">
        <v>96</v>
      </c>
      <c r="B367" t="s">
        <v>325</v>
      </c>
      <c r="C367">
        <v>39</v>
      </c>
      <c r="D367">
        <v>2</v>
      </c>
      <c r="E367">
        <v>7.1879999999999997</v>
      </c>
      <c r="F367">
        <v>7.1879999999999997</v>
      </c>
      <c r="G367">
        <v>0</v>
      </c>
      <c r="H367" s="7"/>
      <c r="I367" s="7"/>
      <c r="J367" s="7"/>
    </row>
    <row r="368" spans="1:10" x14ac:dyDescent="0.2">
      <c r="A368" t="s">
        <v>96</v>
      </c>
      <c r="B368" t="s">
        <v>325</v>
      </c>
      <c r="C368">
        <v>39</v>
      </c>
      <c r="D368">
        <v>3</v>
      </c>
      <c r="E368">
        <v>6.9630000000000001</v>
      </c>
      <c r="F368">
        <v>6.9630000000000001</v>
      </c>
      <c r="G368">
        <v>0</v>
      </c>
      <c r="H368" s="7"/>
      <c r="I368" s="7"/>
      <c r="J368" s="7"/>
    </row>
    <row r="369" spans="1:10" x14ac:dyDescent="0.2">
      <c r="H369" s="7"/>
      <c r="I369" s="7"/>
      <c r="J369" s="7"/>
    </row>
    <row r="370" spans="1:10" x14ac:dyDescent="0.2">
      <c r="H370" s="7"/>
      <c r="I370" s="7"/>
      <c r="J370" s="7"/>
    </row>
    <row r="371" spans="1:10" x14ac:dyDescent="0.2">
      <c r="A371" t="s">
        <v>97</v>
      </c>
      <c r="B371" t="s">
        <v>326</v>
      </c>
      <c r="C371">
        <v>40</v>
      </c>
      <c r="D371">
        <v>1</v>
      </c>
      <c r="E371">
        <v>6.9169999999999998</v>
      </c>
      <c r="G371">
        <v>1</v>
      </c>
      <c r="H371" s="7">
        <f>AVERAGE(F371:F375)/B$13</f>
        <v>79.223443223443226</v>
      </c>
      <c r="I371" s="7">
        <f>STDEV(F371:F375)/B$13</f>
        <v>0.90379744237844406</v>
      </c>
      <c r="J371" s="7">
        <f>I371/H371*100</f>
        <v>1.140820703575528</v>
      </c>
    </row>
    <row r="372" spans="1:10" x14ac:dyDescent="0.2">
      <c r="A372" t="s">
        <v>97</v>
      </c>
      <c r="B372" t="s">
        <v>326</v>
      </c>
      <c r="C372">
        <v>40</v>
      </c>
      <c r="D372">
        <v>2</v>
      </c>
      <c r="E372">
        <v>7.1849999999999996</v>
      </c>
      <c r="F372">
        <v>7.1849999999999996</v>
      </c>
      <c r="G372">
        <v>0</v>
      </c>
      <c r="H372" s="7"/>
      <c r="I372" s="7"/>
      <c r="J372" s="7"/>
    </row>
    <row r="373" spans="1:10" x14ac:dyDescent="0.2">
      <c r="A373" t="s">
        <v>97</v>
      </c>
      <c r="B373" t="s">
        <v>326</v>
      </c>
      <c r="C373">
        <v>40</v>
      </c>
      <c r="D373">
        <v>3</v>
      </c>
      <c r="E373">
        <v>7.1420000000000003</v>
      </c>
      <c r="F373">
        <v>7.1420000000000003</v>
      </c>
      <c r="G373">
        <v>0</v>
      </c>
      <c r="H373" s="7"/>
      <c r="I373" s="7"/>
      <c r="J373" s="7"/>
    </row>
    <row r="374" spans="1:10" x14ac:dyDescent="0.2">
      <c r="A374" t="s">
        <v>97</v>
      </c>
      <c r="B374" t="s">
        <v>326</v>
      </c>
      <c r="C374">
        <v>40</v>
      </c>
      <c r="D374">
        <v>4</v>
      </c>
      <c r="E374">
        <v>7.3010000000000002</v>
      </c>
      <c r="F374">
        <v>7.3010000000000002</v>
      </c>
      <c r="G374">
        <v>0</v>
      </c>
      <c r="H374" s="7"/>
      <c r="I374" s="7"/>
      <c r="J374" s="7"/>
    </row>
    <row r="375" spans="1:10" x14ac:dyDescent="0.2">
      <c r="H375" s="7"/>
      <c r="I375" s="7"/>
      <c r="J375" s="7"/>
    </row>
    <row r="376" spans="1:10" x14ac:dyDescent="0.2">
      <c r="H376" s="7"/>
      <c r="I376" s="7"/>
      <c r="J376" s="7"/>
    </row>
    <row r="377" spans="1:10" x14ac:dyDescent="0.2">
      <c r="A377" t="s">
        <v>99</v>
      </c>
      <c r="B377" t="s">
        <v>326</v>
      </c>
      <c r="C377">
        <v>41</v>
      </c>
      <c r="D377">
        <v>1</v>
      </c>
      <c r="E377">
        <v>7.1740000000000004</v>
      </c>
      <c r="F377">
        <v>7.1740000000000004</v>
      </c>
      <c r="G377">
        <v>0</v>
      </c>
      <c r="H377" s="7">
        <f>AVERAGE(F377:F381)/B$13</f>
        <v>78.384615384615387</v>
      </c>
      <c r="I377" s="7">
        <f>STDEV(F377:F381)/B$13</f>
        <v>0.60857694487913827</v>
      </c>
      <c r="J377" s="7">
        <f>I377/H377*100</f>
        <v>0.77639845764757576</v>
      </c>
    </row>
    <row r="378" spans="1:10" x14ac:dyDescent="0.2">
      <c r="A378" t="s">
        <v>99</v>
      </c>
      <c r="B378" t="s">
        <v>326</v>
      </c>
      <c r="C378">
        <v>41</v>
      </c>
      <c r="D378">
        <v>2</v>
      </c>
      <c r="E378">
        <v>7.1550000000000002</v>
      </c>
      <c r="F378">
        <v>7.1550000000000002</v>
      </c>
      <c r="G378">
        <v>0</v>
      </c>
      <c r="H378" s="7"/>
      <c r="I378" s="7"/>
      <c r="J378" s="7"/>
    </row>
    <row r="379" spans="1:10" x14ac:dyDescent="0.2">
      <c r="A379" t="s">
        <v>99</v>
      </c>
      <c r="B379" t="s">
        <v>326</v>
      </c>
      <c r="C379">
        <v>41</v>
      </c>
      <c r="D379">
        <v>3</v>
      </c>
      <c r="E379">
        <v>7.07</v>
      </c>
      <c r="F379">
        <v>7.07</v>
      </c>
      <c r="G379">
        <v>0</v>
      </c>
      <c r="H379" s="7"/>
      <c r="I379" s="7"/>
      <c r="J379" s="7"/>
    </row>
    <row r="380" spans="1:10" x14ac:dyDescent="0.2">
      <c r="H380" s="7"/>
      <c r="I380" s="7"/>
      <c r="J380" s="7"/>
    </row>
    <row r="381" spans="1:10" x14ac:dyDescent="0.2">
      <c r="H381" s="7"/>
      <c r="I381" s="7"/>
      <c r="J381" s="7"/>
    </row>
    <row r="382" spans="1:10" x14ac:dyDescent="0.2">
      <c r="A382" t="s">
        <v>100</v>
      </c>
      <c r="B382" t="s">
        <v>326</v>
      </c>
      <c r="C382">
        <v>42</v>
      </c>
      <c r="D382">
        <v>1</v>
      </c>
      <c r="E382">
        <v>7.2649999999999997</v>
      </c>
      <c r="F382">
        <v>7.2649999999999997</v>
      </c>
      <c r="G382">
        <v>0</v>
      </c>
      <c r="H382" s="7">
        <f>AVERAGE(F382:F386)/B$13</f>
        <v>79.384615384615387</v>
      </c>
      <c r="I382" s="7">
        <f>STDEV(F382:F386)/B$13</f>
        <v>0.62560199241715575</v>
      </c>
      <c r="J382" s="7">
        <f>I382/H382*100</f>
        <v>0.78806452533168836</v>
      </c>
    </row>
    <row r="383" spans="1:10" x14ac:dyDescent="0.2">
      <c r="A383" t="s">
        <v>100</v>
      </c>
      <c r="B383" t="s">
        <v>326</v>
      </c>
      <c r="C383">
        <v>42</v>
      </c>
      <c r="D383">
        <v>2</v>
      </c>
      <c r="E383">
        <v>7.1589999999999998</v>
      </c>
      <c r="F383">
        <v>7.1589999999999998</v>
      </c>
      <c r="G383">
        <v>0</v>
      </c>
      <c r="H383" s="7"/>
      <c r="I383" s="7"/>
      <c r="J383" s="7"/>
    </row>
    <row r="384" spans="1:10" x14ac:dyDescent="0.2">
      <c r="A384" t="s">
        <v>100</v>
      </c>
      <c r="B384" t="s">
        <v>326</v>
      </c>
      <c r="C384">
        <v>42</v>
      </c>
      <c r="D384">
        <v>3</v>
      </c>
      <c r="E384">
        <v>7.2480000000000002</v>
      </c>
      <c r="F384">
        <v>7.2480000000000002</v>
      </c>
      <c r="G384">
        <v>0</v>
      </c>
      <c r="H384" s="7"/>
      <c r="I384" s="7"/>
      <c r="J384" s="7"/>
    </row>
    <row r="385" spans="1:10" x14ac:dyDescent="0.2">
      <c r="H385" s="7"/>
      <c r="I385" s="7"/>
      <c r="J385" s="7"/>
    </row>
    <row r="386" spans="1:10" x14ac:dyDescent="0.2">
      <c r="H386" s="7"/>
      <c r="I386" s="7"/>
      <c r="J386" s="7"/>
    </row>
    <row r="387" spans="1:10" x14ac:dyDescent="0.2">
      <c r="A387" t="s">
        <v>101</v>
      </c>
      <c r="B387" t="s">
        <v>35</v>
      </c>
      <c r="C387">
        <v>0</v>
      </c>
      <c r="D387">
        <v>1</v>
      </c>
      <c r="E387">
        <v>0</v>
      </c>
      <c r="F387">
        <v>0</v>
      </c>
      <c r="G387">
        <v>0</v>
      </c>
      <c r="H387" s="7">
        <f>AVERAGE(F387:F391)/B$13</f>
        <v>0.76483516483516478</v>
      </c>
      <c r="I387" s="7">
        <f>STDEV(F387:F391)/B$13</f>
        <v>0.69962727496426869</v>
      </c>
      <c r="J387" s="7">
        <f>I387/H387*100</f>
        <v>91.474255778374214</v>
      </c>
    </row>
    <row r="388" spans="1:10" x14ac:dyDescent="0.2">
      <c r="A388" t="s">
        <v>101</v>
      </c>
      <c r="B388" t="s">
        <v>35</v>
      </c>
      <c r="C388">
        <v>0</v>
      </c>
      <c r="D388">
        <v>2</v>
      </c>
      <c r="E388">
        <v>8.3900000000000002E-2</v>
      </c>
      <c r="F388">
        <v>8.3900000000000002E-2</v>
      </c>
      <c r="G388">
        <v>0</v>
      </c>
      <c r="H388" s="7"/>
      <c r="I388" s="7"/>
      <c r="J388" s="7"/>
    </row>
    <row r="389" spans="1:10" x14ac:dyDescent="0.2">
      <c r="A389" t="s">
        <v>101</v>
      </c>
      <c r="B389" t="s">
        <v>35</v>
      </c>
      <c r="C389">
        <v>0</v>
      </c>
      <c r="D389">
        <v>3</v>
      </c>
      <c r="E389">
        <v>0.1249</v>
      </c>
      <c r="F389">
        <v>0.1249</v>
      </c>
      <c r="G389">
        <v>0</v>
      </c>
      <c r="H389" s="7"/>
      <c r="I389" s="7"/>
      <c r="J389" s="7"/>
    </row>
    <row r="390" spans="1:10" x14ac:dyDescent="0.2">
      <c r="H390" s="7"/>
      <c r="I390" s="7"/>
      <c r="J390" s="7"/>
    </row>
    <row r="391" spans="1:10" x14ac:dyDescent="0.2">
      <c r="H391" s="7"/>
      <c r="I391" s="7"/>
      <c r="J391" s="7"/>
    </row>
    <row r="392" spans="1:10" x14ac:dyDescent="0.2">
      <c r="A392" t="s">
        <v>101</v>
      </c>
      <c r="B392" t="s">
        <v>35</v>
      </c>
      <c r="C392">
        <v>0</v>
      </c>
      <c r="D392">
        <v>1</v>
      </c>
      <c r="E392">
        <v>0</v>
      </c>
      <c r="F392">
        <v>0</v>
      </c>
      <c r="G392">
        <v>0</v>
      </c>
      <c r="H392" s="7">
        <f>AVERAGE(F392:F396)/B$13</f>
        <v>0.35421245421245418</v>
      </c>
      <c r="I392" s="7">
        <f>STDEV(F392:F396)/B$13</f>
        <v>0.61351396736963526</v>
      </c>
      <c r="J392" s="7">
        <f>I392/H392*100</f>
        <v>173.20508075688775</v>
      </c>
    </row>
    <row r="393" spans="1:10" x14ac:dyDescent="0.2">
      <c r="A393" t="s">
        <v>101</v>
      </c>
      <c r="B393" t="s">
        <v>35</v>
      </c>
      <c r="C393">
        <v>0</v>
      </c>
      <c r="D393">
        <v>2</v>
      </c>
      <c r="E393">
        <v>9.6699999999999994E-2</v>
      </c>
      <c r="F393">
        <v>9.6699999999999994E-2</v>
      </c>
      <c r="G393">
        <v>0</v>
      </c>
      <c r="H393" s="7"/>
      <c r="I393" s="7"/>
      <c r="J393" s="7"/>
    </row>
    <row r="394" spans="1:10" x14ac:dyDescent="0.2">
      <c r="A394" t="s">
        <v>101</v>
      </c>
      <c r="B394" t="s">
        <v>35</v>
      </c>
      <c r="C394">
        <v>0</v>
      </c>
      <c r="D394">
        <v>3</v>
      </c>
      <c r="E394">
        <v>0</v>
      </c>
      <c r="F394">
        <v>0</v>
      </c>
      <c r="G394">
        <v>0</v>
      </c>
      <c r="H394" s="7"/>
      <c r="I394" s="7"/>
      <c r="J394" s="7"/>
    </row>
    <row r="395" spans="1:10" x14ac:dyDescent="0.2">
      <c r="H395" s="7"/>
      <c r="I395" s="7"/>
      <c r="J395" s="7"/>
    </row>
    <row r="396" spans="1:10" x14ac:dyDescent="0.2">
      <c r="H396" s="7"/>
      <c r="I396" s="7"/>
      <c r="J396" s="7"/>
    </row>
    <row r="397" spans="1:10" x14ac:dyDescent="0.2">
      <c r="A397" t="s">
        <v>101</v>
      </c>
      <c r="B397" t="s">
        <v>35</v>
      </c>
      <c r="C397">
        <v>0</v>
      </c>
      <c r="D397">
        <v>1</v>
      </c>
      <c r="E397">
        <v>0</v>
      </c>
      <c r="F397">
        <v>0</v>
      </c>
      <c r="G397">
        <v>0</v>
      </c>
      <c r="H397" s="7">
        <f>AVERAGE(F397:F401)/B$13</f>
        <v>0</v>
      </c>
      <c r="I397" s="7">
        <f>STDEV(F397:F401)/B$13</f>
        <v>0</v>
      </c>
      <c r="J397" s="7" t="e">
        <f>I397/H397*100</f>
        <v>#DIV/0!</v>
      </c>
    </row>
    <row r="398" spans="1:10" x14ac:dyDescent="0.2">
      <c r="A398" t="s">
        <v>101</v>
      </c>
      <c r="B398" t="s">
        <v>35</v>
      </c>
      <c r="C398">
        <v>0</v>
      </c>
      <c r="D398">
        <v>2</v>
      </c>
      <c r="E398">
        <v>0</v>
      </c>
      <c r="F398">
        <v>0</v>
      </c>
      <c r="G398">
        <v>0</v>
      </c>
      <c r="H398" s="7"/>
      <c r="I398" s="7"/>
      <c r="J398" s="7"/>
    </row>
    <row r="399" spans="1:10" x14ac:dyDescent="0.2">
      <c r="A399" t="s">
        <v>101</v>
      </c>
      <c r="B399" t="s">
        <v>35</v>
      </c>
      <c r="C399">
        <v>0</v>
      </c>
      <c r="D399">
        <v>3</v>
      </c>
      <c r="E399">
        <v>0</v>
      </c>
      <c r="F399">
        <v>0</v>
      </c>
      <c r="G399">
        <v>0</v>
      </c>
      <c r="H399" s="7"/>
      <c r="I399" s="7"/>
      <c r="J399" s="7"/>
    </row>
    <row r="400" spans="1:10" x14ac:dyDescent="0.2">
      <c r="H400" s="7"/>
      <c r="I400" s="7"/>
      <c r="J400" s="7"/>
    </row>
    <row r="401" spans="1:10" x14ac:dyDescent="0.2">
      <c r="H401" s="7"/>
      <c r="I401" s="7"/>
      <c r="J401" s="7"/>
    </row>
    <row r="402" spans="1:10" x14ac:dyDescent="0.2">
      <c r="A402" t="s">
        <v>327</v>
      </c>
      <c r="B402" t="s">
        <v>49</v>
      </c>
      <c r="C402">
        <v>6</v>
      </c>
      <c r="D402">
        <v>1</v>
      </c>
      <c r="E402">
        <v>3.077</v>
      </c>
      <c r="F402">
        <v>3.077</v>
      </c>
      <c r="G402">
        <v>0</v>
      </c>
      <c r="H402" s="7">
        <f>AVERAGE(F402:F406)/B$13</f>
        <v>33.963369963369956</v>
      </c>
      <c r="I402" s="7">
        <f>STDEV(F402:F406)/B$13</f>
        <v>0.13563009949870777</v>
      </c>
      <c r="J402" s="7">
        <f>I402/H402*100</f>
        <v>0.39934229037044039</v>
      </c>
    </row>
    <row r="403" spans="1:10" x14ac:dyDescent="0.2">
      <c r="A403" t="s">
        <v>327</v>
      </c>
      <c r="B403" t="s">
        <v>49</v>
      </c>
      <c r="C403">
        <v>6</v>
      </c>
      <c r="D403">
        <v>2</v>
      </c>
      <c r="E403">
        <v>3.0939999999999999</v>
      </c>
      <c r="F403">
        <v>3.0939999999999999</v>
      </c>
      <c r="G403">
        <v>0</v>
      </c>
      <c r="H403" s="7"/>
      <c r="I403" s="7"/>
      <c r="J403" s="7"/>
    </row>
    <row r="404" spans="1:10" x14ac:dyDescent="0.2">
      <c r="A404" t="s">
        <v>327</v>
      </c>
      <c r="B404" t="s">
        <v>49</v>
      </c>
      <c r="C404">
        <v>6</v>
      </c>
      <c r="D404">
        <v>3</v>
      </c>
      <c r="E404">
        <v>3.101</v>
      </c>
      <c r="F404">
        <v>3.101</v>
      </c>
      <c r="G404">
        <v>0</v>
      </c>
      <c r="H404" s="7"/>
      <c r="I404" s="7"/>
      <c r="J404" s="7"/>
    </row>
    <row r="405" spans="1:10" x14ac:dyDescent="0.2">
      <c r="H405" s="7"/>
      <c r="I405" s="7"/>
      <c r="J405" s="7"/>
    </row>
    <row r="406" spans="1:10" x14ac:dyDescent="0.2">
      <c r="H406" s="7"/>
      <c r="I406" s="7"/>
      <c r="J406" s="7"/>
    </row>
    <row r="407" spans="1:10" x14ac:dyDescent="0.2">
      <c r="A407" t="s">
        <v>328</v>
      </c>
      <c r="B407" t="s">
        <v>47</v>
      </c>
      <c r="C407">
        <v>7</v>
      </c>
      <c r="D407">
        <v>1</v>
      </c>
      <c r="E407">
        <v>4.9950000000000001</v>
      </c>
      <c r="F407">
        <v>4.9950000000000001</v>
      </c>
      <c r="G407">
        <v>0</v>
      </c>
      <c r="H407" s="7">
        <f>AVERAGE(F407:F411)/B$13</f>
        <v>55.725274725274737</v>
      </c>
      <c r="I407" s="7">
        <f>STDEV(F407:F411)/B$13</f>
        <v>0.72735299970869827</v>
      </c>
      <c r="J407" s="7">
        <f>I407/H407*100</f>
        <v>1.3052479387397264</v>
      </c>
    </row>
    <row r="408" spans="1:10" x14ac:dyDescent="0.2">
      <c r="A408" t="s">
        <v>328</v>
      </c>
      <c r="B408" t="s">
        <v>47</v>
      </c>
      <c r="C408">
        <v>7</v>
      </c>
      <c r="D408">
        <v>2</v>
      </c>
      <c r="E408">
        <v>5.1159999999999997</v>
      </c>
      <c r="F408">
        <v>5.1159999999999997</v>
      </c>
      <c r="G408">
        <v>0</v>
      </c>
      <c r="H408" s="7"/>
      <c r="I408" s="7"/>
      <c r="J408" s="7"/>
    </row>
    <row r="409" spans="1:10" x14ac:dyDescent="0.2">
      <c r="A409" t="s">
        <v>328</v>
      </c>
      <c r="B409" t="s">
        <v>47</v>
      </c>
      <c r="C409">
        <v>7</v>
      </c>
      <c r="D409">
        <v>3</v>
      </c>
      <c r="E409">
        <v>5.1020000000000003</v>
      </c>
      <c r="F409">
        <v>5.1020000000000003</v>
      </c>
      <c r="G409">
        <v>0</v>
      </c>
      <c r="H409" s="7"/>
      <c r="I409" s="7"/>
      <c r="J409" s="7"/>
    </row>
    <row r="410" spans="1:10" x14ac:dyDescent="0.2">
      <c r="H410" s="7"/>
      <c r="I410" s="7"/>
      <c r="J410" s="7"/>
    </row>
    <row r="411" spans="1:10" x14ac:dyDescent="0.2">
      <c r="H411" s="7"/>
      <c r="I411" s="7"/>
      <c r="J411" s="7"/>
    </row>
    <row r="412" spans="1:10" x14ac:dyDescent="0.2">
      <c r="A412" t="s">
        <v>329</v>
      </c>
      <c r="B412" t="s">
        <v>45</v>
      </c>
      <c r="C412">
        <v>8</v>
      </c>
      <c r="D412">
        <v>1</v>
      </c>
      <c r="E412">
        <v>7.3490000000000002</v>
      </c>
      <c r="F412">
        <v>7.3490000000000002</v>
      </c>
      <c r="G412">
        <v>0</v>
      </c>
      <c r="H412" s="7">
        <f>AVERAGE(F412:F416)/B$13</f>
        <v>80.047619047619051</v>
      </c>
      <c r="I412" s="7">
        <f>STDEV(F412:F416)/B$13</f>
        <v>0.83236469083285214</v>
      </c>
      <c r="J412" s="7">
        <f>I412/H412*100</f>
        <v>1.0398369129976142</v>
      </c>
    </row>
    <row r="413" spans="1:10" x14ac:dyDescent="0.2">
      <c r="A413" t="s">
        <v>329</v>
      </c>
      <c r="B413" t="s">
        <v>45</v>
      </c>
      <c r="C413">
        <v>8</v>
      </c>
      <c r="D413">
        <v>2</v>
      </c>
      <c r="E413">
        <v>7.2009999999999996</v>
      </c>
      <c r="F413">
        <v>7.2009999999999996</v>
      </c>
      <c r="G413">
        <v>0</v>
      </c>
      <c r="H413" s="7"/>
      <c r="I413" s="7"/>
      <c r="J413" s="7"/>
    </row>
    <row r="414" spans="1:10" x14ac:dyDescent="0.2">
      <c r="A414" t="s">
        <v>329</v>
      </c>
      <c r="B414" t="s">
        <v>45</v>
      </c>
      <c r="C414">
        <v>8</v>
      </c>
      <c r="D414">
        <v>3</v>
      </c>
      <c r="E414">
        <v>7.3029999999999999</v>
      </c>
      <c r="F414">
        <v>7.3029999999999999</v>
      </c>
      <c r="G414">
        <v>0</v>
      </c>
      <c r="H414" s="7"/>
      <c r="I414" s="7"/>
      <c r="J414" s="7"/>
    </row>
    <row r="415" spans="1:10" x14ac:dyDescent="0.2">
      <c r="H415" s="7"/>
      <c r="I415" s="7"/>
      <c r="J415" s="7"/>
    </row>
    <row r="416" spans="1:10" x14ac:dyDescent="0.2">
      <c r="H416" s="7"/>
      <c r="I416" s="7"/>
      <c r="J416" s="7"/>
    </row>
    <row r="417" spans="1:10" x14ac:dyDescent="0.2">
      <c r="A417" t="s">
        <v>102</v>
      </c>
      <c r="B417" t="s">
        <v>35</v>
      </c>
      <c r="C417">
        <v>0</v>
      </c>
      <c r="D417">
        <v>1</v>
      </c>
      <c r="E417">
        <v>0</v>
      </c>
      <c r="F417">
        <v>0</v>
      </c>
      <c r="G417">
        <v>0</v>
      </c>
      <c r="H417" s="7">
        <f>AVERAGE(F417:F421)/B$13</f>
        <v>0</v>
      </c>
      <c r="I417" s="7">
        <f>STDEV(F417:F421)/B$13</f>
        <v>0</v>
      </c>
      <c r="J417" s="7" t="e">
        <f>I417/H417*100</f>
        <v>#DIV/0!</v>
      </c>
    </row>
    <row r="418" spans="1:10" x14ac:dyDescent="0.2">
      <c r="A418" t="s">
        <v>102</v>
      </c>
      <c r="B418" t="s">
        <v>35</v>
      </c>
      <c r="C418">
        <v>0</v>
      </c>
      <c r="D418">
        <v>2</v>
      </c>
      <c r="E418">
        <v>0</v>
      </c>
      <c r="F418">
        <v>0</v>
      </c>
      <c r="G418">
        <v>0</v>
      </c>
      <c r="H418" s="7"/>
      <c r="I418" s="7"/>
      <c r="J418" s="7"/>
    </row>
    <row r="419" spans="1:10" x14ac:dyDescent="0.2">
      <c r="A419" t="s">
        <v>102</v>
      </c>
      <c r="B419" t="s">
        <v>35</v>
      </c>
      <c r="C419">
        <v>0</v>
      </c>
      <c r="D419">
        <v>3</v>
      </c>
      <c r="E419">
        <v>0.17460000000000001</v>
      </c>
      <c r="G419">
        <v>1</v>
      </c>
      <c r="H419" s="7"/>
      <c r="I419" s="7"/>
      <c r="J419" s="7"/>
    </row>
    <row r="420" spans="1:10" x14ac:dyDescent="0.2">
      <c r="A420" t="s">
        <v>102</v>
      </c>
      <c r="B420" t="s">
        <v>35</v>
      </c>
      <c r="C420">
        <v>0</v>
      </c>
      <c r="D420">
        <v>4</v>
      </c>
      <c r="E420">
        <v>0</v>
      </c>
      <c r="F420">
        <v>0</v>
      </c>
      <c r="G420">
        <v>0</v>
      </c>
      <c r="H420" s="7"/>
      <c r="I420" s="7"/>
      <c r="J420" s="7"/>
    </row>
    <row r="421" spans="1:10" x14ac:dyDescent="0.2">
      <c r="H421" s="7"/>
      <c r="I421" s="7"/>
      <c r="J421" s="7"/>
    </row>
    <row r="422" spans="1:10" x14ac:dyDescent="0.2">
      <c r="H422" s="7"/>
      <c r="I422" s="7"/>
      <c r="J422" s="7"/>
    </row>
    <row r="423" spans="1:10" x14ac:dyDescent="0.2">
      <c r="A423" t="s">
        <v>102</v>
      </c>
      <c r="B423" t="s">
        <v>35</v>
      </c>
      <c r="C423">
        <v>0</v>
      </c>
      <c r="D423">
        <v>1</v>
      </c>
      <c r="E423">
        <v>0</v>
      </c>
      <c r="F423">
        <v>0</v>
      </c>
      <c r="G423">
        <v>0</v>
      </c>
      <c r="H423" s="7">
        <f>AVERAGE(F423:F427)/B$13</f>
        <v>0</v>
      </c>
      <c r="I423" s="7">
        <f>STDEV(F423:F427)/B$13</f>
        <v>0</v>
      </c>
      <c r="J423" s="7" t="e">
        <f>I423/H423*100</f>
        <v>#DIV/0!</v>
      </c>
    </row>
    <row r="424" spans="1:10" x14ac:dyDescent="0.2">
      <c r="A424" t="s">
        <v>102</v>
      </c>
      <c r="B424" t="s">
        <v>35</v>
      </c>
      <c r="C424">
        <v>0</v>
      </c>
      <c r="D424">
        <v>2</v>
      </c>
      <c r="E424">
        <v>0</v>
      </c>
      <c r="F424">
        <v>0</v>
      </c>
      <c r="G424">
        <v>0</v>
      </c>
      <c r="H424" s="7"/>
      <c r="I424" s="7"/>
      <c r="J424" s="7"/>
    </row>
    <row r="425" spans="1:10" x14ac:dyDescent="0.2">
      <c r="A425" t="s">
        <v>102</v>
      </c>
      <c r="B425" t="s">
        <v>35</v>
      </c>
      <c r="C425">
        <v>0</v>
      </c>
      <c r="D425">
        <v>3</v>
      </c>
      <c r="E425">
        <v>0</v>
      </c>
      <c r="F425">
        <v>0</v>
      </c>
      <c r="G425">
        <v>0</v>
      </c>
      <c r="H425" s="7"/>
      <c r="I425" s="7"/>
      <c r="J425" s="7"/>
    </row>
    <row r="426" spans="1:10" x14ac:dyDescent="0.2">
      <c r="H426" s="7"/>
      <c r="I426" s="7"/>
      <c r="J426" s="7"/>
    </row>
    <row r="427" spans="1:10" x14ac:dyDescent="0.2">
      <c r="H427" s="7"/>
      <c r="I427" s="7"/>
      <c r="J427" s="7"/>
    </row>
    <row r="428" spans="1:10" x14ac:dyDescent="0.2">
      <c r="A428" t="s">
        <v>102</v>
      </c>
      <c r="B428" t="s">
        <v>35</v>
      </c>
      <c r="C428">
        <v>0</v>
      </c>
      <c r="D428">
        <v>1</v>
      </c>
      <c r="E428">
        <v>0</v>
      </c>
      <c r="F428">
        <v>0</v>
      </c>
      <c r="G428">
        <v>0</v>
      </c>
      <c r="H428" s="7">
        <f>AVERAGE(F428:F432)/B$13</f>
        <v>0</v>
      </c>
      <c r="I428" s="7">
        <f>STDEV(F428:F432)/B$13</f>
        <v>0</v>
      </c>
      <c r="J428" s="7" t="e">
        <f>I428/H428*100</f>
        <v>#DIV/0!</v>
      </c>
    </row>
    <row r="429" spans="1:10" x14ac:dyDescent="0.2">
      <c r="A429" t="s">
        <v>102</v>
      </c>
      <c r="B429" t="s">
        <v>35</v>
      </c>
      <c r="C429">
        <v>0</v>
      </c>
      <c r="D429">
        <v>2</v>
      </c>
      <c r="E429">
        <v>0</v>
      </c>
      <c r="F429">
        <v>0</v>
      </c>
      <c r="G429">
        <v>0</v>
      </c>
      <c r="H429" s="7"/>
      <c r="I429" s="7"/>
      <c r="J429" s="7"/>
    </row>
    <row r="430" spans="1:10" x14ac:dyDescent="0.2">
      <c r="A430" t="s">
        <v>102</v>
      </c>
      <c r="B430" t="s">
        <v>35</v>
      </c>
      <c r="C430">
        <v>0</v>
      </c>
      <c r="D430">
        <v>3</v>
      </c>
      <c r="E430">
        <v>0</v>
      </c>
      <c r="F430">
        <v>0</v>
      </c>
      <c r="G430">
        <v>0</v>
      </c>
      <c r="H430" s="7"/>
      <c r="I430" s="7"/>
      <c r="J430" s="7"/>
    </row>
    <row r="431" spans="1:10" x14ac:dyDescent="0.2">
      <c r="H431" s="7"/>
      <c r="I431" s="7"/>
      <c r="J431" s="7"/>
    </row>
    <row r="432" spans="1:10" x14ac:dyDescent="0.2">
      <c r="H432" s="7"/>
      <c r="I432" s="7"/>
      <c r="J432" s="7"/>
    </row>
    <row r="433" spans="8:10" x14ac:dyDescent="0.2">
      <c r="H433" s="7"/>
      <c r="I433" s="7"/>
      <c r="J433" s="7"/>
    </row>
    <row r="434" spans="8:10" x14ac:dyDescent="0.2">
      <c r="H434" s="7"/>
      <c r="I434" s="7"/>
      <c r="J434" s="7"/>
    </row>
    <row r="435" spans="8:10" x14ac:dyDescent="0.2">
      <c r="H435" s="7"/>
      <c r="I435" s="7"/>
      <c r="J435" s="7"/>
    </row>
    <row r="436" spans="8:10" x14ac:dyDescent="0.2">
      <c r="H436" s="7"/>
      <c r="I436" s="7"/>
      <c r="J436" s="7"/>
    </row>
    <row r="437" spans="8:10" x14ac:dyDescent="0.2">
      <c r="H437" s="7"/>
      <c r="I437" s="7"/>
      <c r="J437" s="7"/>
    </row>
    <row r="438" spans="8:10" x14ac:dyDescent="0.2">
      <c r="H438" s="7"/>
      <c r="I438" s="7"/>
      <c r="J438" s="7"/>
    </row>
    <row r="439" spans="8:10" x14ac:dyDescent="0.2">
      <c r="H439" s="7"/>
      <c r="I439" s="7"/>
      <c r="J439" s="7"/>
    </row>
    <row r="440" spans="8:10" x14ac:dyDescent="0.2">
      <c r="H440" s="7"/>
      <c r="I440" s="7"/>
      <c r="J440" s="7"/>
    </row>
    <row r="441" spans="8:10" x14ac:dyDescent="0.2">
      <c r="H441" s="7"/>
      <c r="I441" s="7"/>
      <c r="J441" s="7"/>
    </row>
    <row r="442" spans="8:10" x14ac:dyDescent="0.2">
      <c r="H442" s="7"/>
      <c r="I442" s="7"/>
      <c r="J442" s="7"/>
    </row>
    <row r="443" spans="8:10" x14ac:dyDescent="0.2">
      <c r="H443" s="7"/>
      <c r="I443" s="7"/>
      <c r="J443" s="7"/>
    </row>
    <row r="444" spans="8:10" x14ac:dyDescent="0.2">
      <c r="H444" s="7"/>
      <c r="I444" s="7"/>
      <c r="J444" s="7"/>
    </row>
    <row r="445" spans="8:10" x14ac:dyDescent="0.2">
      <c r="H445" s="7"/>
      <c r="I445" s="7"/>
      <c r="J445" s="7"/>
    </row>
    <row r="446" spans="8:10" x14ac:dyDescent="0.2">
      <c r="H446" s="7"/>
      <c r="I446" s="7"/>
      <c r="J446" s="7"/>
    </row>
    <row r="447" spans="8:10" x14ac:dyDescent="0.2">
      <c r="H447" s="7"/>
      <c r="I447" s="7"/>
      <c r="J447" s="7"/>
    </row>
    <row r="448" spans="8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B9B7-EB78-EE4C-8BED-CC7559A7CD4F}">
  <sheetPr codeName="Sheet9"/>
  <dimension ref="A1:Z16"/>
  <sheetViews>
    <sheetView workbookViewId="0">
      <selection activeCell="M21" sqref="M21"/>
    </sheetView>
  </sheetViews>
  <sheetFormatPr baseColWidth="10" defaultRowHeight="16" x14ac:dyDescent="0.2"/>
  <cols>
    <col min="2" max="2" width="18.6640625" style="13" bestFit="1" customWidth="1"/>
    <col min="3" max="3" width="10" bestFit="1" customWidth="1"/>
    <col min="4" max="4" width="11.33203125" style="9" bestFit="1" customWidth="1"/>
    <col min="5" max="5" width="25.33203125" style="9" bestFit="1" customWidth="1"/>
    <col min="6" max="6" width="10.1640625" style="9" bestFit="1" customWidth="1"/>
    <col min="7" max="7" width="17.83203125" style="7" bestFit="1" customWidth="1"/>
    <col min="8" max="8" width="15" bestFit="1" customWidth="1"/>
    <col min="9" max="9" width="15" style="7" bestFit="1" customWidth="1"/>
    <col min="10" max="10" width="11.1640625" style="7" bestFit="1" customWidth="1"/>
    <col min="11" max="11" width="8" style="7" bestFit="1" customWidth="1"/>
    <col min="12" max="12" width="6.83203125" bestFit="1" customWidth="1"/>
    <col min="13" max="13" width="16.6640625" bestFit="1" customWidth="1"/>
    <col min="14" max="14" width="16.6640625" style="7" bestFit="1" customWidth="1"/>
    <col min="15" max="15" width="11.6640625" style="7" bestFit="1" customWidth="1"/>
    <col min="16" max="16" width="8.5" style="7" bestFit="1" customWidth="1"/>
    <col min="17" max="17" width="7.33203125" bestFit="1" customWidth="1"/>
    <col min="18" max="18" width="15" bestFit="1" customWidth="1"/>
    <col min="19" max="19" width="15" style="7" bestFit="1" customWidth="1"/>
    <col min="20" max="20" width="11" style="7" bestFit="1" customWidth="1"/>
    <col min="21" max="21" width="7.83203125" style="7" bestFit="1" customWidth="1"/>
    <col min="22" max="22" width="6.6640625" bestFit="1" customWidth="1"/>
    <col min="24" max="24" width="23.83203125" bestFit="1" customWidth="1"/>
    <col min="25" max="26" width="21.1640625" bestFit="1" customWidth="1"/>
    <col min="28" max="31" width="7.83203125" bestFit="1" customWidth="1"/>
    <col min="33" max="33" width="7.83203125" bestFit="1" customWidth="1"/>
  </cols>
  <sheetData>
    <row r="1" spans="1:26" x14ac:dyDescent="0.2">
      <c r="A1" t="s">
        <v>161</v>
      </c>
      <c r="B1" s="13" t="s">
        <v>162</v>
      </c>
      <c r="C1" t="s">
        <v>163</v>
      </c>
      <c r="D1" s="9" t="s">
        <v>164</v>
      </c>
      <c r="E1" s="9" t="s">
        <v>165</v>
      </c>
      <c r="F1" s="9" t="s">
        <v>166</v>
      </c>
      <c r="G1" s="7" t="s">
        <v>167</v>
      </c>
      <c r="H1" t="s">
        <v>168</v>
      </c>
      <c r="I1" s="7" t="s">
        <v>169</v>
      </c>
      <c r="J1" s="7" t="s">
        <v>170</v>
      </c>
      <c r="K1" s="7" t="s">
        <v>171</v>
      </c>
      <c r="L1" t="s">
        <v>172</v>
      </c>
      <c r="M1" t="s">
        <v>173</v>
      </c>
      <c r="N1" s="7" t="s">
        <v>174</v>
      </c>
      <c r="O1" s="7" t="s">
        <v>175</v>
      </c>
      <c r="P1" s="7" t="s">
        <v>176</v>
      </c>
      <c r="Q1" t="s">
        <v>177</v>
      </c>
      <c r="R1" t="s">
        <v>178</v>
      </c>
      <c r="S1" s="7" t="s">
        <v>179</v>
      </c>
      <c r="T1" s="7" t="s">
        <v>180</v>
      </c>
      <c r="U1" s="7" t="s">
        <v>181</v>
      </c>
      <c r="V1" t="s">
        <v>182</v>
      </c>
      <c r="X1" t="s">
        <v>183</v>
      </c>
      <c r="Y1" t="s">
        <v>273</v>
      </c>
      <c r="Z1" t="s">
        <v>282</v>
      </c>
    </row>
    <row r="2" spans="1:26" x14ac:dyDescent="0.2">
      <c r="A2" t="s">
        <v>199</v>
      </c>
      <c r="B2" s="13">
        <f>AE2114_SDOMAB_DOC!$B$1</f>
        <v>44543.735069444447</v>
      </c>
      <c r="C2" t="str">
        <f>AE2114_SDOMAB_DOC!$B$3</f>
        <v>Ace</v>
      </c>
      <c r="D2" s="9">
        <f>AE2114_SDOMAB_DOC!$B$13</f>
        <v>0.09</v>
      </c>
      <c r="E2" s="9">
        <f>AE2114_SDOMAB_DOC!$B$14</f>
        <v>9.195887547644202E-2</v>
      </c>
      <c r="F2" s="9">
        <f>AE2114_SDOMAB_DOC!$B$15</f>
        <v>0.15559680052908842</v>
      </c>
      <c r="G2" s="7">
        <f>AE2114_SDOMAB_DOC!$O$2</f>
        <v>1.2590058479532165</v>
      </c>
      <c r="H2" t="str">
        <f>AE2114_SDOMAB_DOC!N41</f>
        <v>CRW 09-20 DRW</v>
      </c>
      <c r="I2" s="7">
        <f>AE2114_SDOMAB_DOC!R41</f>
        <v>35.540994152046778</v>
      </c>
      <c r="J2" s="7">
        <f>AE2114_SDOMAB_DOC!S41</f>
        <v>0.888360182270164</v>
      </c>
      <c r="K2" s="7">
        <f>AE2114_SDOMAB_DOC!T41</f>
        <v>2.4995366715677649</v>
      </c>
      <c r="L2">
        <v>5</v>
      </c>
      <c r="M2" t="str">
        <f>AE2114_SDOMAB_DOC!N35</f>
        <v>House 05-21 MRW</v>
      </c>
      <c r="N2" s="7">
        <f>AE2114_SDOMAB_DOC!R35</f>
        <v>54.815068226120857</v>
      </c>
      <c r="O2" s="7">
        <f>AE2114_SDOMAB_DOC!S35</f>
        <v>0.73982814153852283</v>
      </c>
      <c r="P2" s="7">
        <f>AE2114_SDOMAB_DOC!T35</f>
        <v>1.3496802347971444</v>
      </c>
      <c r="Q2">
        <v>5</v>
      </c>
      <c r="R2" t="str">
        <f>AE2114_SDOMAB_DOC!N29</f>
        <v>GPW 05-21 SRW</v>
      </c>
      <c r="S2" s="7">
        <f>AE2114_SDOMAB_DOC!R29</f>
        <v>79.834327485380115</v>
      </c>
      <c r="T2" s="7">
        <f>AE2114_SDOMAB_DOC!S29</f>
        <v>0.80595520099335483</v>
      </c>
      <c r="U2" s="7">
        <f>AE2114_SDOMAB_DOC!T29</f>
        <v>1.009534653048775</v>
      </c>
      <c r="V2">
        <v>5</v>
      </c>
      <c r="X2" t="s">
        <v>45</v>
      </c>
      <c r="Y2" s="7">
        <f>'DOC_Ref Cal 2021.08.13'!R53</f>
        <v>80.789892787524366</v>
      </c>
      <c r="Z2" s="7">
        <f>'DOC_Ref Cal 2021.11.09'!R81</f>
        <v>81.206494309747654</v>
      </c>
    </row>
    <row r="3" spans="1:26" x14ac:dyDescent="0.2">
      <c r="A3" t="s">
        <v>200</v>
      </c>
      <c r="B3" s="13">
        <f>AE2114_SDOMCD_DOC!$B$1</f>
        <v>44544.719918981478</v>
      </c>
      <c r="C3" t="str">
        <f>AE2114_SDOMCD_DOC!$B$3</f>
        <v>Ace</v>
      </c>
      <c r="D3" s="9">
        <f>AE2114_SDOMCD_DOC!$B$13</f>
        <v>0.09</v>
      </c>
      <c r="E3" s="9">
        <f>AE2114_SDOMCD_DOC!$B$14</f>
        <v>9.4334496063384343E-2</v>
      </c>
      <c r="F3" s="9">
        <f>AE2114_SDOMCD_DOC!$B$15</f>
        <v>0.20023259036352314</v>
      </c>
      <c r="G3" s="7">
        <f>AE2114_SDOMCD_DOC!$O$2</f>
        <v>2.1364957264957267</v>
      </c>
      <c r="H3" t="str">
        <f>AE2114_SDOMCD_DOC!N35</f>
        <v>CRW 09-20 DRW</v>
      </c>
      <c r="I3" s="7">
        <f>AE2114_SDOMCD_DOC!R35</f>
        <v>34.595911680911684</v>
      </c>
      <c r="J3" s="7">
        <f>AE2114_SDOMCD_DOC!S35</f>
        <v>1.1430287100138246</v>
      </c>
      <c r="K3" s="7">
        <f>AE2114_SDOMCD_DOC!T35</f>
        <v>3.303941577132917</v>
      </c>
      <c r="L3">
        <v>4</v>
      </c>
      <c r="M3" t="str">
        <f>AE2114_SDOMCD_DOC!N30</f>
        <v>House 05-21 MRW</v>
      </c>
      <c r="N3" s="7">
        <f>AE2114_SDOMCD_DOC!R30</f>
        <v>55.158874643874654</v>
      </c>
      <c r="O3" s="7">
        <f>AE2114_SDOMCD_DOC!S30</f>
        <v>0.47289953846419686</v>
      </c>
      <c r="P3" s="7">
        <f>AE2114_SDOMCD_DOC!T30</f>
        <v>0.85734080239563393</v>
      </c>
      <c r="Q3">
        <v>4</v>
      </c>
      <c r="R3" t="str">
        <f>AE2114_SDOMCD_DOC!N25</f>
        <v>GPW 05-21 SRW</v>
      </c>
      <c r="S3" s="7">
        <f>AE2114_SDOMCD_DOC!R25</f>
        <v>79.793133903133906</v>
      </c>
      <c r="T3" s="7">
        <f>AE2114_SDOMCD_DOC!S25</f>
        <v>0.65743261993037483</v>
      </c>
      <c r="U3" s="7">
        <f>AE2114_SDOMCD_DOC!T25</f>
        <v>0.82392129218596066</v>
      </c>
      <c r="V3">
        <v>4</v>
      </c>
      <c r="X3" t="s">
        <v>47</v>
      </c>
      <c r="Y3" s="7">
        <f>'DOC_Ref Cal 2021.08.13'!R58</f>
        <v>56.03433723196882</v>
      </c>
      <c r="Z3" s="7">
        <f>'DOC_Ref Cal 2021.11.09'!R86</f>
        <v>56.167487217549066</v>
      </c>
    </row>
    <row r="4" spans="1:26" x14ac:dyDescent="0.2">
      <c r="A4" t="s">
        <v>201</v>
      </c>
      <c r="B4" s="13">
        <f>AE2114_SDOMEF_DOC!$B$1</f>
        <v>44546.690497685187</v>
      </c>
      <c r="C4" t="str">
        <f>AE2114_SDOMEF_DOC!$B$3</f>
        <v>Ace</v>
      </c>
      <c r="D4" s="9">
        <f>AE2114_SDOMEF_DOC!$B$13</f>
        <v>0.09</v>
      </c>
      <c r="E4" s="9">
        <f>AE2114_SDOMEF_DOC!$B$14</f>
        <v>9.1156428586490271E-2</v>
      </c>
      <c r="F4" s="9">
        <f>AE2114_SDOMEF_DOC!$B$15</f>
        <v>0.1847521020359908</v>
      </c>
      <c r="G4" s="7">
        <f>AE2114_SDOMEF_DOC!$O$2</f>
        <v>0.70679629629629626</v>
      </c>
      <c r="H4" t="str">
        <f>AE2114_SDOMEF_DOC!N47</f>
        <v>CRW 09-20 DRW</v>
      </c>
      <c r="I4" s="7">
        <f>AE2114_SDOMEF_DOC!R47</f>
        <v>35.115425925925919</v>
      </c>
      <c r="J4" s="7">
        <f>AE2114_SDOMEF_DOC!S47</f>
        <v>1.094088743350593</v>
      </c>
      <c r="K4" s="7">
        <f>AE2114_SDOMEF_DOC!T47</f>
        <v>3.115692646469713</v>
      </c>
      <c r="L4">
        <v>5</v>
      </c>
      <c r="M4" t="str">
        <f>AE2114_SDOMEF_DOC!N41</f>
        <v>House 05-21 MRW</v>
      </c>
      <c r="N4" s="7">
        <f>AE2114_SDOMEF_DOC!R41</f>
        <v>56.173944444444452</v>
      </c>
      <c r="O4" s="7">
        <f>AE2114_SDOMEF_DOC!S41</f>
        <v>0.96785226003585423</v>
      </c>
      <c r="P4" s="7">
        <f>AE2114_SDOMEF_DOC!T41</f>
        <v>1.7229558465367369</v>
      </c>
      <c r="Q4">
        <v>5</v>
      </c>
      <c r="R4" t="str">
        <f>AE2114_SDOMEF_DOC!N35</f>
        <v>GPW 05-21 SRW</v>
      </c>
      <c r="S4" s="7">
        <f>AE2114_SDOMEF_DOC!R35</f>
        <v>79.759870370370393</v>
      </c>
      <c r="T4" s="7">
        <f>AE2114_SDOMEF_DOC!S35</f>
        <v>0.58377114669592456</v>
      </c>
      <c r="U4" s="7">
        <f>AE2114_SDOMEF_DOC!T35</f>
        <v>0.73191085189224037</v>
      </c>
      <c r="V4">
        <v>5</v>
      </c>
      <c r="X4" t="s">
        <v>49</v>
      </c>
      <c r="Y4" s="7">
        <f>'DOC_Ref Cal 2021.08.13'!R63</f>
        <v>35.719522417153996</v>
      </c>
      <c r="Z4" s="7">
        <f>'DOC_Ref Cal 2021.11.09'!R91</f>
        <v>35.274756721095166</v>
      </c>
    </row>
    <row r="5" spans="1:26" x14ac:dyDescent="0.2">
      <c r="A5" t="s">
        <v>202</v>
      </c>
      <c r="B5" s="13">
        <f>AE2114_SDOMCDRR_DOC!$B$1</f>
        <v>44545.686863425923</v>
      </c>
      <c r="C5" t="str">
        <f>AE2114_SDOMCDRR_DOC!$B$3</f>
        <v>Ace</v>
      </c>
      <c r="D5" s="9">
        <f>AE2114_SDOMCDRR_DOC!$B$13</f>
        <v>9.1499999999999998E-2</v>
      </c>
      <c r="E5" s="9">
        <f>AE2114_SDOMCDRR_DOC!$B$14</f>
        <v>9.1664447769310875E-2</v>
      </c>
      <c r="F5" s="9">
        <f>AE2114_SDOMCDRR_DOC!$B$15</f>
        <v>0.21432006255116764</v>
      </c>
      <c r="G5" s="7">
        <f>AE2114_SDOMCDRR_DOC!$O$2</f>
        <v>0.50589588725913148</v>
      </c>
      <c r="H5" t="str">
        <f>AE2114_SDOMCDRR_DOC!N41</f>
        <v>CRW 09-20 DRW</v>
      </c>
      <c r="I5" s="7">
        <f>AE2114_SDOMCDRR_DOC!R41</f>
        <v>34.710861854088776</v>
      </c>
      <c r="J5" s="7">
        <f>AE2114_SDOMCDRR_DOC!S41</f>
        <v>1.6927409860575495</v>
      </c>
      <c r="K5" s="7">
        <f>AE2114_SDOMCDRR_DOC!T41</f>
        <v>4.8766895883288264</v>
      </c>
      <c r="L5">
        <v>5</v>
      </c>
      <c r="M5" t="str">
        <f>AE2114_SDOMCDRR_DOC!N35</f>
        <v>House 05-21 MRW</v>
      </c>
      <c r="N5" s="7">
        <f>AE2114_SDOMCDRR_DOC!R35</f>
        <v>55.543648739334671</v>
      </c>
      <c r="O5" s="7">
        <f>AE2114_SDOMCDRR_DOC!S35</f>
        <v>0.46534510120780603</v>
      </c>
      <c r="P5" s="7">
        <f>AE2114_SDOMCDRR_DOC!T35</f>
        <v>0.83780074188439091</v>
      </c>
      <c r="Q5">
        <v>5</v>
      </c>
      <c r="R5" t="str">
        <f>AE2114_SDOMCDRR_DOC!N29</f>
        <v>GPW 05-21 SRW</v>
      </c>
      <c r="S5" s="7">
        <f>AE2114_SDOMCDRR_DOC!R29</f>
        <v>80.240187901447626</v>
      </c>
      <c r="T5" s="7">
        <f>AE2114_SDOMCDRR_DOC!S29</f>
        <v>0.55311296775285379</v>
      </c>
      <c r="U5" s="7">
        <f>AE2114_SDOMCDRR_DOC!T29</f>
        <v>0.68932162575715372</v>
      </c>
      <c r="V5">
        <v>5</v>
      </c>
    </row>
    <row r="6" spans="1:26" x14ac:dyDescent="0.2">
      <c r="A6" t="s">
        <v>203</v>
      </c>
      <c r="B6" s="13">
        <f>AE2114_SDOMGH_DOC!$B$1</f>
        <v>44547.659849537034</v>
      </c>
      <c r="C6" t="str">
        <f>AE2114_SDOMGH_DOC!$B$3</f>
        <v>Ace</v>
      </c>
      <c r="D6" s="9">
        <f>AE2114_SDOMGH_DOC!$B$13</f>
        <v>9.1447294603171081E-2</v>
      </c>
      <c r="E6" s="9">
        <f>AE2114_SDOMGH_DOC!$B$14</f>
        <v>9.1447294603171081E-2</v>
      </c>
      <c r="F6" s="9">
        <f>AE2114_SDOMGH_DOC!$B$15</f>
        <v>4.4071609647796883E-2</v>
      </c>
      <c r="G6" s="7">
        <f>AE2114_SDOMGH_DOC!$O$2</f>
        <v>0.90250528487263471</v>
      </c>
      <c r="H6" t="str">
        <f>AE2114_SDOMGH_DOC!N47</f>
        <v>CRW 09-20 DRW</v>
      </c>
      <c r="I6" s="7">
        <f>AE2114_SDOMGH_DOC!R47</f>
        <v>35.813725791946666</v>
      </c>
      <c r="J6" s="7">
        <f>AE2114_SDOMGH_DOC!S47</f>
        <v>1.0943501491994836</v>
      </c>
      <c r="K6" s="7">
        <f>AE2114_SDOMGH_DOC!T47</f>
        <v>3.0556724412224296</v>
      </c>
      <c r="L6">
        <v>5</v>
      </c>
      <c r="M6" t="str">
        <f>AE2114_SDOMGH_DOC!N41</f>
        <v>House 05-21 MRW</v>
      </c>
      <c r="N6" s="7">
        <f>AE2114_SDOMGH_DOC!R41</f>
        <v>56.073847661851474</v>
      </c>
      <c r="O6" s="7">
        <f>AE2114_SDOMGH_DOC!S41</f>
        <v>1.1074017489983805</v>
      </c>
      <c r="P6" s="7">
        <f>AE2114_SDOMGH_DOC!T41</f>
        <v>1.9748988078657839</v>
      </c>
      <c r="Q6">
        <v>5</v>
      </c>
      <c r="R6" t="str">
        <f>AE2114_SDOMGH_DOC!N35</f>
        <v>GPW 05-21 SRW</v>
      </c>
      <c r="S6" s="7">
        <f>AE2114_SDOMGH_DOC!R35</f>
        <v>79.939689468734031</v>
      </c>
      <c r="T6" s="7">
        <f>AE2114_SDOMGH_DOC!S35</f>
        <v>1.2408739848630777</v>
      </c>
      <c r="U6" s="7">
        <f>AE2114_SDOMGH_DOC!T35</f>
        <v>1.5522627034327017</v>
      </c>
      <c r="V6">
        <v>5</v>
      </c>
    </row>
    <row r="7" spans="1:26" x14ac:dyDescent="0.2">
      <c r="A7" t="s">
        <v>344</v>
      </c>
      <c r="B7" s="13">
        <f>AE2114_SDOMIJ_DOC!$B$1</f>
        <v>44550.723078703704</v>
      </c>
      <c r="C7" t="str">
        <f>AE2114_SDOMGH_DOC!$B$3</f>
        <v>Ace</v>
      </c>
      <c r="D7" s="9">
        <f>AE2114_SDOMIJ_DOC!$B$13</f>
        <v>9.0999999999999998E-2</v>
      </c>
      <c r="E7" s="9">
        <f>AE2114_SDOMIJ_DOC!$B$14</f>
        <v>9.4627229364444468E-2</v>
      </c>
      <c r="F7" s="9">
        <f>AE2114_SDOMIJ_DOC!$B$15</f>
        <v>6.2921656892537037E-2</v>
      </c>
      <c r="G7" s="7">
        <f>AE2114_SDOMIJ_DOC!$O$2</f>
        <v>0.70681725681725682</v>
      </c>
      <c r="H7" t="str">
        <f>AE2114_SDOMIJ_DOC!$N$40</f>
        <v>CRW 09-20 DRW</v>
      </c>
      <c r="I7" s="7">
        <f>AE2114_SDOMIJ_DOC!R40</f>
        <v>35.860948310948309</v>
      </c>
      <c r="J7" s="7">
        <f>AE2114_SDOMIJ_DOC!S40</f>
        <v>1.5068530362327539</v>
      </c>
      <c r="K7" s="7">
        <f>AE2114_SDOMIJ_DOC!T40</f>
        <v>4.2019330419455558</v>
      </c>
      <c r="L7">
        <v>5</v>
      </c>
      <c r="M7" t="str">
        <f>AE2114_SDOMIJ_DOC!$N$34</f>
        <v>House 05-21 MRW</v>
      </c>
      <c r="N7" s="7">
        <f>AE2114_SDOMIJ_DOC!R34</f>
        <v>56.234574684574682</v>
      </c>
      <c r="O7" s="7">
        <f>AE2114_SDOMIJ_DOC!S34</f>
        <v>1.2372794633472699</v>
      </c>
      <c r="P7" s="7">
        <f>AE2114_SDOMIJ_DOC!T34</f>
        <v>2.2002112940078118</v>
      </c>
      <c r="Q7">
        <v>5</v>
      </c>
      <c r="R7" t="str">
        <f>AE2114_SDOMIJ_DOC!$N$28</f>
        <v>GPW 05-21 SRW</v>
      </c>
      <c r="S7" s="7">
        <f>AE2114_SDOMIJ_DOC!R28</f>
        <v>79.882926332926331</v>
      </c>
      <c r="T7" s="7">
        <f>AE2114_SDOMIJ_DOC!S28</f>
        <v>0.80333436804644387</v>
      </c>
      <c r="U7" s="7">
        <f>AE2114_SDOMIJ_DOC!T28</f>
        <v>1.0056396340544722</v>
      </c>
      <c r="V7">
        <v>5</v>
      </c>
    </row>
    <row r="8" spans="1:26" x14ac:dyDescent="0.2">
      <c r="A8" t="s">
        <v>345</v>
      </c>
      <c r="B8" s="13">
        <f>AE2114_SDOMKL_DOC!$B$1</f>
        <v>44551.682696759257</v>
      </c>
      <c r="C8" t="str">
        <f>AE2114_SDOMKL_DOC!$B$3</f>
        <v>Ace</v>
      </c>
      <c r="D8" s="9">
        <f>AE2114_SDOMKL_DOC!$B$13</f>
        <v>9.0999999999999998E-2</v>
      </c>
      <c r="E8" s="9">
        <f>AE2114_SDOMKL_DOC!$B$14</f>
        <v>9.3361069969646104E-2</v>
      </c>
      <c r="F8" s="9">
        <f>AE2114_SDOMKL_DOC!$B$15</f>
        <v>3.7630815206044055E-2</v>
      </c>
      <c r="G8" s="7">
        <f>AE2114_SDOMKL_DOC!$O$2</f>
        <v>0.27846539425486794</v>
      </c>
      <c r="H8" t="str">
        <f>AE2114_SDOMKL_DOC!$N$41</f>
        <v>CRW 09-20 DRW</v>
      </c>
      <c r="I8" s="7">
        <f>AE2114_SDOMKL_DOC!R41</f>
        <v>35.361095045305568</v>
      </c>
      <c r="J8" s="7">
        <f>AE2114_SDOMKL_DOC!S41</f>
        <v>1.9365022395203408</v>
      </c>
      <c r="K8" s="7">
        <f>AE2114_SDOMKL_DOC!T41</f>
        <v>5.4763638881636529</v>
      </c>
      <c r="L8">
        <v>5</v>
      </c>
      <c r="M8" t="str">
        <f>AE2114_SDOMKL_DOC!$N$35</f>
        <v>House 05-21 MRW</v>
      </c>
      <c r="N8" s="7">
        <f>AE2114_SDOMKL_DOC!R35</f>
        <v>56.534721418931952</v>
      </c>
      <c r="O8" s="7">
        <f>AE2114_SDOMKL_DOC!S35</f>
        <v>0.77716991483236286</v>
      </c>
      <c r="P8" s="7">
        <f>AE2114_SDOMKL_DOC!T35</f>
        <v>1.3746771812553933</v>
      </c>
      <c r="Q8">
        <v>5</v>
      </c>
      <c r="R8" t="str">
        <f>AE2114_SDOMKL_DOC!$N$29</f>
        <v>GPW 05-21 SRW</v>
      </c>
      <c r="S8" s="7">
        <f>AE2114_SDOMKL_DOC!R29</f>
        <v>79.933988818199353</v>
      </c>
      <c r="T8" s="7">
        <f>AE2114_SDOMKL_DOC!S29</f>
        <v>0.91607320336061571</v>
      </c>
      <c r="U8" s="7">
        <f>AE2114_SDOMKL_DOC!T29</f>
        <v>1.1460371450299054</v>
      </c>
      <c r="V8">
        <v>5</v>
      </c>
    </row>
    <row r="9" spans="1:26" x14ac:dyDescent="0.2">
      <c r="A9" t="s">
        <v>206</v>
      </c>
    </row>
    <row r="11" spans="1:26" x14ac:dyDescent="0.2">
      <c r="A11" t="s">
        <v>207</v>
      </c>
      <c r="I11" s="22">
        <f>AVERAGE(I2:I8)</f>
        <v>35.285566108739104</v>
      </c>
      <c r="N11" s="22">
        <f>AVERAGE(N2:N8)</f>
        <v>55.790668545590393</v>
      </c>
      <c r="S11" s="22">
        <f>AVERAGE(S2:S8)</f>
        <v>79.912017754313112</v>
      </c>
    </row>
    <row r="12" spans="1:26" x14ac:dyDescent="0.2">
      <c r="A12" t="s">
        <v>208</v>
      </c>
      <c r="I12" s="7">
        <f>STDEV(I2:I8)</f>
        <v>0.50262997110112972</v>
      </c>
      <c r="N12" s="7">
        <f>STDEV(N2:N8)</f>
        <v>0.63110174395806062</v>
      </c>
      <c r="S12" s="7">
        <f>STDEV(S2:S8)</f>
        <v>0.15974374379746054</v>
      </c>
    </row>
    <row r="14" spans="1:26" x14ac:dyDescent="0.2">
      <c r="A14" t="s">
        <v>209</v>
      </c>
      <c r="I14" s="7" t="s">
        <v>49</v>
      </c>
      <c r="N14" s="7" t="s">
        <v>47</v>
      </c>
      <c r="S14" s="7" t="s">
        <v>45</v>
      </c>
    </row>
    <row r="15" spans="1:26" x14ac:dyDescent="0.2">
      <c r="A15" t="s">
        <v>273</v>
      </c>
      <c r="I15" s="22">
        <f>'DOC_Ref Cal 2021.08.13'!R63</f>
        <v>35.719522417153996</v>
      </c>
      <c r="J15" s="7">
        <f>'DOC_Ref Cal 2021.08.13'!S63</f>
        <v>1.0418890023351892</v>
      </c>
      <c r="K15" s="7">
        <f>'DOC_Ref Cal 2021.08.13'!T63</f>
        <v>2.9168615139009555</v>
      </c>
      <c r="L15">
        <v>4</v>
      </c>
      <c r="N15" s="22">
        <f>'DOC_Ref Cal 2021.08.13'!R58</f>
        <v>56.03433723196882</v>
      </c>
      <c r="O15" s="7">
        <f>'DOC_Ref Cal 2021.08.13'!S58</f>
        <v>0.63568619337107957</v>
      </c>
      <c r="P15" s="7">
        <f>'DOC_Ref Cal 2021.08.13'!T58</f>
        <v>1.1344583067690976</v>
      </c>
      <c r="Q15">
        <v>4</v>
      </c>
      <c r="S15" s="22">
        <f>'DOC_Ref Cal 2021.08.13'!R53</f>
        <v>80.789892787524366</v>
      </c>
      <c r="T15" s="7">
        <f>'DOC_Ref Cal 2021.08.13'!S53</f>
        <v>0.56067599149954028</v>
      </c>
      <c r="U15" s="7">
        <f>'DOC_Ref Cal 2021.08.13'!T53</f>
        <v>0.69399274111441855</v>
      </c>
      <c r="V15">
        <v>4</v>
      </c>
    </row>
    <row r="16" spans="1:26" x14ac:dyDescent="0.2">
      <c r="A16" t="s">
        <v>282</v>
      </c>
      <c r="I16" s="22">
        <f>'DOC_Ref Cal 2021.11.09'!R91</f>
        <v>35.274756721095166</v>
      </c>
      <c r="J16" s="7">
        <f>'DOC_Ref Cal 2021.11.09'!S91</f>
        <v>0.81101598476988979</v>
      </c>
      <c r="K16" s="7">
        <f>'DOC_Ref Cal 2021.11.09'!T91</f>
        <v>2.2991398386735931</v>
      </c>
      <c r="L16">
        <v>4</v>
      </c>
      <c r="N16" s="22">
        <f>'DOC_Ref Cal 2021.11.09'!R86</f>
        <v>56.167487217549066</v>
      </c>
      <c r="O16" s="7">
        <f>'DOC_Ref Cal 2021.11.09'!S86</f>
        <v>0.31051325516373429</v>
      </c>
      <c r="P16" s="7">
        <f>'DOC_Ref Cal 2021.11.09'!T86</f>
        <v>0.55283451431795039</v>
      </c>
      <c r="Q16">
        <v>4</v>
      </c>
      <c r="S16" s="22">
        <f>'DOC_Ref Cal 2021.11.09'!R81</f>
        <v>81.206494309747654</v>
      </c>
      <c r="T16" s="7">
        <f>'DOC_Ref Cal 2021.11.09'!S81</f>
        <v>0.31853598875372618</v>
      </c>
      <c r="U16" s="7">
        <f>'DOC_Ref Cal 2021.11.09'!T81</f>
        <v>0.39225432825449602</v>
      </c>
      <c r="V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23A7-FE43-0B43-9630-765A8918B2CC}">
  <sheetPr codeName="Sheet58"/>
  <dimension ref="A1:AB500"/>
  <sheetViews>
    <sheetView topLeftCell="A56" workbookViewId="0">
      <selection activeCell="G76" sqref="G76"/>
    </sheetView>
  </sheetViews>
  <sheetFormatPr baseColWidth="10" defaultRowHeight="16" x14ac:dyDescent="0.2"/>
  <cols>
    <col min="2" max="2" width="22.1640625" bestFit="1" customWidth="1"/>
    <col min="12" max="12" width="4.33203125" bestFit="1" customWidth="1"/>
    <col min="13" max="13" width="9.5" bestFit="1" customWidth="1"/>
    <col min="14" max="14" width="22.1640625" bestFit="1" customWidth="1"/>
  </cols>
  <sheetData>
    <row r="1" spans="1:28" x14ac:dyDescent="0.2">
      <c r="A1" s="4" t="s">
        <v>0</v>
      </c>
      <c r="B1" s="14">
        <v>44509.725034722222</v>
      </c>
      <c r="C1" s="4"/>
      <c r="D1" s="4" t="s">
        <v>1</v>
      </c>
      <c r="E1" s="15"/>
      <c r="L1" s="4" t="str">
        <f>'DOC_Ref Cal 2021.11.09'!C17</f>
        <v>Vial</v>
      </c>
      <c r="M1" s="4" t="str">
        <f>'DOC_Ref Cal 2021.11.09'!A17</f>
        <v>Sample ID</v>
      </c>
      <c r="N1" s="4" t="str">
        <f>'DOC_Ref Cal 2021.11.09'!B17</f>
        <v>Sample Name</v>
      </c>
      <c r="O1" s="4" t="str">
        <f>'DOC_Ref Cal 2021.11.09'!H17</f>
        <v>Ave</v>
      </c>
      <c r="P1" s="4" t="str">
        <f>'DOC_Ref Cal 2021.11.09'!I17</f>
        <v>Sd</v>
      </c>
      <c r="Q1" s="4" t="s">
        <v>2</v>
      </c>
      <c r="R1" s="4"/>
      <c r="S1" s="4"/>
      <c r="T1" s="4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4"/>
      <c r="B2" s="16"/>
      <c r="C2" s="4"/>
      <c r="D2" s="4"/>
      <c r="E2" s="4"/>
      <c r="L2" s="4"/>
      <c r="M2" s="4"/>
      <c r="N2" s="4"/>
      <c r="O2" s="6">
        <f>AVERAGE('DOC_Ref Cal 2021.11.09'!$O$3:$O$45)</f>
        <v>1.4557397328055417</v>
      </c>
      <c r="P2" s="6"/>
      <c r="Q2" s="6">
        <f>(O2)</f>
        <v>1.4557397328055417</v>
      </c>
      <c r="R2" s="6"/>
      <c r="S2" s="6"/>
      <c r="T2" s="6"/>
      <c r="U2" s="7"/>
      <c r="V2" s="7">
        <v>0</v>
      </c>
      <c r="W2" t="str">
        <f t="shared" ref="W2:AB25" si="0">B58</f>
        <v>Nano 10/26/2021</v>
      </c>
      <c r="X2">
        <f t="shared" si="0"/>
        <v>1</v>
      </c>
      <c r="Y2">
        <f t="shared" si="0"/>
        <v>1</v>
      </c>
      <c r="Z2">
        <f t="shared" si="0"/>
        <v>0.20860000000000001</v>
      </c>
      <c r="AA2">
        <f t="shared" si="0"/>
        <v>0.20860000000000001</v>
      </c>
      <c r="AB2">
        <f t="shared" si="0"/>
        <v>0</v>
      </c>
    </row>
    <row r="3" spans="1:28" x14ac:dyDescent="0.2">
      <c r="A3" s="4" t="s">
        <v>9</v>
      </c>
      <c r="B3" s="15" t="s">
        <v>10</v>
      </c>
      <c r="C3" s="4"/>
      <c r="D3" s="4" t="s">
        <v>11</v>
      </c>
      <c r="E3" s="15"/>
      <c r="L3" s="4">
        <f>'DOC_Ref Cal 2021.11.09'!C32</f>
        <v>0</v>
      </c>
      <c r="M3" s="4" t="str">
        <f>'DOC_Ref Cal 2021.11.09'!A32</f>
        <v>B01</v>
      </c>
      <c r="N3" s="4" t="str">
        <f>'DOC_Ref Cal 2021.11.09'!B32</f>
        <v>Untitled</v>
      </c>
      <c r="O3" s="6">
        <f>'DOC_Ref Cal 2021.11.09'!H32</f>
        <v>1.5741134751773049</v>
      </c>
      <c r="P3" s="6">
        <f>'DOC_Ref Cal 2021.11.09'!I32</f>
        <v>0.26305293428338633</v>
      </c>
      <c r="Q3" s="6">
        <f t="shared" ref="Q3:Q66" si="1">(O3-Q$2)</f>
        <v>0.11837374237176324</v>
      </c>
      <c r="R3" s="6"/>
      <c r="S3" s="6"/>
      <c r="T3" s="6"/>
      <c r="U3" s="7"/>
      <c r="V3" s="7">
        <v>0</v>
      </c>
      <c r="W3" t="str">
        <f t="shared" si="0"/>
        <v>Nano 10/26/2021</v>
      </c>
      <c r="X3">
        <f t="shared" si="0"/>
        <v>1</v>
      </c>
      <c r="Y3">
        <f t="shared" si="0"/>
        <v>2</v>
      </c>
      <c r="Z3">
        <f t="shared" si="0"/>
        <v>0.17829999999999999</v>
      </c>
      <c r="AA3">
        <f t="shared" si="0"/>
        <v>0.17829999999999999</v>
      </c>
      <c r="AB3">
        <f t="shared" si="0"/>
        <v>0</v>
      </c>
    </row>
    <row r="4" spans="1:28" x14ac:dyDescent="0.2">
      <c r="A4" s="4"/>
      <c r="B4" s="4"/>
      <c r="C4" s="4"/>
      <c r="D4" s="4"/>
      <c r="E4" s="4"/>
      <c r="L4" s="4">
        <f>'DOC_Ref Cal 2021.11.09'!C47</f>
        <v>0</v>
      </c>
      <c r="M4" s="4" t="str">
        <f>'DOC_Ref Cal 2021.11.09'!A47</f>
        <v>B01</v>
      </c>
      <c r="N4" s="4" t="str">
        <f>'DOC_Ref Cal 2021.11.09'!B47</f>
        <v>Untitled</v>
      </c>
      <c r="O4" s="6">
        <f>'DOC_Ref Cal 2021.11.09'!H47</f>
        <v>0</v>
      </c>
      <c r="P4" s="6">
        <f>'DOC_Ref Cal 2021.11.09'!I47</f>
        <v>0</v>
      </c>
      <c r="Q4" s="6">
        <f t="shared" si="1"/>
        <v>-1.4557397328055417</v>
      </c>
      <c r="R4" s="6"/>
      <c r="S4" s="6"/>
      <c r="T4" s="6"/>
      <c r="U4" s="7"/>
      <c r="V4" s="7">
        <v>0</v>
      </c>
      <c r="W4" t="str">
        <f t="shared" si="0"/>
        <v>Nano 10/26/2021</v>
      </c>
      <c r="X4">
        <f t="shared" si="0"/>
        <v>1</v>
      </c>
      <c r="Y4">
        <f t="shared" si="0"/>
        <v>3</v>
      </c>
      <c r="Z4">
        <f t="shared" si="0"/>
        <v>0.18609999999999999</v>
      </c>
      <c r="AA4">
        <f t="shared" si="0"/>
        <v>0.18609999999999999</v>
      </c>
      <c r="AB4">
        <f t="shared" si="0"/>
        <v>0</v>
      </c>
    </row>
    <row r="5" spans="1:28" x14ac:dyDescent="0.2">
      <c r="A5" s="4" t="s">
        <v>12</v>
      </c>
      <c r="B5" s="15">
        <v>100</v>
      </c>
      <c r="C5" s="4"/>
      <c r="D5" s="4" t="s">
        <v>13</v>
      </c>
      <c r="E5" s="15"/>
      <c r="L5" s="4">
        <f>'DOC_Ref Cal 2021.11.09'!C53</f>
        <v>0</v>
      </c>
      <c r="M5" s="4" t="str">
        <f>'DOC_Ref Cal 2021.11.09'!A53</f>
        <v>B01</v>
      </c>
      <c r="N5" s="4" t="str">
        <f>'DOC_Ref Cal 2021.11.09'!B53</f>
        <v>Untitled</v>
      </c>
      <c r="O5" s="6">
        <f>'DOC_Ref Cal 2021.11.09'!H53</f>
        <v>1.7042553191489362</v>
      </c>
      <c r="P5" s="6">
        <f>'DOC_Ref Cal 2021.11.09'!I53</f>
        <v>0.24110945841479159</v>
      </c>
      <c r="Q5" s="6">
        <f t="shared" si="1"/>
        <v>0.24851558634339455</v>
      </c>
      <c r="R5" s="6"/>
      <c r="S5" s="6"/>
      <c r="T5" s="6"/>
      <c r="U5" s="7"/>
      <c r="V5" s="7"/>
    </row>
    <row r="6" spans="1:28" x14ac:dyDescent="0.2">
      <c r="A6" s="4"/>
      <c r="B6" s="4"/>
      <c r="C6" s="4"/>
      <c r="D6" s="4"/>
      <c r="E6" s="4"/>
      <c r="L6" s="4">
        <f>'DOC_Ref Cal 2021.11.09'!C84</f>
        <v>0</v>
      </c>
      <c r="M6" s="4" t="str">
        <f>'DOC_Ref Cal 2021.11.09'!A84</f>
        <v>B01</v>
      </c>
      <c r="N6" s="4" t="str">
        <f>'DOC_Ref Cal 2021.11.09'!B84</f>
        <v>Untitled</v>
      </c>
      <c r="O6" s="6">
        <f>'DOC_Ref Cal 2021.11.09'!H84</f>
        <v>1.7507092198581558</v>
      </c>
      <c r="P6" s="6">
        <f>'DOC_Ref Cal 2021.11.09'!I84</f>
        <v>0.3990600280542333</v>
      </c>
      <c r="Q6" s="6">
        <f t="shared" si="1"/>
        <v>0.29496948705261405</v>
      </c>
      <c r="R6" s="6"/>
      <c r="S6" s="6"/>
      <c r="T6" s="6"/>
      <c r="U6" s="7"/>
      <c r="V6" s="7"/>
    </row>
    <row r="7" spans="1:28" x14ac:dyDescent="0.2">
      <c r="A7" s="4" t="s">
        <v>14</v>
      </c>
      <c r="B7" s="15" t="s">
        <v>275</v>
      </c>
      <c r="C7" s="4"/>
      <c r="D7" s="4" t="s">
        <v>15</v>
      </c>
      <c r="E7" s="15"/>
      <c r="L7" s="4">
        <f>'DOC_Ref Cal 2021.11.09'!C99</f>
        <v>0</v>
      </c>
      <c r="M7" s="4" t="str">
        <f>'DOC_Ref Cal 2021.11.09'!A99</f>
        <v>B01</v>
      </c>
      <c r="N7" s="4" t="str">
        <f>'DOC_Ref Cal 2021.11.09'!B99</f>
        <v>Untitled</v>
      </c>
      <c r="O7" s="6">
        <f>'DOC_Ref Cal 2021.11.09'!H99</f>
        <v>1.669148936170213</v>
      </c>
      <c r="P7" s="6">
        <f>'DOC_Ref Cal 2021.11.09'!I99</f>
        <v>8.7460784719434359E-2</v>
      </c>
      <c r="Q7" s="6">
        <f t="shared" si="1"/>
        <v>0.21340920336467128</v>
      </c>
      <c r="R7" s="6"/>
      <c r="S7" s="6"/>
      <c r="T7" s="6"/>
      <c r="U7" s="7"/>
      <c r="V7" s="7">
        <v>24.907759996183831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2.456</v>
      </c>
      <c r="AA7">
        <f t="shared" si="0"/>
        <v>2.456</v>
      </c>
      <c r="AB7">
        <f t="shared" si="0"/>
        <v>0</v>
      </c>
    </row>
    <row r="8" spans="1:28" x14ac:dyDescent="0.2">
      <c r="A8" s="4"/>
      <c r="B8" s="4"/>
      <c r="C8" s="4"/>
      <c r="D8" s="4"/>
      <c r="E8" s="4"/>
      <c r="L8" s="4">
        <f>'DOC_Ref Cal 2021.11.09'!C109</f>
        <v>0</v>
      </c>
      <c r="M8" s="4" t="str">
        <f>'DOC_Ref Cal 2021.11.09'!A109</f>
        <v>B01</v>
      </c>
      <c r="N8" s="4" t="str">
        <f>'DOC_Ref Cal 2021.11.09'!B109</f>
        <v>Untitled</v>
      </c>
      <c r="O8" s="6">
        <f>'DOC_Ref Cal 2021.11.09'!H109</f>
        <v>1.822695035460993</v>
      </c>
      <c r="P8" s="6">
        <f>'DOC_Ref Cal 2021.11.09'!I109</f>
        <v>0.32868954816587526</v>
      </c>
      <c r="Q8" s="6">
        <f t="shared" si="1"/>
        <v>0.36695530265545129</v>
      </c>
      <c r="R8" s="6"/>
      <c r="S8" s="6"/>
      <c r="T8" s="6"/>
      <c r="U8" s="7"/>
      <c r="V8" s="7">
        <v>24.907759996183831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2.5019999999999998</v>
      </c>
      <c r="AA8">
        <f t="shared" si="0"/>
        <v>2.5019999999999998</v>
      </c>
      <c r="AB8">
        <f t="shared" si="0"/>
        <v>0</v>
      </c>
    </row>
    <row r="9" spans="1:28" x14ac:dyDescent="0.2">
      <c r="A9" s="4" t="s">
        <v>16</v>
      </c>
      <c r="B9" s="14" t="s">
        <v>276</v>
      </c>
      <c r="C9" s="4"/>
      <c r="D9" s="4" t="s">
        <v>17</v>
      </c>
      <c r="E9" s="15"/>
      <c r="L9" s="4">
        <f>'DOC_Ref Cal 2021.11.09'!C115</f>
        <v>0</v>
      </c>
      <c r="M9" s="4" t="str">
        <f>'DOC_Ref Cal 2021.11.09'!A115</f>
        <v>B01</v>
      </c>
      <c r="N9" s="4" t="str">
        <f>'DOC_Ref Cal 2021.11.09'!B115</f>
        <v>Untitled</v>
      </c>
      <c r="O9" s="6">
        <f>'DOC_Ref Cal 2021.11.09'!H115</f>
        <v>1.4918439716312055</v>
      </c>
      <c r="P9" s="6">
        <f>'DOC_Ref Cal 2021.11.09'!I115</f>
        <v>6.8485634836546821E-2</v>
      </c>
      <c r="Q9" s="6">
        <f t="shared" si="1"/>
        <v>3.6104238825663826E-2</v>
      </c>
      <c r="R9" s="6"/>
      <c r="S9" s="6"/>
      <c r="T9" s="6"/>
      <c r="U9" s="7"/>
      <c r="V9" s="7">
        <v>24.907759996183831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2.5579999999999998</v>
      </c>
      <c r="AA9">
        <f t="shared" si="0"/>
        <v>2.5579999999999998</v>
      </c>
      <c r="AB9">
        <f t="shared" si="0"/>
        <v>0</v>
      </c>
    </row>
    <row r="10" spans="1:28" x14ac:dyDescent="0.2">
      <c r="A10" s="4"/>
      <c r="B10" s="16"/>
      <c r="C10" s="4"/>
      <c r="D10" s="4"/>
      <c r="E10" s="4"/>
      <c r="L10" s="4">
        <f>'DOC_Ref Cal 2021.11.09'!C130</f>
        <v>0</v>
      </c>
      <c r="M10" s="4" t="str">
        <f>'DOC_Ref Cal 2021.11.09'!A130</f>
        <v>B01</v>
      </c>
      <c r="N10" s="4" t="str">
        <f>'DOC_Ref Cal 2021.11.09'!B130</f>
        <v>Untitled</v>
      </c>
      <c r="O10" s="6">
        <f>'DOC_Ref Cal 2021.11.09'!H130</f>
        <v>1.8843971631205674</v>
      </c>
      <c r="P10" s="6">
        <f>'DOC_Ref Cal 2021.11.09'!I130</f>
        <v>0.40370249621152016</v>
      </c>
      <c r="Q10" s="6">
        <f t="shared" si="1"/>
        <v>0.42865743031502568</v>
      </c>
      <c r="R10" s="6"/>
      <c r="S10" s="6"/>
      <c r="T10" s="6"/>
      <c r="U10" s="7"/>
      <c r="V10" s="7"/>
    </row>
    <row r="11" spans="1:28" x14ac:dyDescent="0.2">
      <c r="A11" s="4" t="s">
        <v>18</v>
      </c>
      <c r="B11" s="15"/>
      <c r="C11" s="4"/>
      <c r="D11" s="4" t="s">
        <v>19</v>
      </c>
      <c r="E11" s="15"/>
      <c r="L11" s="4">
        <f>'DOC_Ref Cal 2021.11.09'!C135</f>
        <v>0</v>
      </c>
      <c r="M11" s="4" t="str">
        <f>'DOC_Ref Cal 2021.11.09'!A135</f>
        <v>B01</v>
      </c>
      <c r="N11" s="4" t="str">
        <f>'DOC_Ref Cal 2021.11.09'!B135</f>
        <v>Untitled</v>
      </c>
      <c r="O11" s="6">
        <f>'DOC_Ref Cal 2021.11.09'!H135</f>
        <v>1.1290780141843972</v>
      </c>
      <c r="P11" s="6">
        <f>'DOC_Ref Cal 2021.11.09'!I135</f>
        <v>0.97797747553756043</v>
      </c>
      <c r="Q11" s="6">
        <f t="shared" si="1"/>
        <v>-0.32666171862114446</v>
      </c>
      <c r="R11" s="6"/>
      <c r="S11" s="6"/>
      <c r="T11" s="6"/>
      <c r="U11" s="7"/>
      <c r="V11" s="7"/>
    </row>
    <row r="12" spans="1:28" x14ac:dyDescent="0.2">
      <c r="A12" s="4"/>
      <c r="B12" s="17"/>
      <c r="C12" s="4" t="s">
        <v>20</v>
      </c>
      <c r="D12" s="4"/>
      <c r="E12" s="4"/>
      <c r="G12" s="9"/>
      <c r="L12" s="4">
        <f>'DOC_Ref Cal 2021.11.09'!C150</f>
        <v>0</v>
      </c>
      <c r="M12" s="4" t="str">
        <f>'DOC_Ref Cal 2021.11.09'!A150</f>
        <v>B01</v>
      </c>
      <c r="N12" s="4" t="str">
        <f>'DOC_Ref Cal 2021.11.09'!B150</f>
        <v>Untitled</v>
      </c>
      <c r="O12" s="6">
        <f>'DOC_Ref Cal 2021.11.09'!H150</f>
        <v>1.8255319148936167</v>
      </c>
      <c r="P12" s="6">
        <f>'DOC_Ref Cal 2021.11.09'!I150</f>
        <v>8.5880785279463412E-2</v>
      </c>
      <c r="Q12" s="6">
        <f t="shared" si="1"/>
        <v>0.36979218208807496</v>
      </c>
      <c r="R12" s="6"/>
      <c r="S12" s="6"/>
      <c r="T12" s="6"/>
      <c r="U12" s="7"/>
      <c r="V12" s="7">
        <v>50.266047655308796</v>
      </c>
      <c r="W12">
        <f t="shared" si="0"/>
        <v>50</v>
      </c>
      <c r="X12">
        <f t="shared" si="0"/>
        <v>3</v>
      </c>
      <c r="Y12">
        <f t="shared" si="0"/>
        <v>1</v>
      </c>
      <c r="Z12">
        <f t="shared" si="0"/>
        <v>4.9349999999999996</v>
      </c>
      <c r="AA12">
        <f t="shared" si="0"/>
        <v>4.9349999999999996</v>
      </c>
      <c r="AB12">
        <f t="shared" si="0"/>
        <v>0</v>
      </c>
    </row>
    <row r="13" spans="1:28" x14ac:dyDescent="0.2">
      <c r="A13" s="4" t="s">
        <v>21</v>
      </c>
      <c r="B13" s="20">
        <v>9.4E-2</v>
      </c>
      <c r="C13" s="4" t="s">
        <v>22</v>
      </c>
      <c r="D13" s="4" t="s">
        <v>23</v>
      </c>
      <c r="E13" s="15"/>
      <c r="G13" s="9"/>
      <c r="L13" s="4">
        <f>'DOC_Ref Cal 2021.11.09'!C155</f>
        <v>0</v>
      </c>
      <c r="M13" s="4" t="str">
        <f>'DOC_Ref Cal 2021.11.09'!A155</f>
        <v>B01</v>
      </c>
      <c r="N13" s="4" t="str">
        <f>'DOC_Ref Cal 2021.11.09'!B155</f>
        <v>Untitled</v>
      </c>
      <c r="O13" s="6">
        <f>'DOC_Ref Cal 2021.11.09'!H155</f>
        <v>1.3907801418439718</v>
      </c>
      <c r="P13" s="6">
        <f>'DOC_Ref Cal 2021.11.09'!I155</f>
        <v>0.29394125894312495</v>
      </c>
      <c r="Q13" s="6">
        <f t="shared" si="1"/>
        <v>-6.4959590961569891E-2</v>
      </c>
      <c r="R13" s="6"/>
      <c r="S13" s="6"/>
      <c r="T13" s="6"/>
      <c r="U13" s="7"/>
      <c r="V13" s="7">
        <v>50.266047655308796</v>
      </c>
      <c r="W13">
        <f t="shared" si="0"/>
        <v>50</v>
      </c>
      <c r="X13">
        <f t="shared" si="0"/>
        <v>3</v>
      </c>
      <c r="Y13">
        <f t="shared" si="0"/>
        <v>2</v>
      </c>
      <c r="Z13">
        <f t="shared" si="0"/>
        <v>5.0140000000000002</v>
      </c>
      <c r="AA13">
        <f t="shared" si="0"/>
        <v>5.0140000000000002</v>
      </c>
      <c r="AB13">
        <f t="shared" si="0"/>
        <v>0</v>
      </c>
    </row>
    <row r="14" spans="1:28" x14ac:dyDescent="0.2">
      <c r="A14" s="4"/>
      <c r="B14" s="17">
        <f>SLOPE(EXPORTS_Cal3Ace_DOCArea, EXPORTS_Cal3Ace_DOCConcentration)</f>
        <v>9.8471223310373057E-2</v>
      </c>
      <c r="C14" s="4" t="s">
        <v>24</v>
      </c>
      <c r="D14" s="4"/>
      <c r="E14" s="4"/>
      <c r="G14" s="9"/>
      <c r="L14" s="4">
        <f>'DOC_Ref Cal 2021.11.09'!C170</f>
        <v>0</v>
      </c>
      <c r="M14" s="4" t="str">
        <f>'DOC_Ref Cal 2021.11.09'!A170</f>
        <v>B01</v>
      </c>
      <c r="N14" s="4" t="str">
        <f>'DOC_Ref Cal 2021.11.09'!B170</f>
        <v>Untitled</v>
      </c>
      <c r="O14" s="6">
        <f>'DOC_Ref Cal 2021.11.09'!H170</f>
        <v>1.8379432624113474</v>
      </c>
      <c r="P14" s="6">
        <f>'DOC_Ref Cal 2021.11.09'!I170</f>
        <v>0.18016557614378492</v>
      </c>
      <c r="Q14" s="6">
        <f t="shared" si="1"/>
        <v>0.38220352960580573</v>
      </c>
      <c r="R14" s="6"/>
      <c r="S14" s="6"/>
      <c r="T14" s="6"/>
      <c r="U14" s="7"/>
      <c r="V14" s="7">
        <v>50.266047655308796</v>
      </c>
      <c r="W14">
        <f t="shared" si="0"/>
        <v>50</v>
      </c>
      <c r="X14">
        <f t="shared" si="0"/>
        <v>3</v>
      </c>
      <c r="Y14">
        <f t="shared" si="0"/>
        <v>3</v>
      </c>
      <c r="Z14">
        <f t="shared" si="0"/>
        <v>5.0350000000000001</v>
      </c>
      <c r="AA14">
        <f t="shared" si="0"/>
        <v>5.0350000000000001</v>
      </c>
      <c r="AB14">
        <f t="shared" si="0"/>
        <v>0</v>
      </c>
    </row>
    <row r="15" spans="1:28" x14ac:dyDescent="0.2">
      <c r="A15" s="4" t="s">
        <v>25</v>
      </c>
      <c r="B15" s="20">
        <f>INTERCEPT(EXPORTS_Cal3Ace_DOCArea, EXPORTS_Cal3Ace_DOCConcentration)</f>
        <v>0.11726922389126937</v>
      </c>
      <c r="C15" s="4"/>
      <c r="D15" s="4" t="s">
        <v>26</v>
      </c>
      <c r="E15" s="15"/>
      <c r="G15" s="9"/>
      <c r="L15" s="4">
        <f>'DOC_Ref Cal 2021.11.09'!C175</f>
        <v>0</v>
      </c>
      <c r="M15" s="4" t="str">
        <f>'DOC_Ref Cal 2021.11.09'!A175</f>
        <v>B01</v>
      </c>
      <c r="N15" s="4" t="str">
        <f>'DOC_Ref Cal 2021.11.09'!B175</f>
        <v>Untitled</v>
      </c>
      <c r="O15" s="6">
        <f>'DOC_Ref Cal 2021.11.09'!H175</f>
        <v>1.0851063829787235</v>
      </c>
      <c r="P15" s="6">
        <f>'DOC_Ref Cal 2021.11.09'!I175</f>
        <v>0.94284611941137575</v>
      </c>
      <c r="Q15" s="6">
        <f t="shared" si="1"/>
        <v>-0.37063334982681817</v>
      </c>
      <c r="R15" s="6"/>
      <c r="S15" s="6"/>
      <c r="T15" s="6"/>
      <c r="U15" s="7"/>
      <c r="V15" s="7"/>
    </row>
    <row r="16" spans="1:28" x14ac:dyDescent="0.2">
      <c r="L16" s="4">
        <f>'DOC_Ref Cal 2021.11.09'!C190</f>
        <v>0</v>
      </c>
      <c r="M16" s="4" t="str">
        <f>'DOC_Ref Cal 2021.11.09'!A190</f>
        <v>B01</v>
      </c>
      <c r="N16" s="4" t="str">
        <f>'DOC_Ref Cal 2021.11.09'!B190</f>
        <v>Untitled</v>
      </c>
      <c r="O16" s="6">
        <f>'DOC_Ref Cal 2021.11.09'!H190</f>
        <v>0.9620567375886524</v>
      </c>
      <c r="P16" s="6">
        <f>'DOC_Ref Cal 2021.11.09'!I190</f>
        <v>0.83564783459036163</v>
      </c>
      <c r="Q16" s="6">
        <f t="shared" si="1"/>
        <v>-0.4936829952168893</v>
      </c>
      <c r="R16" s="6"/>
      <c r="S16" s="6"/>
      <c r="T16" s="6"/>
      <c r="U16" s="7"/>
      <c r="V16" s="7"/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'DOC_Ref Cal 2021.11.09'!C195</f>
        <v>0</v>
      </c>
      <c r="M17" s="4" t="str">
        <f>'DOC_Ref Cal 2021.11.09'!A195</f>
        <v>B01</v>
      </c>
      <c r="N17" s="4" t="str">
        <f>'DOC_Ref Cal 2021.11.09'!B195</f>
        <v>Untitled</v>
      </c>
      <c r="O17" s="6">
        <f>'DOC_Ref Cal 2021.11.09'!H195</f>
        <v>0.94574468085106378</v>
      </c>
      <c r="P17" s="6">
        <f>'DOC_Ref Cal 2021.11.09'!I195</f>
        <v>0.8667196969301133</v>
      </c>
      <c r="Q17" s="6">
        <f t="shared" si="1"/>
        <v>-0.50999505195447792</v>
      </c>
      <c r="R17" s="6"/>
      <c r="S17" s="6"/>
      <c r="T17" s="6"/>
      <c r="U17" s="7"/>
      <c r="V17" s="7">
        <v>75.321000617821213</v>
      </c>
      <c r="W17">
        <f t="shared" si="0"/>
        <v>75</v>
      </c>
      <c r="X17">
        <f t="shared" si="0"/>
        <v>4</v>
      </c>
      <c r="Y17">
        <f t="shared" si="0"/>
        <v>1</v>
      </c>
      <c r="Z17">
        <f t="shared" si="0"/>
        <v>7.3479999999999999</v>
      </c>
      <c r="AB17">
        <f t="shared" si="0"/>
        <v>1</v>
      </c>
    </row>
    <row r="18" spans="1:28" x14ac:dyDescent="0.2">
      <c r="A18" t="s">
        <v>31</v>
      </c>
      <c r="B18" t="s">
        <v>32</v>
      </c>
      <c r="C18">
        <v>61</v>
      </c>
      <c r="D18">
        <v>1</v>
      </c>
      <c r="E18">
        <v>5.28</v>
      </c>
      <c r="F18">
        <v>5.28</v>
      </c>
      <c r="G18">
        <v>0</v>
      </c>
      <c r="H18" s="7">
        <f>AVERAGE(F18:F22)/B$13</f>
        <v>57.710638297872343</v>
      </c>
      <c r="I18" s="7">
        <f>STDEV(F18:F22)/B$13</f>
        <v>1.0676368051302045</v>
      </c>
      <c r="J18" s="7">
        <f>I18/H18*100</f>
        <v>1.8499826663146886</v>
      </c>
      <c r="L18" s="4">
        <f>'DOC_Ref Cal 2021.11.09'!C211</f>
        <v>0</v>
      </c>
      <c r="M18" s="4" t="str">
        <f>'DOC_Ref Cal 2021.11.09'!A211</f>
        <v>B01</v>
      </c>
      <c r="N18" s="4" t="str">
        <f>'DOC_Ref Cal 2021.11.09'!B211</f>
        <v>Untitled</v>
      </c>
      <c r="O18" s="6">
        <f>'DOC_Ref Cal 2021.11.09'!H211</f>
        <v>1.6943262411347517</v>
      </c>
      <c r="P18" s="6">
        <f>'DOC_Ref Cal 2021.11.09'!I211</f>
        <v>0.38609303099130354</v>
      </c>
      <c r="Q18" s="6">
        <f t="shared" si="1"/>
        <v>0.23858650832921002</v>
      </c>
      <c r="R18" s="6"/>
      <c r="S18" s="6"/>
      <c r="T18" s="6"/>
      <c r="U18" s="7"/>
      <c r="V18" s="7">
        <v>75.321000617821213</v>
      </c>
      <c r="W18">
        <f t="shared" si="0"/>
        <v>75</v>
      </c>
      <c r="X18">
        <f t="shared" si="0"/>
        <v>4</v>
      </c>
      <c r="Y18">
        <f t="shared" si="0"/>
        <v>2</v>
      </c>
      <c r="Z18">
        <f t="shared" si="0"/>
        <v>7.4980000000000002</v>
      </c>
      <c r="AA18">
        <f t="shared" si="0"/>
        <v>7.4980000000000002</v>
      </c>
      <c r="AB18">
        <f t="shared" si="0"/>
        <v>0</v>
      </c>
    </row>
    <row r="19" spans="1:28" x14ac:dyDescent="0.2">
      <c r="A19" t="s">
        <v>31</v>
      </c>
      <c r="B19" t="s">
        <v>32</v>
      </c>
      <c r="C19">
        <v>61</v>
      </c>
      <c r="D19">
        <v>2</v>
      </c>
      <c r="E19">
        <v>5.5330000000000004</v>
      </c>
      <c r="F19">
        <v>5.5330000000000004</v>
      </c>
      <c r="G19">
        <v>0</v>
      </c>
      <c r="H19" s="7"/>
      <c r="I19" s="7"/>
      <c r="J19" s="7"/>
      <c r="L19" s="4">
        <f>'DOC_Ref Cal 2021.11.09'!C216</f>
        <v>0</v>
      </c>
      <c r="M19" s="4" t="str">
        <f>'DOC_Ref Cal 2021.11.09'!A216</f>
        <v>B01</v>
      </c>
      <c r="N19" s="4" t="str">
        <f>'DOC_Ref Cal 2021.11.09'!B216</f>
        <v>Untitled</v>
      </c>
      <c r="O19" s="6">
        <f>'DOC_Ref Cal 2021.11.09'!H216</f>
        <v>1.580141843971631</v>
      </c>
      <c r="P19" s="6">
        <f>'DOC_Ref Cal 2021.11.09'!I216</f>
        <v>0.22899373765392489</v>
      </c>
      <c r="Q19" s="6">
        <f t="shared" si="1"/>
        <v>0.12440211116608935</v>
      </c>
      <c r="R19" s="6"/>
      <c r="S19" s="6"/>
      <c r="T19" s="6"/>
      <c r="U19" s="7"/>
      <c r="V19" s="7">
        <v>75.321000617821213</v>
      </c>
      <c r="W19">
        <f t="shared" si="0"/>
        <v>75</v>
      </c>
      <c r="X19">
        <f t="shared" si="0"/>
        <v>4</v>
      </c>
      <c r="Y19">
        <f t="shared" si="0"/>
        <v>3</v>
      </c>
      <c r="Z19">
        <f t="shared" si="0"/>
        <v>7.649</v>
      </c>
      <c r="AA19">
        <f t="shared" si="0"/>
        <v>7.649</v>
      </c>
      <c r="AB19">
        <f t="shared" si="0"/>
        <v>0</v>
      </c>
    </row>
    <row r="20" spans="1:28" x14ac:dyDescent="0.2">
      <c r="A20" t="s">
        <v>31</v>
      </c>
      <c r="B20" t="s">
        <v>32</v>
      </c>
      <c r="C20">
        <v>61</v>
      </c>
      <c r="D20">
        <v>3</v>
      </c>
      <c r="E20">
        <v>5.5060000000000002</v>
      </c>
      <c r="F20">
        <v>5.5060000000000002</v>
      </c>
      <c r="G20">
        <v>0</v>
      </c>
      <c r="H20" s="7"/>
      <c r="I20" s="7"/>
      <c r="J20" s="7"/>
      <c r="L20" s="4">
        <f>'DOC_Ref Cal 2021.11.09'!C231</f>
        <v>0</v>
      </c>
      <c r="M20" s="4" t="str">
        <f>'DOC_Ref Cal 2021.11.09'!A231</f>
        <v>B01</v>
      </c>
      <c r="N20" s="4" t="str">
        <f>'DOC_Ref Cal 2021.11.09'!B231</f>
        <v>Untitled</v>
      </c>
      <c r="O20" s="6">
        <f>'DOC_Ref Cal 2021.11.09'!H231</f>
        <v>2.0322695035460989</v>
      </c>
      <c r="P20" s="6">
        <f>'DOC_Ref Cal 2021.11.09'!I231</f>
        <v>0.28348685248777422</v>
      </c>
      <c r="Q20" s="6">
        <f t="shared" si="1"/>
        <v>0.57652977074055722</v>
      </c>
      <c r="R20" s="6"/>
      <c r="S20" s="6"/>
      <c r="T20" s="6"/>
      <c r="U20" s="7"/>
      <c r="V20" s="7">
        <v>75.321000617821213</v>
      </c>
      <c r="W20">
        <f t="shared" si="0"/>
        <v>75</v>
      </c>
      <c r="X20">
        <f t="shared" si="0"/>
        <v>4</v>
      </c>
      <c r="Y20">
        <f t="shared" si="0"/>
        <v>4</v>
      </c>
      <c r="Z20">
        <f t="shared" si="0"/>
        <v>7.5860000000000003</v>
      </c>
      <c r="AA20">
        <f t="shared" si="0"/>
        <v>7.5860000000000003</v>
      </c>
      <c r="AB20">
        <f t="shared" si="0"/>
        <v>0</v>
      </c>
    </row>
    <row r="21" spans="1:28" x14ac:dyDescent="0.2">
      <c r="A21" t="s">
        <v>31</v>
      </c>
      <c r="B21" t="s">
        <v>32</v>
      </c>
      <c r="C21">
        <v>61</v>
      </c>
      <c r="D21">
        <v>4</v>
      </c>
      <c r="E21">
        <v>5.4059999999999997</v>
      </c>
      <c r="F21">
        <v>5.4059999999999997</v>
      </c>
      <c r="G21">
        <v>0</v>
      </c>
      <c r="H21" s="7"/>
      <c r="I21" s="7"/>
      <c r="J21" s="7"/>
      <c r="L21" s="4">
        <f>'DOC_Ref Cal 2021.11.09'!C236</f>
        <v>0</v>
      </c>
      <c r="M21" s="4" t="str">
        <f>'DOC_Ref Cal 2021.11.09'!A236</f>
        <v>B01</v>
      </c>
      <c r="N21" s="4" t="str">
        <f>'DOC_Ref Cal 2021.11.09'!B236</f>
        <v>Untitled</v>
      </c>
      <c r="O21" s="6">
        <f>'DOC_Ref Cal 2021.11.09'!H236</f>
        <v>1.617730496453901</v>
      </c>
      <c r="P21" s="6">
        <f>'DOC_Ref Cal 2021.11.09'!I236</f>
        <v>0.30094602110734031</v>
      </c>
      <c r="Q21" s="6">
        <f t="shared" si="1"/>
        <v>0.16199076364835929</v>
      </c>
      <c r="R21" s="6"/>
      <c r="S21" s="6"/>
      <c r="T21" s="6"/>
      <c r="U21" s="7"/>
      <c r="V21" s="7"/>
    </row>
    <row r="22" spans="1:28" x14ac:dyDescent="0.2">
      <c r="A22" t="s">
        <v>31</v>
      </c>
      <c r="B22" t="s">
        <v>32</v>
      </c>
      <c r="C22">
        <v>61</v>
      </c>
      <c r="D22">
        <v>5</v>
      </c>
      <c r="E22">
        <v>5.399</v>
      </c>
      <c r="F22">
        <v>5.399</v>
      </c>
      <c r="G22">
        <v>0</v>
      </c>
      <c r="H22" s="7"/>
      <c r="I22" s="7"/>
      <c r="J22" s="7"/>
      <c r="L22" s="4">
        <f>'DOC_Ref Cal 2021.11.09'!C251</f>
        <v>0</v>
      </c>
      <c r="M22" s="4" t="str">
        <f>'DOC_Ref Cal 2021.11.09'!A251</f>
        <v>B02</v>
      </c>
      <c r="N22" s="4" t="str">
        <f>'DOC_Ref Cal 2021.11.09'!B251</f>
        <v>Untitled</v>
      </c>
      <c r="O22" s="6">
        <f>'DOC_Ref Cal 2021.11.09'!H251</f>
        <v>1.74822695035461</v>
      </c>
      <c r="P22" s="6">
        <f>'DOC_Ref Cal 2021.11.09'!I251</f>
        <v>5.2724903956369529E-2</v>
      </c>
      <c r="Q22" s="6">
        <f t="shared" si="1"/>
        <v>0.29248721754906826</v>
      </c>
      <c r="R22" s="6"/>
      <c r="S22" s="6"/>
      <c r="T22" s="6"/>
      <c r="U22" s="7"/>
      <c r="V22" s="7"/>
    </row>
    <row r="23" spans="1:28" x14ac:dyDescent="0.2">
      <c r="H23" s="7"/>
      <c r="I23" s="7"/>
      <c r="J23" s="7"/>
      <c r="L23" s="4">
        <f>'DOC_Ref Cal 2021.11.09'!C256</f>
        <v>0</v>
      </c>
      <c r="M23" s="4" t="str">
        <f>'DOC_Ref Cal 2021.11.09'!A256</f>
        <v>B02</v>
      </c>
      <c r="N23" s="4" t="str">
        <f>'DOC_Ref Cal 2021.11.09'!B256</f>
        <v>Untitled</v>
      </c>
      <c r="O23" s="6">
        <f>'DOC_Ref Cal 2021.11.09'!H256</f>
        <v>1.6617021276595745</v>
      </c>
      <c r="P23" s="6">
        <f>'DOC_Ref Cal 2021.11.09'!I256</f>
        <v>0.19661002066615721</v>
      </c>
      <c r="Q23" s="6">
        <f t="shared" si="1"/>
        <v>0.20596239485403278</v>
      </c>
      <c r="R23" s="6"/>
      <c r="S23" s="6"/>
      <c r="T23" s="6"/>
      <c r="U23" s="7"/>
      <c r="V23" s="7">
        <v>99.645822185806409</v>
      </c>
      <c r="W23">
        <f t="shared" si="0"/>
        <v>100</v>
      </c>
      <c r="X23">
        <f t="shared" si="0"/>
        <v>5</v>
      </c>
      <c r="Y23">
        <f t="shared" si="0"/>
        <v>1</v>
      </c>
      <c r="Z23">
        <f t="shared" si="0"/>
        <v>9.91</v>
      </c>
      <c r="AA23">
        <f t="shared" si="0"/>
        <v>9.91</v>
      </c>
      <c r="AB23">
        <f t="shared" si="0"/>
        <v>0</v>
      </c>
    </row>
    <row r="24" spans="1:28" x14ac:dyDescent="0.2">
      <c r="H24" s="7"/>
      <c r="I24" s="7"/>
      <c r="J24" s="7"/>
      <c r="L24" s="4">
        <f>'DOC_Ref Cal 2021.11.09'!C266</f>
        <v>0</v>
      </c>
      <c r="M24" s="4" t="str">
        <f>'DOC_Ref Cal 2021.11.09'!A266</f>
        <v>B02</v>
      </c>
      <c r="N24" s="4" t="str">
        <f>'DOC_Ref Cal 2021.11.09'!B266</f>
        <v>Untitled</v>
      </c>
      <c r="O24" s="6">
        <f>'DOC_Ref Cal 2021.11.09'!H266</f>
        <v>0.96737588652482265</v>
      </c>
      <c r="P24" s="6">
        <f>'DOC_Ref Cal 2021.11.09'!I266</f>
        <v>0.83945900073367552</v>
      </c>
      <c r="Q24" s="6">
        <f t="shared" si="1"/>
        <v>-0.48836384628071905</v>
      </c>
      <c r="R24" s="6"/>
      <c r="S24" s="6"/>
      <c r="T24" s="6"/>
      <c r="U24" s="7"/>
      <c r="V24" s="7">
        <v>99.645822185806409</v>
      </c>
      <c r="W24">
        <f t="shared" si="0"/>
        <v>100</v>
      </c>
      <c r="X24">
        <f t="shared" si="0"/>
        <v>5</v>
      </c>
      <c r="Y24">
        <f t="shared" si="0"/>
        <v>2</v>
      </c>
      <c r="Z24">
        <f t="shared" si="0"/>
        <v>9.9459999999999997</v>
      </c>
      <c r="AA24">
        <f t="shared" si="0"/>
        <v>9.9459999999999997</v>
      </c>
      <c r="AB24">
        <f t="shared" si="0"/>
        <v>0</v>
      </c>
    </row>
    <row r="25" spans="1:28" x14ac:dyDescent="0.2">
      <c r="A25" t="s">
        <v>33</v>
      </c>
      <c r="B25" t="s">
        <v>32</v>
      </c>
      <c r="C25">
        <v>62</v>
      </c>
      <c r="D25">
        <v>1</v>
      </c>
      <c r="E25">
        <v>5.9189999999999996</v>
      </c>
      <c r="F25">
        <v>5.9189999999999996</v>
      </c>
      <c r="G25">
        <v>0</v>
      </c>
      <c r="H25" s="7">
        <f>AVERAGE(F25:F29)/B$13</f>
        <v>62.778723404255324</v>
      </c>
      <c r="I25" s="7">
        <f>STDEV(F25:F29)/B$13</f>
        <v>1.038131090546321</v>
      </c>
      <c r="J25" s="7">
        <f>I25/H25*100</f>
        <v>1.6536352353988031</v>
      </c>
      <c r="L25" s="4">
        <f>'DOC_Ref Cal 2021.11.09'!C271</f>
        <v>0</v>
      </c>
      <c r="M25" s="4" t="str">
        <f>'DOC_Ref Cal 2021.11.09'!A271</f>
        <v>B02</v>
      </c>
      <c r="N25" s="4" t="str">
        <f>'DOC_Ref Cal 2021.11.09'!B271</f>
        <v>Untitled</v>
      </c>
      <c r="O25" s="6">
        <f>'DOC_Ref Cal 2021.11.09'!H271</f>
        <v>1.0617021276595744</v>
      </c>
      <c r="P25" s="6">
        <f>'DOC_Ref Cal 2021.11.09'!I271</f>
        <v>0.96520438824685806</v>
      </c>
      <c r="Q25" s="6">
        <f t="shared" si="1"/>
        <v>-0.39403760514596731</v>
      </c>
      <c r="R25" s="6"/>
      <c r="S25" s="6"/>
      <c r="T25" s="6"/>
      <c r="U25" s="7"/>
      <c r="V25" s="7">
        <v>99.645822185806409</v>
      </c>
      <c r="W25">
        <f t="shared" si="0"/>
        <v>100</v>
      </c>
      <c r="X25">
        <f t="shared" si="0"/>
        <v>5</v>
      </c>
      <c r="Y25">
        <f t="shared" si="0"/>
        <v>3</v>
      </c>
      <c r="Z25">
        <f t="shared" si="0"/>
        <v>9.9920000000000009</v>
      </c>
      <c r="AA25">
        <f t="shared" si="0"/>
        <v>9.9920000000000009</v>
      </c>
      <c r="AB25">
        <f t="shared" si="0"/>
        <v>0</v>
      </c>
    </row>
    <row r="26" spans="1:28" x14ac:dyDescent="0.2">
      <c r="A26" t="s">
        <v>33</v>
      </c>
      <c r="B26" t="s">
        <v>32</v>
      </c>
      <c r="C26">
        <v>62</v>
      </c>
      <c r="D26">
        <v>2</v>
      </c>
      <c r="E26">
        <v>5.782</v>
      </c>
      <c r="F26">
        <v>5.782</v>
      </c>
      <c r="G26">
        <v>0</v>
      </c>
      <c r="H26" s="7"/>
      <c r="I26" s="7"/>
      <c r="J26" s="7"/>
      <c r="L26" s="4">
        <f>'DOC_Ref Cal 2021.11.09'!C286</f>
        <v>0</v>
      </c>
      <c r="M26" s="4" t="str">
        <f>'DOC_Ref Cal 2021.11.09'!A286</f>
        <v>B02</v>
      </c>
      <c r="N26" s="4" t="str">
        <f>'DOC_Ref Cal 2021.11.09'!B286</f>
        <v>Untitled</v>
      </c>
      <c r="O26" s="6">
        <f>'DOC_Ref Cal 2021.11.09'!H286</f>
        <v>0.98226950354609932</v>
      </c>
      <c r="P26" s="6">
        <f>'DOC_Ref Cal 2021.11.09'!I286</f>
        <v>0.85233172400072066</v>
      </c>
      <c r="Q26" s="6">
        <f t="shared" si="1"/>
        <v>-0.47347022925944238</v>
      </c>
      <c r="R26" s="6"/>
      <c r="S26" s="6"/>
      <c r="T26" s="6"/>
      <c r="U26" s="7"/>
      <c r="V26" s="7"/>
    </row>
    <row r="27" spans="1:28" x14ac:dyDescent="0.2">
      <c r="A27" t="s">
        <v>33</v>
      </c>
      <c r="B27" t="s">
        <v>32</v>
      </c>
      <c r="C27">
        <v>62</v>
      </c>
      <c r="D27">
        <v>3</v>
      </c>
      <c r="E27">
        <v>6.0419999999999998</v>
      </c>
      <c r="F27">
        <v>6.0419999999999998</v>
      </c>
      <c r="G27">
        <v>0</v>
      </c>
      <c r="H27" s="7"/>
      <c r="I27" s="7"/>
      <c r="J27" s="7"/>
      <c r="L27" s="4">
        <f>'DOC_Ref Cal 2021.11.09'!C291</f>
        <v>0</v>
      </c>
      <c r="M27" s="4" t="str">
        <f>'DOC_Ref Cal 2021.11.09'!A291</f>
        <v>B02</v>
      </c>
      <c r="N27" s="4" t="str">
        <f>'DOC_Ref Cal 2021.11.09'!B291</f>
        <v>Untitled</v>
      </c>
      <c r="O27" s="6">
        <f>'DOC_Ref Cal 2021.11.09'!H291</f>
        <v>1.7833333333333332</v>
      </c>
      <c r="P27" s="6">
        <f>'DOC_Ref Cal 2021.11.09'!I291</f>
        <v>0.20073521872561151</v>
      </c>
      <c r="Q27" s="6">
        <f t="shared" si="1"/>
        <v>0.32759360052779152</v>
      </c>
      <c r="R27" s="6"/>
      <c r="S27" s="6"/>
      <c r="T27" s="6"/>
      <c r="U27" s="7"/>
      <c r="V27" s="7"/>
    </row>
    <row r="28" spans="1:28" x14ac:dyDescent="0.2">
      <c r="A28" t="s">
        <v>33</v>
      </c>
      <c r="B28" t="s">
        <v>32</v>
      </c>
      <c r="C28">
        <v>62</v>
      </c>
      <c r="D28">
        <v>4</v>
      </c>
      <c r="E28">
        <v>5.843</v>
      </c>
      <c r="F28">
        <v>5.843</v>
      </c>
      <c r="G28">
        <v>0</v>
      </c>
      <c r="H28" s="7"/>
      <c r="I28" s="7"/>
      <c r="J28" s="7"/>
      <c r="L28" s="4">
        <f>'DOC_Ref Cal 2021.11.09'!C309</f>
        <v>0</v>
      </c>
      <c r="M28" s="4" t="str">
        <f>'DOC_Ref Cal 2021.11.09'!A309</f>
        <v>B02</v>
      </c>
      <c r="N28" s="4" t="str">
        <f>'DOC_Ref Cal 2021.11.09'!B309</f>
        <v>Untitled</v>
      </c>
      <c r="O28" s="6">
        <f>'DOC_Ref Cal 2021.11.09'!H309</f>
        <v>2.1024822695035459</v>
      </c>
      <c r="P28" s="6">
        <f>'DOC_Ref Cal 2021.11.09'!I309</f>
        <v>7.1144155562354927E-2</v>
      </c>
      <c r="Q28" s="6">
        <f t="shared" si="1"/>
        <v>0.64674253669800419</v>
      </c>
      <c r="R28" s="6"/>
      <c r="S28" s="6"/>
      <c r="T28" s="6"/>
      <c r="U28" s="7"/>
      <c r="V28" s="7"/>
    </row>
    <row r="29" spans="1:28" x14ac:dyDescent="0.2">
      <c r="A29" t="s">
        <v>33</v>
      </c>
      <c r="B29" t="s">
        <v>32</v>
      </c>
      <c r="C29">
        <v>62</v>
      </c>
      <c r="D29">
        <v>5</v>
      </c>
      <c r="E29">
        <v>5.92</v>
      </c>
      <c r="F29">
        <v>5.92</v>
      </c>
      <c r="G29">
        <v>0</v>
      </c>
      <c r="H29" s="7"/>
      <c r="I29" s="7"/>
      <c r="J29" s="7"/>
      <c r="L29" s="4">
        <f>'DOC_Ref Cal 2021.11.09'!C314</f>
        <v>0</v>
      </c>
      <c r="M29" s="4" t="str">
        <f>'DOC_Ref Cal 2021.11.09'!A314</f>
        <v>B02</v>
      </c>
      <c r="N29" s="4" t="str">
        <f>'DOC_Ref Cal 2021.11.09'!B314</f>
        <v>Untitled</v>
      </c>
      <c r="O29" s="6">
        <f>'DOC_Ref Cal 2021.11.09'!H314</f>
        <v>0.92198581560283688</v>
      </c>
      <c r="P29" s="6">
        <f>'DOC_Ref Cal 2021.11.09'!I314</f>
        <v>0.7992819699087147</v>
      </c>
      <c r="Q29" s="6">
        <f t="shared" si="1"/>
        <v>-0.53375391720270482</v>
      </c>
      <c r="R29" s="6"/>
      <c r="S29" s="6"/>
      <c r="T29" s="6"/>
      <c r="U29" s="7"/>
      <c r="V29" s="7"/>
    </row>
    <row r="30" spans="1:28" x14ac:dyDescent="0.2">
      <c r="H30" s="7"/>
      <c r="I30" s="7"/>
      <c r="J30" s="7"/>
      <c r="L30" s="4">
        <f>'DOC_Ref Cal 2021.11.09'!C330</f>
        <v>0</v>
      </c>
      <c r="M30" s="4" t="str">
        <f>'DOC_Ref Cal 2021.11.09'!A330</f>
        <v>B02</v>
      </c>
      <c r="N30" s="4" t="str">
        <f>'DOC_Ref Cal 2021.11.09'!B330</f>
        <v>Untitled</v>
      </c>
      <c r="O30" s="6">
        <f>'DOC_Ref Cal 2021.11.09'!H330</f>
        <v>1.5797872340425532</v>
      </c>
      <c r="P30" s="6">
        <f>'DOC_Ref Cal 2021.11.09'!I330</f>
        <v>0.39404806760536526</v>
      </c>
      <c r="Q30" s="6">
        <f t="shared" si="1"/>
        <v>0.12404750123701147</v>
      </c>
      <c r="R30" s="6"/>
      <c r="S30" s="6"/>
      <c r="T30" s="6"/>
      <c r="U30" s="7"/>
      <c r="V30" s="7"/>
    </row>
    <row r="31" spans="1:28" x14ac:dyDescent="0.2">
      <c r="H31" s="7"/>
      <c r="I31" s="7"/>
      <c r="J31" s="7"/>
      <c r="L31" s="4">
        <f>'DOC_Ref Cal 2021.11.09'!C335</f>
        <v>0</v>
      </c>
      <c r="M31" s="4" t="str">
        <f>'DOC_Ref Cal 2021.11.09'!A335</f>
        <v>B02</v>
      </c>
      <c r="N31" s="4" t="str">
        <f>'DOC_Ref Cal 2021.11.09'!B335</f>
        <v>Untitled</v>
      </c>
      <c r="O31" s="6">
        <f>'DOC_Ref Cal 2021.11.09'!H335</f>
        <v>1.1315602836879433</v>
      </c>
      <c r="P31" s="6">
        <f>'DOC_Ref Cal 2021.11.09'!I335</f>
        <v>0.98989480794589968</v>
      </c>
      <c r="Q31" s="6">
        <f t="shared" si="1"/>
        <v>-0.32417944911759844</v>
      </c>
      <c r="R31" s="6"/>
      <c r="S31" s="6"/>
      <c r="T31" s="6"/>
      <c r="U31" s="7"/>
      <c r="V31" s="7"/>
    </row>
    <row r="32" spans="1:28" x14ac:dyDescent="0.2">
      <c r="A32" t="s">
        <v>34</v>
      </c>
      <c r="B32" t="s">
        <v>35</v>
      </c>
      <c r="C32">
        <v>0</v>
      </c>
      <c r="D32">
        <v>1</v>
      </c>
      <c r="E32">
        <v>0.1198</v>
      </c>
      <c r="F32">
        <v>0.1198</v>
      </c>
      <c r="G32">
        <v>0</v>
      </c>
      <c r="H32" s="7">
        <f>AVERAGE(F32:F36)/B$13</f>
        <v>1.5741134751773049</v>
      </c>
      <c r="I32" s="7">
        <f>STDEV(F32:F36)/B$13</f>
        <v>0.26305293428338633</v>
      </c>
      <c r="J32" s="7">
        <f>I32/H32*100</f>
        <v>16.711179875628506</v>
      </c>
      <c r="L32" s="4">
        <f>'DOC_Ref Cal 2021.11.09'!C352</f>
        <v>0</v>
      </c>
      <c r="M32" s="4" t="str">
        <f>'DOC_Ref Cal 2021.11.09'!A352</f>
        <v>B02</v>
      </c>
      <c r="N32" s="4" t="str">
        <f>'DOC_Ref Cal 2021.11.09'!B352</f>
        <v>Untitled</v>
      </c>
      <c r="O32" s="6">
        <f>'DOC_Ref Cal 2021.11.09'!H352</f>
        <v>1.7163120567375887</v>
      </c>
      <c r="P32" s="6">
        <f>'DOC_Ref Cal 2021.11.09'!I352</f>
        <v>0.4253687630494758</v>
      </c>
      <c r="Q32" s="6">
        <f t="shared" si="1"/>
        <v>0.26057232393204699</v>
      </c>
      <c r="R32" s="6"/>
      <c r="S32" s="6"/>
      <c r="T32" s="6"/>
      <c r="U32" s="7"/>
      <c r="V32" s="7"/>
    </row>
    <row r="33" spans="1:22" x14ac:dyDescent="0.2">
      <c r="A33" t="s">
        <v>34</v>
      </c>
      <c r="B33" t="s">
        <v>35</v>
      </c>
      <c r="C33">
        <v>0</v>
      </c>
      <c r="D33">
        <v>2</v>
      </c>
      <c r="E33">
        <v>0.158</v>
      </c>
      <c r="F33">
        <v>0.158</v>
      </c>
      <c r="G33">
        <v>0</v>
      </c>
      <c r="H33" s="7"/>
      <c r="I33" s="7"/>
      <c r="J33" s="7"/>
      <c r="L33" s="4">
        <f>'DOC_Ref Cal 2021.11.09'!C357</f>
        <v>0</v>
      </c>
      <c r="M33" s="4" t="str">
        <f>'DOC_Ref Cal 2021.11.09'!A357</f>
        <v>B02</v>
      </c>
      <c r="N33" s="4" t="str">
        <f>'DOC_Ref Cal 2021.11.09'!B357</f>
        <v>Untitled</v>
      </c>
      <c r="O33" s="6">
        <f>'DOC_Ref Cal 2021.11.09'!H357</f>
        <v>1.0574468085106383</v>
      </c>
      <c r="P33" s="6">
        <f>'DOC_Ref Cal 2021.11.09'!I357</f>
        <v>0.91822500844756139</v>
      </c>
      <c r="Q33" s="6">
        <f t="shared" si="1"/>
        <v>-0.39829292429490337</v>
      </c>
      <c r="R33" s="6"/>
      <c r="S33" s="6"/>
      <c r="T33" s="6"/>
      <c r="U33" s="7"/>
      <c r="V33" s="7"/>
    </row>
    <row r="34" spans="1:22" x14ac:dyDescent="0.2">
      <c r="A34" t="s">
        <v>34</v>
      </c>
      <c r="B34" t="s">
        <v>35</v>
      </c>
      <c r="C34">
        <v>0</v>
      </c>
      <c r="D34">
        <v>3</v>
      </c>
      <c r="E34">
        <v>0.1661</v>
      </c>
      <c r="F34">
        <v>0.1661</v>
      </c>
      <c r="G34">
        <v>0</v>
      </c>
      <c r="H34" s="7"/>
      <c r="I34" s="7"/>
      <c r="J34" s="7"/>
      <c r="L34" s="4">
        <f>'DOC_Ref Cal 2021.11.09'!C372</f>
        <v>0</v>
      </c>
      <c r="M34" s="4" t="str">
        <f>'DOC_Ref Cal 2021.11.09'!A372</f>
        <v>B02</v>
      </c>
      <c r="N34" s="4" t="str">
        <f>'DOC_Ref Cal 2021.11.09'!B372</f>
        <v>Untitled</v>
      </c>
      <c r="O34" s="6">
        <f>'DOC_Ref Cal 2021.11.09'!H372</f>
        <v>2.0365248226950357</v>
      </c>
      <c r="P34" s="6">
        <f>'DOC_Ref Cal 2021.11.09'!I372</f>
        <v>0.35053850659435709</v>
      </c>
      <c r="Q34" s="6">
        <f t="shared" si="1"/>
        <v>0.58078508988949396</v>
      </c>
      <c r="R34" s="6"/>
      <c r="S34" s="6"/>
      <c r="T34" s="6"/>
      <c r="U34" s="7"/>
      <c r="V34" s="7"/>
    </row>
    <row r="35" spans="1:22" x14ac:dyDescent="0.2">
      <c r="H35" s="7"/>
      <c r="I35" s="7"/>
      <c r="J35" s="7"/>
      <c r="L35" s="4">
        <f>'DOC_Ref Cal 2021.11.09'!C378</f>
        <v>0</v>
      </c>
      <c r="M35" s="4" t="str">
        <f>'DOC_Ref Cal 2021.11.09'!A378</f>
        <v>B02</v>
      </c>
      <c r="N35" s="4" t="str">
        <f>'DOC_Ref Cal 2021.11.09'!B378</f>
        <v>Untitled</v>
      </c>
      <c r="O35" s="6">
        <f>'DOC_Ref Cal 2021.11.09'!H378</f>
        <v>0.89007092198581561</v>
      </c>
      <c r="P35" s="6">
        <f>'DOC_Ref Cal 2021.11.09'!I378</f>
        <v>0.7791834861476834</v>
      </c>
      <c r="Q35" s="6">
        <f t="shared" si="1"/>
        <v>-0.56566881081972609</v>
      </c>
      <c r="R35" s="6"/>
      <c r="S35" s="6"/>
      <c r="T35" s="6"/>
      <c r="U35" s="7"/>
      <c r="V35" s="7"/>
    </row>
    <row r="36" spans="1:22" x14ac:dyDescent="0.2">
      <c r="H36" s="7"/>
      <c r="I36" s="7"/>
      <c r="J36" s="7"/>
      <c r="L36" s="4">
        <f>'DOC_Ref Cal 2021.11.09'!C393</f>
        <v>0</v>
      </c>
      <c r="M36" s="4" t="str">
        <f>'DOC_Ref Cal 2021.11.09'!A393</f>
        <v>B02</v>
      </c>
      <c r="N36" s="4" t="str">
        <f>'DOC_Ref Cal 2021.11.09'!B393</f>
        <v>Untitled</v>
      </c>
      <c r="O36" s="6">
        <f>'DOC_Ref Cal 2021.11.09'!H393</f>
        <v>1.1489361702127658</v>
      </c>
      <c r="P36" s="6">
        <f>'DOC_Ref Cal 2021.11.09'!I393</f>
        <v>1.0124709028452097</v>
      </c>
      <c r="Q36" s="6">
        <f t="shared" si="1"/>
        <v>-0.30680356259277586</v>
      </c>
      <c r="R36" s="6"/>
      <c r="S36" s="6"/>
      <c r="T36" s="6"/>
      <c r="U36" s="7"/>
      <c r="V36" s="7"/>
    </row>
    <row r="37" spans="1:22" x14ac:dyDescent="0.2">
      <c r="A37" t="s">
        <v>31</v>
      </c>
      <c r="B37" t="s">
        <v>32</v>
      </c>
      <c r="C37">
        <v>61</v>
      </c>
      <c r="D37">
        <v>1</v>
      </c>
      <c r="E37">
        <v>5.319</v>
      </c>
      <c r="F37">
        <v>5.319</v>
      </c>
      <c r="G37">
        <v>0</v>
      </c>
      <c r="H37" s="7">
        <f>AVERAGE(F37:F41)/B$13</f>
        <v>57.212765957446813</v>
      </c>
      <c r="I37" s="7">
        <f>STDEV(F37:F41)/B$13</f>
        <v>0.65587500603397353</v>
      </c>
      <c r="J37" s="7">
        <f>I37/H37*100</f>
        <v>1.146378775886826</v>
      </c>
      <c r="L37" s="4">
        <f>'DOC_Ref Cal 2021.11.09'!C398</f>
        <v>0</v>
      </c>
      <c r="M37" s="4" t="str">
        <f>'DOC_Ref Cal 2021.11.09'!A398</f>
        <v>B02</v>
      </c>
      <c r="N37" s="4" t="str">
        <f>'DOC_Ref Cal 2021.11.09'!B398</f>
        <v>Untitled</v>
      </c>
      <c r="O37" s="6">
        <f>'DOC_Ref Cal 2021.11.09'!H398</f>
        <v>0.58900709219858161</v>
      </c>
      <c r="P37" s="6">
        <f>'DOC_Ref Cal 2021.11.09'!I398</f>
        <v>1.0201902097063493</v>
      </c>
      <c r="Q37" s="6">
        <f t="shared" si="1"/>
        <v>-0.86673264060696009</v>
      </c>
      <c r="R37" s="6"/>
      <c r="S37" s="6"/>
      <c r="T37" s="6"/>
      <c r="U37" s="7"/>
      <c r="V37" s="7"/>
    </row>
    <row r="38" spans="1:22" x14ac:dyDescent="0.2">
      <c r="A38" t="s">
        <v>31</v>
      </c>
      <c r="B38" t="s">
        <v>32</v>
      </c>
      <c r="C38">
        <v>61</v>
      </c>
      <c r="D38">
        <v>2</v>
      </c>
      <c r="E38">
        <v>5.3730000000000002</v>
      </c>
      <c r="F38">
        <v>5.3730000000000002</v>
      </c>
      <c r="G38">
        <v>0</v>
      </c>
      <c r="H38" s="7"/>
      <c r="I38" s="7"/>
      <c r="J38" s="7"/>
      <c r="L38" s="4">
        <f>'DOC_Ref Cal 2021.11.09'!C414</f>
        <v>0</v>
      </c>
      <c r="M38" s="4" t="str">
        <f>'DOC_Ref Cal 2021.11.09'!A414</f>
        <v>B03</v>
      </c>
      <c r="N38" s="4" t="str">
        <f>'DOC_Ref Cal 2021.11.09'!B414</f>
        <v>Untitled</v>
      </c>
      <c r="O38" s="6">
        <f>'DOC_Ref Cal 2021.11.09'!H414</f>
        <v>1.7432624113475179</v>
      </c>
      <c r="P38" s="6">
        <f>'DOC_Ref Cal 2021.11.09'!I414</f>
        <v>9.419750720514744E-2</v>
      </c>
      <c r="Q38" s="6">
        <f t="shared" si="1"/>
        <v>0.28752267854197622</v>
      </c>
      <c r="R38" s="6"/>
      <c r="S38" s="6"/>
      <c r="T38" s="6"/>
      <c r="U38" s="7"/>
      <c r="V38" s="7"/>
    </row>
    <row r="39" spans="1:22" x14ac:dyDescent="0.2">
      <c r="A39" t="s">
        <v>31</v>
      </c>
      <c r="B39" t="s">
        <v>32</v>
      </c>
      <c r="C39">
        <v>61</v>
      </c>
      <c r="D39">
        <v>3</v>
      </c>
      <c r="E39">
        <v>5.4420000000000002</v>
      </c>
      <c r="F39">
        <v>5.4420000000000002</v>
      </c>
      <c r="G39">
        <v>0</v>
      </c>
      <c r="H39" s="7"/>
      <c r="I39" s="7"/>
      <c r="J39" s="7"/>
      <c r="L39" s="4">
        <f>'DOC_Ref Cal 2021.11.09'!C419</f>
        <v>0</v>
      </c>
      <c r="M39" s="4" t="str">
        <f>'DOC_Ref Cal 2021.11.09'!A419</f>
        <v>B03</v>
      </c>
      <c r="N39" s="4" t="str">
        <f>'DOC_Ref Cal 2021.11.09'!B419</f>
        <v>Untitled</v>
      </c>
      <c r="O39" s="6">
        <f>'DOC_Ref Cal 2021.11.09'!H419</f>
        <v>1.5177304964539009</v>
      </c>
      <c r="P39" s="6">
        <f>'DOC_Ref Cal 2021.11.09'!I419</f>
        <v>0.30957690525715348</v>
      </c>
      <c r="Q39" s="6">
        <f t="shared" si="1"/>
        <v>6.1990763648359204E-2</v>
      </c>
      <c r="R39" s="6"/>
      <c r="S39" s="6"/>
      <c r="T39" s="6"/>
      <c r="U39" s="7"/>
      <c r="V39" s="7"/>
    </row>
    <row r="40" spans="1:22" x14ac:dyDescent="0.2">
      <c r="H40" s="7"/>
      <c r="I40" s="7"/>
      <c r="J40" s="7"/>
      <c r="L40" s="4">
        <f>'DOC_Ref Cal 2021.11.09'!C429</f>
        <v>0</v>
      </c>
      <c r="M40" s="4" t="str">
        <f>'DOC_Ref Cal 2021.11.09'!A429</f>
        <v>B03</v>
      </c>
      <c r="N40" s="4" t="str">
        <f>'DOC_Ref Cal 2021.11.09'!B429</f>
        <v>Untitled</v>
      </c>
      <c r="O40" s="6">
        <f>'DOC_Ref Cal 2021.11.09'!H429</f>
        <v>1.7244680851063829</v>
      </c>
      <c r="P40" s="6">
        <f>'DOC_Ref Cal 2021.11.09'!I429</f>
        <v>0.38834450317497715</v>
      </c>
      <c r="Q40" s="6">
        <f t="shared" si="1"/>
        <v>0.26872835230084124</v>
      </c>
      <c r="R40" s="6"/>
      <c r="S40" s="6"/>
      <c r="T40" s="6"/>
      <c r="U40" s="7"/>
      <c r="V40" s="7"/>
    </row>
    <row r="41" spans="1:22" x14ac:dyDescent="0.2">
      <c r="H41" s="7"/>
      <c r="I41" s="7"/>
      <c r="J41" s="7"/>
      <c r="L41" s="4">
        <f>'DOC_Ref Cal 2021.11.09'!C434</f>
        <v>0</v>
      </c>
      <c r="M41" s="4" t="str">
        <f>'DOC_Ref Cal 2021.11.09'!A434</f>
        <v>B03</v>
      </c>
      <c r="N41" s="4" t="str">
        <f>'DOC_Ref Cal 2021.11.09'!B434</f>
        <v>Untitled</v>
      </c>
      <c r="O41" s="6">
        <f>'DOC_Ref Cal 2021.11.09'!H434</f>
        <v>1.3170212765957447</v>
      </c>
      <c r="P41" s="6">
        <f>'DOC_Ref Cal 2021.11.09'!I434</f>
        <v>0.41840710895911365</v>
      </c>
      <c r="Q41" s="6">
        <f t="shared" si="1"/>
        <v>-0.13871845620979695</v>
      </c>
      <c r="R41" s="6"/>
      <c r="S41" s="6"/>
      <c r="T41" s="6"/>
      <c r="U41" s="7"/>
      <c r="V41" s="7"/>
    </row>
    <row r="42" spans="1:22" x14ac:dyDescent="0.2">
      <c r="A42" t="s">
        <v>33</v>
      </c>
      <c r="B42" t="s">
        <v>32</v>
      </c>
      <c r="C42">
        <v>62</v>
      </c>
      <c r="D42">
        <v>1</v>
      </c>
      <c r="E42">
        <v>5.7960000000000003</v>
      </c>
      <c r="F42">
        <v>5.7960000000000003</v>
      </c>
      <c r="G42">
        <v>0</v>
      </c>
      <c r="H42" s="7">
        <f>AVERAGE(F42:F46)/B$13</f>
        <v>62.539007092198588</v>
      </c>
      <c r="I42" s="7">
        <f>STDEV(F42:F46)/B$13</f>
        <v>0.76227938821728447</v>
      </c>
      <c r="J42" s="7">
        <f>I42/H42*100</f>
        <v>1.2188862977844988</v>
      </c>
      <c r="L42" s="4">
        <f>'DOC_Ref Cal 2021.11.09'!C449</f>
        <v>0</v>
      </c>
      <c r="M42" s="4" t="str">
        <f>'DOC_Ref Cal 2021.11.09'!A449</f>
        <v>B03</v>
      </c>
      <c r="N42" s="4" t="str">
        <f>'DOC_Ref Cal 2021.11.09'!B449</f>
        <v>Untitled</v>
      </c>
      <c r="O42" s="6">
        <f>'DOC_Ref Cal 2021.11.09'!H449</f>
        <v>1.8542553191489364</v>
      </c>
      <c r="P42" s="6">
        <f>'DOC_Ref Cal 2021.11.09'!I449</f>
        <v>0.26399059958297039</v>
      </c>
      <c r="Q42" s="6">
        <f t="shared" si="1"/>
        <v>0.39851558634339468</v>
      </c>
      <c r="R42" s="6"/>
      <c r="S42" s="6"/>
      <c r="T42" s="6"/>
      <c r="U42" s="7"/>
      <c r="V42" s="7"/>
    </row>
    <row r="43" spans="1:22" x14ac:dyDescent="0.2">
      <c r="A43" t="s">
        <v>33</v>
      </c>
      <c r="B43" t="s">
        <v>32</v>
      </c>
      <c r="C43">
        <v>62</v>
      </c>
      <c r="D43">
        <v>2</v>
      </c>
      <c r="E43">
        <v>5.923</v>
      </c>
      <c r="F43">
        <v>5.923</v>
      </c>
      <c r="G43">
        <v>0</v>
      </c>
      <c r="H43" s="7"/>
      <c r="I43" s="7"/>
      <c r="J43" s="7"/>
      <c r="L43" s="4">
        <f>'DOC_Ref Cal 2021.11.09'!C454</f>
        <v>0</v>
      </c>
      <c r="M43" s="4" t="str">
        <f>'DOC_Ref Cal 2021.11.09'!A454</f>
        <v>B03</v>
      </c>
      <c r="N43" s="4" t="str">
        <f>'DOC_Ref Cal 2021.11.09'!B454</f>
        <v>Untitled</v>
      </c>
      <c r="O43" s="6">
        <f>'DOC_Ref Cal 2021.11.09'!H454</f>
        <v>1.5354609929078016</v>
      </c>
      <c r="P43" s="6">
        <f>'DOC_Ref Cal 2021.11.09'!I454</f>
        <v>0.13191632348801816</v>
      </c>
      <c r="Q43" s="6">
        <f t="shared" si="1"/>
        <v>7.9721260102259883E-2</v>
      </c>
      <c r="R43" s="6"/>
      <c r="S43" s="6"/>
      <c r="T43" s="6"/>
      <c r="U43" s="7"/>
      <c r="V43" s="7"/>
    </row>
    <row r="44" spans="1:22" x14ac:dyDescent="0.2">
      <c r="A44" t="s">
        <v>33</v>
      </c>
      <c r="B44" t="s">
        <v>32</v>
      </c>
      <c r="C44">
        <v>62</v>
      </c>
      <c r="D44">
        <v>3</v>
      </c>
      <c r="E44">
        <v>5.9169999999999998</v>
      </c>
      <c r="F44">
        <v>5.9169999999999998</v>
      </c>
      <c r="G44">
        <v>0</v>
      </c>
      <c r="H44" s="7"/>
      <c r="I44" s="7"/>
      <c r="J44" s="7"/>
      <c r="L44" s="4">
        <f>'DOC_Ref Cal 2021.11.09'!C469</f>
        <v>0</v>
      </c>
      <c r="M44" s="4" t="str">
        <f>'DOC_Ref Cal 2021.11.09'!A469</f>
        <v>B03</v>
      </c>
      <c r="N44" s="4" t="str">
        <f>'DOC_Ref Cal 2021.11.09'!B469</f>
        <v>Untitled</v>
      </c>
      <c r="O44" s="6">
        <f>'DOC_Ref Cal 2021.11.09'!H469</f>
        <v>1.8421985815602837</v>
      </c>
      <c r="P44" s="6">
        <f>'DOC_Ref Cal 2021.11.09'!I469</f>
        <v>0.17265643910228978</v>
      </c>
      <c r="Q44" s="6">
        <f t="shared" si="1"/>
        <v>0.38645884875474201</v>
      </c>
      <c r="R44" s="6"/>
      <c r="S44" s="6"/>
      <c r="T44" s="6"/>
      <c r="U44" s="7"/>
      <c r="V44" s="7"/>
    </row>
    <row r="45" spans="1:22" x14ac:dyDescent="0.2">
      <c r="H45" s="7"/>
      <c r="I45" s="7"/>
      <c r="J45" s="7"/>
      <c r="L45" s="4">
        <f>'DOC_Ref Cal 2021.11.09'!C474</f>
        <v>0</v>
      </c>
      <c r="M45" s="4" t="str">
        <f>'DOC_Ref Cal 2021.11.09'!A474</f>
        <v>B03</v>
      </c>
      <c r="N45" s="4" t="str">
        <f>'DOC_Ref Cal 2021.11.09'!B474</f>
        <v>Untitled</v>
      </c>
      <c r="O45" s="6">
        <f>'DOC_Ref Cal 2021.11.09'!H474</f>
        <v>1.6858156028368796</v>
      </c>
      <c r="P45" s="6">
        <f>'DOC_Ref Cal 2021.11.09'!I474</f>
        <v>0.14802278178159559</v>
      </c>
      <c r="Q45" s="6">
        <f t="shared" si="1"/>
        <v>0.23007587003133789</v>
      </c>
      <c r="R45" s="6"/>
      <c r="S45" s="6"/>
      <c r="T45" s="6"/>
      <c r="U45" s="7"/>
      <c r="V45" s="7"/>
    </row>
    <row r="46" spans="1:22" x14ac:dyDescent="0.2">
      <c r="H46" s="7"/>
      <c r="I46" s="7"/>
      <c r="J46" s="7"/>
      <c r="L46" s="4"/>
      <c r="M46" s="4"/>
      <c r="N46" s="4"/>
      <c r="O46" s="6"/>
      <c r="P46" s="6"/>
      <c r="Q46" s="6"/>
      <c r="R46" s="6"/>
      <c r="S46" s="6"/>
      <c r="T46" s="6"/>
      <c r="U46" s="7"/>
      <c r="V46" s="7"/>
    </row>
    <row r="47" spans="1:22" x14ac:dyDescent="0.2">
      <c r="A47" t="s">
        <v>34</v>
      </c>
      <c r="B47" t="s">
        <v>35</v>
      </c>
      <c r="C47">
        <v>0</v>
      </c>
      <c r="D47">
        <v>1</v>
      </c>
      <c r="E47">
        <v>0</v>
      </c>
      <c r="F47">
        <v>0</v>
      </c>
      <c r="G47">
        <v>0</v>
      </c>
      <c r="H47" s="7">
        <f>AVERAGE(F47:F51)/B$13</f>
        <v>0</v>
      </c>
      <c r="I47" s="7">
        <f>STDEV(F47:F51)/B$13</f>
        <v>0</v>
      </c>
      <c r="J47" s="7" t="e">
        <f>I47/H47*100</f>
        <v>#DIV/0!</v>
      </c>
      <c r="L47" s="4">
        <f>'DOC_Ref Cal 2021.11.09'!C58</f>
        <v>1</v>
      </c>
      <c r="M47" s="4" t="str">
        <f>'DOC_Ref Cal 2021.11.09'!A58</f>
        <v>C01</v>
      </c>
      <c r="N47" s="4" t="str">
        <f>'DOC_Ref Cal 2021.11.09'!B58</f>
        <v>Nano 10/26/2021</v>
      </c>
      <c r="O47" s="6">
        <f>'DOC_Ref Cal 2021.11.09'!H58</f>
        <v>2.0319148936170208</v>
      </c>
      <c r="P47" s="6">
        <f>'DOC_Ref Cal 2021.11.09'!I58</f>
        <v>0.16737325698138802</v>
      </c>
      <c r="Q47" s="6">
        <f t="shared" si="1"/>
        <v>0.57617516081147913</v>
      </c>
      <c r="R47" s="6">
        <v>0</v>
      </c>
      <c r="S47" s="6"/>
      <c r="T47" s="6"/>
      <c r="U47" s="7"/>
      <c r="V47" s="7"/>
    </row>
    <row r="48" spans="1:22" x14ac:dyDescent="0.2">
      <c r="A48" t="s">
        <v>34</v>
      </c>
      <c r="B48" t="s">
        <v>35</v>
      </c>
      <c r="C48">
        <v>0</v>
      </c>
      <c r="D48">
        <v>2</v>
      </c>
      <c r="E48">
        <v>0.2</v>
      </c>
      <c r="G48">
        <v>1</v>
      </c>
      <c r="H48" s="7"/>
      <c r="I48" s="7"/>
      <c r="J48" s="7"/>
      <c r="L48" s="4">
        <f>'DOC_Ref Cal 2021.11.09'!C63</f>
        <v>2</v>
      </c>
      <c r="M48" s="4" t="str">
        <f>'DOC_Ref Cal 2021.11.09'!A63</f>
        <v>C02</v>
      </c>
      <c r="N48" s="4">
        <f>'DOC_Ref Cal 2021.11.09'!B63</f>
        <v>25</v>
      </c>
      <c r="O48" s="6">
        <f>'DOC_Ref Cal 2021.11.09'!H63</f>
        <v>26.652482269503544</v>
      </c>
      <c r="P48" s="6">
        <f>'DOC_Ref Cal 2021.11.09'!I63</f>
        <v>0.54342163842526237</v>
      </c>
      <c r="Q48" s="6">
        <f t="shared" si="1"/>
        <v>25.196742536698004</v>
      </c>
      <c r="R48" s="6">
        <v>24.907759996183831</v>
      </c>
      <c r="S48" s="6"/>
      <c r="T48" s="6"/>
      <c r="U48" s="7"/>
      <c r="V48" s="7"/>
    </row>
    <row r="49" spans="1:22" x14ac:dyDescent="0.2">
      <c r="A49" t="s">
        <v>34</v>
      </c>
      <c r="B49" t="s">
        <v>35</v>
      </c>
      <c r="C49">
        <v>0</v>
      </c>
      <c r="D49">
        <v>3</v>
      </c>
      <c r="E49">
        <v>0</v>
      </c>
      <c r="F49">
        <v>0</v>
      </c>
      <c r="G49">
        <v>0</v>
      </c>
      <c r="H49" s="7"/>
      <c r="I49" s="7"/>
      <c r="J49" s="7"/>
      <c r="L49" s="4">
        <f>'DOC_Ref Cal 2021.11.09'!C68</f>
        <v>3</v>
      </c>
      <c r="M49" s="4" t="str">
        <f>'DOC_Ref Cal 2021.11.09'!A68</f>
        <v>C03</v>
      </c>
      <c r="N49" s="4">
        <f>'DOC_Ref Cal 2021.11.09'!B68</f>
        <v>50</v>
      </c>
      <c r="O49" s="6">
        <f>'DOC_Ref Cal 2021.11.09'!H68</f>
        <v>53.134751773049643</v>
      </c>
      <c r="P49" s="6">
        <f>'DOC_Ref Cal 2021.11.09'!I68</f>
        <v>0.56094538536824701</v>
      </c>
      <c r="Q49" s="6">
        <f t="shared" si="1"/>
        <v>51.679012040244103</v>
      </c>
      <c r="R49" s="6">
        <v>50.266047655308796</v>
      </c>
      <c r="S49" s="6"/>
      <c r="T49" s="6"/>
      <c r="U49" s="7"/>
      <c r="V49" s="7"/>
    </row>
    <row r="50" spans="1:22" x14ac:dyDescent="0.2">
      <c r="A50" t="s">
        <v>34</v>
      </c>
      <c r="B50" t="s">
        <v>35</v>
      </c>
      <c r="C50">
        <v>0</v>
      </c>
      <c r="D50">
        <v>4</v>
      </c>
      <c r="E50">
        <v>0</v>
      </c>
      <c r="F50">
        <v>0</v>
      </c>
      <c r="G50">
        <v>0</v>
      </c>
      <c r="H50" s="7"/>
      <c r="I50" s="7"/>
      <c r="J50" s="7"/>
      <c r="L50" s="4">
        <f>'DOC_Ref Cal 2021.11.09'!C73</f>
        <v>4</v>
      </c>
      <c r="M50" s="4" t="str">
        <f>'DOC_Ref Cal 2021.11.09'!A73</f>
        <v>C04</v>
      </c>
      <c r="N50" s="4">
        <f>'DOC_Ref Cal 2021.11.09'!B73</f>
        <v>75</v>
      </c>
      <c r="O50" s="6">
        <f>'DOC_Ref Cal 2021.11.09'!H73</f>
        <v>80.613475177304963</v>
      </c>
      <c r="P50" s="6">
        <f>'DOC_Ref Cal 2021.11.09'!I73</f>
        <v>0.80685253642935029</v>
      </c>
      <c r="Q50" s="6">
        <f t="shared" si="1"/>
        <v>79.157735444499423</v>
      </c>
      <c r="R50" s="6">
        <v>75.321000617821213</v>
      </c>
      <c r="S50" s="6"/>
      <c r="T50" s="6"/>
      <c r="U50" s="7"/>
      <c r="V50" s="7"/>
    </row>
    <row r="51" spans="1:22" x14ac:dyDescent="0.2">
      <c r="H51" s="7"/>
      <c r="I51" s="7"/>
      <c r="J51" s="7"/>
      <c r="L51" s="4">
        <f>'DOC_Ref Cal 2021.11.09'!C79</f>
        <v>5</v>
      </c>
      <c r="M51" s="4" t="str">
        <f>'DOC_Ref Cal 2021.11.09'!A79</f>
        <v>C05</v>
      </c>
      <c r="N51" s="4">
        <f>'DOC_Ref Cal 2021.11.09'!B79</f>
        <v>100</v>
      </c>
      <c r="O51" s="6">
        <f>'DOC_Ref Cal 2021.11.09'!H79</f>
        <v>105.84397163120568</v>
      </c>
      <c r="P51" s="6">
        <f>'DOC_Ref Cal 2021.11.09'!I79</f>
        <v>0.43725000402265257</v>
      </c>
      <c r="Q51" s="6">
        <f t="shared" si="1"/>
        <v>104.38823189840014</v>
      </c>
      <c r="R51" s="6">
        <v>99.645822185806409</v>
      </c>
      <c r="S51" s="6"/>
      <c r="T51" s="6"/>
      <c r="U51" s="7"/>
      <c r="V51" s="7"/>
    </row>
    <row r="52" spans="1:22" x14ac:dyDescent="0.2">
      <c r="H52" s="7"/>
      <c r="I52" s="7"/>
      <c r="J52" s="7"/>
      <c r="L52" s="4"/>
      <c r="M52" s="4"/>
      <c r="N52" s="4"/>
      <c r="O52" s="6"/>
      <c r="P52" s="6"/>
      <c r="Q52" s="6"/>
      <c r="R52" s="6" t="s">
        <v>28</v>
      </c>
      <c r="S52" s="6" t="s">
        <v>29</v>
      </c>
      <c r="T52" s="6" t="s">
        <v>30</v>
      </c>
      <c r="U52" s="7"/>
      <c r="V52" s="7"/>
    </row>
    <row r="53" spans="1:22" x14ac:dyDescent="0.2">
      <c r="A53" t="s">
        <v>34</v>
      </c>
      <c r="B53" t="s">
        <v>35</v>
      </c>
      <c r="C53">
        <v>0</v>
      </c>
      <c r="D53">
        <v>1</v>
      </c>
      <c r="E53">
        <v>0.15049999999999999</v>
      </c>
      <c r="F53">
        <v>0.15049999999999999</v>
      </c>
      <c r="G53">
        <v>0</v>
      </c>
      <c r="H53" s="7">
        <f>AVERAGE(F53:F57)/B$13</f>
        <v>1.7042553191489362</v>
      </c>
      <c r="I53" s="7">
        <f>STDEV(F53:F57)/B$13</f>
        <v>0.24110945841479159</v>
      </c>
      <c r="J53" s="7">
        <f>I53/H53*100</f>
        <v>14.147496311479657</v>
      </c>
      <c r="L53" s="4">
        <f>'DOC_Ref Cal 2021.11.09'!C104</f>
        <v>6</v>
      </c>
      <c r="M53" s="4" t="str">
        <f>'DOC_Ref Cal 2021.11.09'!A104</f>
        <v>D01</v>
      </c>
      <c r="N53" s="4" t="str">
        <f>'DOC_Ref Cal 2021.11.09'!B104</f>
        <v>HANSELL DSR 07-15 Amp</v>
      </c>
      <c r="O53" s="6">
        <f>'DOC_Ref Cal 2021.11.09'!H104</f>
        <v>42.340425531914896</v>
      </c>
      <c r="P53" s="6">
        <f>'DOC_Ref Cal 2021.11.09'!I104</f>
        <v>1.0529228112049906</v>
      </c>
      <c r="Q53" s="6">
        <f t="shared" si="1"/>
        <v>40.884685799109356</v>
      </c>
      <c r="R53" s="6">
        <f>AVERAGE(Q53:Q55)</f>
        <v>40.933149156083346</v>
      </c>
      <c r="S53" s="6">
        <f>STDEV(Q53:Q55)</f>
        <v>0.65560014136786515</v>
      </c>
      <c r="T53" s="6">
        <f>S53/R53*100</f>
        <v>1.6016362163291609</v>
      </c>
      <c r="U53" s="7">
        <v>42.407883442026645</v>
      </c>
      <c r="V53" s="7"/>
    </row>
    <row r="54" spans="1:22" x14ac:dyDescent="0.2">
      <c r="A54" t="s">
        <v>34</v>
      </c>
      <c r="B54" t="s">
        <v>35</v>
      </c>
      <c r="C54">
        <v>0</v>
      </c>
      <c r="D54">
        <v>2</v>
      </c>
      <c r="E54">
        <v>0.18609999999999999</v>
      </c>
      <c r="F54">
        <v>0.18609999999999999</v>
      </c>
      <c r="G54">
        <v>0</v>
      </c>
      <c r="H54" s="7"/>
      <c r="I54" s="7"/>
      <c r="J54" s="7"/>
      <c r="L54" s="4">
        <f>'DOC_Ref Cal 2021.11.09'!C261</f>
        <v>6</v>
      </c>
      <c r="M54" s="4" t="str">
        <f>'DOC_Ref Cal 2021.11.09'!A261</f>
        <v>D01</v>
      </c>
      <c r="N54" s="4" t="str">
        <f>'DOC_Ref Cal 2021.11.09'!B261</f>
        <v>HANSELL DSR 07-15 Amp</v>
      </c>
      <c r="O54" s="6">
        <f>'DOC_Ref Cal 2021.11.09'!H261</f>
        <v>41.758865248226947</v>
      </c>
      <c r="P54" s="6">
        <f>'DOC_Ref Cal 2021.11.09'!I261</f>
        <v>0.87054390342610655</v>
      </c>
      <c r="Q54" s="6">
        <f t="shared" si="1"/>
        <v>40.303125515421407</v>
      </c>
      <c r="R54" s="6"/>
      <c r="S54" s="6"/>
      <c r="T54" s="6"/>
      <c r="U54" s="7"/>
      <c r="V54" s="7"/>
    </row>
    <row r="55" spans="1:22" x14ac:dyDescent="0.2">
      <c r="A55" t="s">
        <v>34</v>
      </c>
      <c r="B55" t="s">
        <v>35</v>
      </c>
      <c r="C55">
        <v>0</v>
      </c>
      <c r="D55">
        <v>3</v>
      </c>
      <c r="E55">
        <v>0.14399999999999999</v>
      </c>
      <c r="F55">
        <v>0.14399999999999999</v>
      </c>
      <c r="G55">
        <v>0</v>
      </c>
      <c r="H55" s="7"/>
      <c r="I55" s="7"/>
      <c r="J55" s="7"/>
      <c r="L55" s="4">
        <f>'DOC_Ref Cal 2021.11.09'!C424</f>
        <v>6</v>
      </c>
      <c r="M55" s="4" t="str">
        <f>'DOC_Ref Cal 2021.11.09'!A424</f>
        <v>D01</v>
      </c>
      <c r="N55" s="4" t="str">
        <f>'DOC_Ref Cal 2021.11.09'!B424</f>
        <v>HANSELL DSR 07-15 Amp</v>
      </c>
      <c r="O55" s="6">
        <f>'DOC_Ref Cal 2021.11.09'!H424</f>
        <v>43.067375886524815</v>
      </c>
      <c r="P55" s="6">
        <f>'DOC_Ref Cal 2021.11.09'!I424</f>
        <v>0.85599193750442537</v>
      </c>
      <c r="Q55" s="6">
        <f t="shared" si="1"/>
        <v>41.611636153719274</v>
      </c>
      <c r="R55" s="6"/>
      <c r="S55" s="6"/>
      <c r="T55" s="6"/>
      <c r="U55" s="7"/>
      <c r="V55" s="7"/>
    </row>
    <row r="56" spans="1:22" x14ac:dyDescent="0.2">
      <c r="H56" s="7"/>
      <c r="I56" s="7"/>
      <c r="J56" s="7"/>
      <c r="L56" s="4"/>
      <c r="M56" s="4"/>
      <c r="N56" s="4"/>
      <c r="O56" s="6"/>
      <c r="P56" s="6"/>
      <c r="Q56" s="6"/>
      <c r="R56" s="6"/>
      <c r="S56" s="6"/>
      <c r="T56" s="6"/>
      <c r="U56" s="7"/>
      <c r="V56" s="7"/>
    </row>
    <row r="57" spans="1:22" x14ac:dyDescent="0.2">
      <c r="H57" s="7"/>
      <c r="I57" s="7"/>
      <c r="J57" s="7"/>
      <c r="L57" s="4">
        <f>'DOC_Ref Cal 2021.11.09'!C120</f>
        <v>7</v>
      </c>
      <c r="M57" s="4" t="str">
        <f>'DOC_Ref Cal 2021.11.09'!A120</f>
        <v>E01</v>
      </c>
      <c r="N57" s="4" t="str">
        <f>'DOC_Ref Cal 2021.11.09'!B120</f>
        <v>Batch 21 Lot 04-21 SSR</v>
      </c>
      <c r="O57" s="6">
        <f>'DOC_Ref Cal 2021.11.09'!H120</f>
        <v>78.319148936170208</v>
      </c>
      <c r="P57" s="6">
        <f>'DOC_Ref Cal 2021.11.09'!I120</f>
        <v>0.41489361702127603</v>
      </c>
      <c r="Q57" s="6">
        <f t="shared" si="1"/>
        <v>76.863409203364668</v>
      </c>
      <c r="R57" s="6">
        <f>AVERAGE(Q57:Q62)</f>
        <v>76.283030952773643</v>
      </c>
      <c r="S57" s="6">
        <f>STDEV(Q57:Q62)</f>
        <v>0.42855701718599476</v>
      </c>
      <c r="T57" s="6">
        <f>S57/R57*100</f>
        <v>0.56179862262068714</v>
      </c>
      <c r="U57" s="7"/>
      <c r="V57" s="7"/>
    </row>
    <row r="58" spans="1:22" x14ac:dyDescent="0.2">
      <c r="A58" t="s">
        <v>38</v>
      </c>
      <c r="B58" t="s">
        <v>274</v>
      </c>
      <c r="C58">
        <v>1</v>
      </c>
      <c r="D58">
        <v>1</v>
      </c>
      <c r="E58">
        <v>0.20860000000000001</v>
      </c>
      <c r="F58">
        <v>0.20860000000000001</v>
      </c>
      <c r="G58">
        <v>0</v>
      </c>
      <c r="H58" s="7">
        <f>AVERAGE(F58:F62)/B$13</f>
        <v>2.0319148936170208</v>
      </c>
      <c r="I58" s="7">
        <f>STDEV(F58:F62)/B$13</f>
        <v>0.16737325698138802</v>
      </c>
      <c r="J58" s="7">
        <f>I58/H58*100</f>
        <v>8.2372178828536526</v>
      </c>
      <c r="L58" s="4">
        <f>'DOC_Ref Cal 2021.11.09'!C276</f>
        <v>7</v>
      </c>
      <c r="M58" s="4" t="str">
        <f>'DOC_Ref Cal 2021.11.09'!A276</f>
        <v>E01</v>
      </c>
      <c r="N58" s="4" t="str">
        <f>'DOC_Ref Cal 2021.11.09'!B276</f>
        <v>Batch 21 Lot 04-21 SSR</v>
      </c>
      <c r="O58" s="6">
        <f>'DOC_Ref Cal 2021.11.09'!H276</f>
        <v>78.223404255319139</v>
      </c>
      <c r="P58" s="6">
        <f>'DOC_Ref Cal 2021.11.09'!I276</f>
        <v>0.48831989010759769</v>
      </c>
      <c r="Q58" s="6">
        <f t="shared" si="1"/>
        <v>76.767664522513599</v>
      </c>
      <c r="R58" s="6"/>
      <c r="S58" s="6"/>
      <c r="T58" s="6"/>
      <c r="U58" s="7"/>
      <c r="V58" s="7"/>
    </row>
    <row r="59" spans="1:22" x14ac:dyDescent="0.2">
      <c r="A59" t="s">
        <v>38</v>
      </c>
      <c r="B59" t="s">
        <v>274</v>
      </c>
      <c r="C59">
        <v>1</v>
      </c>
      <c r="D59">
        <v>2</v>
      </c>
      <c r="E59">
        <v>0.17829999999999999</v>
      </c>
      <c r="F59">
        <v>0.17829999999999999</v>
      </c>
      <c r="G59">
        <v>0</v>
      </c>
      <c r="H59" s="7"/>
      <c r="I59" s="7"/>
      <c r="J59" s="7"/>
      <c r="L59" s="4">
        <f>'DOC_Ref Cal 2021.11.09'!C439</f>
        <v>7</v>
      </c>
      <c r="M59" s="4" t="str">
        <f>'DOC_Ref Cal 2021.11.09'!A439</f>
        <v>E01</v>
      </c>
      <c r="N59" s="4" t="str">
        <f>'DOC_Ref Cal 2021.11.09'!B439</f>
        <v>Batch 21 Lot 04-21 SSR</v>
      </c>
      <c r="O59" s="6">
        <f>'DOC_Ref Cal 2021.11.09'!H439</f>
        <v>77.620567375886537</v>
      </c>
      <c r="P59" s="6">
        <f>'DOC_Ref Cal 2021.11.09'!I439</f>
        <v>0.66148773065412536</v>
      </c>
      <c r="Q59" s="6">
        <f t="shared" si="1"/>
        <v>76.164827643080997</v>
      </c>
      <c r="R59" s="6"/>
      <c r="S59" s="6"/>
      <c r="T59" s="6"/>
      <c r="U59" s="7"/>
      <c r="V59" s="7"/>
    </row>
    <row r="60" spans="1:22" x14ac:dyDescent="0.2">
      <c r="A60" t="s">
        <v>38</v>
      </c>
      <c r="B60" t="s">
        <v>274</v>
      </c>
      <c r="C60">
        <v>1</v>
      </c>
      <c r="D60">
        <v>3</v>
      </c>
      <c r="E60">
        <v>0.18609999999999999</v>
      </c>
      <c r="F60">
        <v>0.18609999999999999</v>
      </c>
      <c r="G60">
        <v>0</v>
      </c>
      <c r="H60" s="7"/>
      <c r="I60" s="7"/>
      <c r="J60" s="7"/>
      <c r="L60" s="4">
        <f>'DOC_Ref Cal 2021.11.09'!C125</f>
        <v>8</v>
      </c>
      <c r="M60" s="4" t="str">
        <f>'DOC_Ref Cal 2021.11.09'!A125</f>
        <v>F01</v>
      </c>
      <c r="N60" s="4" t="str">
        <f>'DOC_Ref Cal 2021.11.09'!B125</f>
        <v>Batch 21 Lot 04-21 SSR</v>
      </c>
      <c r="O60" s="6">
        <f>'DOC_Ref Cal 2021.11.09'!H125</f>
        <v>77.496453900709213</v>
      </c>
      <c r="P60" s="6">
        <f>'DOC_Ref Cal 2021.11.09'!I125</f>
        <v>0.42477770040792379</v>
      </c>
      <c r="Q60" s="6">
        <f t="shared" si="1"/>
        <v>76.040714167903673</v>
      </c>
      <c r="R60" s="6"/>
      <c r="S60" s="6"/>
      <c r="T60" s="6"/>
      <c r="U60" s="7"/>
      <c r="V60" s="7"/>
    </row>
    <row r="61" spans="1:22" x14ac:dyDescent="0.2">
      <c r="H61" s="7"/>
      <c r="I61" s="7"/>
      <c r="J61" s="7"/>
      <c r="L61" s="4">
        <f>'DOC_Ref Cal 2021.11.09'!C281</f>
        <v>8</v>
      </c>
      <c r="M61" s="4" t="str">
        <f>'DOC_Ref Cal 2021.11.09'!A281</f>
        <v>F01</v>
      </c>
      <c r="N61" s="4" t="str">
        <f>'DOC_Ref Cal 2021.11.09'!B281</f>
        <v>Batch 21 Lot 04-21 SSR</v>
      </c>
      <c r="O61" s="6">
        <f>'DOC_Ref Cal 2021.11.09'!H281</f>
        <v>77.5</v>
      </c>
      <c r="P61" s="6">
        <f>'DOC_Ref Cal 2021.11.09'!I281</f>
        <v>0.40045808988763093</v>
      </c>
      <c r="Q61" s="6">
        <f t="shared" si="1"/>
        <v>76.04426026719446</v>
      </c>
      <c r="R61" s="6"/>
      <c r="S61" s="6"/>
      <c r="T61" s="6"/>
      <c r="U61" s="7"/>
      <c r="V61" s="7"/>
    </row>
    <row r="62" spans="1:22" x14ac:dyDescent="0.2">
      <c r="H62" s="7"/>
      <c r="I62" s="7"/>
      <c r="J62" s="7"/>
      <c r="L62" s="4">
        <f>'DOC_Ref Cal 2021.11.09'!C444</f>
        <v>8</v>
      </c>
      <c r="M62" s="4" t="str">
        <f>'DOC_Ref Cal 2021.11.09'!A444</f>
        <v>F01</v>
      </c>
      <c r="N62" s="4" t="str">
        <f>'DOC_Ref Cal 2021.11.09'!B444</f>
        <v>Batch 21 Lot 04-21 SSR</v>
      </c>
      <c r="O62" s="6">
        <f>'DOC_Ref Cal 2021.11.09'!H444</f>
        <v>77.273049645390074</v>
      </c>
      <c r="P62" s="6">
        <f>'DOC_Ref Cal 2021.11.09'!I444</f>
        <v>1.0996281797478169</v>
      </c>
      <c r="Q62" s="6">
        <f t="shared" si="1"/>
        <v>75.817309912584534</v>
      </c>
      <c r="R62" s="6"/>
      <c r="S62" s="6"/>
      <c r="T62" s="6"/>
      <c r="U62" s="7"/>
      <c r="V62" s="7"/>
    </row>
    <row r="63" spans="1:22" x14ac:dyDescent="0.2">
      <c r="A63" t="s">
        <v>40</v>
      </c>
      <c r="B63">
        <v>25</v>
      </c>
      <c r="C63">
        <v>2</v>
      </c>
      <c r="D63">
        <v>1</v>
      </c>
      <c r="E63">
        <v>2.456</v>
      </c>
      <c r="F63">
        <v>2.456</v>
      </c>
      <c r="G63">
        <v>0</v>
      </c>
      <c r="H63" s="7">
        <f>AVERAGE(F63:F67)/B$13</f>
        <v>26.652482269503544</v>
      </c>
      <c r="I63" s="7">
        <f>STDEV(F63:F67)/B$13</f>
        <v>0.54342163842526237</v>
      </c>
      <c r="J63" s="7">
        <f>I63/H63*100</f>
        <v>2.0389156737084089</v>
      </c>
      <c r="L63" s="4"/>
      <c r="M63" s="4"/>
      <c r="N63" s="4"/>
      <c r="O63" s="6"/>
      <c r="P63" s="6"/>
      <c r="Q63" s="6"/>
      <c r="R63" s="6"/>
      <c r="S63" s="6"/>
      <c r="T63" s="6"/>
      <c r="U63" s="7"/>
      <c r="V63" s="7"/>
    </row>
    <row r="64" spans="1:22" x14ac:dyDescent="0.2">
      <c r="A64" t="s">
        <v>40</v>
      </c>
      <c r="B64">
        <v>25</v>
      </c>
      <c r="C64">
        <v>2</v>
      </c>
      <c r="D64">
        <v>2</v>
      </c>
      <c r="E64">
        <v>2.5019999999999998</v>
      </c>
      <c r="F64">
        <v>2.5019999999999998</v>
      </c>
      <c r="G64">
        <v>0</v>
      </c>
      <c r="H64" s="7"/>
      <c r="I64" s="7"/>
      <c r="J64" s="7"/>
      <c r="L64" s="4">
        <f>'DOC_Ref Cal 2021.11.09'!C140</f>
        <v>9</v>
      </c>
      <c r="M64" s="4" t="str">
        <f>'DOC_Ref Cal 2021.11.09'!A140</f>
        <v>X01</v>
      </c>
      <c r="N64" s="4" t="str">
        <f>'DOC_Ref Cal 2021.11.09'!B140</f>
        <v>Batch 21 Lot 04-21 DSR</v>
      </c>
      <c r="O64" s="6">
        <f>'DOC_Ref Cal 2021.11.09'!H140</f>
        <v>45.397163120567377</v>
      </c>
      <c r="P64" s="6">
        <f>'DOC_Ref Cal 2021.11.09'!I140</f>
        <v>8.9218054080918346E-2</v>
      </c>
      <c r="Q64" s="6">
        <f t="shared" si="1"/>
        <v>43.941423387761837</v>
      </c>
      <c r="R64" s="6">
        <f>AVERAGE(Q64:Q69)</f>
        <v>44.100997855846941</v>
      </c>
      <c r="S64" s="6">
        <f>STDEV(Q64:Q69)</f>
        <v>0.79500034719149715</v>
      </c>
      <c r="T64" s="6">
        <f>S64/R64*100</f>
        <v>1.8026810862423501</v>
      </c>
      <c r="U64" s="7"/>
      <c r="V64" s="7"/>
    </row>
    <row r="65" spans="1:22" x14ac:dyDescent="0.2">
      <c r="A65" t="s">
        <v>40</v>
      </c>
      <c r="B65">
        <v>25</v>
      </c>
      <c r="C65">
        <v>2</v>
      </c>
      <c r="D65">
        <v>3</v>
      </c>
      <c r="E65">
        <v>2.5579999999999998</v>
      </c>
      <c r="F65">
        <v>2.5579999999999998</v>
      </c>
      <c r="G65">
        <v>0</v>
      </c>
      <c r="H65" s="7"/>
      <c r="I65" s="7"/>
      <c r="J65" s="7"/>
      <c r="L65" s="4">
        <f>'DOC_Ref Cal 2021.11.09'!C297</f>
        <v>9</v>
      </c>
      <c r="M65" s="4" t="str">
        <f>'DOC_Ref Cal 2021.11.09'!A297</f>
        <v>X01</v>
      </c>
      <c r="N65" s="4" t="str">
        <f>'DOC_Ref Cal 2021.11.09'!B297</f>
        <v>Batch 21 Lot 04-21 DSR</v>
      </c>
      <c r="O65" s="6">
        <f>'DOC_Ref Cal 2021.11.09'!H297</f>
        <v>44.960992907801419</v>
      </c>
      <c r="P65" s="6">
        <f>'DOC_Ref Cal 2021.11.09'!I297</f>
        <v>0.88351261309508888</v>
      </c>
      <c r="Q65" s="6">
        <f t="shared" si="1"/>
        <v>43.505253174995879</v>
      </c>
      <c r="R65" s="6"/>
      <c r="S65" s="6"/>
      <c r="T65" s="6"/>
      <c r="U65" s="7"/>
      <c r="V65" s="7"/>
    </row>
    <row r="66" spans="1:22" x14ac:dyDescent="0.2">
      <c r="H66" s="7"/>
      <c r="I66" s="7"/>
      <c r="J66" s="7"/>
      <c r="L66" s="4">
        <f>'DOC_Ref Cal 2021.11.09'!C459</f>
        <v>9</v>
      </c>
      <c r="M66" s="4" t="str">
        <f>'DOC_Ref Cal 2021.11.09'!A459</f>
        <v>X01</v>
      </c>
      <c r="N66" s="4" t="str">
        <f>'DOC_Ref Cal 2021.11.09'!B459</f>
        <v>Batch 21 Lot 04-21 DSR</v>
      </c>
      <c r="O66" s="6">
        <f>'DOC_Ref Cal 2021.11.09'!H459</f>
        <v>45.205673758865252</v>
      </c>
      <c r="P66" s="6">
        <f>'DOC_Ref Cal 2021.11.09'!I459</f>
        <v>0.5046561533430316</v>
      </c>
      <c r="Q66" s="6">
        <f t="shared" si="1"/>
        <v>43.749934026059712</v>
      </c>
      <c r="R66" s="6"/>
      <c r="S66" s="6"/>
      <c r="T66" s="6"/>
      <c r="U66" s="7"/>
      <c r="V66" s="7"/>
    </row>
    <row r="67" spans="1:22" x14ac:dyDescent="0.2">
      <c r="H67" s="7"/>
      <c r="I67" s="7"/>
      <c r="J67" s="7"/>
      <c r="L67" s="4">
        <f>'DOC_Ref Cal 2021.11.09'!C145</f>
        <v>10</v>
      </c>
      <c r="M67" s="4" t="str">
        <f>'DOC_Ref Cal 2021.11.09'!A145</f>
        <v>X02</v>
      </c>
      <c r="N67" s="4" t="str">
        <f>'DOC_Ref Cal 2021.11.09'!B145</f>
        <v>Batch 21 Lot 04-21 DSR</v>
      </c>
      <c r="O67" s="6">
        <f>'DOC_Ref Cal 2021.11.09'!H145</f>
        <v>47.131205673758856</v>
      </c>
      <c r="P67" s="6">
        <f>'DOC_Ref Cal 2021.11.09'!I145</f>
        <v>0.61961426300381739</v>
      </c>
      <c r="Q67" s="6">
        <f t="shared" ref="Q67:Q94" si="2">(O67-Q$2)</f>
        <v>45.675465940953316</v>
      </c>
      <c r="R67" s="6"/>
      <c r="S67" s="6"/>
      <c r="T67" s="6"/>
      <c r="U67" s="7"/>
      <c r="V67" s="7"/>
    </row>
    <row r="68" spans="1:22" x14ac:dyDescent="0.2">
      <c r="A68" t="s">
        <v>41</v>
      </c>
      <c r="B68">
        <v>50</v>
      </c>
      <c r="C68">
        <v>3</v>
      </c>
      <c r="D68">
        <v>1</v>
      </c>
      <c r="E68">
        <v>4.9349999999999996</v>
      </c>
      <c r="F68">
        <v>4.9349999999999996</v>
      </c>
      <c r="G68">
        <v>0</v>
      </c>
      <c r="H68" s="7">
        <f>AVERAGE(F68:F72)/B$13</f>
        <v>53.134751773049643</v>
      </c>
      <c r="I68" s="7">
        <f>STDEV(F68:F72)/B$13</f>
        <v>0.56094538536824701</v>
      </c>
      <c r="J68" s="7">
        <f>I68/H68*100</f>
        <v>1.0557034081276406</v>
      </c>
      <c r="L68" s="4">
        <f>'DOC_Ref Cal 2021.11.09'!C303</f>
        <v>10</v>
      </c>
      <c r="M68" s="4" t="str">
        <f>'DOC_Ref Cal 2021.11.09'!A303</f>
        <v>X02</v>
      </c>
      <c r="N68" s="4" t="str">
        <f>'DOC_Ref Cal 2021.11.09'!B303</f>
        <v>Batch 21 Lot 04-21 DSR</v>
      </c>
      <c r="O68" s="6">
        <f>'DOC_Ref Cal 2021.11.09'!H303</f>
        <v>45.507092198581553</v>
      </c>
      <c r="P68" s="6">
        <f>'DOC_Ref Cal 2021.11.09'!I303</f>
        <v>0.78351142070228152</v>
      </c>
      <c r="Q68" s="6">
        <f t="shared" si="2"/>
        <v>44.051352465776013</v>
      </c>
      <c r="R68" s="6"/>
      <c r="S68" s="6"/>
      <c r="T68" s="6"/>
      <c r="U68" s="7"/>
      <c r="V68" s="7"/>
    </row>
    <row r="69" spans="1:22" x14ac:dyDescent="0.2">
      <c r="A69" t="s">
        <v>41</v>
      </c>
      <c r="B69">
        <v>50</v>
      </c>
      <c r="C69">
        <v>3</v>
      </c>
      <c r="D69">
        <v>2</v>
      </c>
      <c r="E69">
        <v>5.0140000000000002</v>
      </c>
      <c r="F69">
        <v>5.0140000000000002</v>
      </c>
      <c r="G69">
        <v>0</v>
      </c>
      <c r="H69" s="7"/>
      <c r="I69" s="7"/>
      <c r="J69" s="7"/>
      <c r="L69" s="4">
        <f>'DOC_Ref Cal 2021.11.09'!C464</f>
        <v>10</v>
      </c>
      <c r="M69" s="4" t="str">
        <f>'DOC_Ref Cal 2021.11.09'!A464</f>
        <v>X02</v>
      </c>
      <c r="N69" s="4" t="str">
        <f>'DOC_Ref Cal 2021.11.09'!B464</f>
        <v>Batch 21 Lot 04-21 DSR</v>
      </c>
      <c r="O69" s="6">
        <f>'DOC_Ref Cal 2021.11.09'!H464</f>
        <v>45.138297872340416</v>
      </c>
      <c r="P69" s="6">
        <f>'DOC_Ref Cal 2021.11.09'!I464</f>
        <v>0.11208142290268801</v>
      </c>
      <c r="Q69" s="6">
        <f t="shared" si="2"/>
        <v>43.682558139534876</v>
      </c>
      <c r="R69" s="6"/>
      <c r="S69" s="6"/>
      <c r="T69" s="6"/>
      <c r="U69" s="7"/>
      <c r="V69" s="7"/>
    </row>
    <row r="70" spans="1:22" x14ac:dyDescent="0.2">
      <c r="A70" t="s">
        <v>41</v>
      </c>
      <c r="B70">
        <v>50</v>
      </c>
      <c r="C70">
        <v>3</v>
      </c>
      <c r="D70">
        <v>3</v>
      </c>
      <c r="E70">
        <v>5.0350000000000001</v>
      </c>
      <c r="F70">
        <v>5.0350000000000001</v>
      </c>
      <c r="G70">
        <v>0</v>
      </c>
      <c r="H70" s="7"/>
      <c r="I70" s="7"/>
      <c r="J70" s="7"/>
      <c r="L70" s="4"/>
      <c r="M70" s="4"/>
      <c r="N70" s="4"/>
      <c r="O70" s="6"/>
      <c r="P70" s="6"/>
      <c r="Q70" s="6"/>
      <c r="R70" s="6"/>
      <c r="S70" s="6"/>
      <c r="T70" s="6"/>
      <c r="U70" s="7"/>
      <c r="V70" s="7"/>
    </row>
    <row r="71" spans="1:22" x14ac:dyDescent="0.2">
      <c r="H71" s="7"/>
      <c r="I71" s="7"/>
      <c r="J71" s="7"/>
      <c r="L71" s="4">
        <f>'DOC_Ref Cal 2021.11.09'!C160</f>
        <v>11</v>
      </c>
      <c r="M71" s="4" t="str">
        <f>'DOC_Ref Cal 2021.11.09'!A160</f>
        <v>X03</v>
      </c>
      <c r="N71" s="4" t="str">
        <f>'DOC_Ref Cal 2021.11.09'!B160</f>
        <v>EXPORTS N.ATL SRW</v>
      </c>
      <c r="O71" s="6">
        <f>'DOC_Ref Cal 2021.11.09'!H160</f>
        <v>58.443262411347511</v>
      </c>
      <c r="P71" s="6">
        <f>'DOC_Ref Cal 2021.11.09'!I160</f>
        <v>0.35639621019155182</v>
      </c>
      <c r="Q71" s="6">
        <f t="shared" si="2"/>
        <v>56.987522678541971</v>
      </c>
      <c r="R71" s="6">
        <f>AVERAGE(Q71:Q72)</f>
        <v>57.157735444499423</v>
      </c>
      <c r="S71" s="6">
        <f>STDEV(Q71:Q72)</f>
        <v>0.24071720210606537</v>
      </c>
      <c r="T71" s="6">
        <f>S71/R71*100</f>
        <v>0.42114544992742675</v>
      </c>
      <c r="U71" s="7"/>
      <c r="V71" s="7"/>
    </row>
    <row r="72" spans="1:22" x14ac:dyDescent="0.2">
      <c r="H72" s="7"/>
      <c r="I72" s="7"/>
      <c r="J72" s="7"/>
      <c r="L72" s="4">
        <f>'DOC_Ref Cal 2021.11.09'!C319</f>
        <v>11</v>
      </c>
      <c r="M72" s="4" t="str">
        <f>'DOC_Ref Cal 2021.11.09'!A319</f>
        <v>X03</v>
      </c>
      <c r="N72" s="4" t="str">
        <f>'DOC_Ref Cal 2021.11.09'!B319</f>
        <v>EXPORTS N.ATL SRW</v>
      </c>
      <c r="O72" s="6">
        <f>'DOC_Ref Cal 2021.11.09'!H319</f>
        <v>58.783687943262414</v>
      </c>
      <c r="P72" s="6">
        <f>'DOC_Ref Cal 2021.11.09'!I319</f>
        <v>0.42994168982206193</v>
      </c>
      <c r="Q72" s="6">
        <f t="shared" si="2"/>
        <v>57.327948210456874</v>
      </c>
      <c r="R72" s="6"/>
      <c r="S72" s="6"/>
      <c r="T72" s="6"/>
      <c r="U72" s="7"/>
      <c r="V72" s="7"/>
    </row>
    <row r="73" spans="1:22" x14ac:dyDescent="0.2">
      <c r="A73" t="s">
        <v>42</v>
      </c>
      <c r="B73">
        <v>75</v>
      </c>
      <c r="C73">
        <v>4</v>
      </c>
      <c r="D73">
        <v>1</v>
      </c>
      <c r="E73">
        <v>7.3479999999999999</v>
      </c>
      <c r="G73">
        <v>1</v>
      </c>
      <c r="H73" s="7">
        <f>AVERAGE(F73:F77)/B$13</f>
        <v>80.613475177304963</v>
      </c>
      <c r="I73" s="7">
        <f>STDEV(F73:F77)/B$13</f>
        <v>0.80685253642935029</v>
      </c>
      <c r="J73" s="7">
        <f>I73/H73*100</f>
        <v>1.0008904028200272</v>
      </c>
      <c r="K73" t="s">
        <v>277</v>
      </c>
      <c r="L73" s="26">
        <f>'DOC_Ref Cal 2021.11.09'!C165</f>
        <v>12</v>
      </c>
      <c r="M73" s="26" t="str">
        <f>'DOC_Ref Cal 2021.11.09'!A165</f>
        <v>X04</v>
      </c>
      <c r="N73" s="26" t="str">
        <f>'DOC_Ref Cal 2021.11.09'!B165</f>
        <v>EXPORTS N.ATL SRW</v>
      </c>
      <c r="O73" s="12">
        <f>'DOC_Ref Cal 2021.11.09'!H165</f>
        <v>67.975177304964546</v>
      </c>
      <c r="P73" s="12">
        <f>'DOC_Ref Cal 2021.11.09'!I165</f>
        <v>0.73213855233548975</v>
      </c>
      <c r="Q73" s="12">
        <f t="shared" si="2"/>
        <v>66.519437572159006</v>
      </c>
      <c r="R73" s="6"/>
      <c r="S73" s="6"/>
      <c r="T73" s="6"/>
      <c r="U73" s="7"/>
      <c r="V73" s="7"/>
    </row>
    <row r="74" spans="1:22" x14ac:dyDescent="0.2">
      <c r="A74" t="s">
        <v>42</v>
      </c>
      <c r="B74">
        <v>75</v>
      </c>
      <c r="C74">
        <v>4</v>
      </c>
      <c r="D74">
        <v>2</v>
      </c>
      <c r="E74">
        <v>7.4980000000000002</v>
      </c>
      <c r="F74">
        <v>7.4980000000000002</v>
      </c>
      <c r="G74">
        <v>0</v>
      </c>
      <c r="H74" s="7"/>
      <c r="I74" s="7"/>
      <c r="J74" s="7"/>
      <c r="K74" t="s">
        <v>277</v>
      </c>
      <c r="L74" s="26">
        <f>'DOC_Ref Cal 2021.11.09'!C324</f>
        <v>12</v>
      </c>
      <c r="M74" s="26" t="str">
        <f>'DOC_Ref Cal 2021.11.09'!A324</f>
        <v>X04</v>
      </c>
      <c r="N74" s="26" t="str">
        <f>'DOC_Ref Cal 2021.11.09'!B324</f>
        <v>EXPORTS N.ATL SRW</v>
      </c>
      <c r="O74" s="12">
        <f>'DOC_Ref Cal 2021.11.09'!H324</f>
        <v>67.184397163120579</v>
      </c>
      <c r="P74" s="12">
        <f>'DOC_Ref Cal 2021.11.09'!I324</f>
        <v>0.80909366809680228</v>
      </c>
      <c r="Q74" s="12">
        <f t="shared" si="2"/>
        <v>65.728657430315039</v>
      </c>
      <c r="R74" s="6"/>
      <c r="S74" s="6"/>
      <c r="T74" s="6"/>
      <c r="U74" s="7"/>
      <c r="V74" s="7"/>
    </row>
    <row r="75" spans="1:22" x14ac:dyDescent="0.2">
      <c r="A75" t="s">
        <v>42</v>
      </c>
      <c r="B75">
        <v>75</v>
      </c>
      <c r="C75">
        <v>4</v>
      </c>
      <c r="D75">
        <v>3</v>
      </c>
      <c r="E75">
        <v>7.649</v>
      </c>
      <c r="F75">
        <v>7.649</v>
      </c>
      <c r="G75">
        <v>0</v>
      </c>
      <c r="H75" s="7"/>
      <c r="I75" s="7"/>
      <c r="J75" s="7"/>
      <c r="L75" s="4"/>
      <c r="M75" s="4"/>
      <c r="N75" s="4"/>
      <c r="O75" s="6"/>
      <c r="P75" s="6"/>
      <c r="Q75" s="12"/>
      <c r="R75" s="6"/>
      <c r="S75" s="6"/>
      <c r="T75" s="6"/>
      <c r="U75" s="7"/>
      <c r="V75" s="7"/>
    </row>
    <row r="76" spans="1:22" x14ac:dyDescent="0.2">
      <c r="A76" t="s">
        <v>42</v>
      </c>
      <c r="B76">
        <v>75</v>
      </c>
      <c r="C76">
        <v>4</v>
      </c>
      <c r="D76">
        <v>4</v>
      </c>
      <c r="E76">
        <v>7.5860000000000003</v>
      </c>
      <c r="F76">
        <v>7.5860000000000003</v>
      </c>
      <c r="G76">
        <v>0</v>
      </c>
      <c r="H76" s="7"/>
      <c r="I76" s="7"/>
      <c r="J76" s="7"/>
      <c r="L76" s="4">
        <f>'DOC_Ref Cal 2021.11.09'!C180</f>
        <v>13</v>
      </c>
      <c r="M76" s="4" t="str">
        <f>'DOC_Ref Cal 2021.11.09'!A180</f>
        <v>X05</v>
      </c>
      <c r="N76" s="4" t="str">
        <f>'DOC_Ref Cal 2021.11.09'!B180</f>
        <v>EXPORTS N.ATL DRW</v>
      </c>
      <c r="O76" s="6">
        <f>'DOC_Ref Cal 2021.11.09'!H180</f>
        <v>48.787234042553195</v>
      </c>
      <c r="P76" s="6">
        <f>'DOC_Ref Cal 2021.11.09'!I180</f>
        <v>0.91507914991607875</v>
      </c>
      <c r="Q76" s="6">
        <f t="shared" si="2"/>
        <v>47.331494309747654</v>
      </c>
      <c r="R76" s="6">
        <f>AVERAGE(Q76:Q79)</f>
        <v>47.735749628896592</v>
      </c>
      <c r="S76" s="6">
        <f>STDEV(Q76:Q79)</f>
        <v>0.40310274914329619</v>
      </c>
      <c r="T76" s="6">
        <f>S76/R76*100</f>
        <v>0.84444625312698562</v>
      </c>
      <c r="U76" s="7"/>
      <c r="V76" s="7"/>
    </row>
    <row r="77" spans="1:22" x14ac:dyDescent="0.2">
      <c r="H77" s="7"/>
      <c r="I77" s="7"/>
      <c r="J77" s="7"/>
      <c r="L77" s="4">
        <f>'DOC_Ref Cal 2021.11.09'!C340</f>
        <v>13</v>
      </c>
      <c r="M77" s="4" t="str">
        <f>'DOC_Ref Cal 2021.11.09'!A340</f>
        <v>X05</v>
      </c>
      <c r="N77" s="4" t="str">
        <f>'DOC_Ref Cal 2021.11.09'!B340</f>
        <v>EXPORTS N.ATL DRW</v>
      </c>
      <c r="O77" s="6">
        <f>'DOC_Ref Cal 2021.11.09'!H340</f>
        <v>49.315602836879428</v>
      </c>
      <c r="P77" s="6">
        <f>'DOC_Ref Cal 2021.11.09'!I340</f>
        <v>0.55608219091078026</v>
      </c>
      <c r="Q77" s="6">
        <f t="shared" si="2"/>
        <v>47.859863104073888</v>
      </c>
      <c r="R77" s="6"/>
      <c r="S77" s="6"/>
      <c r="T77" s="6"/>
      <c r="U77" s="7"/>
      <c r="V77" s="7"/>
    </row>
    <row r="78" spans="1:22" x14ac:dyDescent="0.2">
      <c r="H78" s="7"/>
      <c r="I78" s="7"/>
      <c r="J78" s="7"/>
      <c r="L78" s="4">
        <f>'DOC_Ref Cal 2021.11.09'!C185</f>
        <v>14</v>
      </c>
      <c r="M78" s="4" t="str">
        <f>'DOC_Ref Cal 2021.11.09'!A185</f>
        <v>X06</v>
      </c>
      <c r="N78" s="4" t="str">
        <f>'DOC_Ref Cal 2021.11.09'!B185</f>
        <v>EXPORTS N.ATL DRW</v>
      </c>
      <c r="O78" s="6">
        <f>'DOC_Ref Cal 2021.11.09'!H185</f>
        <v>48.964539007092199</v>
      </c>
      <c r="P78" s="6">
        <f>'DOC_Ref Cal 2021.11.09'!I185</f>
        <v>0.63298617314884331</v>
      </c>
      <c r="Q78" s="6">
        <f t="shared" si="2"/>
        <v>47.508799274286659</v>
      </c>
      <c r="R78" s="6"/>
      <c r="S78" s="6"/>
      <c r="T78" s="6"/>
      <c r="U78" s="7"/>
      <c r="V78" s="7"/>
    </row>
    <row r="79" spans="1:22" x14ac:dyDescent="0.2">
      <c r="A79" t="s">
        <v>43</v>
      </c>
      <c r="B79">
        <v>100</v>
      </c>
      <c r="C79">
        <v>5</v>
      </c>
      <c r="D79">
        <v>1</v>
      </c>
      <c r="E79">
        <v>9.91</v>
      </c>
      <c r="F79">
        <v>9.91</v>
      </c>
      <c r="G79">
        <v>0</v>
      </c>
      <c r="H79" s="7">
        <f>AVERAGE(F79:F83)/B$13</f>
        <v>105.84397163120568</v>
      </c>
      <c r="I79" s="7">
        <f>STDEV(F79:F83)/B$13</f>
        <v>0.43725000402265257</v>
      </c>
      <c r="J79" s="7">
        <f>I79/H79*100</f>
        <v>0.41310808474399635</v>
      </c>
      <c r="L79" s="4">
        <f>'DOC_Ref Cal 2021.11.09'!C347</f>
        <v>14</v>
      </c>
      <c r="M79" s="4" t="str">
        <f>'DOC_Ref Cal 2021.11.09'!A347</f>
        <v>X06</v>
      </c>
      <c r="N79" s="4" t="str">
        <f>'DOC_Ref Cal 2021.11.09'!B347</f>
        <v>EXPORTS N.ATL DRW</v>
      </c>
      <c r="O79" s="6">
        <f>'DOC_Ref Cal 2021.11.09'!H347</f>
        <v>49.698581560283692</v>
      </c>
      <c r="P79" s="6">
        <f>'DOC_Ref Cal 2021.11.09'!I347</f>
        <v>0.54091673661470807</v>
      </c>
      <c r="Q79" s="6">
        <f t="shared" si="2"/>
        <v>48.242841827478152</v>
      </c>
      <c r="R79" s="6"/>
      <c r="S79" s="6"/>
      <c r="T79" s="6"/>
      <c r="U79" s="7"/>
      <c r="V79" s="7"/>
    </row>
    <row r="80" spans="1:22" x14ac:dyDescent="0.2">
      <c r="A80" t="s">
        <v>43</v>
      </c>
      <c r="B80">
        <v>100</v>
      </c>
      <c r="C80">
        <v>5</v>
      </c>
      <c r="D80">
        <v>2</v>
      </c>
      <c r="E80">
        <v>9.9459999999999997</v>
      </c>
      <c r="F80">
        <v>9.9459999999999997</v>
      </c>
      <c r="G80">
        <v>0</v>
      </c>
      <c r="H80" s="7"/>
      <c r="I80" s="7"/>
      <c r="J80" s="7"/>
      <c r="L80" s="4"/>
      <c r="M80" s="4"/>
      <c r="N80" s="4"/>
      <c r="O80" s="6"/>
      <c r="P80" s="6"/>
      <c r="Q80" s="6"/>
      <c r="R80" s="6"/>
      <c r="S80" s="6"/>
      <c r="T80" s="6"/>
      <c r="U80" s="7"/>
      <c r="V80" s="7"/>
    </row>
    <row r="81" spans="1:22" x14ac:dyDescent="0.2">
      <c r="A81" t="s">
        <v>43</v>
      </c>
      <c r="B81">
        <v>100</v>
      </c>
      <c r="C81">
        <v>5</v>
      </c>
      <c r="D81">
        <v>3</v>
      </c>
      <c r="E81">
        <v>9.9920000000000009</v>
      </c>
      <c r="F81">
        <v>9.9920000000000009</v>
      </c>
      <c r="G81">
        <v>0</v>
      </c>
      <c r="H81" s="7"/>
      <c r="I81" s="7"/>
      <c r="J81" s="7"/>
      <c r="L81" s="4">
        <f>'DOC_Ref Cal 2021.11.09'!C200</f>
        <v>15</v>
      </c>
      <c r="M81" s="4" t="str">
        <f>'DOC_Ref Cal 2021.11.09'!A200</f>
        <v>X07</v>
      </c>
      <c r="N81" s="4" t="str">
        <f>'DOC_Ref Cal 2021.11.09'!B200</f>
        <v>GPW 05-21 SRW</v>
      </c>
      <c r="O81" s="6">
        <f>'DOC_Ref Cal 2021.11.09'!H200</f>
        <v>82.255319148936167</v>
      </c>
      <c r="P81" s="6">
        <f>'DOC_Ref Cal 2021.11.09'!I200</f>
        <v>0.76151192204992679</v>
      </c>
      <c r="Q81" s="6">
        <f t="shared" si="2"/>
        <v>80.799579416130626</v>
      </c>
      <c r="R81" s="6">
        <f>AVERAGE(Q81:Q84)</f>
        <v>81.206494309747654</v>
      </c>
      <c r="S81" s="6">
        <f>STDEV(Q81:Q84)</f>
        <v>0.31853598875372618</v>
      </c>
      <c r="T81" s="6">
        <f>S81/R81*100</f>
        <v>0.39225432825449602</v>
      </c>
      <c r="U81" s="7"/>
      <c r="V81" s="7"/>
    </row>
    <row r="82" spans="1:22" x14ac:dyDescent="0.2">
      <c r="H82" s="7"/>
      <c r="I82" s="7"/>
      <c r="J82" s="7"/>
      <c r="L82" s="4">
        <f>'DOC_Ref Cal 2021.11.09'!C362</f>
        <v>15</v>
      </c>
      <c r="M82" s="4" t="str">
        <f>'DOC_Ref Cal 2021.11.09'!A362</f>
        <v>X07</v>
      </c>
      <c r="N82" s="4" t="str">
        <f>'DOC_Ref Cal 2021.11.09'!B362</f>
        <v>GPW 05-21 SRW</v>
      </c>
      <c r="O82" s="6">
        <f>'DOC_Ref Cal 2021.11.09'!H362</f>
        <v>82.780141843971634</v>
      </c>
      <c r="P82" s="6">
        <f>'DOC_Ref Cal 2021.11.09'!I362</f>
        <v>0.78184855221048388</v>
      </c>
      <c r="Q82" s="6">
        <f t="shared" si="2"/>
        <v>81.324402111166094</v>
      </c>
      <c r="R82" s="6"/>
      <c r="S82" s="6"/>
      <c r="T82" s="6"/>
      <c r="U82" s="7"/>
      <c r="V82" s="7"/>
    </row>
    <row r="83" spans="1:22" x14ac:dyDescent="0.2">
      <c r="H83" s="7"/>
      <c r="I83" s="7"/>
      <c r="J83" s="7"/>
      <c r="L83" s="4">
        <f>'DOC_Ref Cal 2021.11.09'!C206</f>
        <v>16</v>
      </c>
      <c r="M83" s="4" t="str">
        <f>'DOC_Ref Cal 2021.11.09'!A206</f>
        <v>X08</v>
      </c>
      <c r="N83" s="4" t="str">
        <f>'DOC_Ref Cal 2021.11.09'!B206</f>
        <v>GPW 05-21 SRW</v>
      </c>
      <c r="O83" s="6">
        <f>'DOC_Ref Cal 2021.11.09'!H206</f>
        <v>83.010638297872333</v>
      </c>
      <c r="P83" s="6">
        <f>'DOC_Ref Cal 2021.11.09'!I206</f>
        <v>1.052761571397318</v>
      </c>
      <c r="Q83" s="6">
        <f t="shared" si="2"/>
        <v>81.554898565066793</v>
      </c>
      <c r="R83" s="6"/>
      <c r="S83" s="6"/>
      <c r="T83" s="6"/>
      <c r="U83" s="7"/>
      <c r="V83" s="7"/>
    </row>
    <row r="84" spans="1:22" x14ac:dyDescent="0.2">
      <c r="A84" t="s">
        <v>34</v>
      </c>
      <c r="B84" t="s">
        <v>35</v>
      </c>
      <c r="C84">
        <v>0</v>
      </c>
      <c r="D84">
        <v>1</v>
      </c>
      <c r="E84">
        <v>0.15409999999999999</v>
      </c>
      <c r="F84">
        <v>0.15409999999999999</v>
      </c>
      <c r="G84">
        <v>0</v>
      </c>
      <c r="H84" s="7">
        <f>AVERAGE(F84:F88)/B$13</f>
        <v>1.7507092198581558</v>
      </c>
      <c r="I84" s="7">
        <f>STDEV(F84:F88)/B$13</f>
        <v>0.3990600280542333</v>
      </c>
      <c r="J84" s="7">
        <f>I84/H84*100</f>
        <v>22.79419240658169</v>
      </c>
      <c r="L84" s="4">
        <f>'DOC_Ref Cal 2021.11.09'!C367</f>
        <v>16</v>
      </c>
      <c r="M84" s="4" t="str">
        <f>'DOC_Ref Cal 2021.11.09'!A367</f>
        <v>X08</v>
      </c>
      <c r="N84" s="4" t="str">
        <f>'DOC_Ref Cal 2021.11.09'!B367</f>
        <v>GPW 05-21 SRW</v>
      </c>
      <c r="O84" s="6">
        <f>'DOC_Ref Cal 2021.11.09'!H367</f>
        <v>82.60283687943263</v>
      </c>
      <c r="P84" s="6">
        <f>'DOC_Ref Cal 2021.11.09'!I367</f>
        <v>0.95106224316430354</v>
      </c>
      <c r="Q84" s="6">
        <f t="shared" si="2"/>
        <v>81.14709714662709</v>
      </c>
      <c r="R84" s="6"/>
      <c r="S84" s="6"/>
      <c r="T84" s="6"/>
      <c r="U84" s="7"/>
      <c r="V84" s="7"/>
    </row>
    <row r="85" spans="1:22" x14ac:dyDescent="0.2">
      <c r="A85" t="s">
        <v>34</v>
      </c>
      <c r="B85" t="s">
        <v>35</v>
      </c>
      <c r="C85">
        <v>0</v>
      </c>
      <c r="D85">
        <v>2</v>
      </c>
      <c r="E85">
        <v>0.20619999999999999</v>
      </c>
      <c r="F85">
        <v>0.20619999999999999</v>
      </c>
      <c r="G85">
        <v>0</v>
      </c>
      <c r="H85" s="7"/>
      <c r="I85" s="7"/>
      <c r="J85" s="7"/>
      <c r="L85" s="4"/>
      <c r="M85" s="4"/>
      <c r="N85" s="4"/>
      <c r="O85" s="6"/>
      <c r="P85" s="6"/>
      <c r="Q85" s="6"/>
      <c r="R85" s="6"/>
      <c r="S85" s="6"/>
      <c r="T85" s="6"/>
      <c r="U85" s="7"/>
      <c r="V85" s="7"/>
    </row>
    <row r="86" spans="1:22" x14ac:dyDescent="0.2">
      <c r="A86" t="s">
        <v>34</v>
      </c>
      <c r="B86" t="s">
        <v>35</v>
      </c>
      <c r="C86">
        <v>0</v>
      </c>
      <c r="D86">
        <v>3</v>
      </c>
      <c r="E86">
        <v>0.13339999999999999</v>
      </c>
      <c r="F86">
        <v>0.13339999999999999</v>
      </c>
      <c r="G86">
        <v>0</v>
      </c>
      <c r="H86" s="7"/>
      <c r="I86" s="7"/>
      <c r="J86" s="7"/>
      <c r="L86" s="4">
        <f>'DOC_Ref Cal 2021.11.09'!C221</f>
        <v>17</v>
      </c>
      <c r="M86" s="4" t="str">
        <f>'DOC_Ref Cal 2021.11.09'!A221</f>
        <v>X09</v>
      </c>
      <c r="N86" s="4" t="str">
        <f>'DOC_Ref Cal 2021.11.09'!B221</f>
        <v>House 05-21 MRW</v>
      </c>
      <c r="O86" s="6">
        <f>'DOC_Ref Cal 2021.11.09'!H221</f>
        <v>57.592198581560282</v>
      </c>
      <c r="P86" s="6">
        <f>'DOC_Ref Cal 2021.11.09'!I221</f>
        <v>0.446470659164175</v>
      </c>
      <c r="Q86" s="6">
        <f t="shared" si="2"/>
        <v>56.136458848754742</v>
      </c>
      <c r="R86" s="6">
        <f>AVERAGE(Q86:Q89)</f>
        <v>56.167487217549066</v>
      </c>
      <c r="S86" s="6">
        <f>STDEV(Q86:Q89)</f>
        <v>0.31051325516373429</v>
      </c>
      <c r="T86" s="6">
        <f>S86/R86*100</f>
        <v>0.55283451431795039</v>
      </c>
      <c r="U86" s="7"/>
      <c r="V86" s="7"/>
    </row>
    <row r="87" spans="1:22" x14ac:dyDescent="0.2">
      <c r="H87" s="7"/>
      <c r="I87" s="7"/>
      <c r="J87" s="7"/>
      <c r="L87" s="4">
        <f>'DOC_Ref Cal 2021.11.09'!C383</f>
        <v>17</v>
      </c>
      <c r="M87" s="4" t="str">
        <f>'DOC_Ref Cal 2021.11.09'!A383</f>
        <v>X09</v>
      </c>
      <c r="N87" s="4" t="str">
        <f>'DOC_Ref Cal 2021.11.09'!B383</f>
        <v>House 05-21 MRW</v>
      </c>
      <c r="O87" s="6">
        <f>'DOC_Ref Cal 2021.11.09'!H383</f>
        <v>57.638297872340416</v>
      </c>
      <c r="P87" s="6">
        <f>'DOC_Ref Cal 2021.11.09'!I383</f>
        <v>0.86235856268099986</v>
      </c>
      <c r="Q87" s="6">
        <f t="shared" si="2"/>
        <v>56.182558139534876</v>
      </c>
      <c r="R87" s="6"/>
      <c r="S87" s="6"/>
      <c r="T87" s="6"/>
      <c r="U87" s="7"/>
      <c r="V87" s="7"/>
    </row>
    <row r="88" spans="1:22" x14ac:dyDescent="0.2">
      <c r="H88" s="7"/>
      <c r="I88" s="7"/>
      <c r="J88" s="7"/>
      <c r="L88" s="4">
        <f>'DOC_Ref Cal 2021.11.09'!C226</f>
        <v>18</v>
      </c>
      <c r="M88" s="4" t="str">
        <f>'DOC_Ref Cal 2021.11.09'!A226</f>
        <v>X10</v>
      </c>
      <c r="N88" s="4" t="str">
        <f>'DOC_Ref Cal 2021.11.09'!B226</f>
        <v>House 05-21 MRW</v>
      </c>
      <c r="O88" s="6">
        <f>'DOC_Ref Cal 2021.11.09'!H226</f>
        <v>57.251773049645394</v>
      </c>
      <c r="P88" s="6">
        <f>'DOC_Ref Cal 2021.11.09'!I226</f>
        <v>0.24591118365369685</v>
      </c>
      <c r="Q88" s="6">
        <f t="shared" si="2"/>
        <v>55.796033316839853</v>
      </c>
      <c r="R88" s="6"/>
      <c r="S88" s="6"/>
      <c r="T88" s="6"/>
      <c r="U88" s="7"/>
      <c r="V88" s="7"/>
    </row>
    <row r="89" spans="1:22" x14ac:dyDescent="0.2">
      <c r="A89" t="s">
        <v>31</v>
      </c>
      <c r="B89" t="s">
        <v>32</v>
      </c>
      <c r="C89">
        <v>61</v>
      </c>
      <c r="D89">
        <v>1</v>
      </c>
      <c r="E89">
        <v>5.5460000000000003</v>
      </c>
      <c r="F89">
        <v>5.5460000000000003</v>
      </c>
      <c r="G89">
        <v>0</v>
      </c>
      <c r="H89" s="7">
        <f>AVERAGE(F89:F93)/B$13</f>
        <v>58.180851063829792</v>
      </c>
      <c r="I89" s="7">
        <f>STDEV(F89:F93)/B$13</f>
        <v>0.93671405866723523</v>
      </c>
      <c r="J89" s="7">
        <f>I89/H89*100</f>
        <v>1.6100040503697222</v>
      </c>
      <c r="L89" s="4">
        <f>'DOC_Ref Cal 2021.11.09'!C388</f>
        <v>18</v>
      </c>
      <c r="M89" s="4" t="str">
        <f>'DOC_Ref Cal 2021.11.09'!A388</f>
        <v>X10</v>
      </c>
      <c r="N89" s="4" t="str">
        <f>'DOC_Ref Cal 2021.11.09'!B388</f>
        <v>House 05-21 MRW</v>
      </c>
      <c r="O89" s="6">
        <f>'DOC_Ref Cal 2021.11.09'!H388</f>
        <v>58.01063829787234</v>
      </c>
      <c r="P89" s="6">
        <f>'DOC_Ref Cal 2021.11.09'!I388</f>
        <v>0.76735982731193519</v>
      </c>
      <c r="Q89" s="6">
        <f t="shared" si="2"/>
        <v>56.5548985650668</v>
      </c>
      <c r="R89" s="6"/>
      <c r="S89" s="6"/>
      <c r="T89" s="6"/>
      <c r="U89" s="7"/>
      <c r="V89" s="7"/>
    </row>
    <row r="90" spans="1:22" x14ac:dyDescent="0.2">
      <c r="A90" t="s">
        <v>31</v>
      </c>
      <c r="B90" t="s">
        <v>32</v>
      </c>
      <c r="C90">
        <v>61</v>
      </c>
      <c r="D90">
        <v>2</v>
      </c>
      <c r="E90">
        <v>5.3730000000000002</v>
      </c>
      <c r="F90">
        <v>5.3730000000000002</v>
      </c>
      <c r="G90">
        <v>0</v>
      </c>
      <c r="H90" s="7"/>
      <c r="I90" s="7"/>
      <c r="J90" s="7"/>
      <c r="L90" s="4"/>
      <c r="M90" s="4"/>
      <c r="N90" s="4"/>
      <c r="O90" s="6"/>
      <c r="P90" s="6"/>
      <c r="Q90" s="6"/>
      <c r="R90" s="6"/>
      <c r="S90" s="6"/>
      <c r="T90" s="6"/>
      <c r="U90" s="7"/>
      <c r="V90" s="7"/>
    </row>
    <row r="91" spans="1:22" x14ac:dyDescent="0.2">
      <c r="A91" t="s">
        <v>31</v>
      </c>
      <c r="B91" t="s">
        <v>32</v>
      </c>
      <c r="C91">
        <v>61</v>
      </c>
      <c r="D91">
        <v>3</v>
      </c>
      <c r="E91">
        <v>5.4880000000000004</v>
      </c>
      <c r="F91">
        <v>5.4880000000000004</v>
      </c>
      <c r="G91">
        <v>0</v>
      </c>
      <c r="H91" s="7"/>
      <c r="I91" s="7"/>
      <c r="J91" s="7"/>
      <c r="L91" s="4">
        <f>'DOC_Ref Cal 2021.11.09'!C241</f>
        <v>19</v>
      </c>
      <c r="M91" s="4" t="str">
        <f>'DOC_Ref Cal 2021.11.09'!A241</f>
        <v>X11</v>
      </c>
      <c r="N91" s="4" t="str">
        <f>'DOC_Ref Cal 2021.11.09'!B241</f>
        <v>CRW 09-20 DRW</v>
      </c>
      <c r="O91" s="6">
        <f>'DOC_Ref Cal 2021.11.09'!H241</f>
        <v>37.567375886524822</v>
      </c>
      <c r="P91" s="6">
        <f>'DOC_Ref Cal 2021.11.09'!I241</f>
        <v>0.30114714532712361</v>
      </c>
      <c r="Q91" s="6">
        <f t="shared" si="2"/>
        <v>36.111636153719282</v>
      </c>
      <c r="R91" s="6">
        <f>AVERAGE(Q91:Q94)</f>
        <v>35.274756721095166</v>
      </c>
      <c r="S91" s="6">
        <f>STDEV(Q91:Q94)</f>
        <v>0.81101598476988979</v>
      </c>
      <c r="T91" s="6">
        <f>S91/R91*100</f>
        <v>2.2991398386735931</v>
      </c>
      <c r="U91" s="7"/>
      <c r="V91" s="7"/>
    </row>
    <row r="92" spans="1:22" x14ac:dyDescent="0.2">
      <c r="H92" s="7"/>
      <c r="I92" s="7"/>
      <c r="J92" s="7"/>
      <c r="L92" s="4">
        <f>'DOC_Ref Cal 2021.11.09'!C404</f>
        <v>19</v>
      </c>
      <c r="M92" s="4" t="str">
        <f>'DOC_Ref Cal 2021.11.09'!A404</f>
        <v>X11</v>
      </c>
      <c r="N92" s="4" t="str">
        <f>'DOC_Ref Cal 2021.11.09'!B404</f>
        <v>CRW 09-20 DRW</v>
      </c>
      <c r="O92" s="6">
        <f>'DOC_Ref Cal 2021.11.09'!H404</f>
        <v>37.276595744680854</v>
      </c>
      <c r="P92" s="6">
        <f>'DOC_Ref Cal 2021.11.09'!I404</f>
        <v>0.84062750064418723</v>
      </c>
      <c r="Q92" s="6">
        <f t="shared" si="2"/>
        <v>35.820856011875314</v>
      </c>
      <c r="R92" s="6"/>
      <c r="S92" s="6"/>
      <c r="T92" s="6"/>
      <c r="U92" s="7"/>
      <c r="V92" s="7"/>
    </row>
    <row r="93" spans="1:22" x14ac:dyDescent="0.2">
      <c r="H93" s="7"/>
      <c r="I93" s="7"/>
      <c r="J93" s="7"/>
      <c r="L93" s="4">
        <f>'DOC_Ref Cal 2021.11.09'!C246</f>
        <v>20</v>
      </c>
      <c r="M93" s="4" t="str">
        <f>'DOC_Ref Cal 2021.11.09'!A246</f>
        <v>X12</v>
      </c>
      <c r="N93" s="4" t="str">
        <f>'DOC_Ref Cal 2021.11.09'!B246</f>
        <v>CRW 09-20 DRW</v>
      </c>
      <c r="O93" s="6">
        <f>'DOC_Ref Cal 2021.11.09'!H246</f>
        <v>36.134751773049643</v>
      </c>
      <c r="P93" s="6">
        <f>'DOC_Ref Cal 2021.11.09'!I246</f>
        <v>0.37239108064751908</v>
      </c>
      <c r="Q93" s="6">
        <f t="shared" si="2"/>
        <v>34.679012040244103</v>
      </c>
      <c r="R93" s="6"/>
      <c r="S93" s="6"/>
      <c r="T93" s="6"/>
      <c r="U93" s="7"/>
      <c r="V93" s="7"/>
    </row>
    <row r="94" spans="1:22" x14ac:dyDescent="0.2">
      <c r="A94" t="s">
        <v>33</v>
      </c>
      <c r="B94" t="s">
        <v>32</v>
      </c>
      <c r="C94">
        <v>62</v>
      </c>
      <c r="D94">
        <v>1</v>
      </c>
      <c r="E94">
        <v>5.6859999999999999</v>
      </c>
      <c r="F94">
        <v>5.6859999999999999</v>
      </c>
      <c r="G94">
        <v>0</v>
      </c>
      <c r="H94" s="7">
        <f>AVERAGE(F94:F98)/B$13</f>
        <v>61.347517730496442</v>
      </c>
      <c r="I94" s="7">
        <f>STDEV(F94:F98)/B$13</f>
        <v>0.74592095325685814</v>
      </c>
      <c r="J94" s="7">
        <f>I94/H94*100</f>
        <v>1.2158942706267863</v>
      </c>
      <c r="L94" s="4">
        <f>'DOC_Ref Cal 2021.11.09'!C409</f>
        <v>20</v>
      </c>
      <c r="M94" s="4" t="str">
        <f>'DOC_Ref Cal 2021.11.09'!A409</f>
        <v>X12</v>
      </c>
      <c r="N94" s="4" t="str">
        <f>'DOC_Ref Cal 2021.11.09'!B409</f>
        <v>CRW 09-20 DRW</v>
      </c>
      <c r="O94" s="6">
        <f>'DOC_Ref Cal 2021.11.09'!H409</f>
        <v>35.943262411347511</v>
      </c>
      <c r="P94" s="6">
        <f>'DOC_Ref Cal 2021.11.09'!I409</f>
        <v>0.18740723775494669</v>
      </c>
      <c r="Q94" s="6">
        <f t="shared" si="2"/>
        <v>34.487522678541971</v>
      </c>
      <c r="R94" s="6"/>
      <c r="S94" s="6"/>
      <c r="T94" s="6"/>
      <c r="U94" s="7"/>
      <c r="V94" s="7"/>
    </row>
    <row r="95" spans="1:22" x14ac:dyDescent="0.2">
      <c r="A95" t="s">
        <v>33</v>
      </c>
      <c r="B95" t="s">
        <v>32</v>
      </c>
      <c r="C95">
        <v>62</v>
      </c>
      <c r="D95">
        <v>2</v>
      </c>
      <c r="E95">
        <v>5.8129999999999997</v>
      </c>
      <c r="F95">
        <v>5.8129999999999997</v>
      </c>
      <c r="G95">
        <v>0</v>
      </c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</row>
    <row r="96" spans="1:22" x14ac:dyDescent="0.2">
      <c r="A96" t="s">
        <v>33</v>
      </c>
      <c r="B96" t="s">
        <v>32</v>
      </c>
      <c r="C96">
        <v>62</v>
      </c>
      <c r="D96">
        <v>3</v>
      </c>
      <c r="E96">
        <v>5.8010000000000002</v>
      </c>
      <c r="F96">
        <v>5.8010000000000002</v>
      </c>
      <c r="G96">
        <v>0</v>
      </c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</row>
    <row r="97" spans="1:22" x14ac:dyDescent="0.2"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</row>
    <row r="98" spans="1:22" x14ac:dyDescent="0.2">
      <c r="H98" s="7"/>
      <c r="I98" s="7"/>
      <c r="J98" s="7"/>
      <c r="O98" s="7"/>
      <c r="P98" s="7"/>
      <c r="Q98" s="7"/>
      <c r="R98" s="7"/>
      <c r="S98" s="7"/>
      <c r="T98" s="7"/>
      <c r="U98" s="7"/>
      <c r="V98" s="7"/>
    </row>
    <row r="99" spans="1:22" x14ac:dyDescent="0.2">
      <c r="A99" t="s">
        <v>34</v>
      </c>
      <c r="B99" t="s">
        <v>35</v>
      </c>
      <c r="C99">
        <v>0</v>
      </c>
      <c r="D99">
        <v>1</v>
      </c>
      <c r="E99">
        <v>0.15989999999999999</v>
      </c>
      <c r="F99">
        <v>0.15989999999999999</v>
      </c>
      <c r="G99">
        <v>0</v>
      </c>
      <c r="H99" s="7">
        <f>AVERAGE(F99:F103)/B$13</f>
        <v>1.669148936170213</v>
      </c>
      <c r="I99" s="7">
        <f>STDEV(F99:F103)/B$13</f>
        <v>8.7460784719434359E-2</v>
      </c>
      <c r="J99" s="7">
        <f>I99/H99*100</f>
        <v>5.2398430615849767</v>
      </c>
      <c r="O99" s="7"/>
      <c r="P99" s="7"/>
      <c r="Q99" s="7"/>
      <c r="R99" s="7"/>
      <c r="S99" s="7"/>
      <c r="T99" s="7"/>
      <c r="U99" s="7"/>
      <c r="V99" s="7"/>
    </row>
    <row r="100" spans="1:22" x14ac:dyDescent="0.2">
      <c r="A100" t="s">
        <v>34</v>
      </c>
      <c r="B100" t="s">
        <v>35</v>
      </c>
      <c r="C100">
        <v>0</v>
      </c>
      <c r="D100">
        <v>2</v>
      </c>
      <c r="E100">
        <v>0.16320000000000001</v>
      </c>
      <c r="F100">
        <v>0.16320000000000001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</row>
    <row r="101" spans="1:22" x14ac:dyDescent="0.2">
      <c r="A101" t="s">
        <v>34</v>
      </c>
      <c r="B101" t="s">
        <v>35</v>
      </c>
      <c r="C101">
        <v>0</v>
      </c>
      <c r="D101">
        <v>3</v>
      </c>
      <c r="E101">
        <v>0.14760000000000001</v>
      </c>
      <c r="F101">
        <v>0.14760000000000001</v>
      </c>
      <c r="G101">
        <v>0</v>
      </c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</row>
    <row r="102" spans="1:22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</row>
    <row r="103" spans="1:22" x14ac:dyDescent="0.2">
      <c r="H103" s="7"/>
      <c r="I103" s="7"/>
      <c r="J103" s="7"/>
      <c r="O103" s="7"/>
      <c r="P103" s="7"/>
      <c r="Q103" s="7"/>
      <c r="R103" s="7"/>
      <c r="S103" s="7"/>
      <c r="T103" s="7"/>
      <c r="U103" s="7"/>
      <c r="V103" s="7"/>
    </row>
    <row r="104" spans="1:22" x14ac:dyDescent="0.2">
      <c r="A104" t="s">
        <v>44</v>
      </c>
      <c r="B104" t="s">
        <v>213</v>
      </c>
      <c r="C104">
        <v>6</v>
      </c>
      <c r="D104">
        <v>1</v>
      </c>
      <c r="E104">
        <v>3.9159999999999999</v>
      </c>
      <c r="F104">
        <v>3.9159999999999999</v>
      </c>
      <c r="G104">
        <v>0</v>
      </c>
      <c r="H104" s="7">
        <f>AVERAGE(F104:F108)/B$13</f>
        <v>42.340425531914896</v>
      </c>
      <c r="I104" s="7">
        <f>STDEV(F104:F108)/B$13</f>
        <v>1.0529228112049906</v>
      </c>
      <c r="J104" s="7">
        <f>I104/H104*100</f>
        <v>2.4868026194288722</v>
      </c>
      <c r="O104" s="7"/>
      <c r="P104" s="7"/>
      <c r="Q104" s="7"/>
      <c r="R104" s="7"/>
      <c r="S104" s="7"/>
      <c r="T104" s="7"/>
      <c r="U104" s="7"/>
      <c r="V104" s="7"/>
    </row>
    <row r="105" spans="1:22" x14ac:dyDescent="0.2">
      <c r="A105" t="s">
        <v>44</v>
      </c>
      <c r="B105" t="s">
        <v>213</v>
      </c>
      <c r="C105">
        <v>6</v>
      </c>
      <c r="D105">
        <v>2</v>
      </c>
      <c r="E105">
        <v>3.93</v>
      </c>
      <c r="F105">
        <v>3.93</v>
      </c>
      <c r="G105">
        <v>0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</row>
    <row r="106" spans="1:22" x14ac:dyDescent="0.2">
      <c r="A106" t="s">
        <v>44</v>
      </c>
      <c r="B106" t="s">
        <v>213</v>
      </c>
      <c r="C106">
        <v>6</v>
      </c>
      <c r="D106">
        <v>3</v>
      </c>
      <c r="E106">
        <v>4.0940000000000003</v>
      </c>
      <c r="F106">
        <v>4.0940000000000003</v>
      </c>
      <c r="G106">
        <v>0</v>
      </c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</row>
    <row r="107" spans="1:22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</row>
    <row r="108" spans="1:22" x14ac:dyDescent="0.2">
      <c r="H108" s="7"/>
      <c r="I108" s="7"/>
      <c r="J108" s="7"/>
      <c r="O108" s="7"/>
      <c r="P108" s="7"/>
      <c r="Q108" s="7"/>
      <c r="R108" s="7"/>
      <c r="S108" s="7"/>
      <c r="T108" s="7"/>
      <c r="U108" s="7"/>
      <c r="V108" s="7"/>
    </row>
    <row r="109" spans="1:22" x14ac:dyDescent="0.2">
      <c r="A109" t="s">
        <v>34</v>
      </c>
      <c r="B109" t="s">
        <v>35</v>
      </c>
      <c r="C109">
        <v>0</v>
      </c>
      <c r="D109">
        <v>1</v>
      </c>
      <c r="E109">
        <v>0</v>
      </c>
      <c r="G109">
        <v>1</v>
      </c>
      <c r="H109" s="7">
        <f>AVERAGE(F109:F113)/B$13</f>
        <v>1.822695035460993</v>
      </c>
      <c r="I109" s="7">
        <f>STDEV(F109:F113)/B$13</f>
        <v>0.32868954816587526</v>
      </c>
      <c r="J109" s="7">
        <f>I109/H109*100</f>
        <v>18.033161981084984</v>
      </c>
      <c r="O109" s="7"/>
      <c r="P109" s="7"/>
      <c r="Q109" s="7"/>
      <c r="R109" s="7"/>
      <c r="S109" s="7"/>
      <c r="T109" s="7"/>
      <c r="U109" s="7"/>
      <c r="V109" s="7"/>
    </row>
    <row r="110" spans="1:22" x14ac:dyDescent="0.2">
      <c r="A110" t="s">
        <v>34</v>
      </c>
      <c r="B110" t="s">
        <v>35</v>
      </c>
      <c r="C110">
        <v>0</v>
      </c>
      <c r="D110">
        <v>2</v>
      </c>
      <c r="E110">
        <v>0.2044</v>
      </c>
      <c r="F110">
        <v>0.2044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</row>
    <row r="111" spans="1:22" x14ac:dyDescent="0.2">
      <c r="A111" t="s">
        <v>34</v>
      </c>
      <c r="B111" t="s">
        <v>35</v>
      </c>
      <c r="C111">
        <v>0</v>
      </c>
      <c r="D111">
        <v>3</v>
      </c>
      <c r="E111">
        <v>0.16639999999999999</v>
      </c>
      <c r="F111">
        <v>0.16639999999999999</v>
      </c>
      <c r="G111">
        <v>0</v>
      </c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</row>
    <row r="112" spans="1:22" x14ac:dyDescent="0.2">
      <c r="A112" t="s">
        <v>34</v>
      </c>
      <c r="B112" t="s">
        <v>35</v>
      </c>
      <c r="C112">
        <v>0</v>
      </c>
      <c r="D112">
        <v>4</v>
      </c>
      <c r="E112">
        <v>0.14319999999999999</v>
      </c>
      <c r="F112">
        <v>0.14319999999999999</v>
      </c>
      <c r="G112">
        <v>0</v>
      </c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</row>
    <row r="113" spans="1:22" x14ac:dyDescent="0.2"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</row>
    <row r="114" spans="1:22" x14ac:dyDescent="0.2"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</row>
    <row r="115" spans="1:22" x14ac:dyDescent="0.2">
      <c r="A115" t="s">
        <v>34</v>
      </c>
      <c r="B115" t="s">
        <v>35</v>
      </c>
      <c r="C115">
        <v>0</v>
      </c>
      <c r="D115">
        <v>1</v>
      </c>
      <c r="E115">
        <v>0.1328</v>
      </c>
      <c r="F115">
        <v>0.1328</v>
      </c>
      <c r="G115">
        <v>0</v>
      </c>
      <c r="H115" s="7">
        <f>AVERAGE(F115:F119)/B$13</f>
        <v>1.4918439716312055</v>
      </c>
      <c r="I115" s="7">
        <f>STDEV(F115:F119)/B$13</f>
        <v>6.8485634836546821E-2</v>
      </c>
      <c r="J115" s="7">
        <f>I115/H115*100</f>
        <v>4.590670079369195</v>
      </c>
      <c r="O115" s="7"/>
      <c r="P115" s="7"/>
      <c r="Q115" s="7"/>
      <c r="R115" s="7"/>
      <c r="S115" s="7"/>
      <c r="T115" s="7"/>
      <c r="U115" s="7"/>
      <c r="V115" s="7"/>
    </row>
    <row r="116" spans="1:22" x14ac:dyDescent="0.2">
      <c r="A116" t="s">
        <v>34</v>
      </c>
      <c r="B116" t="s">
        <v>35</v>
      </c>
      <c r="C116">
        <v>0</v>
      </c>
      <c r="D116">
        <v>2</v>
      </c>
      <c r="E116">
        <v>0.1439</v>
      </c>
      <c r="F116">
        <v>0.1439</v>
      </c>
      <c r="G116">
        <v>0</v>
      </c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</row>
    <row r="117" spans="1:22" x14ac:dyDescent="0.2">
      <c r="A117" t="s">
        <v>34</v>
      </c>
      <c r="B117" t="s">
        <v>35</v>
      </c>
      <c r="C117">
        <v>0</v>
      </c>
      <c r="D117">
        <v>3</v>
      </c>
      <c r="E117">
        <v>0.14399999999999999</v>
      </c>
      <c r="F117">
        <v>0.14399999999999999</v>
      </c>
      <c r="G117">
        <v>0</v>
      </c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</row>
    <row r="118" spans="1:22" x14ac:dyDescent="0.2"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</row>
    <row r="119" spans="1:22" x14ac:dyDescent="0.2"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</row>
    <row r="120" spans="1:22" x14ac:dyDescent="0.2">
      <c r="A120" t="s">
        <v>46</v>
      </c>
      <c r="B120" t="s">
        <v>278</v>
      </c>
      <c r="C120">
        <v>7</v>
      </c>
      <c r="D120">
        <v>1</v>
      </c>
      <c r="E120">
        <v>7.3860000000000001</v>
      </c>
      <c r="F120">
        <v>7.3860000000000001</v>
      </c>
      <c r="G120">
        <v>0</v>
      </c>
      <c r="H120" s="7">
        <f>AVERAGE(F120:F124)/B$13</f>
        <v>78.319148936170208</v>
      </c>
      <c r="I120" s="7">
        <f>STDEV(F120:F124)/B$13</f>
        <v>0.41489361702127603</v>
      </c>
      <c r="J120" s="7">
        <f>I120/H120*100</f>
        <v>0.52974735126324302</v>
      </c>
      <c r="O120" s="7"/>
      <c r="P120" s="7"/>
      <c r="Q120" s="7"/>
      <c r="R120" s="7"/>
      <c r="S120" s="7"/>
      <c r="T120" s="7"/>
      <c r="U120" s="7"/>
      <c r="V120" s="7"/>
    </row>
    <row r="121" spans="1:22" x14ac:dyDescent="0.2">
      <c r="A121" t="s">
        <v>46</v>
      </c>
      <c r="B121" t="s">
        <v>278</v>
      </c>
      <c r="C121">
        <v>7</v>
      </c>
      <c r="D121">
        <v>2</v>
      </c>
      <c r="E121">
        <v>7.3170000000000002</v>
      </c>
      <c r="F121">
        <v>7.3170000000000002</v>
      </c>
      <c r="G121">
        <v>0</v>
      </c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</row>
    <row r="122" spans="1:22" x14ac:dyDescent="0.2">
      <c r="A122" t="s">
        <v>46</v>
      </c>
      <c r="B122" t="s">
        <v>278</v>
      </c>
      <c r="C122">
        <v>7</v>
      </c>
      <c r="D122">
        <v>3</v>
      </c>
      <c r="E122">
        <v>7.383</v>
      </c>
      <c r="F122">
        <v>7.383</v>
      </c>
      <c r="G122">
        <v>0</v>
      </c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</row>
    <row r="123" spans="1:22" x14ac:dyDescent="0.2"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</row>
    <row r="124" spans="1:22" x14ac:dyDescent="0.2"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</row>
    <row r="125" spans="1:22" x14ac:dyDescent="0.2">
      <c r="A125" t="s">
        <v>48</v>
      </c>
      <c r="B125" t="s">
        <v>278</v>
      </c>
      <c r="C125">
        <v>8</v>
      </c>
      <c r="D125">
        <v>1</v>
      </c>
      <c r="E125">
        <v>7.3129999999999997</v>
      </c>
      <c r="F125">
        <v>7.3129999999999997</v>
      </c>
      <c r="G125">
        <v>0</v>
      </c>
      <c r="H125" s="7">
        <f>AVERAGE(F125:F129)/B$13</f>
        <v>77.496453900709213</v>
      </c>
      <c r="I125" s="7">
        <f>STDEV(F125:F129)/B$13</f>
        <v>0.42477770040792379</v>
      </c>
      <c r="J125" s="7">
        <f>I125/H125*100</f>
        <v>0.54812533867957591</v>
      </c>
      <c r="O125" s="7"/>
      <c r="P125" s="7"/>
      <c r="Q125" s="7"/>
      <c r="R125" s="7"/>
      <c r="S125" s="7"/>
      <c r="T125" s="7"/>
      <c r="U125" s="7"/>
      <c r="V125" s="7"/>
    </row>
    <row r="126" spans="1:22" x14ac:dyDescent="0.2">
      <c r="A126" t="s">
        <v>48</v>
      </c>
      <c r="B126" t="s">
        <v>278</v>
      </c>
      <c r="C126">
        <v>8</v>
      </c>
      <c r="D126">
        <v>2</v>
      </c>
      <c r="E126">
        <v>7.3019999999999996</v>
      </c>
      <c r="F126">
        <v>7.3019999999999996</v>
      </c>
      <c r="G126">
        <v>0</v>
      </c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2">
      <c r="A127" t="s">
        <v>48</v>
      </c>
      <c r="B127" t="s">
        <v>278</v>
      </c>
      <c r="C127">
        <v>8</v>
      </c>
      <c r="D127">
        <v>3</v>
      </c>
      <c r="E127">
        <v>7.2389999999999999</v>
      </c>
      <c r="F127">
        <v>7.2389999999999999</v>
      </c>
      <c r="G127">
        <v>0</v>
      </c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</row>
    <row r="128" spans="1:22" x14ac:dyDescent="0.2"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</row>
    <row r="129" spans="1:22" x14ac:dyDescent="0.2"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">
      <c r="A130" t="s">
        <v>34</v>
      </c>
      <c r="B130" t="s">
        <v>35</v>
      </c>
      <c r="C130">
        <v>0</v>
      </c>
      <c r="D130">
        <v>1</v>
      </c>
      <c r="E130">
        <v>0.18099999999999999</v>
      </c>
      <c r="F130">
        <v>0.18099999999999999</v>
      </c>
      <c r="G130">
        <v>0</v>
      </c>
      <c r="H130" s="7">
        <f>AVERAGE(F130:F134)/B$13</f>
        <v>1.8843971631205674</v>
      </c>
      <c r="I130" s="7">
        <f>STDEV(F130:F134)/B$13</f>
        <v>0.40370249621152016</v>
      </c>
      <c r="J130" s="7">
        <f>I130/H130*100</f>
        <v>21.423429418827379</v>
      </c>
      <c r="O130" s="7"/>
      <c r="P130" s="7"/>
      <c r="Q130" s="7"/>
      <c r="R130" s="7"/>
      <c r="S130" s="7"/>
      <c r="T130" s="7"/>
      <c r="U130" s="7"/>
      <c r="V130" s="7"/>
    </row>
    <row r="131" spans="1:22" x14ac:dyDescent="0.2">
      <c r="A131" t="s">
        <v>34</v>
      </c>
      <c r="B131" t="s">
        <v>35</v>
      </c>
      <c r="C131">
        <v>0</v>
      </c>
      <c r="D131">
        <v>2</v>
      </c>
      <c r="E131">
        <v>0.21299999999999999</v>
      </c>
      <c r="F131">
        <v>0.21299999999999999</v>
      </c>
      <c r="G131">
        <v>0</v>
      </c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</row>
    <row r="132" spans="1:22" x14ac:dyDescent="0.2">
      <c r="A132" t="s">
        <v>34</v>
      </c>
      <c r="B132" t="s">
        <v>35</v>
      </c>
      <c r="C132">
        <v>0</v>
      </c>
      <c r="D132">
        <v>3</v>
      </c>
      <c r="E132">
        <v>0.13739999999999999</v>
      </c>
      <c r="F132">
        <v>0.13739999999999999</v>
      </c>
      <c r="G132">
        <v>0</v>
      </c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</row>
    <row r="133" spans="1:22" x14ac:dyDescent="0.2"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</row>
    <row r="134" spans="1:22" x14ac:dyDescent="0.2"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</row>
    <row r="135" spans="1:22" x14ac:dyDescent="0.2">
      <c r="A135" t="s">
        <v>34</v>
      </c>
      <c r="B135" t="s">
        <v>35</v>
      </c>
      <c r="C135">
        <v>0</v>
      </c>
      <c r="D135">
        <v>1</v>
      </c>
      <c r="E135">
        <v>0</v>
      </c>
      <c r="F135">
        <v>0</v>
      </c>
      <c r="G135">
        <v>0</v>
      </c>
      <c r="H135" s="7">
        <f>AVERAGE(F135:F139)/B$13</f>
        <v>1.1290780141843972</v>
      </c>
      <c r="I135" s="7">
        <f>STDEV(F135:F139)/B$13</f>
        <v>0.97797747553756043</v>
      </c>
      <c r="J135" s="7">
        <f>I135/H135*100</f>
        <v>86.617351790701008</v>
      </c>
      <c r="O135" s="7"/>
      <c r="P135" s="7"/>
      <c r="Q135" s="7"/>
      <c r="R135" s="7"/>
      <c r="S135" s="7"/>
      <c r="T135" s="7"/>
      <c r="U135" s="7"/>
      <c r="V135" s="7"/>
    </row>
    <row r="136" spans="1:22" x14ac:dyDescent="0.2">
      <c r="A136" t="s">
        <v>34</v>
      </c>
      <c r="B136" t="s">
        <v>35</v>
      </c>
      <c r="C136">
        <v>0</v>
      </c>
      <c r="D136">
        <v>2</v>
      </c>
      <c r="E136">
        <v>0.16089999999999999</v>
      </c>
      <c r="F136">
        <v>0.16089999999999999</v>
      </c>
      <c r="G136">
        <v>0</v>
      </c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</row>
    <row r="137" spans="1:22" x14ac:dyDescent="0.2">
      <c r="A137" t="s">
        <v>34</v>
      </c>
      <c r="B137" t="s">
        <v>35</v>
      </c>
      <c r="C137">
        <v>0</v>
      </c>
      <c r="D137">
        <v>3</v>
      </c>
      <c r="E137">
        <v>0.1575</v>
      </c>
      <c r="F137">
        <v>0.1575</v>
      </c>
      <c r="G137">
        <v>0</v>
      </c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"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</row>
    <row r="139" spans="1:22" x14ac:dyDescent="0.2"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2">
      <c r="A140" t="s">
        <v>50</v>
      </c>
      <c r="B140" t="s">
        <v>279</v>
      </c>
      <c r="C140">
        <v>9</v>
      </c>
      <c r="D140">
        <v>1</v>
      </c>
      <c r="E140">
        <v>4.2619999999999996</v>
      </c>
      <c r="F140">
        <v>4.2619999999999996</v>
      </c>
      <c r="G140">
        <v>0</v>
      </c>
      <c r="H140" s="7">
        <f>AVERAGE(F140:F144)/B$13</f>
        <v>45.397163120567377</v>
      </c>
      <c r="I140" s="7">
        <f>STDEV(F140:F144)/B$13</f>
        <v>8.9218054080918346E-2</v>
      </c>
      <c r="J140" s="7">
        <f>I140/H140*100</f>
        <v>0.19652781792547239</v>
      </c>
      <c r="O140" s="7"/>
      <c r="P140" s="7"/>
      <c r="Q140" s="7"/>
      <c r="R140" s="7"/>
      <c r="S140" s="7"/>
      <c r="T140" s="7"/>
      <c r="U140" s="7"/>
      <c r="V140" s="7"/>
    </row>
    <row r="141" spans="1:22" x14ac:dyDescent="0.2">
      <c r="A141" t="s">
        <v>50</v>
      </c>
      <c r="B141" t="s">
        <v>279</v>
      </c>
      <c r="C141">
        <v>9</v>
      </c>
      <c r="D141">
        <v>2</v>
      </c>
      <c r="E141">
        <v>4.2770000000000001</v>
      </c>
      <c r="F141">
        <v>4.2770000000000001</v>
      </c>
      <c r="G141">
        <v>0</v>
      </c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2">
      <c r="A142" t="s">
        <v>50</v>
      </c>
      <c r="B142" t="s">
        <v>279</v>
      </c>
      <c r="C142">
        <v>9</v>
      </c>
      <c r="D142">
        <v>3</v>
      </c>
      <c r="E142">
        <v>4.2629999999999999</v>
      </c>
      <c r="F142">
        <v>4.2629999999999999</v>
      </c>
      <c r="G142">
        <v>0</v>
      </c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"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"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</row>
    <row r="145" spans="1:22" x14ac:dyDescent="0.2">
      <c r="A145" t="s">
        <v>52</v>
      </c>
      <c r="B145" t="s">
        <v>279</v>
      </c>
      <c r="C145">
        <v>10</v>
      </c>
      <c r="D145">
        <v>1</v>
      </c>
      <c r="E145">
        <v>4.4950000000000001</v>
      </c>
      <c r="F145">
        <v>4.4950000000000001</v>
      </c>
      <c r="G145">
        <v>0</v>
      </c>
      <c r="H145" s="7">
        <f>AVERAGE(F145:F149)/B$13</f>
        <v>47.131205673758856</v>
      </c>
      <c r="I145" s="7">
        <f>STDEV(F145:F149)/B$13</f>
        <v>0.61961426300381739</v>
      </c>
      <c r="J145" s="7">
        <f>I145/H145*100</f>
        <v>1.314658206057306</v>
      </c>
      <c r="O145" s="7"/>
      <c r="P145" s="7"/>
      <c r="Q145" s="7"/>
      <c r="R145" s="7"/>
      <c r="S145" s="7"/>
      <c r="T145" s="7"/>
      <c r="U145" s="7"/>
      <c r="V145" s="7"/>
    </row>
    <row r="146" spans="1:22" x14ac:dyDescent="0.2">
      <c r="A146" t="s">
        <v>52</v>
      </c>
      <c r="B146" t="s">
        <v>279</v>
      </c>
      <c r="C146">
        <v>10</v>
      </c>
      <c r="D146">
        <v>2</v>
      </c>
      <c r="E146">
        <v>4.3819999999999997</v>
      </c>
      <c r="F146">
        <v>4.3819999999999997</v>
      </c>
      <c r="G146">
        <v>0</v>
      </c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</row>
    <row r="147" spans="1:22" x14ac:dyDescent="0.2">
      <c r="A147" t="s">
        <v>52</v>
      </c>
      <c r="B147" t="s">
        <v>279</v>
      </c>
      <c r="C147">
        <v>10</v>
      </c>
      <c r="D147">
        <v>3</v>
      </c>
      <c r="E147">
        <v>4.4139999999999997</v>
      </c>
      <c r="F147">
        <v>4.4139999999999997</v>
      </c>
      <c r="G147">
        <v>0</v>
      </c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2"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</row>
    <row r="149" spans="1:22" x14ac:dyDescent="0.2"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2">
      <c r="A150" t="s">
        <v>34</v>
      </c>
      <c r="B150" t="s">
        <v>35</v>
      </c>
      <c r="C150">
        <v>0</v>
      </c>
      <c r="D150">
        <v>1</v>
      </c>
      <c r="E150">
        <v>0.17749999999999999</v>
      </c>
      <c r="F150">
        <v>0.17749999999999999</v>
      </c>
      <c r="G150">
        <v>0</v>
      </c>
      <c r="H150" s="7">
        <f>AVERAGE(F150:F154)/B$13</f>
        <v>1.8255319148936167</v>
      </c>
      <c r="I150" s="7">
        <f>STDEV(F150:F154)/B$13</f>
        <v>8.5880785279463412E-2</v>
      </c>
      <c r="J150" s="7">
        <f>I150/H150*100</f>
        <v>4.7044253008563883</v>
      </c>
      <c r="O150" s="7"/>
      <c r="P150" s="7"/>
      <c r="Q150" s="7"/>
      <c r="R150" s="7"/>
      <c r="S150" s="7"/>
      <c r="T150" s="7"/>
      <c r="U150" s="7"/>
      <c r="V150" s="7"/>
    </row>
    <row r="151" spans="1:22" x14ac:dyDescent="0.2">
      <c r="A151" t="s">
        <v>34</v>
      </c>
      <c r="B151" t="s">
        <v>35</v>
      </c>
      <c r="C151">
        <v>0</v>
      </c>
      <c r="D151">
        <v>2</v>
      </c>
      <c r="E151">
        <v>0.1749</v>
      </c>
      <c r="F151">
        <v>0.1749</v>
      </c>
      <c r="G151">
        <v>0</v>
      </c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</row>
    <row r="152" spans="1:22" x14ac:dyDescent="0.2">
      <c r="A152" t="s">
        <v>34</v>
      </c>
      <c r="B152" t="s">
        <v>35</v>
      </c>
      <c r="C152">
        <v>0</v>
      </c>
      <c r="D152">
        <v>3</v>
      </c>
      <c r="E152">
        <v>0.16239999999999999</v>
      </c>
      <c r="F152">
        <v>0.16239999999999999</v>
      </c>
      <c r="G152">
        <v>0</v>
      </c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</row>
    <row r="153" spans="1:22" x14ac:dyDescent="0.2"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</row>
    <row r="154" spans="1:22" x14ac:dyDescent="0.2"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</row>
    <row r="155" spans="1:22" x14ac:dyDescent="0.2">
      <c r="A155" t="s">
        <v>34</v>
      </c>
      <c r="B155" t="s">
        <v>35</v>
      </c>
      <c r="C155">
        <v>0</v>
      </c>
      <c r="D155">
        <v>1</v>
      </c>
      <c r="E155">
        <v>0.1283</v>
      </c>
      <c r="F155">
        <v>0.1283</v>
      </c>
      <c r="G155">
        <v>0</v>
      </c>
      <c r="H155" s="7">
        <f>AVERAGE(F155:F159)/B$13</f>
        <v>1.3907801418439718</v>
      </c>
      <c r="I155" s="7">
        <f>STDEV(F155:F159)/B$13</f>
        <v>0.29394125894312495</v>
      </c>
      <c r="J155" s="7">
        <f>I155/H155*100</f>
        <v>21.134991081581138</v>
      </c>
      <c r="O155" s="7"/>
      <c r="P155" s="7"/>
      <c r="Q155" s="7"/>
      <c r="R155" s="7"/>
      <c r="S155" s="7"/>
      <c r="T155" s="7"/>
      <c r="U155" s="7"/>
      <c r="V155" s="7"/>
    </row>
    <row r="156" spans="1:22" x14ac:dyDescent="0.2">
      <c r="A156" t="s">
        <v>34</v>
      </c>
      <c r="B156" t="s">
        <v>35</v>
      </c>
      <c r="C156">
        <v>0</v>
      </c>
      <c r="D156">
        <v>2</v>
      </c>
      <c r="E156">
        <v>0.10440000000000001</v>
      </c>
      <c r="F156">
        <v>0.10440000000000001</v>
      </c>
      <c r="G156">
        <v>0</v>
      </c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</row>
    <row r="157" spans="1:22" x14ac:dyDescent="0.2">
      <c r="A157" t="s">
        <v>34</v>
      </c>
      <c r="B157" t="s">
        <v>35</v>
      </c>
      <c r="C157">
        <v>0</v>
      </c>
      <c r="D157">
        <v>3</v>
      </c>
      <c r="E157">
        <v>0.1595</v>
      </c>
      <c r="F157">
        <v>0.1595</v>
      </c>
      <c r="G157">
        <v>0</v>
      </c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</row>
    <row r="158" spans="1:22" x14ac:dyDescent="0.2"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</row>
    <row r="159" spans="1:22" x14ac:dyDescent="0.2"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</row>
    <row r="160" spans="1:22" x14ac:dyDescent="0.2">
      <c r="A160" t="s">
        <v>53</v>
      </c>
      <c r="B160" t="s">
        <v>280</v>
      </c>
      <c r="C160">
        <v>11</v>
      </c>
      <c r="D160">
        <v>1</v>
      </c>
      <c r="E160">
        <v>5.5119999999999996</v>
      </c>
      <c r="F160">
        <v>5.5119999999999996</v>
      </c>
      <c r="G160">
        <v>0</v>
      </c>
      <c r="H160" s="7">
        <f>AVERAGE(F160:F164)/B$13</f>
        <v>58.443262411347511</v>
      </c>
      <c r="I160" s="7">
        <f>STDEV(F160:F164)/B$13</f>
        <v>0.35639621019155182</v>
      </c>
      <c r="J160" s="7">
        <f>I160/H160*100</f>
        <v>0.60981573493123975</v>
      </c>
      <c r="O160" s="7"/>
      <c r="P160" s="7"/>
      <c r="Q160" s="7"/>
      <c r="R160" s="7"/>
      <c r="S160" s="7"/>
      <c r="T160" s="7"/>
      <c r="U160" s="7"/>
      <c r="V160" s="7"/>
    </row>
    <row r="161" spans="1:22" x14ac:dyDescent="0.2">
      <c r="A161" t="s">
        <v>53</v>
      </c>
      <c r="B161" t="s">
        <v>280</v>
      </c>
      <c r="C161">
        <v>11</v>
      </c>
      <c r="D161">
        <v>2</v>
      </c>
      <c r="E161">
        <v>5.4550000000000001</v>
      </c>
      <c r="F161">
        <v>5.4550000000000001</v>
      </c>
      <c r="G161">
        <v>0</v>
      </c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</row>
    <row r="162" spans="1:22" x14ac:dyDescent="0.2">
      <c r="A162" t="s">
        <v>53</v>
      </c>
      <c r="B162" t="s">
        <v>280</v>
      </c>
      <c r="C162">
        <v>11</v>
      </c>
      <c r="D162">
        <v>3</v>
      </c>
      <c r="E162">
        <v>5.5140000000000002</v>
      </c>
      <c r="F162">
        <v>5.5140000000000002</v>
      </c>
      <c r="G162">
        <v>0</v>
      </c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</row>
    <row r="163" spans="1:22" x14ac:dyDescent="0.2">
      <c r="H163" s="7"/>
      <c r="I163" s="7"/>
      <c r="J163" s="7"/>
      <c r="O163" s="7"/>
      <c r="P163" s="7"/>
      <c r="Q163" s="7"/>
      <c r="R163" s="7"/>
      <c r="S163" s="7"/>
      <c r="T163" s="7"/>
      <c r="U163" s="7"/>
      <c r="V163" s="7"/>
    </row>
    <row r="164" spans="1:22" x14ac:dyDescent="0.2"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</row>
    <row r="165" spans="1:22" x14ac:dyDescent="0.2">
      <c r="A165" t="s">
        <v>55</v>
      </c>
      <c r="B165" t="s">
        <v>280</v>
      </c>
      <c r="C165">
        <v>12</v>
      </c>
      <c r="D165">
        <v>1</v>
      </c>
      <c r="E165">
        <v>6.3460000000000001</v>
      </c>
      <c r="F165">
        <v>6.3460000000000001</v>
      </c>
      <c r="G165">
        <v>0</v>
      </c>
      <c r="H165" s="7">
        <f>AVERAGE(F165:F169)/B$13</f>
        <v>67.975177304964546</v>
      </c>
      <c r="I165" s="7">
        <f>STDEV(F165:F169)/B$13</f>
        <v>0.73213855233548975</v>
      </c>
      <c r="J165" s="7">
        <f>I165/H165*100</f>
        <v>1.0770675139997292</v>
      </c>
      <c r="O165" s="7"/>
      <c r="P165" s="7"/>
      <c r="Q165" s="7"/>
      <c r="R165" s="7"/>
      <c r="S165" s="7"/>
      <c r="T165" s="7"/>
      <c r="U165" s="7"/>
      <c r="V165" s="7"/>
    </row>
    <row r="166" spans="1:22" x14ac:dyDescent="0.2">
      <c r="A166" t="s">
        <v>55</v>
      </c>
      <c r="B166" t="s">
        <v>280</v>
      </c>
      <c r="C166">
        <v>12</v>
      </c>
      <c r="D166">
        <v>2</v>
      </c>
      <c r="E166">
        <v>6.3540000000000001</v>
      </c>
      <c r="F166">
        <v>6.3540000000000001</v>
      </c>
      <c r="G166">
        <v>0</v>
      </c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</row>
    <row r="167" spans="1:22" x14ac:dyDescent="0.2">
      <c r="A167" t="s">
        <v>55</v>
      </c>
      <c r="B167" t="s">
        <v>280</v>
      </c>
      <c r="C167">
        <v>12</v>
      </c>
      <c r="D167">
        <v>3</v>
      </c>
      <c r="E167">
        <v>6.4690000000000003</v>
      </c>
      <c r="F167">
        <v>6.4690000000000003</v>
      </c>
      <c r="G167">
        <v>0</v>
      </c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</row>
    <row r="168" spans="1:22" x14ac:dyDescent="0.2">
      <c r="H168" s="7"/>
      <c r="I168" s="7"/>
      <c r="J168" s="7"/>
      <c r="O168" s="7"/>
      <c r="P168" s="7"/>
      <c r="Q168" s="7"/>
      <c r="R168" s="7"/>
      <c r="S168" s="7"/>
      <c r="T168" s="7"/>
      <c r="U168" s="7"/>
      <c r="V168" s="7"/>
    </row>
    <row r="169" spans="1:22" x14ac:dyDescent="0.2"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</row>
    <row r="170" spans="1:22" x14ac:dyDescent="0.2">
      <c r="A170" t="s">
        <v>34</v>
      </c>
      <c r="B170" t="s">
        <v>35</v>
      </c>
      <c r="C170">
        <v>0</v>
      </c>
      <c r="D170">
        <v>1</v>
      </c>
      <c r="E170">
        <v>0.1535</v>
      </c>
      <c r="F170">
        <v>0.1535</v>
      </c>
      <c r="G170">
        <v>0</v>
      </c>
      <c r="H170" s="7">
        <f>AVERAGE(F170:F174)/B$13</f>
        <v>1.8379432624113474</v>
      </c>
      <c r="I170" s="7">
        <f>STDEV(F170:F174)/B$13</f>
        <v>0.18016557614378492</v>
      </c>
      <c r="J170" s="7">
        <f>I170/H170*100</f>
        <v>9.8025646290849604</v>
      </c>
      <c r="O170" s="7"/>
      <c r="P170" s="7"/>
      <c r="Q170" s="7"/>
      <c r="R170" s="7"/>
      <c r="S170" s="7"/>
      <c r="T170" s="7"/>
      <c r="U170" s="7"/>
      <c r="V170" s="7"/>
    </row>
    <row r="171" spans="1:22" x14ac:dyDescent="0.2">
      <c r="A171" t="s">
        <v>34</v>
      </c>
      <c r="B171" t="s">
        <v>35</v>
      </c>
      <c r="C171">
        <v>0</v>
      </c>
      <c r="D171">
        <v>2</v>
      </c>
      <c r="E171">
        <v>0.18529999999999999</v>
      </c>
      <c r="F171">
        <v>0.18529999999999999</v>
      </c>
      <c r="G171">
        <v>0</v>
      </c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</row>
    <row r="172" spans="1:22" x14ac:dyDescent="0.2">
      <c r="A172" t="s">
        <v>34</v>
      </c>
      <c r="B172" t="s">
        <v>35</v>
      </c>
      <c r="C172">
        <v>0</v>
      </c>
      <c r="D172">
        <v>3</v>
      </c>
      <c r="E172">
        <v>0.17949999999999999</v>
      </c>
      <c r="F172">
        <v>0.17949999999999999</v>
      </c>
      <c r="G172">
        <v>0</v>
      </c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</row>
    <row r="173" spans="1:22" x14ac:dyDescent="0.2"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</row>
    <row r="174" spans="1:22" x14ac:dyDescent="0.2"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</row>
    <row r="175" spans="1:22" x14ac:dyDescent="0.2">
      <c r="A175" t="s">
        <v>34</v>
      </c>
      <c r="B175" t="s">
        <v>35</v>
      </c>
      <c r="C175">
        <v>0</v>
      </c>
      <c r="D175">
        <v>1</v>
      </c>
      <c r="E175">
        <v>0.14580000000000001</v>
      </c>
      <c r="F175">
        <v>0.14580000000000001</v>
      </c>
      <c r="G175">
        <v>0</v>
      </c>
      <c r="H175" s="7">
        <f>AVERAGE(F175:F179)/B$13</f>
        <v>1.0851063829787235</v>
      </c>
      <c r="I175" s="7">
        <f>STDEV(F175:F179)/B$13</f>
        <v>0.94284611941137575</v>
      </c>
      <c r="J175" s="7">
        <f>I175/H175*100</f>
        <v>86.889740416342462</v>
      </c>
      <c r="O175" s="7"/>
      <c r="P175" s="7"/>
      <c r="Q175" s="7"/>
      <c r="R175" s="7"/>
      <c r="S175" s="7"/>
      <c r="T175" s="7"/>
      <c r="U175" s="7"/>
      <c r="V175" s="7"/>
    </row>
    <row r="176" spans="1:22" x14ac:dyDescent="0.2">
      <c r="A176" t="s">
        <v>34</v>
      </c>
      <c r="B176" t="s">
        <v>35</v>
      </c>
      <c r="C176">
        <v>0</v>
      </c>
      <c r="D176">
        <v>2</v>
      </c>
      <c r="E176">
        <v>0</v>
      </c>
      <c r="F176">
        <v>0</v>
      </c>
      <c r="G176">
        <v>0</v>
      </c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</row>
    <row r="177" spans="1:22" x14ac:dyDescent="0.2">
      <c r="A177" t="s">
        <v>34</v>
      </c>
      <c r="B177" t="s">
        <v>35</v>
      </c>
      <c r="C177">
        <v>0</v>
      </c>
      <c r="D177">
        <v>3</v>
      </c>
      <c r="E177">
        <v>0.16020000000000001</v>
      </c>
      <c r="F177">
        <v>0.16020000000000001</v>
      </c>
      <c r="G177">
        <v>0</v>
      </c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</row>
    <row r="178" spans="1:22" x14ac:dyDescent="0.2"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</row>
    <row r="179" spans="1:22" x14ac:dyDescent="0.2"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</row>
    <row r="180" spans="1:22" x14ac:dyDescent="0.2">
      <c r="A180" t="s">
        <v>56</v>
      </c>
      <c r="B180" t="s">
        <v>281</v>
      </c>
      <c r="C180">
        <v>13</v>
      </c>
      <c r="D180">
        <v>1</v>
      </c>
      <c r="E180">
        <v>4.4880000000000004</v>
      </c>
      <c r="F180">
        <v>4.4880000000000004</v>
      </c>
      <c r="G180">
        <v>0</v>
      </c>
      <c r="H180" s="7">
        <f>AVERAGE(F180:F184)/B$13</f>
        <v>48.787234042553195</v>
      </c>
      <c r="I180" s="7">
        <f>STDEV(F180:F184)/B$13</f>
        <v>0.91507914991607875</v>
      </c>
      <c r="J180" s="7">
        <f>I180/H180*100</f>
        <v>1.8756528585283778</v>
      </c>
      <c r="O180" s="7"/>
      <c r="P180" s="7"/>
      <c r="Q180" s="7"/>
      <c r="R180" s="7"/>
      <c r="S180" s="7"/>
      <c r="T180" s="7"/>
      <c r="U180" s="7"/>
      <c r="V180" s="7"/>
    </row>
    <row r="181" spans="1:22" x14ac:dyDescent="0.2">
      <c r="A181" t="s">
        <v>56</v>
      </c>
      <c r="B181" t="s">
        <v>281</v>
      </c>
      <c r="C181">
        <v>13</v>
      </c>
      <c r="D181">
        <v>2</v>
      </c>
      <c r="E181">
        <v>4.649</v>
      </c>
      <c r="F181">
        <v>4.649</v>
      </c>
      <c r="G181">
        <v>0</v>
      </c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</row>
    <row r="182" spans="1:22" x14ac:dyDescent="0.2">
      <c r="A182" t="s">
        <v>56</v>
      </c>
      <c r="B182" t="s">
        <v>281</v>
      </c>
      <c r="C182">
        <v>13</v>
      </c>
      <c r="D182">
        <v>3</v>
      </c>
      <c r="E182">
        <v>4.6210000000000004</v>
      </c>
      <c r="F182">
        <v>4.6210000000000004</v>
      </c>
      <c r="G182">
        <v>0</v>
      </c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</row>
    <row r="183" spans="1:22" x14ac:dyDescent="0.2">
      <c r="H183" s="7"/>
      <c r="I183" s="7"/>
      <c r="J183" s="7"/>
      <c r="O183" s="7"/>
      <c r="P183" s="7"/>
      <c r="Q183" s="7"/>
      <c r="R183" s="7"/>
      <c r="S183" s="7"/>
      <c r="T183" s="7"/>
      <c r="U183" s="7"/>
      <c r="V183" s="7"/>
    </row>
    <row r="184" spans="1:22" x14ac:dyDescent="0.2"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</row>
    <row r="185" spans="1:22" x14ac:dyDescent="0.2">
      <c r="A185" t="s">
        <v>58</v>
      </c>
      <c r="B185" t="s">
        <v>281</v>
      </c>
      <c r="C185">
        <v>14</v>
      </c>
      <c r="D185">
        <v>1</v>
      </c>
      <c r="E185">
        <v>4.5339999999999998</v>
      </c>
      <c r="F185">
        <v>4.5339999999999998</v>
      </c>
      <c r="G185">
        <v>0</v>
      </c>
      <c r="H185" s="7">
        <f>AVERAGE(F185:F189)/B$13</f>
        <v>48.964539007092199</v>
      </c>
      <c r="I185" s="7">
        <f>STDEV(F185:F189)/B$13</f>
        <v>0.63298617314884331</v>
      </c>
      <c r="J185" s="7">
        <f>I185/H185*100</f>
        <v>1.2927440674100072</v>
      </c>
      <c r="O185" s="7"/>
      <c r="P185" s="7"/>
      <c r="Q185" s="7"/>
      <c r="R185" s="7"/>
      <c r="S185" s="7"/>
      <c r="T185" s="7"/>
      <c r="U185" s="7"/>
      <c r="V185" s="7"/>
    </row>
    <row r="186" spans="1:22" x14ac:dyDescent="0.2">
      <c r="A186" t="s">
        <v>58</v>
      </c>
      <c r="B186" t="s">
        <v>281</v>
      </c>
      <c r="C186">
        <v>14</v>
      </c>
      <c r="D186">
        <v>2</v>
      </c>
      <c r="E186">
        <v>4.6390000000000002</v>
      </c>
      <c r="F186">
        <v>4.6390000000000002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</row>
    <row r="187" spans="1:22" x14ac:dyDescent="0.2">
      <c r="A187" t="s">
        <v>58</v>
      </c>
      <c r="B187" t="s">
        <v>281</v>
      </c>
      <c r="C187">
        <v>14</v>
      </c>
      <c r="D187">
        <v>3</v>
      </c>
      <c r="E187">
        <v>4.6349999999999998</v>
      </c>
      <c r="F187">
        <v>4.6349999999999998</v>
      </c>
      <c r="G187">
        <v>0</v>
      </c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</row>
    <row r="188" spans="1:22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</row>
    <row r="189" spans="1:22" x14ac:dyDescent="0.2"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</row>
    <row r="190" spans="1:22" x14ac:dyDescent="0.2">
      <c r="A190" t="s">
        <v>34</v>
      </c>
      <c r="B190" t="s">
        <v>35</v>
      </c>
      <c r="C190">
        <v>0</v>
      </c>
      <c r="D190">
        <v>1</v>
      </c>
      <c r="E190">
        <v>0.12959999999999999</v>
      </c>
      <c r="F190">
        <v>0.12959999999999999</v>
      </c>
      <c r="G190">
        <v>0</v>
      </c>
      <c r="H190" s="7">
        <f>AVERAGE(F190:F194)/B$13</f>
        <v>0.9620567375886524</v>
      </c>
      <c r="I190" s="7">
        <f>STDEV(F190:F194)/B$13</f>
        <v>0.83564783459036163</v>
      </c>
      <c r="J190" s="7">
        <f>I190/H190*100</f>
        <v>86.860556341497229</v>
      </c>
      <c r="O190" s="7"/>
      <c r="P190" s="7"/>
      <c r="Q190" s="7"/>
      <c r="R190" s="7"/>
      <c r="S190" s="7"/>
      <c r="T190" s="7"/>
      <c r="U190" s="7"/>
      <c r="V190" s="7"/>
    </row>
    <row r="191" spans="1:22" x14ac:dyDescent="0.2">
      <c r="A191" t="s">
        <v>34</v>
      </c>
      <c r="B191" t="s">
        <v>35</v>
      </c>
      <c r="C191">
        <v>0</v>
      </c>
      <c r="D191">
        <v>2</v>
      </c>
      <c r="E191">
        <v>0.14169999999999999</v>
      </c>
      <c r="F191">
        <v>0.14169999999999999</v>
      </c>
      <c r="G191">
        <v>0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</row>
    <row r="192" spans="1:22" x14ac:dyDescent="0.2">
      <c r="A192" t="s">
        <v>34</v>
      </c>
      <c r="B192" t="s">
        <v>35</v>
      </c>
      <c r="C192">
        <v>0</v>
      </c>
      <c r="D192">
        <v>3</v>
      </c>
      <c r="E192">
        <v>0</v>
      </c>
      <c r="F192">
        <v>0</v>
      </c>
      <c r="G192">
        <v>0</v>
      </c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</row>
    <row r="193" spans="1:22" x14ac:dyDescent="0.2"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</row>
    <row r="194" spans="1:22" x14ac:dyDescent="0.2"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</row>
    <row r="195" spans="1:22" x14ac:dyDescent="0.2">
      <c r="A195" t="s">
        <v>34</v>
      </c>
      <c r="B195" t="s">
        <v>35</v>
      </c>
      <c r="C195">
        <v>0</v>
      </c>
      <c r="D195">
        <v>1</v>
      </c>
      <c r="E195">
        <v>0.1067</v>
      </c>
      <c r="F195">
        <v>0.1067</v>
      </c>
      <c r="G195">
        <v>0</v>
      </c>
      <c r="H195" s="7">
        <f>AVERAGE(F195:F199)/B$13</f>
        <v>0.94574468085106378</v>
      </c>
      <c r="I195" s="7">
        <f>STDEV(F195:F199)/B$13</f>
        <v>0.8667196969301133</v>
      </c>
      <c r="J195" s="7">
        <f>I195/H195*100</f>
        <v>91.644152431305571</v>
      </c>
      <c r="O195" s="7"/>
      <c r="P195" s="7"/>
      <c r="Q195" s="7"/>
      <c r="R195" s="7"/>
      <c r="S195" s="7"/>
      <c r="T195" s="7"/>
      <c r="U195" s="7"/>
      <c r="V195" s="7"/>
    </row>
    <row r="196" spans="1:22" x14ac:dyDescent="0.2">
      <c r="A196" t="s">
        <v>34</v>
      </c>
      <c r="B196" t="s">
        <v>35</v>
      </c>
      <c r="C196">
        <v>0</v>
      </c>
      <c r="D196">
        <v>2</v>
      </c>
      <c r="E196">
        <v>0.16</v>
      </c>
      <c r="F196">
        <v>0.16</v>
      </c>
      <c r="G196">
        <v>0</v>
      </c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</row>
    <row r="197" spans="1:22" x14ac:dyDescent="0.2">
      <c r="A197" t="s">
        <v>34</v>
      </c>
      <c r="B197" t="s">
        <v>35</v>
      </c>
      <c r="C197">
        <v>0</v>
      </c>
      <c r="D197">
        <v>3</v>
      </c>
      <c r="E197">
        <v>0</v>
      </c>
      <c r="F197">
        <v>0</v>
      </c>
      <c r="G197">
        <v>0</v>
      </c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</row>
    <row r="198" spans="1:22" x14ac:dyDescent="0.2"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</row>
    <row r="199" spans="1:22" x14ac:dyDescent="0.2"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</row>
    <row r="200" spans="1:22" x14ac:dyDescent="0.2">
      <c r="A200" t="s">
        <v>59</v>
      </c>
      <c r="B200" t="s">
        <v>45</v>
      </c>
      <c r="C200">
        <v>15</v>
      </c>
      <c r="D200">
        <v>1</v>
      </c>
      <c r="E200">
        <v>8.33</v>
      </c>
      <c r="G200">
        <v>1</v>
      </c>
      <c r="H200" s="7">
        <f>AVERAGE(F200:F204)/B$13</f>
        <v>82.255319148936167</v>
      </c>
      <c r="I200" s="7">
        <f>STDEV(F200:F204)/B$13</f>
        <v>0.76151192204992679</v>
      </c>
      <c r="J200" s="7">
        <f>I200/H200*100</f>
        <v>0.92579048981755208</v>
      </c>
      <c r="O200" s="7"/>
      <c r="P200" s="7"/>
      <c r="Q200" s="7"/>
      <c r="R200" s="7"/>
      <c r="S200" s="7"/>
      <c r="T200" s="7"/>
      <c r="U200" s="7"/>
      <c r="V200" s="7"/>
    </row>
    <row r="201" spans="1:22" x14ac:dyDescent="0.2">
      <c r="A201" t="s">
        <v>59</v>
      </c>
      <c r="B201" t="s">
        <v>45</v>
      </c>
      <c r="C201">
        <v>15</v>
      </c>
      <c r="D201">
        <v>2</v>
      </c>
      <c r="E201">
        <v>7.71</v>
      </c>
      <c r="F201">
        <v>7.71</v>
      </c>
      <c r="G201">
        <v>0</v>
      </c>
      <c r="H201" s="7"/>
      <c r="I201" s="7"/>
      <c r="J201" s="7"/>
      <c r="O201" s="7"/>
      <c r="P201" s="7"/>
      <c r="Q201" s="7"/>
      <c r="R201" s="7"/>
      <c r="S201" s="7"/>
      <c r="T201" s="7"/>
    </row>
    <row r="202" spans="1:22" x14ac:dyDescent="0.2">
      <c r="A202" t="s">
        <v>59</v>
      </c>
      <c r="B202" t="s">
        <v>45</v>
      </c>
      <c r="C202">
        <v>15</v>
      </c>
      <c r="D202">
        <v>3</v>
      </c>
      <c r="E202">
        <v>7.8120000000000003</v>
      </c>
      <c r="F202">
        <v>7.8120000000000003</v>
      </c>
      <c r="G202">
        <v>0</v>
      </c>
      <c r="H202" s="7"/>
      <c r="I202" s="7"/>
      <c r="J202" s="7"/>
      <c r="O202" s="7"/>
      <c r="P202" s="7"/>
      <c r="Q202" s="7"/>
      <c r="R202" s="7"/>
      <c r="S202" s="7"/>
      <c r="T202" s="7"/>
    </row>
    <row r="203" spans="1:22" x14ac:dyDescent="0.2">
      <c r="A203" t="s">
        <v>59</v>
      </c>
      <c r="B203" t="s">
        <v>45</v>
      </c>
      <c r="C203">
        <v>15</v>
      </c>
      <c r="D203">
        <v>4</v>
      </c>
      <c r="E203">
        <v>7.6740000000000004</v>
      </c>
      <c r="F203">
        <v>7.6740000000000004</v>
      </c>
      <c r="G203">
        <v>0</v>
      </c>
      <c r="H203" s="7"/>
      <c r="I203" s="7"/>
      <c r="J203" s="7"/>
      <c r="O203" s="7"/>
      <c r="P203" s="7"/>
      <c r="Q203" s="7"/>
      <c r="R203" s="7"/>
      <c r="S203" s="7"/>
      <c r="T203" s="7"/>
    </row>
    <row r="204" spans="1:22" x14ac:dyDescent="0.2">
      <c r="H204" s="7"/>
      <c r="I204" s="7"/>
      <c r="J204" s="7"/>
      <c r="O204" s="7"/>
      <c r="P204" s="7"/>
      <c r="Q204" s="7"/>
      <c r="R204" s="7"/>
      <c r="S204" s="7"/>
      <c r="T204" s="7"/>
    </row>
    <row r="205" spans="1:22" x14ac:dyDescent="0.2">
      <c r="H205" s="7"/>
      <c r="I205" s="7"/>
      <c r="J205" s="7"/>
    </row>
    <row r="206" spans="1:22" x14ac:dyDescent="0.2">
      <c r="A206" t="s">
        <v>60</v>
      </c>
      <c r="B206" t="s">
        <v>45</v>
      </c>
      <c r="C206">
        <v>16</v>
      </c>
      <c r="D206">
        <v>1</v>
      </c>
      <c r="E206">
        <v>7.8819999999999997</v>
      </c>
      <c r="F206">
        <v>7.8819999999999997</v>
      </c>
      <c r="G206">
        <v>0</v>
      </c>
      <c r="H206" s="7">
        <f>AVERAGE(F206:F210)/B$13</f>
        <v>83.010638297872333</v>
      </c>
      <c r="I206" s="7">
        <f>STDEV(F206:F210)/B$13</f>
        <v>1.052761571397318</v>
      </c>
      <c r="J206" s="7">
        <f>I206/H206*100</f>
        <v>1.268224884164397</v>
      </c>
    </row>
    <row r="207" spans="1:22" x14ac:dyDescent="0.2">
      <c r="A207" t="s">
        <v>60</v>
      </c>
      <c r="B207" t="s">
        <v>45</v>
      </c>
      <c r="C207">
        <v>16</v>
      </c>
      <c r="D207">
        <v>2</v>
      </c>
      <c r="E207">
        <v>7.835</v>
      </c>
      <c r="F207">
        <v>7.835</v>
      </c>
      <c r="G207">
        <v>0</v>
      </c>
      <c r="H207" s="7"/>
      <c r="I207" s="7"/>
      <c r="J207" s="7"/>
    </row>
    <row r="208" spans="1:22" x14ac:dyDescent="0.2">
      <c r="A208" t="s">
        <v>60</v>
      </c>
      <c r="B208" t="s">
        <v>45</v>
      </c>
      <c r="C208">
        <v>16</v>
      </c>
      <c r="D208">
        <v>3</v>
      </c>
      <c r="E208">
        <v>7.6920000000000002</v>
      </c>
      <c r="F208">
        <v>7.6920000000000002</v>
      </c>
      <c r="G208">
        <v>0</v>
      </c>
      <c r="H208" s="7"/>
      <c r="I208" s="7"/>
      <c r="J208" s="7"/>
    </row>
    <row r="209" spans="1:10" x14ac:dyDescent="0.2">
      <c r="H209" s="7"/>
      <c r="I209" s="7"/>
      <c r="J209" s="7"/>
    </row>
    <row r="210" spans="1:10" x14ac:dyDescent="0.2">
      <c r="H210" s="7"/>
      <c r="I210" s="7"/>
      <c r="J210" s="7"/>
    </row>
    <row r="211" spans="1:10" x14ac:dyDescent="0.2">
      <c r="A211" t="s">
        <v>34</v>
      </c>
      <c r="B211" t="s">
        <v>35</v>
      </c>
      <c r="C211">
        <v>0</v>
      </c>
      <c r="D211">
        <v>1</v>
      </c>
      <c r="E211">
        <v>0.122</v>
      </c>
      <c r="F211">
        <v>0.122</v>
      </c>
      <c r="G211">
        <v>0</v>
      </c>
      <c r="H211" s="7">
        <f>AVERAGE(F211:F215)/B$13</f>
        <v>1.6943262411347517</v>
      </c>
      <c r="I211" s="7">
        <f>STDEV(F211:F215)/B$13</f>
        <v>0.38609303099130354</v>
      </c>
      <c r="J211" s="7">
        <f>I211/H211*100</f>
        <v>22.787407856749184</v>
      </c>
    </row>
    <row r="212" spans="1:10" x14ac:dyDescent="0.2">
      <c r="A212" t="s">
        <v>34</v>
      </c>
      <c r="B212" t="s">
        <v>35</v>
      </c>
      <c r="C212">
        <v>0</v>
      </c>
      <c r="D212">
        <v>2</v>
      </c>
      <c r="E212">
        <v>0.19450000000000001</v>
      </c>
      <c r="F212">
        <v>0.19450000000000001</v>
      </c>
      <c r="G212">
        <v>0</v>
      </c>
      <c r="H212" s="7"/>
      <c r="I212" s="7"/>
      <c r="J212" s="7"/>
    </row>
    <row r="213" spans="1:10" x14ac:dyDescent="0.2">
      <c r="A213" t="s">
        <v>34</v>
      </c>
      <c r="B213" t="s">
        <v>35</v>
      </c>
      <c r="C213">
        <v>0</v>
      </c>
      <c r="D213">
        <v>3</v>
      </c>
      <c r="E213">
        <v>0.1613</v>
      </c>
      <c r="F213">
        <v>0.1613</v>
      </c>
      <c r="G213">
        <v>0</v>
      </c>
      <c r="H213" s="7"/>
      <c r="I213" s="7"/>
      <c r="J213" s="7"/>
    </row>
    <row r="214" spans="1:10" x14ac:dyDescent="0.2">
      <c r="H214" s="7"/>
      <c r="I214" s="7"/>
      <c r="J214" s="7"/>
    </row>
    <row r="215" spans="1:10" x14ac:dyDescent="0.2">
      <c r="H215" s="7"/>
      <c r="I215" s="7"/>
      <c r="J215" s="7"/>
    </row>
    <row r="216" spans="1:10" x14ac:dyDescent="0.2">
      <c r="A216" t="s">
        <v>34</v>
      </c>
      <c r="B216" t="s">
        <v>35</v>
      </c>
      <c r="C216">
        <v>0</v>
      </c>
      <c r="D216">
        <v>1</v>
      </c>
      <c r="E216">
        <v>0.1241</v>
      </c>
      <c r="F216">
        <v>0.1241</v>
      </c>
      <c r="G216">
        <v>0</v>
      </c>
      <c r="H216" s="7">
        <f>AVERAGE(F216:F220)/B$13</f>
        <v>1.580141843971631</v>
      </c>
      <c r="I216" s="7">
        <f>STDEV(F216:F220)/B$13</f>
        <v>0.22899373765392489</v>
      </c>
      <c r="J216" s="7">
        <f>I216/H216*100</f>
        <v>14.491973522981782</v>
      </c>
    </row>
    <row r="217" spans="1:10" x14ac:dyDescent="0.2">
      <c r="A217" t="s">
        <v>34</v>
      </c>
      <c r="B217" t="s">
        <v>35</v>
      </c>
      <c r="C217">
        <v>0</v>
      </c>
      <c r="D217">
        <v>2</v>
      </c>
      <c r="E217">
        <v>0.15679999999999999</v>
      </c>
      <c r="F217">
        <v>0.15679999999999999</v>
      </c>
      <c r="G217">
        <v>0</v>
      </c>
      <c r="H217" s="7"/>
      <c r="I217" s="7"/>
      <c r="J217" s="7"/>
    </row>
    <row r="218" spans="1:10" x14ac:dyDescent="0.2">
      <c r="A218" t="s">
        <v>34</v>
      </c>
      <c r="B218" t="s">
        <v>35</v>
      </c>
      <c r="C218">
        <v>0</v>
      </c>
      <c r="D218">
        <v>3</v>
      </c>
      <c r="E218">
        <v>0.16470000000000001</v>
      </c>
      <c r="F218">
        <v>0.16470000000000001</v>
      </c>
      <c r="G218">
        <v>0</v>
      </c>
      <c r="H218" s="7"/>
      <c r="I218" s="7"/>
      <c r="J218" s="7"/>
    </row>
    <row r="219" spans="1:10" x14ac:dyDescent="0.2">
      <c r="H219" s="7"/>
      <c r="I219" s="7"/>
      <c r="J219" s="7"/>
    </row>
    <row r="220" spans="1:10" x14ac:dyDescent="0.2">
      <c r="H220" s="7"/>
      <c r="I220" s="7"/>
      <c r="J220" s="7"/>
    </row>
    <row r="221" spans="1:10" x14ac:dyDescent="0.2">
      <c r="A221" t="s">
        <v>62</v>
      </c>
      <c r="B221" t="s">
        <v>47</v>
      </c>
      <c r="C221">
        <v>17</v>
      </c>
      <c r="D221">
        <v>1</v>
      </c>
      <c r="E221">
        <v>5.3810000000000002</v>
      </c>
      <c r="F221">
        <v>5.3810000000000002</v>
      </c>
      <c r="G221">
        <v>0</v>
      </c>
      <c r="H221" s="7">
        <f>AVERAGE(F221:F225)/B$13</f>
        <v>57.592198581560282</v>
      </c>
      <c r="I221" s="7">
        <f>STDEV(F221:F225)/B$13</f>
        <v>0.446470659164175</v>
      </c>
      <c r="J221" s="7">
        <f>I221/H221*100</f>
        <v>0.7752276699975208</v>
      </c>
    </row>
    <row r="222" spans="1:10" x14ac:dyDescent="0.2">
      <c r="A222" t="s">
        <v>62</v>
      </c>
      <c r="B222" t="s">
        <v>47</v>
      </c>
      <c r="C222">
        <v>17</v>
      </c>
      <c r="D222">
        <v>2</v>
      </c>
      <c r="E222">
        <v>5.399</v>
      </c>
      <c r="F222">
        <v>5.399</v>
      </c>
      <c r="G222">
        <v>0</v>
      </c>
      <c r="H222" s="7"/>
      <c r="I222" s="7"/>
      <c r="J222" s="7"/>
    </row>
    <row r="223" spans="1:10" x14ac:dyDescent="0.2">
      <c r="A223" t="s">
        <v>62</v>
      </c>
      <c r="B223" t="s">
        <v>47</v>
      </c>
      <c r="C223">
        <v>17</v>
      </c>
      <c r="D223">
        <v>3</v>
      </c>
      <c r="E223">
        <v>5.4610000000000003</v>
      </c>
      <c r="F223">
        <v>5.4610000000000003</v>
      </c>
      <c r="G223">
        <v>0</v>
      </c>
      <c r="H223" s="7"/>
      <c r="I223" s="7"/>
      <c r="J223" s="7"/>
    </row>
    <row r="224" spans="1:10" x14ac:dyDescent="0.2">
      <c r="H224" s="7"/>
      <c r="I224" s="7"/>
      <c r="J224" s="7"/>
    </row>
    <row r="225" spans="1:10" x14ac:dyDescent="0.2">
      <c r="H225" s="7"/>
      <c r="I225" s="7"/>
      <c r="J225" s="7"/>
    </row>
    <row r="226" spans="1:10" x14ac:dyDescent="0.2">
      <c r="A226" t="s">
        <v>63</v>
      </c>
      <c r="B226" t="s">
        <v>47</v>
      </c>
      <c r="C226">
        <v>18</v>
      </c>
      <c r="D226">
        <v>1</v>
      </c>
      <c r="E226">
        <v>5.3940000000000001</v>
      </c>
      <c r="F226">
        <v>5.3940000000000001</v>
      </c>
      <c r="G226">
        <v>0</v>
      </c>
      <c r="H226" s="7">
        <f>AVERAGE(F226:F230)/B$13</f>
        <v>57.251773049645394</v>
      </c>
      <c r="I226" s="7">
        <f>STDEV(F226:F230)/B$13</f>
        <v>0.24591118365369685</v>
      </c>
      <c r="J226" s="7">
        <f>I226/H226*100</f>
        <v>0.42952588287607618</v>
      </c>
    </row>
    <row r="227" spans="1:10" x14ac:dyDescent="0.2">
      <c r="A227" t="s">
        <v>63</v>
      </c>
      <c r="B227" t="s">
        <v>47</v>
      </c>
      <c r="C227">
        <v>18</v>
      </c>
      <c r="D227">
        <v>2</v>
      </c>
      <c r="E227">
        <v>5.3959999999999999</v>
      </c>
      <c r="F227">
        <v>5.3959999999999999</v>
      </c>
      <c r="G227">
        <v>0</v>
      </c>
      <c r="H227" s="7"/>
      <c r="I227" s="7"/>
      <c r="J227" s="7"/>
    </row>
    <row r="228" spans="1:10" x14ac:dyDescent="0.2">
      <c r="A228" t="s">
        <v>63</v>
      </c>
      <c r="B228" t="s">
        <v>47</v>
      </c>
      <c r="C228">
        <v>18</v>
      </c>
      <c r="D228">
        <v>3</v>
      </c>
      <c r="E228">
        <v>5.3550000000000004</v>
      </c>
      <c r="F228">
        <v>5.3550000000000004</v>
      </c>
      <c r="G228">
        <v>0</v>
      </c>
      <c r="H228" s="7"/>
      <c r="I228" s="7"/>
      <c r="J228" s="7"/>
    </row>
    <row r="229" spans="1:10" x14ac:dyDescent="0.2">
      <c r="H229" s="7"/>
      <c r="I229" s="7"/>
      <c r="J229" s="7"/>
    </row>
    <row r="230" spans="1:10" x14ac:dyDescent="0.2">
      <c r="H230" s="7"/>
      <c r="I230" s="7"/>
      <c r="J230" s="7"/>
    </row>
    <row r="231" spans="1:10" x14ac:dyDescent="0.2">
      <c r="A231" t="s">
        <v>34</v>
      </c>
      <c r="B231" t="s">
        <v>35</v>
      </c>
      <c r="C231">
        <v>0</v>
      </c>
      <c r="D231">
        <v>1</v>
      </c>
      <c r="E231">
        <v>0.2208</v>
      </c>
      <c r="F231">
        <v>0.2208</v>
      </c>
      <c r="G231">
        <v>0</v>
      </c>
      <c r="H231" s="7">
        <f>AVERAGE(F231:F235)/B$13</f>
        <v>2.0322695035460989</v>
      </c>
      <c r="I231" s="7">
        <f>STDEV(F231:F235)/B$13</f>
        <v>0.28348685248777422</v>
      </c>
      <c r="J231" s="7">
        <f>I231/H231*100</f>
        <v>13.949274542235621</v>
      </c>
    </row>
    <row r="232" spans="1:10" x14ac:dyDescent="0.2">
      <c r="A232" t="s">
        <v>34</v>
      </c>
      <c r="B232" t="s">
        <v>35</v>
      </c>
      <c r="C232">
        <v>0</v>
      </c>
      <c r="D232">
        <v>2</v>
      </c>
      <c r="E232">
        <v>0.18290000000000001</v>
      </c>
      <c r="F232">
        <v>0.18290000000000001</v>
      </c>
      <c r="G232">
        <v>0</v>
      </c>
      <c r="H232" s="7"/>
      <c r="I232" s="7"/>
      <c r="J232" s="7"/>
    </row>
    <row r="233" spans="1:10" x14ac:dyDescent="0.2">
      <c r="A233" t="s">
        <v>34</v>
      </c>
      <c r="B233" t="s">
        <v>35</v>
      </c>
      <c r="C233">
        <v>0</v>
      </c>
      <c r="D233">
        <v>3</v>
      </c>
      <c r="E233">
        <v>0.1694</v>
      </c>
      <c r="F233">
        <v>0.1694</v>
      </c>
      <c r="G233">
        <v>0</v>
      </c>
      <c r="H233" s="7"/>
      <c r="I233" s="7"/>
      <c r="J233" s="7"/>
    </row>
    <row r="234" spans="1:10" x14ac:dyDescent="0.2">
      <c r="H234" s="7"/>
      <c r="I234" s="7"/>
      <c r="J234" s="7"/>
    </row>
    <row r="235" spans="1:10" x14ac:dyDescent="0.2">
      <c r="H235" s="7"/>
      <c r="I235" s="7"/>
      <c r="J235" s="7"/>
    </row>
    <row r="236" spans="1:10" x14ac:dyDescent="0.2">
      <c r="A236" t="s">
        <v>34</v>
      </c>
      <c r="B236" t="s">
        <v>35</v>
      </c>
      <c r="C236">
        <v>0</v>
      </c>
      <c r="D236">
        <v>1</v>
      </c>
      <c r="E236">
        <v>0.12230000000000001</v>
      </c>
      <c r="F236">
        <v>0.12230000000000001</v>
      </c>
      <c r="G236">
        <v>0</v>
      </c>
      <c r="H236" s="7">
        <f>AVERAGE(F236:F240)/B$13</f>
        <v>1.617730496453901</v>
      </c>
      <c r="I236" s="7">
        <f>STDEV(F236:F240)/B$13</f>
        <v>0.30094602110734031</v>
      </c>
      <c r="J236" s="7">
        <f>I236/H236*100</f>
        <v>18.602976315710205</v>
      </c>
    </row>
    <row r="237" spans="1:10" x14ac:dyDescent="0.2">
      <c r="A237" t="s">
        <v>34</v>
      </c>
      <c r="B237" t="s">
        <v>35</v>
      </c>
      <c r="C237">
        <v>0</v>
      </c>
      <c r="D237">
        <v>2</v>
      </c>
      <c r="E237">
        <v>0.15529999999999999</v>
      </c>
      <c r="F237">
        <v>0.15529999999999999</v>
      </c>
      <c r="G237">
        <v>0</v>
      </c>
      <c r="H237" s="7"/>
      <c r="I237" s="7"/>
      <c r="J237" s="7"/>
    </row>
    <row r="238" spans="1:10" x14ac:dyDescent="0.2">
      <c r="A238" t="s">
        <v>34</v>
      </c>
      <c r="B238" t="s">
        <v>35</v>
      </c>
      <c r="C238">
        <v>0</v>
      </c>
      <c r="D238">
        <v>3</v>
      </c>
      <c r="E238">
        <v>0.17860000000000001</v>
      </c>
      <c r="F238">
        <v>0.17860000000000001</v>
      </c>
      <c r="G238">
        <v>0</v>
      </c>
      <c r="H238" s="7"/>
      <c r="I238" s="7"/>
      <c r="J238" s="7"/>
    </row>
    <row r="239" spans="1:10" x14ac:dyDescent="0.2">
      <c r="H239" s="7"/>
      <c r="I239" s="7"/>
      <c r="J239" s="7"/>
    </row>
    <row r="240" spans="1:10" x14ac:dyDescent="0.2">
      <c r="H240" s="7"/>
      <c r="I240" s="7"/>
      <c r="J240" s="7"/>
    </row>
    <row r="241" spans="1:10" x14ac:dyDescent="0.2">
      <c r="A241" t="s">
        <v>65</v>
      </c>
      <c r="B241" t="s">
        <v>49</v>
      </c>
      <c r="C241">
        <v>19</v>
      </c>
      <c r="D241">
        <v>1</v>
      </c>
      <c r="E241">
        <v>3.5640000000000001</v>
      </c>
      <c r="F241">
        <v>3.5640000000000001</v>
      </c>
      <c r="G241">
        <v>0</v>
      </c>
      <c r="H241" s="7">
        <f>AVERAGE(F241:F245)/B$13</f>
        <v>37.567375886524822</v>
      </c>
      <c r="I241" s="7">
        <f>STDEV(F241:F245)/B$13</f>
        <v>0.30114714532712361</v>
      </c>
      <c r="J241" s="7">
        <f>I241/H241*100</f>
        <v>0.80161879348922849</v>
      </c>
    </row>
    <row r="242" spans="1:10" x14ac:dyDescent="0.2">
      <c r="A242" t="s">
        <v>65</v>
      </c>
      <c r="B242" t="s">
        <v>49</v>
      </c>
      <c r="C242">
        <v>19</v>
      </c>
      <c r="D242">
        <v>2</v>
      </c>
      <c r="E242">
        <v>3.516</v>
      </c>
      <c r="F242">
        <v>3.516</v>
      </c>
      <c r="G242">
        <v>0</v>
      </c>
      <c r="H242" s="7"/>
      <c r="I242" s="7"/>
      <c r="J242" s="7"/>
    </row>
    <row r="243" spans="1:10" x14ac:dyDescent="0.2">
      <c r="A243" t="s">
        <v>65</v>
      </c>
      <c r="B243" t="s">
        <v>49</v>
      </c>
      <c r="C243">
        <v>19</v>
      </c>
      <c r="D243">
        <v>3</v>
      </c>
      <c r="E243">
        <v>3.5139999999999998</v>
      </c>
      <c r="F243">
        <v>3.5139999999999998</v>
      </c>
      <c r="G243">
        <v>0</v>
      </c>
      <c r="H243" s="7"/>
      <c r="I243" s="7"/>
      <c r="J243" s="7"/>
    </row>
    <row r="244" spans="1:10" x14ac:dyDescent="0.2">
      <c r="H244" s="7"/>
      <c r="I244" s="7"/>
      <c r="J244" s="7"/>
    </row>
    <row r="245" spans="1:10" x14ac:dyDescent="0.2">
      <c r="H245" s="7"/>
      <c r="I245" s="7"/>
      <c r="J245" s="7"/>
    </row>
    <row r="246" spans="1:10" x14ac:dyDescent="0.2">
      <c r="A246" t="s">
        <v>67</v>
      </c>
      <c r="B246" t="s">
        <v>49</v>
      </c>
      <c r="C246">
        <v>20</v>
      </c>
      <c r="D246">
        <v>1</v>
      </c>
      <c r="E246">
        <v>3.3620000000000001</v>
      </c>
      <c r="F246">
        <v>3.3620000000000001</v>
      </c>
      <c r="G246">
        <v>0</v>
      </c>
      <c r="H246" s="7">
        <f>AVERAGE(F246:F250)/B$13</f>
        <v>36.134751773049643</v>
      </c>
      <c r="I246" s="7">
        <f>STDEV(F246:F250)/B$13</f>
        <v>0.37239108064751908</v>
      </c>
      <c r="J246" s="7">
        <f>I246/H246*100</f>
        <v>1.0305621662669322</v>
      </c>
    </row>
    <row r="247" spans="1:10" x14ac:dyDescent="0.2">
      <c r="A247" t="s">
        <v>67</v>
      </c>
      <c r="B247" t="s">
        <v>49</v>
      </c>
      <c r="C247">
        <v>20</v>
      </c>
      <c r="D247">
        <v>2</v>
      </c>
      <c r="E247">
        <v>3.3959999999999999</v>
      </c>
      <c r="F247">
        <v>3.3959999999999999</v>
      </c>
      <c r="G247">
        <v>0</v>
      </c>
      <c r="H247" s="7"/>
      <c r="I247" s="7"/>
      <c r="J247" s="7"/>
    </row>
    <row r="248" spans="1:10" x14ac:dyDescent="0.2">
      <c r="A248" t="s">
        <v>67</v>
      </c>
      <c r="B248" t="s">
        <v>49</v>
      </c>
      <c r="C248">
        <v>20</v>
      </c>
      <c r="D248">
        <v>3</v>
      </c>
      <c r="E248">
        <v>3.4319999999999999</v>
      </c>
      <c r="F248">
        <v>3.4319999999999999</v>
      </c>
      <c r="G248">
        <v>0</v>
      </c>
      <c r="H248" s="7"/>
      <c r="I248" s="7"/>
      <c r="J248" s="7"/>
    </row>
    <row r="249" spans="1:10" x14ac:dyDescent="0.2">
      <c r="H249" s="7"/>
      <c r="I249" s="7"/>
      <c r="J249" s="7"/>
    </row>
    <row r="250" spans="1:10" x14ac:dyDescent="0.2">
      <c r="H250" s="7"/>
      <c r="I250" s="7"/>
      <c r="J250" s="7"/>
    </row>
    <row r="251" spans="1:10" x14ac:dyDescent="0.2">
      <c r="A251" t="s">
        <v>66</v>
      </c>
      <c r="B251" t="s">
        <v>35</v>
      </c>
      <c r="C251">
        <v>0</v>
      </c>
      <c r="D251">
        <v>1</v>
      </c>
      <c r="E251">
        <v>0.1699</v>
      </c>
      <c r="F251">
        <v>0.1699</v>
      </c>
      <c r="G251">
        <v>0</v>
      </c>
      <c r="H251" s="7">
        <f>AVERAGE(F251:F255)/B$13</f>
        <v>1.74822695035461</v>
      </c>
      <c r="I251" s="7">
        <f>STDEV(F251:F255)/B$13</f>
        <v>5.2724903956369529E-2</v>
      </c>
      <c r="J251" s="7">
        <f>I251/H251*100</f>
        <v>3.0159072851310764</v>
      </c>
    </row>
    <row r="252" spans="1:10" x14ac:dyDescent="0.2">
      <c r="A252" t="s">
        <v>66</v>
      </c>
      <c r="B252" t="s">
        <v>35</v>
      </c>
      <c r="C252">
        <v>0</v>
      </c>
      <c r="D252">
        <v>2</v>
      </c>
      <c r="E252">
        <v>0.16039999999999999</v>
      </c>
      <c r="F252">
        <v>0.16039999999999999</v>
      </c>
      <c r="G252">
        <v>0</v>
      </c>
      <c r="H252" s="7"/>
      <c r="I252" s="7"/>
      <c r="J252" s="7"/>
    </row>
    <row r="253" spans="1:10" x14ac:dyDescent="0.2">
      <c r="A253" t="s">
        <v>66</v>
      </c>
      <c r="B253" t="s">
        <v>35</v>
      </c>
      <c r="C253">
        <v>0</v>
      </c>
      <c r="D253">
        <v>3</v>
      </c>
      <c r="E253">
        <v>0.16270000000000001</v>
      </c>
      <c r="F253">
        <v>0.16270000000000001</v>
      </c>
      <c r="G253">
        <v>0</v>
      </c>
      <c r="H253" s="7"/>
      <c r="I253" s="7"/>
      <c r="J253" s="7"/>
    </row>
    <row r="254" spans="1:10" x14ac:dyDescent="0.2">
      <c r="H254" s="7"/>
      <c r="I254" s="7"/>
      <c r="J254" s="7"/>
    </row>
    <row r="255" spans="1:10" x14ac:dyDescent="0.2">
      <c r="H255" s="7"/>
      <c r="I255" s="7"/>
      <c r="J255" s="7"/>
    </row>
    <row r="256" spans="1:10" x14ac:dyDescent="0.2">
      <c r="A256" t="s">
        <v>66</v>
      </c>
      <c r="B256" t="s">
        <v>35</v>
      </c>
      <c r="C256">
        <v>0</v>
      </c>
      <c r="D256">
        <v>1</v>
      </c>
      <c r="E256">
        <v>0.15820000000000001</v>
      </c>
      <c r="F256">
        <v>0.15820000000000001</v>
      </c>
      <c r="G256">
        <v>0</v>
      </c>
      <c r="H256" s="7">
        <f>AVERAGE(F256:F260)/B$13</f>
        <v>1.6617021276595745</v>
      </c>
      <c r="I256" s="7">
        <f>STDEV(F256:F260)/B$13</f>
        <v>0.19661002066615721</v>
      </c>
      <c r="J256" s="7">
        <f>I256/H256*100</f>
        <v>11.831845033686797</v>
      </c>
    </row>
    <row r="257" spans="1:10" x14ac:dyDescent="0.2">
      <c r="A257" t="s">
        <v>66</v>
      </c>
      <c r="B257" t="s">
        <v>35</v>
      </c>
      <c r="C257">
        <v>0</v>
      </c>
      <c r="D257">
        <v>2</v>
      </c>
      <c r="E257">
        <v>0.1368</v>
      </c>
      <c r="F257">
        <v>0.1368</v>
      </c>
      <c r="G257">
        <v>0</v>
      </c>
      <c r="H257" s="7"/>
      <c r="I257" s="7"/>
      <c r="J257" s="7"/>
    </row>
    <row r="258" spans="1:10" x14ac:dyDescent="0.2">
      <c r="A258" t="s">
        <v>66</v>
      </c>
      <c r="B258" t="s">
        <v>35</v>
      </c>
      <c r="C258">
        <v>0</v>
      </c>
      <c r="D258">
        <v>3</v>
      </c>
      <c r="E258">
        <v>0.1736</v>
      </c>
      <c r="F258">
        <v>0.1736</v>
      </c>
      <c r="G258">
        <v>0</v>
      </c>
      <c r="H258" s="7"/>
      <c r="I258" s="7"/>
      <c r="J258" s="7"/>
    </row>
    <row r="259" spans="1:10" x14ac:dyDescent="0.2">
      <c r="H259" s="7"/>
      <c r="I259" s="7"/>
      <c r="J259" s="7"/>
    </row>
    <row r="260" spans="1:10" x14ac:dyDescent="0.2">
      <c r="H260" s="7"/>
      <c r="I260" s="7"/>
      <c r="J260" s="7"/>
    </row>
    <row r="261" spans="1:10" x14ac:dyDescent="0.2">
      <c r="A261" t="s">
        <v>44</v>
      </c>
      <c r="B261" t="s">
        <v>213</v>
      </c>
      <c r="C261">
        <v>6</v>
      </c>
      <c r="D261">
        <v>1</v>
      </c>
      <c r="E261">
        <v>3.863</v>
      </c>
      <c r="F261">
        <v>3.863</v>
      </c>
      <c r="G261">
        <v>0</v>
      </c>
      <c r="H261" s="7">
        <f>AVERAGE(F261:F265)/B$13</f>
        <v>41.758865248226947</v>
      </c>
      <c r="I261" s="7">
        <f>STDEV(F261:F265)/B$13</f>
        <v>0.87054390342610655</v>
      </c>
      <c r="J261" s="7">
        <f>I261/H261*100</f>
        <v>2.0846924317778708</v>
      </c>
    </row>
    <row r="262" spans="1:10" x14ac:dyDescent="0.2">
      <c r="A262" t="s">
        <v>44</v>
      </c>
      <c r="B262" t="s">
        <v>213</v>
      </c>
      <c r="C262">
        <v>6</v>
      </c>
      <c r="D262">
        <v>2</v>
      </c>
      <c r="E262">
        <v>3.895</v>
      </c>
      <c r="F262">
        <v>3.895</v>
      </c>
      <c r="G262">
        <v>0</v>
      </c>
      <c r="H262" s="7"/>
      <c r="I262" s="7"/>
      <c r="J262" s="7"/>
    </row>
    <row r="263" spans="1:10" x14ac:dyDescent="0.2">
      <c r="A263" t="s">
        <v>44</v>
      </c>
      <c r="B263" t="s">
        <v>213</v>
      </c>
      <c r="C263">
        <v>6</v>
      </c>
      <c r="D263">
        <v>3</v>
      </c>
      <c r="E263">
        <v>4.0179999999999998</v>
      </c>
      <c r="F263">
        <v>4.0179999999999998</v>
      </c>
      <c r="G263">
        <v>0</v>
      </c>
      <c r="H263" s="7"/>
      <c r="I263" s="7"/>
      <c r="J263" s="7"/>
    </row>
    <row r="264" spans="1:10" x14ac:dyDescent="0.2">
      <c r="H264" s="7"/>
      <c r="I264" s="7"/>
      <c r="J264" s="7"/>
    </row>
    <row r="265" spans="1:10" x14ac:dyDescent="0.2">
      <c r="H265" s="7"/>
      <c r="I265" s="7"/>
      <c r="J265" s="7"/>
    </row>
    <row r="266" spans="1:10" x14ac:dyDescent="0.2">
      <c r="A266" t="s">
        <v>66</v>
      </c>
      <c r="B266" t="s">
        <v>35</v>
      </c>
      <c r="C266">
        <v>0</v>
      </c>
      <c r="D266">
        <v>1</v>
      </c>
      <c r="E266">
        <v>0</v>
      </c>
      <c r="F266">
        <v>0</v>
      </c>
      <c r="G266">
        <v>0</v>
      </c>
      <c r="H266" s="7">
        <f>AVERAGE(F266:F270)/B$13</f>
        <v>0.96737588652482265</v>
      </c>
      <c r="I266" s="7">
        <f>STDEV(F266:F270)/B$13</f>
        <v>0.83945900073367552</v>
      </c>
      <c r="J266" s="7">
        <f>I266/H266*100</f>
        <v>86.776920163818374</v>
      </c>
    </row>
    <row r="267" spans="1:10" x14ac:dyDescent="0.2">
      <c r="A267" t="s">
        <v>66</v>
      </c>
      <c r="B267" t="s">
        <v>35</v>
      </c>
      <c r="C267">
        <v>0</v>
      </c>
      <c r="D267">
        <v>2</v>
      </c>
      <c r="E267">
        <v>0.1414</v>
      </c>
      <c r="F267">
        <v>0.1414</v>
      </c>
      <c r="G267">
        <v>0</v>
      </c>
      <c r="H267" s="7"/>
      <c r="I267" s="7"/>
      <c r="J267" s="7"/>
    </row>
    <row r="268" spans="1:10" x14ac:dyDescent="0.2">
      <c r="A268" t="s">
        <v>66</v>
      </c>
      <c r="B268" t="s">
        <v>35</v>
      </c>
      <c r="C268">
        <v>0</v>
      </c>
      <c r="D268">
        <v>3</v>
      </c>
      <c r="E268">
        <v>0.13139999999999999</v>
      </c>
      <c r="F268">
        <v>0.13139999999999999</v>
      </c>
      <c r="G268">
        <v>0</v>
      </c>
      <c r="H268" s="7"/>
      <c r="I268" s="7"/>
      <c r="J268" s="7"/>
    </row>
    <row r="269" spans="1:10" x14ac:dyDescent="0.2">
      <c r="H269" s="7"/>
      <c r="I269" s="7"/>
      <c r="J269" s="7"/>
    </row>
    <row r="270" spans="1:10" x14ac:dyDescent="0.2">
      <c r="H270" s="7"/>
      <c r="I270" s="7"/>
      <c r="J270" s="7"/>
    </row>
    <row r="271" spans="1:10" x14ac:dyDescent="0.2">
      <c r="A271" t="s">
        <v>66</v>
      </c>
      <c r="B271" t="s">
        <v>35</v>
      </c>
      <c r="C271">
        <v>0</v>
      </c>
      <c r="D271">
        <v>1</v>
      </c>
      <c r="E271">
        <v>0.1221</v>
      </c>
      <c r="F271">
        <v>0.1221</v>
      </c>
      <c r="G271">
        <v>0</v>
      </c>
      <c r="H271" s="7">
        <f>AVERAGE(F271:F275)/B$13</f>
        <v>1.0617021276595744</v>
      </c>
      <c r="I271" s="7">
        <f>STDEV(F271:F275)/B$13</f>
        <v>0.96520438824685806</v>
      </c>
      <c r="J271" s="7">
        <f>I271/H271*100</f>
        <v>90.91103456433332</v>
      </c>
    </row>
    <row r="272" spans="1:10" x14ac:dyDescent="0.2">
      <c r="A272" t="s">
        <v>66</v>
      </c>
      <c r="B272" t="s">
        <v>35</v>
      </c>
      <c r="C272">
        <v>0</v>
      </c>
      <c r="D272">
        <v>2</v>
      </c>
      <c r="E272">
        <v>0</v>
      </c>
      <c r="F272">
        <v>0</v>
      </c>
      <c r="G272">
        <v>0</v>
      </c>
      <c r="H272" s="7"/>
      <c r="I272" s="7"/>
      <c r="J272" s="7"/>
    </row>
    <row r="273" spans="1:10" x14ac:dyDescent="0.2">
      <c r="A273" t="s">
        <v>66</v>
      </c>
      <c r="B273" t="s">
        <v>35</v>
      </c>
      <c r="C273">
        <v>0</v>
      </c>
      <c r="D273">
        <v>3</v>
      </c>
      <c r="E273">
        <v>0.17730000000000001</v>
      </c>
      <c r="F273">
        <v>0.17730000000000001</v>
      </c>
      <c r="G273">
        <v>0</v>
      </c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H275" s="7"/>
      <c r="I275" s="7"/>
      <c r="J275" s="7"/>
    </row>
    <row r="276" spans="1:10" x14ac:dyDescent="0.2">
      <c r="A276" t="s">
        <v>46</v>
      </c>
      <c r="B276" t="s">
        <v>278</v>
      </c>
      <c r="C276">
        <v>7</v>
      </c>
      <c r="D276">
        <v>1</v>
      </c>
      <c r="E276">
        <v>7.3659999999999997</v>
      </c>
      <c r="F276">
        <v>7.3659999999999997</v>
      </c>
      <c r="G276">
        <v>0</v>
      </c>
      <c r="H276" s="7">
        <f>AVERAGE(F276:F280)/B$13</f>
        <v>78.223404255319139</v>
      </c>
      <c r="I276" s="7">
        <f>STDEV(F276:F280)/B$13</f>
        <v>0.48831989010759769</v>
      </c>
      <c r="J276" s="7">
        <f>I276/H276*100</f>
        <v>0.62426315340832572</v>
      </c>
    </row>
    <row r="277" spans="1:10" x14ac:dyDescent="0.2">
      <c r="A277" t="s">
        <v>46</v>
      </c>
      <c r="B277" t="s">
        <v>278</v>
      </c>
      <c r="C277">
        <v>7</v>
      </c>
      <c r="D277">
        <v>2</v>
      </c>
      <c r="E277">
        <v>7.3019999999999996</v>
      </c>
      <c r="F277">
        <v>7.3019999999999996</v>
      </c>
      <c r="G277">
        <v>0</v>
      </c>
      <c r="H277" s="7"/>
      <c r="I277" s="7"/>
      <c r="J277" s="7"/>
    </row>
    <row r="278" spans="1:10" x14ac:dyDescent="0.2">
      <c r="A278" t="s">
        <v>46</v>
      </c>
      <c r="B278" t="s">
        <v>278</v>
      </c>
      <c r="C278">
        <v>7</v>
      </c>
      <c r="D278">
        <v>3</v>
      </c>
      <c r="E278">
        <v>7.391</v>
      </c>
      <c r="F278">
        <v>7.391</v>
      </c>
      <c r="G278">
        <v>0</v>
      </c>
      <c r="H278" s="7"/>
      <c r="I278" s="7"/>
      <c r="J278" s="7"/>
    </row>
    <row r="279" spans="1:10" x14ac:dyDescent="0.2">
      <c r="H279" s="7"/>
      <c r="I279" s="7"/>
      <c r="J279" s="7"/>
    </row>
    <row r="280" spans="1:10" x14ac:dyDescent="0.2">
      <c r="H280" s="7"/>
      <c r="I280" s="7"/>
      <c r="J280" s="7"/>
    </row>
    <row r="281" spans="1:10" x14ac:dyDescent="0.2">
      <c r="A281" t="s">
        <v>48</v>
      </c>
      <c r="B281" t="s">
        <v>278</v>
      </c>
      <c r="C281">
        <v>8</v>
      </c>
      <c r="D281">
        <v>1</v>
      </c>
      <c r="E281">
        <v>7.3259999999999996</v>
      </c>
      <c r="F281">
        <v>7.3259999999999996</v>
      </c>
      <c r="G281">
        <v>0</v>
      </c>
      <c r="H281" s="7">
        <f>AVERAGE(F281:F285)/B$13</f>
        <v>77.5</v>
      </c>
      <c r="I281" s="7">
        <f>STDEV(F281:F285)/B$13</f>
        <v>0.40045808988763093</v>
      </c>
      <c r="J281" s="7">
        <f>I281/H281*100</f>
        <v>0.51672011598403988</v>
      </c>
    </row>
    <row r="282" spans="1:10" x14ac:dyDescent="0.2">
      <c r="A282" t="s">
        <v>48</v>
      </c>
      <c r="B282" t="s">
        <v>278</v>
      </c>
      <c r="C282">
        <v>8</v>
      </c>
      <c r="D282">
        <v>2</v>
      </c>
      <c r="E282">
        <v>7.2519999999999998</v>
      </c>
      <c r="F282">
        <v>7.2519999999999998</v>
      </c>
      <c r="G282">
        <v>0</v>
      </c>
      <c r="H282" s="7"/>
      <c r="I282" s="7"/>
      <c r="J282" s="7"/>
    </row>
    <row r="283" spans="1:10" x14ac:dyDescent="0.2">
      <c r="A283" t="s">
        <v>48</v>
      </c>
      <c r="B283" t="s">
        <v>278</v>
      </c>
      <c r="C283">
        <v>8</v>
      </c>
      <c r="D283">
        <v>3</v>
      </c>
      <c r="E283">
        <v>7.2770000000000001</v>
      </c>
      <c r="F283">
        <v>7.2770000000000001</v>
      </c>
      <c r="G283">
        <v>0</v>
      </c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H285" s="7"/>
      <c r="I285" s="7"/>
      <c r="J285" s="7"/>
    </row>
    <row r="286" spans="1:10" x14ac:dyDescent="0.2">
      <c r="A286" t="s">
        <v>66</v>
      </c>
      <c r="B286" t="s">
        <v>35</v>
      </c>
      <c r="C286">
        <v>0</v>
      </c>
      <c r="D286">
        <v>1</v>
      </c>
      <c r="E286">
        <v>0.13350000000000001</v>
      </c>
      <c r="F286">
        <v>0.13350000000000001</v>
      </c>
      <c r="G286">
        <v>0</v>
      </c>
      <c r="H286" s="7">
        <f>AVERAGE(F286:F290)/B$13</f>
        <v>0.98226950354609932</v>
      </c>
      <c r="I286" s="7">
        <f>STDEV(F286:F290)/B$13</f>
        <v>0.85233172400072066</v>
      </c>
      <c r="J286" s="7">
        <f>I286/H286*100</f>
        <v>86.771677317040869</v>
      </c>
    </row>
    <row r="287" spans="1:10" x14ac:dyDescent="0.2">
      <c r="A287" t="s">
        <v>66</v>
      </c>
      <c r="B287" t="s">
        <v>35</v>
      </c>
      <c r="C287">
        <v>0</v>
      </c>
      <c r="D287">
        <v>2</v>
      </c>
      <c r="E287">
        <v>0</v>
      </c>
      <c r="F287">
        <v>0</v>
      </c>
      <c r="G287">
        <v>0</v>
      </c>
      <c r="H287" s="7"/>
      <c r="I287" s="7"/>
      <c r="J287" s="7"/>
    </row>
    <row r="288" spans="1:10" x14ac:dyDescent="0.2">
      <c r="A288" t="s">
        <v>66</v>
      </c>
      <c r="B288" t="s">
        <v>35</v>
      </c>
      <c r="C288">
        <v>0</v>
      </c>
      <c r="D288">
        <v>3</v>
      </c>
      <c r="E288">
        <v>0.14349999999999999</v>
      </c>
      <c r="F288">
        <v>0.14349999999999999</v>
      </c>
      <c r="G288">
        <v>0</v>
      </c>
      <c r="H288" s="7"/>
      <c r="I288" s="7"/>
      <c r="J288" s="7"/>
    </row>
    <row r="289" spans="1:10" x14ac:dyDescent="0.2">
      <c r="H289" s="7"/>
      <c r="I289" s="7"/>
      <c r="J289" s="7"/>
    </row>
    <row r="290" spans="1:10" x14ac:dyDescent="0.2">
      <c r="H290" s="7"/>
      <c r="I290" s="7"/>
      <c r="J290" s="7"/>
    </row>
    <row r="291" spans="1:10" x14ac:dyDescent="0.2">
      <c r="A291" t="s">
        <v>66</v>
      </c>
      <c r="B291" t="s">
        <v>35</v>
      </c>
      <c r="C291">
        <v>0</v>
      </c>
      <c r="D291">
        <v>1</v>
      </c>
      <c r="E291">
        <v>0</v>
      </c>
      <c r="G291">
        <v>1</v>
      </c>
      <c r="H291" s="7">
        <f>AVERAGE(F291:F295)/B$13</f>
        <v>1.7833333333333332</v>
      </c>
      <c r="I291" s="7">
        <f>STDEV(F291:F295)/B$13</f>
        <v>0.20073521872561151</v>
      </c>
      <c r="J291" s="7">
        <f>I291/H291*100</f>
        <v>11.256180489286628</v>
      </c>
    </row>
    <row r="292" spans="1:10" x14ac:dyDescent="0.2">
      <c r="A292" t="s">
        <v>66</v>
      </c>
      <c r="B292" t="s">
        <v>35</v>
      </c>
      <c r="C292">
        <v>0</v>
      </c>
      <c r="D292">
        <v>2</v>
      </c>
      <c r="E292">
        <v>0.17130000000000001</v>
      </c>
      <c r="F292">
        <v>0.17130000000000001</v>
      </c>
      <c r="G292">
        <v>0</v>
      </c>
      <c r="H292" s="7"/>
      <c r="I292" s="7"/>
      <c r="J292" s="7"/>
    </row>
    <row r="293" spans="1:10" x14ac:dyDescent="0.2">
      <c r="A293" t="s">
        <v>66</v>
      </c>
      <c r="B293" t="s">
        <v>35</v>
      </c>
      <c r="C293">
        <v>0</v>
      </c>
      <c r="D293">
        <v>3</v>
      </c>
      <c r="E293">
        <v>0.18440000000000001</v>
      </c>
      <c r="F293">
        <v>0.18440000000000001</v>
      </c>
      <c r="G293">
        <v>0</v>
      </c>
      <c r="H293" s="7"/>
      <c r="I293" s="7"/>
      <c r="J293" s="7"/>
    </row>
    <row r="294" spans="1:10" x14ac:dyDescent="0.2">
      <c r="A294" t="s">
        <v>66</v>
      </c>
      <c r="B294" t="s">
        <v>35</v>
      </c>
      <c r="C294">
        <v>0</v>
      </c>
      <c r="D294">
        <v>4</v>
      </c>
      <c r="E294">
        <v>0.1472</v>
      </c>
      <c r="F294">
        <v>0.1472</v>
      </c>
      <c r="G294">
        <v>0</v>
      </c>
      <c r="H294" s="7"/>
      <c r="I294" s="7"/>
      <c r="J294" s="7"/>
    </row>
    <row r="295" spans="1:10" x14ac:dyDescent="0.2">
      <c r="H295" s="7"/>
      <c r="I295" s="7"/>
      <c r="J295" s="7"/>
    </row>
    <row r="296" spans="1:10" x14ac:dyDescent="0.2">
      <c r="H296" s="7"/>
      <c r="I296" s="7"/>
      <c r="J296" s="7"/>
    </row>
    <row r="297" spans="1:10" x14ac:dyDescent="0.2">
      <c r="A297" t="s">
        <v>50</v>
      </c>
      <c r="B297" t="s">
        <v>279</v>
      </c>
      <c r="C297">
        <v>9</v>
      </c>
      <c r="D297">
        <v>1</v>
      </c>
      <c r="E297">
        <v>4.1310000000000002</v>
      </c>
      <c r="F297">
        <v>4.1310000000000002</v>
      </c>
      <c r="G297">
        <v>0</v>
      </c>
      <c r="H297" s="7">
        <f>AVERAGE(F297:F301)/B$13</f>
        <v>44.960992907801419</v>
      </c>
      <c r="I297" s="7">
        <f>STDEV(F297:F301)/B$13</f>
        <v>0.88351261309508888</v>
      </c>
      <c r="J297" s="7">
        <f>I297/H297*100</f>
        <v>1.9650647282342066</v>
      </c>
    </row>
    <row r="298" spans="1:10" x14ac:dyDescent="0.2">
      <c r="A298" t="s">
        <v>50</v>
      </c>
      <c r="B298" t="s">
        <v>279</v>
      </c>
      <c r="C298">
        <v>9</v>
      </c>
      <c r="D298">
        <v>2</v>
      </c>
      <c r="E298">
        <v>4.5570000000000004</v>
      </c>
      <c r="G298">
        <v>1</v>
      </c>
      <c r="H298" s="7"/>
      <c r="I298" s="7"/>
      <c r="J298" s="7"/>
    </row>
    <row r="299" spans="1:10" x14ac:dyDescent="0.2">
      <c r="A299" t="s">
        <v>50</v>
      </c>
      <c r="B299" t="s">
        <v>279</v>
      </c>
      <c r="C299">
        <v>9</v>
      </c>
      <c r="D299">
        <v>3</v>
      </c>
      <c r="E299">
        <v>4.2649999999999997</v>
      </c>
      <c r="F299">
        <v>4.2649999999999997</v>
      </c>
      <c r="G299">
        <v>0</v>
      </c>
      <c r="H299" s="7"/>
      <c r="I299" s="7"/>
      <c r="J299" s="7"/>
    </row>
    <row r="300" spans="1:10" x14ac:dyDescent="0.2">
      <c r="A300" t="s">
        <v>50</v>
      </c>
      <c r="B300" t="s">
        <v>279</v>
      </c>
      <c r="C300">
        <v>9</v>
      </c>
      <c r="D300">
        <v>4</v>
      </c>
      <c r="E300">
        <v>4.2830000000000004</v>
      </c>
      <c r="F300">
        <v>4.2830000000000004</v>
      </c>
      <c r="G300">
        <v>0</v>
      </c>
      <c r="H300" s="7"/>
      <c r="I300" s="7"/>
      <c r="J300" s="7"/>
    </row>
    <row r="301" spans="1:10" x14ac:dyDescent="0.2">
      <c r="H301" s="7"/>
      <c r="I301" s="7"/>
      <c r="J301" s="7"/>
    </row>
    <row r="302" spans="1:10" x14ac:dyDescent="0.2">
      <c r="H302" s="7"/>
      <c r="I302" s="7"/>
      <c r="J302" s="7"/>
    </row>
    <row r="303" spans="1:10" x14ac:dyDescent="0.2">
      <c r="A303" t="s">
        <v>52</v>
      </c>
      <c r="B303" t="s">
        <v>279</v>
      </c>
      <c r="C303">
        <v>10</v>
      </c>
      <c r="D303">
        <v>1</v>
      </c>
      <c r="E303">
        <v>5.0380000000000003</v>
      </c>
      <c r="G303">
        <v>1</v>
      </c>
      <c r="H303" s="7">
        <f>AVERAGE(F303:F307)/B$13</f>
        <v>45.507092198581553</v>
      </c>
      <c r="I303" s="7">
        <f>STDEV(F303:F307)/B$13</f>
        <v>0.78351142070228152</v>
      </c>
      <c r="J303" s="7">
        <f>I303/H303*100</f>
        <v>1.7217347513289443</v>
      </c>
    </row>
    <row r="304" spans="1:10" x14ac:dyDescent="0.2">
      <c r="A304" t="s">
        <v>52</v>
      </c>
      <c r="B304" t="s">
        <v>279</v>
      </c>
      <c r="C304">
        <v>10</v>
      </c>
      <c r="D304">
        <v>2</v>
      </c>
      <c r="E304">
        <v>4.2450000000000001</v>
      </c>
      <c r="F304">
        <v>4.2450000000000001</v>
      </c>
      <c r="G304">
        <v>0</v>
      </c>
      <c r="H304" s="7"/>
      <c r="I304" s="7"/>
      <c r="J304" s="7"/>
    </row>
    <row r="305" spans="1:10" x14ac:dyDescent="0.2">
      <c r="A305" t="s">
        <v>52</v>
      </c>
      <c r="B305" t="s">
        <v>279</v>
      </c>
      <c r="C305">
        <v>10</v>
      </c>
      <c r="D305">
        <v>3</v>
      </c>
      <c r="E305">
        <v>4.3620000000000001</v>
      </c>
      <c r="F305">
        <v>4.3620000000000001</v>
      </c>
      <c r="G305">
        <v>0</v>
      </c>
      <c r="H305" s="7"/>
      <c r="I305" s="7"/>
      <c r="J305" s="7"/>
    </row>
    <row r="306" spans="1:10" x14ac:dyDescent="0.2">
      <c r="A306" t="s">
        <v>52</v>
      </c>
      <c r="B306" t="s">
        <v>279</v>
      </c>
      <c r="C306">
        <v>10</v>
      </c>
      <c r="D306">
        <v>4</v>
      </c>
      <c r="E306">
        <v>4.226</v>
      </c>
      <c r="F306">
        <v>4.226</v>
      </c>
      <c r="G306">
        <v>0</v>
      </c>
      <c r="H306" s="7"/>
      <c r="I306" s="7"/>
      <c r="J306" s="7"/>
    </row>
    <row r="307" spans="1:10" x14ac:dyDescent="0.2">
      <c r="H307" s="7"/>
      <c r="I307" s="7"/>
      <c r="J307" s="7"/>
    </row>
    <row r="308" spans="1:10" x14ac:dyDescent="0.2">
      <c r="H308" s="7"/>
      <c r="I308" s="7"/>
      <c r="J308" s="7"/>
    </row>
    <row r="309" spans="1:10" x14ac:dyDescent="0.2">
      <c r="A309" t="s">
        <v>66</v>
      </c>
      <c r="B309" t="s">
        <v>35</v>
      </c>
      <c r="C309">
        <v>0</v>
      </c>
      <c r="D309">
        <v>1</v>
      </c>
      <c r="E309">
        <v>0.1946</v>
      </c>
      <c r="F309">
        <v>0.1946</v>
      </c>
      <c r="G309">
        <v>0</v>
      </c>
      <c r="H309" s="7">
        <f>AVERAGE(F309:F313)/B$13</f>
        <v>2.1024822695035459</v>
      </c>
      <c r="I309" s="7">
        <f>STDEV(F309:F313)/B$13</f>
        <v>7.1144155562354927E-2</v>
      </c>
      <c r="J309" s="7">
        <f>I309/H309*100</f>
        <v>3.3838171476782071</v>
      </c>
    </row>
    <row r="310" spans="1:10" x14ac:dyDescent="0.2">
      <c r="A310" t="s">
        <v>66</v>
      </c>
      <c r="B310" t="s">
        <v>35</v>
      </c>
      <c r="C310">
        <v>0</v>
      </c>
      <c r="D310">
        <v>2</v>
      </c>
      <c r="E310">
        <v>0.193</v>
      </c>
      <c r="F310">
        <v>0.193</v>
      </c>
      <c r="G310">
        <v>0</v>
      </c>
      <c r="H310" s="7"/>
      <c r="I310" s="7"/>
      <c r="J310" s="7"/>
    </row>
    <row r="311" spans="1:10" x14ac:dyDescent="0.2">
      <c r="A311" t="s">
        <v>66</v>
      </c>
      <c r="B311" t="s">
        <v>35</v>
      </c>
      <c r="C311">
        <v>0</v>
      </c>
      <c r="D311">
        <v>3</v>
      </c>
      <c r="E311">
        <v>0.20530000000000001</v>
      </c>
      <c r="F311">
        <v>0.20530000000000001</v>
      </c>
      <c r="G311">
        <v>0</v>
      </c>
      <c r="H311" s="7"/>
      <c r="I311" s="7"/>
      <c r="J311" s="7"/>
    </row>
    <row r="312" spans="1:10" x14ac:dyDescent="0.2">
      <c r="H312" s="7"/>
      <c r="I312" s="7"/>
      <c r="J312" s="7"/>
    </row>
    <row r="313" spans="1:10" x14ac:dyDescent="0.2">
      <c r="H313" s="7"/>
      <c r="I313" s="7"/>
      <c r="J313" s="7"/>
    </row>
    <row r="314" spans="1:10" x14ac:dyDescent="0.2">
      <c r="A314" t="s">
        <v>66</v>
      </c>
      <c r="B314" t="s">
        <v>35</v>
      </c>
      <c r="C314">
        <v>0</v>
      </c>
      <c r="D314">
        <v>1</v>
      </c>
      <c r="E314">
        <v>0</v>
      </c>
      <c r="F314">
        <v>0</v>
      </c>
      <c r="G314">
        <v>0</v>
      </c>
      <c r="H314" s="7">
        <f>AVERAGE(F314:F318)/B$13</f>
        <v>0.92198581560283688</v>
      </c>
      <c r="I314" s="7">
        <f>STDEV(F314:F318)/B$13</f>
        <v>0.7992819699087147</v>
      </c>
      <c r="J314" s="7">
        <f>I314/H314*100</f>
        <v>86.691352120868288</v>
      </c>
    </row>
    <row r="315" spans="1:10" x14ac:dyDescent="0.2">
      <c r="A315" t="s">
        <v>66</v>
      </c>
      <c r="B315" t="s">
        <v>35</v>
      </c>
      <c r="C315">
        <v>0</v>
      </c>
      <c r="D315">
        <v>2</v>
      </c>
      <c r="E315">
        <v>0.13339999999999999</v>
      </c>
      <c r="F315">
        <v>0.13339999999999999</v>
      </c>
      <c r="G315">
        <v>0</v>
      </c>
      <c r="H315" s="7"/>
      <c r="I315" s="7"/>
      <c r="J315" s="7"/>
    </row>
    <row r="316" spans="1:10" x14ac:dyDescent="0.2">
      <c r="A316" t="s">
        <v>66</v>
      </c>
      <c r="B316" t="s">
        <v>35</v>
      </c>
      <c r="C316">
        <v>0</v>
      </c>
      <c r="D316">
        <v>3</v>
      </c>
      <c r="E316">
        <v>0.12659999999999999</v>
      </c>
      <c r="F316">
        <v>0.12659999999999999</v>
      </c>
      <c r="G316">
        <v>0</v>
      </c>
      <c r="H316" s="7"/>
      <c r="I316" s="7"/>
      <c r="J316" s="7"/>
    </row>
    <row r="317" spans="1:10" x14ac:dyDescent="0.2">
      <c r="H317" s="7"/>
      <c r="I317" s="7"/>
      <c r="J317" s="7"/>
    </row>
    <row r="318" spans="1:10" x14ac:dyDescent="0.2">
      <c r="H318" s="7"/>
      <c r="I318" s="7"/>
      <c r="J318" s="7"/>
    </row>
    <row r="319" spans="1:10" x14ac:dyDescent="0.2">
      <c r="A319" t="s">
        <v>53</v>
      </c>
      <c r="B319" t="s">
        <v>280</v>
      </c>
      <c r="C319">
        <v>11</v>
      </c>
      <c r="D319">
        <v>1</v>
      </c>
      <c r="E319">
        <v>5.5190000000000001</v>
      </c>
      <c r="F319">
        <v>5.5190000000000001</v>
      </c>
      <c r="G319">
        <v>0</v>
      </c>
      <c r="H319" s="7">
        <f>AVERAGE(F319:F323)/B$13</f>
        <v>58.783687943262414</v>
      </c>
      <c r="I319" s="7">
        <f>STDEV(F319:F323)/B$13</f>
        <v>0.42994168982206193</v>
      </c>
      <c r="J319" s="7">
        <f>I319/H319*100</f>
        <v>0.73139625100935912</v>
      </c>
    </row>
    <row r="320" spans="1:10" x14ac:dyDescent="0.2">
      <c r="A320" t="s">
        <v>53</v>
      </c>
      <c r="B320" t="s">
        <v>280</v>
      </c>
      <c r="C320">
        <v>11</v>
      </c>
      <c r="D320">
        <v>2</v>
      </c>
      <c r="E320">
        <v>5.569</v>
      </c>
      <c r="F320">
        <v>5.569</v>
      </c>
      <c r="G320">
        <v>0</v>
      </c>
      <c r="H320" s="7"/>
      <c r="I320" s="7"/>
      <c r="J320" s="7"/>
    </row>
    <row r="321" spans="1:10" x14ac:dyDescent="0.2">
      <c r="A321" t="s">
        <v>53</v>
      </c>
      <c r="B321" t="s">
        <v>280</v>
      </c>
      <c r="C321">
        <v>11</v>
      </c>
      <c r="D321">
        <v>3</v>
      </c>
      <c r="E321">
        <v>5.4889999999999999</v>
      </c>
      <c r="F321">
        <v>5.4889999999999999</v>
      </c>
      <c r="G321">
        <v>0</v>
      </c>
      <c r="H321" s="7"/>
      <c r="I321" s="7"/>
      <c r="J321" s="7"/>
    </row>
    <row r="322" spans="1:10" x14ac:dyDescent="0.2">
      <c r="H322" s="7"/>
      <c r="I322" s="7"/>
      <c r="J322" s="7"/>
    </row>
    <row r="323" spans="1:10" x14ac:dyDescent="0.2">
      <c r="H323" s="7"/>
      <c r="I323" s="7"/>
      <c r="J323" s="7"/>
    </row>
    <row r="324" spans="1:10" x14ac:dyDescent="0.2">
      <c r="A324" t="s">
        <v>55</v>
      </c>
      <c r="B324" t="s">
        <v>280</v>
      </c>
      <c r="C324">
        <v>12</v>
      </c>
      <c r="D324">
        <v>1</v>
      </c>
      <c r="E324">
        <v>6.2320000000000002</v>
      </c>
      <c r="F324">
        <v>6.2320000000000002</v>
      </c>
      <c r="G324">
        <v>0</v>
      </c>
      <c r="H324" s="7">
        <f>AVERAGE(F324:F328)/B$13</f>
        <v>67.184397163120579</v>
      </c>
      <c r="I324" s="7">
        <f>STDEV(F324:F328)/B$13</f>
        <v>0.80909366809680228</v>
      </c>
      <c r="J324" s="7">
        <f>I324/H324*100</f>
        <v>1.2042880523767456</v>
      </c>
    </row>
    <row r="325" spans="1:10" x14ac:dyDescent="0.2">
      <c r="A325" t="s">
        <v>55</v>
      </c>
      <c r="B325" t="s">
        <v>280</v>
      </c>
      <c r="C325">
        <v>12</v>
      </c>
      <c r="D325">
        <v>2</v>
      </c>
      <c r="E325">
        <v>6.3330000000000002</v>
      </c>
      <c r="F325">
        <v>6.3330000000000002</v>
      </c>
      <c r="G325">
        <v>0</v>
      </c>
      <c r="H325" s="7"/>
      <c r="I325" s="7"/>
      <c r="J325" s="7"/>
    </row>
    <row r="326" spans="1:10" x14ac:dyDescent="0.2">
      <c r="A326" t="s">
        <v>55</v>
      </c>
      <c r="B326" t="s">
        <v>280</v>
      </c>
      <c r="C326">
        <v>12</v>
      </c>
      <c r="D326">
        <v>3</v>
      </c>
      <c r="E326">
        <v>6.4980000000000002</v>
      </c>
      <c r="G326">
        <v>1</v>
      </c>
      <c r="H326" s="7"/>
      <c r="I326" s="7"/>
      <c r="J326" s="7"/>
    </row>
    <row r="327" spans="1:10" x14ac:dyDescent="0.2">
      <c r="A327" t="s">
        <v>55</v>
      </c>
      <c r="B327" t="s">
        <v>280</v>
      </c>
      <c r="C327">
        <v>12</v>
      </c>
      <c r="D327">
        <v>4</v>
      </c>
      <c r="E327">
        <v>6.3810000000000002</v>
      </c>
      <c r="F327">
        <v>6.3810000000000002</v>
      </c>
      <c r="G327">
        <v>0</v>
      </c>
      <c r="H327" s="7"/>
      <c r="I327" s="7"/>
      <c r="J327" s="7"/>
    </row>
    <row r="328" spans="1:10" x14ac:dyDescent="0.2">
      <c r="H328" s="7"/>
      <c r="I328" s="7"/>
      <c r="J328" s="7"/>
    </row>
    <row r="329" spans="1:10" x14ac:dyDescent="0.2">
      <c r="H329" s="7"/>
      <c r="I329" s="7"/>
      <c r="J329" s="7"/>
    </row>
    <row r="330" spans="1:10" x14ac:dyDescent="0.2">
      <c r="A330" t="s">
        <v>66</v>
      </c>
      <c r="B330" t="s">
        <v>35</v>
      </c>
      <c r="C330">
        <v>0</v>
      </c>
      <c r="D330">
        <v>1</v>
      </c>
      <c r="E330">
        <v>0.1205</v>
      </c>
      <c r="F330">
        <v>0.1205</v>
      </c>
      <c r="G330">
        <v>0</v>
      </c>
      <c r="H330" s="7">
        <f>AVERAGE(F330:F334)/B$13</f>
        <v>1.5797872340425532</v>
      </c>
      <c r="I330" s="7">
        <f>STDEV(F330:F334)/B$13</f>
        <v>0.39404806760536526</v>
      </c>
      <c r="J330" s="7">
        <f>I330/H330*100</f>
        <v>24.943110003302582</v>
      </c>
    </row>
    <row r="331" spans="1:10" x14ac:dyDescent="0.2">
      <c r="A331" t="s">
        <v>66</v>
      </c>
      <c r="B331" t="s">
        <v>35</v>
      </c>
      <c r="C331">
        <v>0</v>
      </c>
      <c r="D331">
        <v>2</v>
      </c>
      <c r="E331">
        <v>0.1905</v>
      </c>
      <c r="F331">
        <v>0.1905</v>
      </c>
      <c r="G331">
        <v>0</v>
      </c>
      <c r="H331" s="7"/>
      <c r="I331" s="7"/>
      <c r="J331" s="7"/>
    </row>
    <row r="332" spans="1:10" x14ac:dyDescent="0.2">
      <c r="A332" t="s">
        <v>66</v>
      </c>
      <c r="B332" t="s">
        <v>35</v>
      </c>
      <c r="C332">
        <v>0</v>
      </c>
      <c r="D332">
        <v>3</v>
      </c>
      <c r="E332">
        <v>0.13450000000000001</v>
      </c>
      <c r="F332">
        <v>0.13450000000000001</v>
      </c>
      <c r="G332">
        <v>0</v>
      </c>
      <c r="H332" s="7"/>
      <c r="I332" s="7"/>
      <c r="J332" s="7"/>
    </row>
    <row r="333" spans="1:10" x14ac:dyDescent="0.2">
      <c r="H333" s="7"/>
      <c r="I333" s="7"/>
      <c r="J333" s="7"/>
    </row>
    <row r="334" spans="1:10" x14ac:dyDescent="0.2">
      <c r="H334" s="7"/>
      <c r="I334" s="7"/>
      <c r="J334" s="7"/>
    </row>
    <row r="335" spans="1:10" x14ac:dyDescent="0.2">
      <c r="A335" t="s">
        <v>66</v>
      </c>
      <c r="B335" t="s">
        <v>35</v>
      </c>
      <c r="C335">
        <v>0</v>
      </c>
      <c r="D335">
        <v>1</v>
      </c>
      <c r="E335">
        <v>0</v>
      </c>
      <c r="F335">
        <v>0</v>
      </c>
      <c r="G335">
        <v>0</v>
      </c>
      <c r="H335" s="7">
        <f>AVERAGE(F335:F339)/B$13</f>
        <v>1.1315602836879433</v>
      </c>
      <c r="I335" s="7">
        <f>STDEV(F335:F339)/B$13</f>
        <v>0.98989480794589968</v>
      </c>
      <c r="J335" s="7">
        <f>I335/H335*100</f>
        <v>87.480518909665847</v>
      </c>
    </row>
    <row r="336" spans="1:10" x14ac:dyDescent="0.2">
      <c r="A336" t="s">
        <v>66</v>
      </c>
      <c r="B336" t="s">
        <v>35</v>
      </c>
      <c r="C336">
        <v>0</v>
      </c>
      <c r="D336">
        <v>2</v>
      </c>
      <c r="E336">
        <v>0.17269999999999999</v>
      </c>
      <c r="F336">
        <v>0.17269999999999999</v>
      </c>
      <c r="G336">
        <v>0</v>
      </c>
      <c r="H336" s="7"/>
      <c r="I336" s="7"/>
      <c r="J336" s="7"/>
    </row>
    <row r="337" spans="1:10" x14ac:dyDescent="0.2">
      <c r="A337" t="s">
        <v>66</v>
      </c>
      <c r="B337" t="s">
        <v>35</v>
      </c>
      <c r="C337">
        <v>0</v>
      </c>
      <c r="D337">
        <v>3</v>
      </c>
      <c r="E337">
        <v>0.1464</v>
      </c>
      <c r="F337">
        <v>0.1464</v>
      </c>
      <c r="G337">
        <v>0</v>
      </c>
      <c r="H337" s="7"/>
      <c r="I337" s="7"/>
      <c r="J337" s="7"/>
    </row>
    <row r="338" spans="1:10" x14ac:dyDescent="0.2">
      <c r="H338" s="7"/>
      <c r="I338" s="7"/>
      <c r="J338" s="7"/>
    </row>
    <row r="339" spans="1:10" x14ac:dyDescent="0.2">
      <c r="H339" s="7"/>
      <c r="I339" s="7"/>
      <c r="J339" s="7"/>
    </row>
    <row r="340" spans="1:10" x14ac:dyDescent="0.2">
      <c r="A340" t="s">
        <v>56</v>
      </c>
      <c r="B340" t="s">
        <v>281</v>
      </c>
      <c r="C340">
        <v>13</v>
      </c>
      <c r="D340">
        <v>1</v>
      </c>
      <c r="E340">
        <v>4.8559999999999999</v>
      </c>
      <c r="G340">
        <v>1</v>
      </c>
      <c r="H340" s="7">
        <f>AVERAGE(F340:F344)/B$13</f>
        <v>49.315602836879428</v>
      </c>
      <c r="I340" s="7">
        <f>STDEV(F340:F344)/B$13</f>
        <v>0.55608219091078026</v>
      </c>
      <c r="J340" s="7">
        <f>I340/H340*100</f>
        <v>1.1275988914707704</v>
      </c>
    </row>
    <row r="341" spans="1:10" x14ac:dyDescent="0.2">
      <c r="A341" t="s">
        <v>56</v>
      </c>
      <c r="B341" t="s">
        <v>281</v>
      </c>
      <c r="C341">
        <v>13</v>
      </c>
      <c r="D341">
        <v>2</v>
      </c>
      <c r="E341">
        <v>4.3920000000000003</v>
      </c>
      <c r="G341">
        <v>1</v>
      </c>
      <c r="H341" s="7"/>
      <c r="I341" s="7"/>
      <c r="J341" s="7"/>
    </row>
    <row r="342" spans="1:10" x14ac:dyDescent="0.2">
      <c r="A342" t="s">
        <v>56</v>
      </c>
      <c r="B342" t="s">
        <v>281</v>
      </c>
      <c r="C342">
        <v>13</v>
      </c>
      <c r="D342">
        <v>3</v>
      </c>
      <c r="E342">
        <v>4.6959999999999997</v>
      </c>
      <c r="F342">
        <v>4.6959999999999997</v>
      </c>
      <c r="G342">
        <v>0</v>
      </c>
      <c r="H342" s="7"/>
      <c r="I342" s="7"/>
      <c r="J342" s="7"/>
    </row>
    <row r="343" spans="1:10" x14ac:dyDescent="0.2">
      <c r="A343" t="s">
        <v>56</v>
      </c>
      <c r="B343" t="s">
        <v>281</v>
      </c>
      <c r="C343">
        <v>13</v>
      </c>
      <c r="D343">
        <v>4</v>
      </c>
      <c r="E343">
        <v>4.6040000000000001</v>
      </c>
      <c r="F343">
        <v>4.6040000000000001</v>
      </c>
      <c r="G343">
        <v>0</v>
      </c>
      <c r="H343" s="7"/>
      <c r="I343" s="7"/>
      <c r="J343" s="7"/>
    </row>
    <row r="344" spans="1:10" x14ac:dyDescent="0.2">
      <c r="A344" t="s">
        <v>56</v>
      </c>
      <c r="B344" t="s">
        <v>281</v>
      </c>
      <c r="C344">
        <v>13</v>
      </c>
      <c r="D344">
        <v>5</v>
      </c>
      <c r="E344">
        <v>4.6070000000000002</v>
      </c>
      <c r="F344">
        <v>4.6070000000000002</v>
      </c>
      <c r="G344">
        <v>0</v>
      </c>
      <c r="H344" s="7"/>
      <c r="I344" s="7"/>
      <c r="J344" s="7"/>
    </row>
    <row r="345" spans="1:10" x14ac:dyDescent="0.2">
      <c r="H345" s="7"/>
      <c r="I345" s="7"/>
      <c r="J345" s="7"/>
    </row>
    <row r="346" spans="1:10" x14ac:dyDescent="0.2">
      <c r="H346" s="7"/>
      <c r="I346" s="7"/>
      <c r="J346" s="7"/>
    </row>
    <row r="347" spans="1:10" x14ac:dyDescent="0.2">
      <c r="A347" t="s">
        <v>58</v>
      </c>
      <c r="B347" t="s">
        <v>281</v>
      </c>
      <c r="C347">
        <v>14</v>
      </c>
      <c r="D347">
        <v>1</v>
      </c>
      <c r="E347">
        <v>4.6269999999999998</v>
      </c>
      <c r="F347">
        <v>4.6269999999999998</v>
      </c>
      <c r="G347">
        <v>0</v>
      </c>
      <c r="H347" s="7">
        <f>AVERAGE(F347:F351)/B$13</f>
        <v>49.698581560283692</v>
      </c>
      <c r="I347" s="7">
        <f>STDEV(F347:F351)/B$13</f>
        <v>0.54091673661470807</v>
      </c>
      <c r="J347" s="7">
        <f>I347/H347*100</f>
        <v>1.0883947179832156</v>
      </c>
    </row>
    <row r="348" spans="1:10" x14ac:dyDescent="0.2">
      <c r="A348" t="s">
        <v>58</v>
      </c>
      <c r="B348" t="s">
        <v>281</v>
      </c>
      <c r="C348">
        <v>14</v>
      </c>
      <c r="D348">
        <v>2</v>
      </c>
      <c r="E348">
        <v>4.6609999999999996</v>
      </c>
      <c r="F348">
        <v>4.6609999999999996</v>
      </c>
      <c r="G348">
        <v>0</v>
      </c>
      <c r="H348" s="7"/>
      <c r="I348" s="7"/>
      <c r="J348" s="7"/>
    </row>
    <row r="349" spans="1:10" x14ac:dyDescent="0.2">
      <c r="A349" t="s">
        <v>58</v>
      </c>
      <c r="B349" t="s">
        <v>281</v>
      </c>
      <c r="C349">
        <v>14</v>
      </c>
      <c r="D349">
        <v>3</v>
      </c>
      <c r="E349">
        <v>4.7270000000000003</v>
      </c>
      <c r="F349">
        <v>4.7270000000000003</v>
      </c>
      <c r="G349">
        <v>0</v>
      </c>
      <c r="H349" s="7"/>
      <c r="I349" s="7"/>
      <c r="J349" s="7"/>
    </row>
    <row r="350" spans="1:10" x14ac:dyDescent="0.2">
      <c r="H350" s="7"/>
      <c r="I350" s="7"/>
      <c r="J350" s="7"/>
    </row>
    <row r="351" spans="1:10" x14ac:dyDescent="0.2">
      <c r="H351" s="7"/>
      <c r="I351" s="7"/>
      <c r="J351" s="7"/>
    </row>
    <row r="352" spans="1:10" x14ac:dyDescent="0.2">
      <c r="A352" t="s">
        <v>66</v>
      </c>
      <c r="B352" t="s">
        <v>35</v>
      </c>
      <c r="C352">
        <v>0</v>
      </c>
      <c r="D352">
        <v>1</v>
      </c>
      <c r="E352">
        <v>0.16919999999999999</v>
      </c>
      <c r="F352">
        <v>0.16919999999999999</v>
      </c>
      <c r="G352">
        <v>0</v>
      </c>
      <c r="H352" s="7">
        <f>AVERAGE(F352:F356)/B$13</f>
        <v>1.7163120567375887</v>
      </c>
      <c r="I352" s="7">
        <f>STDEV(F352:F356)/B$13</f>
        <v>0.4253687630494758</v>
      </c>
      <c r="J352" s="7">
        <f>I352/H352*100</f>
        <v>24.78388247519673</v>
      </c>
    </row>
    <row r="353" spans="1:10" x14ac:dyDescent="0.2">
      <c r="A353" t="s">
        <v>66</v>
      </c>
      <c r="B353" t="s">
        <v>35</v>
      </c>
      <c r="C353">
        <v>0</v>
      </c>
      <c r="D353">
        <v>2</v>
      </c>
      <c r="E353">
        <v>0.1968</v>
      </c>
      <c r="F353">
        <v>0.1968</v>
      </c>
      <c r="G353">
        <v>0</v>
      </c>
      <c r="H353" s="7"/>
      <c r="I353" s="7"/>
      <c r="J353" s="7"/>
    </row>
    <row r="354" spans="1:10" x14ac:dyDescent="0.2">
      <c r="A354" t="s">
        <v>66</v>
      </c>
      <c r="B354" t="s">
        <v>35</v>
      </c>
      <c r="C354">
        <v>0</v>
      </c>
      <c r="D354">
        <v>3</v>
      </c>
      <c r="E354">
        <v>0.11799999999999999</v>
      </c>
      <c r="F354">
        <v>0.11799999999999999</v>
      </c>
      <c r="G354">
        <v>0</v>
      </c>
      <c r="H354" s="7"/>
      <c r="I354" s="7"/>
      <c r="J354" s="7"/>
    </row>
    <row r="355" spans="1:10" x14ac:dyDescent="0.2">
      <c r="H355" s="7"/>
      <c r="I355" s="7"/>
      <c r="J355" s="7"/>
    </row>
    <row r="356" spans="1:10" x14ac:dyDescent="0.2">
      <c r="H356" s="7"/>
      <c r="I356" s="7"/>
      <c r="J356" s="7"/>
    </row>
    <row r="357" spans="1:10" x14ac:dyDescent="0.2">
      <c r="A357" t="s">
        <v>66</v>
      </c>
      <c r="B357" t="s">
        <v>35</v>
      </c>
      <c r="C357">
        <v>0</v>
      </c>
      <c r="D357">
        <v>1</v>
      </c>
      <c r="E357">
        <v>0.14280000000000001</v>
      </c>
      <c r="F357">
        <v>0.14280000000000001</v>
      </c>
      <c r="G357">
        <v>0</v>
      </c>
      <c r="H357" s="7">
        <f>AVERAGE(F357:F361)/B$13</f>
        <v>1.0574468085106383</v>
      </c>
      <c r="I357" s="7">
        <f>STDEV(F357:F361)/B$13</f>
        <v>0.91822500844756139</v>
      </c>
      <c r="J357" s="7">
        <f>I357/H357*100</f>
        <v>86.834155728441416</v>
      </c>
    </row>
    <row r="358" spans="1:10" x14ac:dyDescent="0.2">
      <c r="A358" t="s">
        <v>66</v>
      </c>
      <c r="B358" t="s">
        <v>35</v>
      </c>
      <c r="C358">
        <v>0</v>
      </c>
      <c r="D358">
        <v>2</v>
      </c>
      <c r="E358">
        <v>0</v>
      </c>
      <c r="F358">
        <v>0</v>
      </c>
      <c r="G358">
        <v>0</v>
      </c>
      <c r="H358" s="7"/>
      <c r="I358" s="7"/>
      <c r="J358" s="7"/>
    </row>
    <row r="359" spans="1:10" x14ac:dyDescent="0.2">
      <c r="A359" t="s">
        <v>66</v>
      </c>
      <c r="B359" t="s">
        <v>35</v>
      </c>
      <c r="C359">
        <v>0</v>
      </c>
      <c r="D359">
        <v>3</v>
      </c>
      <c r="E359">
        <v>0.15540000000000001</v>
      </c>
      <c r="F359">
        <v>0.15540000000000001</v>
      </c>
      <c r="G359">
        <v>0</v>
      </c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H361" s="7"/>
      <c r="I361" s="7"/>
      <c r="J361" s="7"/>
    </row>
    <row r="362" spans="1:10" x14ac:dyDescent="0.2">
      <c r="A362" t="s">
        <v>59</v>
      </c>
      <c r="B362" t="s">
        <v>45</v>
      </c>
      <c r="C362">
        <v>15</v>
      </c>
      <c r="D362">
        <v>1</v>
      </c>
      <c r="E362">
        <v>7.8659999999999997</v>
      </c>
      <c r="F362">
        <v>7.8659999999999997</v>
      </c>
      <c r="G362">
        <v>0</v>
      </c>
      <c r="H362" s="7">
        <f>AVERAGE(F362:F366)/B$13</f>
        <v>82.780141843971634</v>
      </c>
      <c r="I362" s="7">
        <f>STDEV(F362:F366)/B$13</f>
        <v>0.78184855221048388</v>
      </c>
      <c r="J362" s="7">
        <f>I362/H362*100</f>
        <v>0.94448805570320626</v>
      </c>
    </row>
    <row r="363" spans="1:10" x14ac:dyDescent="0.2">
      <c r="A363" t="s">
        <v>59</v>
      </c>
      <c r="B363" t="s">
        <v>45</v>
      </c>
      <c r="C363">
        <v>15</v>
      </c>
      <c r="D363">
        <v>2</v>
      </c>
      <c r="E363">
        <v>7.734</v>
      </c>
      <c r="F363">
        <v>7.734</v>
      </c>
      <c r="G363">
        <v>0</v>
      </c>
      <c r="H363" s="7"/>
      <c r="I363" s="7"/>
      <c r="J363" s="7"/>
    </row>
    <row r="364" spans="1:10" x14ac:dyDescent="0.2">
      <c r="A364" t="s">
        <v>59</v>
      </c>
      <c r="B364" t="s">
        <v>45</v>
      </c>
      <c r="C364">
        <v>15</v>
      </c>
      <c r="D364">
        <v>3</v>
      </c>
      <c r="E364">
        <v>7.7439999999999998</v>
      </c>
      <c r="F364">
        <v>7.7439999999999998</v>
      </c>
      <c r="G364">
        <v>0</v>
      </c>
      <c r="H364" s="7"/>
      <c r="I364" s="7"/>
      <c r="J364" s="7"/>
    </row>
    <row r="365" spans="1:10" x14ac:dyDescent="0.2">
      <c r="H365" s="7"/>
      <c r="I365" s="7"/>
      <c r="J365" s="7"/>
    </row>
    <row r="366" spans="1:10" x14ac:dyDescent="0.2">
      <c r="H366" s="7"/>
      <c r="I366" s="7"/>
      <c r="J366" s="7"/>
    </row>
    <row r="367" spans="1:10" x14ac:dyDescent="0.2">
      <c r="A367" t="s">
        <v>60</v>
      </c>
      <c r="B367" t="s">
        <v>45</v>
      </c>
      <c r="C367">
        <v>16</v>
      </c>
      <c r="D367">
        <v>1</v>
      </c>
      <c r="E367">
        <v>7.8</v>
      </c>
      <c r="F367">
        <v>7.8</v>
      </c>
      <c r="G367">
        <v>0</v>
      </c>
      <c r="H367" s="7">
        <f>AVERAGE(F367:F371)/B$13</f>
        <v>82.60283687943263</v>
      </c>
      <c r="I367" s="7">
        <f>STDEV(F367:F371)/B$13</f>
        <v>0.95106224316430354</v>
      </c>
      <c r="J367" s="7">
        <f>I367/H367*100</f>
        <v>1.1513675305758289</v>
      </c>
    </row>
    <row r="368" spans="1:10" x14ac:dyDescent="0.2">
      <c r="A368" t="s">
        <v>60</v>
      </c>
      <c r="B368" t="s">
        <v>45</v>
      </c>
      <c r="C368">
        <v>16</v>
      </c>
      <c r="D368">
        <v>2</v>
      </c>
      <c r="E368">
        <v>7.8310000000000004</v>
      </c>
      <c r="F368">
        <v>7.8310000000000004</v>
      </c>
      <c r="G368">
        <v>0</v>
      </c>
      <c r="H368" s="7"/>
      <c r="I368" s="7"/>
      <c r="J368" s="7"/>
    </row>
    <row r="369" spans="1:10" x14ac:dyDescent="0.2">
      <c r="A369" t="s">
        <v>60</v>
      </c>
      <c r="B369" t="s">
        <v>45</v>
      </c>
      <c r="C369">
        <v>16</v>
      </c>
      <c r="D369">
        <v>3</v>
      </c>
      <c r="E369">
        <v>7.6630000000000003</v>
      </c>
      <c r="F369">
        <v>7.6630000000000003</v>
      </c>
      <c r="G369">
        <v>0</v>
      </c>
      <c r="H369" s="7"/>
      <c r="I369" s="7"/>
      <c r="J369" s="7"/>
    </row>
    <row r="370" spans="1:10" x14ac:dyDescent="0.2">
      <c r="H370" s="7"/>
      <c r="I370" s="7"/>
      <c r="J370" s="7"/>
    </row>
    <row r="371" spans="1:10" x14ac:dyDescent="0.2">
      <c r="H371" s="7"/>
      <c r="I371" s="7"/>
      <c r="J371" s="7"/>
    </row>
    <row r="372" spans="1:10" x14ac:dyDescent="0.2">
      <c r="A372" t="s">
        <v>66</v>
      </c>
      <c r="B372" t="s">
        <v>35</v>
      </c>
      <c r="C372">
        <v>0</v>
      </c>
      <c r="D372">
        <v>1</v>
      </c>
      <c r="E372">
        <v>0.22450000000000001</v>
      </c>
      <c r="F372">
        <v>0.22450000000000001</v>
      </c>
      <c r="G372">
        <v>0</v>
      </c>
      <c r="H372" s="7">
        <f>AVERAGE(F372:F376)/B$13</f>
        <v>2.0365248226950357</v>
      </c>
      <c r="I372" s="7">
        <f>STDEV(F372:F376)/B$13</f>
        <v>0.35053850659435709</v>
      </c>
      <c r="J372" s="7">
        <f>I372/H372*100</f>
        <v>17.212582075502123</v>
      </c>
    </row>
    <row r="373" spans="1:10" x14ac:dyDescent="0.2">
      <c r="A373" t="s">
        <v>66</v>
      </c>
      <c r="B373" t="s">
        <v>35</v>
      </c>
      <c r="C373">
        <v>0</v>
      </c>
      <c r="D373">
        <v>2</v>
      </c>
      <c r="E373">
        <v>0</v>
      </c>
      <c r="G373">
        <v>1</v>
      </c>
      <c r="H373" s="7"/>
      <c r="I373" s="7"/>
      <c r="J373" s="7"/>
    </row>
    <row r="374" spans="1:10" x14ac:dyDescent="0.2">
      <c r="A374" t="s">
        <v>66</v>
      </c>
      <c r="B374" t="s">
        <v>35</v>
      </c>
      <c r="C374">
        <v>0</v>
      </c>
      <c r="D374">
        <v>3</v>
      </c>
      <c r="E374">
        <v>0.19120000000000001</v>
      </c>
      <c r="F374">
        <v>0.19120000000000001</v>
      </c>
      <c r="G374">
        <v>0</v>
      </c>
      <c r="H374" s="7"/>
      <c r="I374" s="7"/>
      <c r="J374" s="7"/>
    </row>
    <row r="375" spans="1:10" x14ac:dyDescent="0.2">
      <c r="A375" t="s">
        <v>66</v>
      </c>
      <c r="B375" t="s">
        <v>35</v>
      </c>
      <c r="C375">
        <v>0</v>
      </c>
      <c r="D375">
        <v>4</v>
      </c>
      <c r="E375">
        <v>0.15859999999999999</v>
      </c>
      <c r="F375">
        <v>0.15859999999999999</v>
      </c>
      <c r="G375">
        <v>0</v>
      </c>
      <c r="H375" s="7"/>
      <c r="I375" s="7"/>
      <c r="J375" s="7"/>
    </row>
    <row r="376" spans="1:10" x14ac:dyDescent="0.2">
      <c r="H376" s="7"/>
      <c r="I376" s="7"/>
      <c r="J376" s="7"/>
    </row>
    <row r="377" spans="1:10" x14ac:dyDescent="0.2">
      <c r="H377" s="7"/>
      <c r="I377" s="7"/>
      <c r="J377" s="7"/>
    </row>
    <row r="378" spans="1:10" x14ac:dyDescent="0.2">
      <c r="A378" t="s">
        <v>66</v>
      </c>
      <c r="B378" t="s">
        <v>35</v>
      </c>
      <c r="C378">
        <v>0</v>
      </c>
      <c r="D378">
        <v>1</v>
      </c>
      <c r="E378">
        <v>0.1148</v>
      </c>
      <c r="F378">
        <v>0.1148</v>
      </c>
      <c r="G378">
        <v>0</v>
      </c>
      <c r="H378" s="7">
        <f>AVERAGE(F378:F382)/B$13</f>
        <v>0.89007092198581561</v>
      </c>
      <c r="I378" s="7">
        <f>STDEV(F378:F382)/B$13</f>
        <v>0.7791834861476834</v>
      </c>
      <c r="J378" s="7">
        <f>I378/H378*100</f>
        <v>87.541730316193906</v>
      </c>
    </row>
    <row r="379" spans="1:10" x14ac:dyDescent="0.2">
      <c r="A379" t="s">
        <v>66</v>
      </c>
      <c r="B379" t="s">
        <v>35</v>
      </c>
      <c r="C379">
        <v>0</v>
      </c>
      <c r="D379">
        <v>2</v>
      </c>
      <c r="E379">
        <v>0</v>
      </c>
      <c r="F379">
        <v>0</v>
      </c>
      <c r="G379">
        <v>0</v>
      </c>
      <c r="H379" s="7"/>
      <c r="I379" s="7"/>
      <c r="J379" s="7"/>
    </row>
    <row r="380" spans="1:10" x14ac:dyDescent="0.2">
      <c r="A380" t="s">
        <v>66</v>
      </c>
      <c r="B380" t="s">
        <v>35</v>
      </c>
      <c r="C380">
        <v>0</v>
      </c>
      <c r="D380">
        <v>3</v>
      </c>
      <c r="E380">
        <v>0.13619999999999999</v>
      </c>
      <c r="F380">
        <v>0.13619999999999999</v>
      </c>
      <c r="G380">
        <v>0</v>
      </c>
      <c r="H380" s="7"/>
      <c r="I380" s="7"/>
      <c r="J380" s="7"/>
    </row>
    <row r="381" spans="1:10" x14ac:dyDescent="0.2">
      <c r="H381" s="7"/>
      <c r="I381" s="7"/>
      <c r="J381" s="7"/>
    </row>
    <row r="382" spans="1:10" x14ac:dyDescent="0.2">
      <c r="H382" s="7"/>
      <c r="I382" s="7"/>
      <c r="J382" s="7"/>
    </row>
    <row r="383" spans="1:10" x14ac:dyDescent="0.2">
      <c r="A383" t="s">
        <v>62</v>
      </c>
      <c r="B383" t="s">
        <v>47</v>
      </c>
      <c r="C383">
        <v>17</v>
      </c>
      <c r="D383">
        <v>1</v>
      </c>
      <c r="E383">
        <v>5.343</v>
      </c>
      <c r="F383">
        <v>5.343</v>
      </c>
      <c r="G383">
        <v>0</v>
      </c>
      <c r="H383" s="7">
        <f>AVERAGE(F383:F387)/B$13</f>
        <v>57.638297872340416</v>
      </c>
      <c r="I383" s="7">
        <f>STDEV(F383:F387)/B$13</f>
        <v>0.86235856268099986</v>
      </c>
      <c r="J383" s="7">
        <f>I383/H383*100</f>
        <v>1.4961554981914729</v>
      </c>
    </row>
    <row r="384" spans="1:10" x14ac:dyDescent="0.2">
      <c r="A384" t="s">
        <v>62</v>
      </c>
      <c r="B384" t="s">
        <v>47</v>
      </c>
      <c r="C384">
        <v>17</v>
      </c>
      <c r="D384">
        <v>2</v>
      </c>
      <c r="E384">
        <v>5.407</v>
      </c>
      <c r="F384">
        <v>5.407</v>
      </c>
      <c r="G384">
        <v>0</v>
      </c>
      <c r="H384" s="7"/>
      <c r="I384" s="7"/>
      <c r="J384" s="7"/>
    </row>
    <row r="385" spans="1:10" x14ac:dyDescent="0.2">
      <c r="A385" t="s">
        <v>62</v>
      </c>
      <c r="B385" t="s">
        <v>47</v>
      </c>
      <c r="C385">
        <v>17</v>
      </c>
      <c r="D385">
        <v>3</v>
      </c>
      <c r="E385">
        <v>5.5039999999999996</v>
      </c>
      <c r="F385">
        <v>5.5039999999999996</v>
      </c>
      <c r="G385">
        <v>0</v>
      </c>
      <c r="H385" s="7"/>
      <c r="I385" s="7"/>
      <c r="J385" s="7"/>
    </row>
    <row r="386" spans="1:10" x14ac:dyDescent="0.2">
      <c r="H386" s="7"/>
      <c r="I386" s="7"/>
      <c r="J386" s="7"/>
    </row>
    <row r="387" spans="1:10" x14ac:dyDescent="0.2">
      <c r="H387" s="7"/>
      <c r="I387" s="7"/>
      <c r="J387" s="7"/>
    </row>
    <row r="388" spans="1:10" x14ac:dyDescent="0.2">
      <c r="A388" t="s">
        <v>63</v>
      </c>
      <c r="B388" t="s">
        <v>47</v>
      </c>
      <c r="C388">
        <v>18</v>
      </c>
      <c r="D388">
        <v>1</v>
      </c>
      <c r="E388">
        <v>5.5190000000000001</v>
      </c>
      <c r="F388">
        <v>5.5190000000000001</v>
      </c>
      <c r="G388">
        <v>0</v>
      </c>
      <c r="H388" s="7">
        <f>AVERAGE(F388:F392)/B$13</f>
        <v>58.01063829787234</v>
      </c>
      <c r="I388" s="7">
        <f>STDEV(F388:F392)/B$13</f>
        <v>0.76735982731193519</v>
      </c>
      <c r="J388" s="7">
        <f>I388/H388*100</f>
        <v>1.322791560009571</v>
      </c>
    </row>
    <row r="389" spans="1:10" x14ac:dyDescent="0.2">
      <c r="A389" t="s">
        <v>63</v>
      </c>
      <c r="B389" t="s">
        <v>47</v>
      </c>
      <c r="C389">
        <v>18</v>
      </c>
      <c r="D389">
        <v>2</v>
      </c>
      <c r="E389">
        <v>5.3760000000000003</v>
      </c>
      <c r="F389">
        <v>5.3760000000000003</v>
      </c>
      <c r="G389">
        <v>0</v>
      </c>
      <c r="H389" s="7"/>
      <c r="I389" s="7"/>
      <c r="J389" s="7"/>
    </row>
    <row r="390" spans="1:10" x14ac:dyDescent="0.2">
      <c r="A390" t="s">
        <v>63</v>
      </c>
      <c r="B390" t="s">
        <v>47</v>
      </c>
      <c r="C390">
        <v>18</v>
      </c>
      <c r="D390">
        <v>3</v>
      </c>
      <c r="E390">
        <v>5.4640000000000004</v>
      </c>
      <c r="F390">
        <v>5.4640000000000004</v>
      </c>
      <c r="G390">
        <v>0</v>
      </c>
      <c r="H390" s="7"/>
      <c r="I390" s="7"/>
      <c r="J390" s="7"/>
    </row>
    <row r="391" spans="1:10" x14ac:dyDescent="0.2"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A393" t="s">
        <v>66</v>
      </c>
      <c r="B393" t="s">
        <v>35</v>
      </c>
      <c r="C393">
        <v>0</v>
      </c>
      <c r="D393">
        <v>1</v>
      </c>
      <c r="E393">
        <v>0</v>
      </c>
      <c r="F393">
        <v>0</v>
      </c>
      <c r="G393">
        <v>0</v>
      </c>
      <c r="H393" s="7">
        <f>AVERAGE(F393:F397)/B$13</f>
        <v>1.1489361702127658</v>
      </c>
      <c r="I393" s="7">
        <f>STDEV(F393:F397)/B$13</f>
        <v>1.0124709028452097</v>
      </c>
      <c r="J393" s="7">
        <f>I393/H393*100</f>
        <v>88.122467469860851</v>
      </c>
    </row>
    <row r="394" spans="1:10" x14ac:dyDescent="0.2">
      <c r="A394" t="s">
        <v>66</v>
      </c>
      <c r="B394" t="s">
        <v>35</v>
      </c>
      <c r="C394">
        <v>0</v>
      </c>
      <c r="D394">
        <v>2</v>
      </c>
      <c r="E394">
        <v>0.1444</v>
      </c>
      <c r="F394">
        <v>0.1444</v>
      </c>
      <c r="G394">
        <v>0</v>
      </c>
      <c r="H394" s="7"/>
      <c r="I394" s="7"/>
      <c r="J394" s="7"/>
    </row>
    <row r="395" spans="1:10" x14ac:dyDescent="0.2">
      <c r="A395" t="s">
        <v>66</v>
      </c>
      <c r="B395" t="s">
        <v>35</v>
      </c>
      <c r="C395">
        <v>0</v>
      </c>
      <c r="D395">
        <v>3</v>
      </c>
      <c r="E395">
        <v>0.17960000000000001</v>
      </c>
      <c r="F395">
        <v>0.17960000000000001</v>
      </c>
      <c r="G395">
        <v>0</v>
      </c>
      <c r="H395" s="7"/>
      <c r="I395" s="7"/>
      <c r="J395" s="7"/>
    </row>
    <row r="396" spans="1:10" x14ac:dyDescent="0.2">
      <c r="H396" s="7"/>
      <c r="I396" s="7"/>
      <c r="J396" s="7"/>
    </row>
    <row r="397" spans="1:10" x14ac:dyDescent="0.2">
      <c r="H397" s="7"/>
      <c r="I397" s="7"/>
      <c r="J397" s="7"/>
    </row>
    <row r="398" spans="1:10" x14ac:dyDescent="0.2">
      <c r="A398" t="s">
        <v>66</v>
      </c>
      <c r="B398" t="s">
        <v>35</v>
      </c>
      <c r="C398">
        <v>0</v>
      </c>
      <c r="D398">
        <v>1</v>
      </c>
      <c r="E398">
        <v>0.23350000000000001</v>
      </c>
      <c r="G398">
        <v>1</v>
      </c>
      <c r="H398" s="7">
        <f>AVERAGE(F398:F402)/B$13</f>
        <v>0.58900709219858161</v>
      </c>
      <c r="I398" s="7">
        <f>STDEV(F398:F402)/B$13</f>
        <v>1.0201902097063493</v>
      </c>
      <c r="J398" s="7">
        <f>I398/H398*100</f>
        <v>173.20508075688772</v>
      </c>
    </row>
    <row r="399" spans="1:10" x14ac:dyDescent="0.2">
      <c r="A399" t="s">
        <v>66</v>
      </c>
      <c r="B399" t="s">
        <v>35</v>
      </c>
      <c r="C399">
        <v>0</v>
      </c>
      <c r="D399">
        <v>2</v>
      </c>
      <c r="E399">
        <v>0</v>
      </c>
      <c r="F399">
        <v>0</v>
      </c>
      <c r="G399">
        <v>0</v>
      </c>
      <c r="H399" s="7"/>
      <c r="I399" s="7"/>
      <c r="J399" s="7"/>
    </row>
    <row r="400" spans="1:10" x14ac:dyDescent="0.2">
      <c r="A400" t="s">
        <v>66</v>
      </c>
      <c r="B400" t="s">
        <v>35</v>
      </c>
      <c r="C400">
        <v>0</v>
      </c>
      <c r="D400">
        <v>3</v>
      </c>
      <c r="E400">
        <v>0.1661</v>
      </c>
      <c r="F400">
        <v>0.1661</v>
      </c>
      <c r="G400">
        <v>0</v>
      </c>
      <c r="H400" s="7"/>
      <c r="I400" s="7"/>
      <c r="J400" s="7"/>
    </row>
    <row r="401" spans="1:10" x14ac:dyDescent="0.2">
      <c r="A401" t="s">
        <v>66</v>
      </c>
      <c r="B401" t="s">
        <v>35</v>
      </c>
      <c r="C401">
        <v>0</v>
      </c>
      <c r="D401">
        <v>4</v>
      </c>
      <c r="E401">
        <v>0</v>
      </c>
      <c r="F401">
        <v>0</v>
      </c>
      <c r="G401">
        <v>0</v>
      </c>
      <c r="H401" s="7"/>
      <c r="I401" s="7"/>
      <c r="J401" s="7"/>
    </row>
    <row r="402" spans="1:10" x14ac:dyDescent="0.2">
      <c r="H402" s="7"/>
      <c r="I402" s="7"/>
      <c r="J402" s="7"/>
    </row>
    <row r="403" spans="1:10" x14ac:dyDescent="0.2">
      <c r="H403" s="7"/>
      <c r="I403" s="7"/>
      <c r="J403" s="7"/>
    </row>
    <row r="404" spans="1:10" x14ac:dyDescent="0.2">
      <c r="A404" t="s">
        <v>65</v>
      </c>
      <c r="B404" t="s">
        <v>49</v>
      </c>
      <c r="C404">
        <v>19</v>
      </c>
      <c r="D404">
        <v>1</v>
      </c>
      <c r="E404">
        <v>3.4239999999999999</v>
      </c>
      <c r="F404">
        <v>3.4239999999999999</v>
      </c>
      <c r="G404">
        <v>0</v>
      </c>
      <c r="H404" s="7">
        <f>AVERAGE(F404:F408)/B$13</f>
        <v>37.276595744680854</v>
      </c>
      <c r="I404" s="7">
        <f>STDEV(F404:F408)/B$13</f>
        <v>0.84062750064418723</v>
      </c>
      <c r="J404" s="7">
        <f>I404/H404*100</f>
        <v>2.2551080211345202</v>
      </c>
    </row>
    <row r="405" spans="1:10" x14ac:dyDescent="0.2">
      <c r="A405" t="s">
        <v>65</v>
      </c>
      <c r="B405" t="s">
        <v>49</v>
      </c>
      <c r="C405">
        <v>19</v>
      </c>
      <c r="D405">
        <v>2</v>
      </c>
      <c r="E405">
        <v>3.5819999999999999</v>
      </c>
      <c r="F405">
        <v>3.5819999999999999</v>
      </c>
      <c r="G405">
        <v>0</v>
      </c>
      <c r="H405" s="7"/>
      <c r="I405" s="7"/>
      <c r="J405" s="7"/>
    </row>
    <row r="406" spans="1:10" x14ac:dyDescent="0.2">
      <c r="A406" t="s">
        <v>65</v>
      </c>
      <c r="B406" t="s">
        <v>49</v>
      </c>
      <c r="C406">
        <v>19</v>
      </c>
      <c r="D406">
        <v>3</v>
      </c>
      <c r="E406">
        <v>3.5059999999999998</v>
      </c>
      <c r="F406">
        <v>3.5059999999999998</v>
      </c>
      <c r="G406">
        <v>0</v>
      </c>
      <c r="H406" s="7"/>
      <c r="I406" s="7"/>
      <c r="J406" s="7"/>
    </row>
    <row r="407" spans="1:10" x14ac:dyDescent="0.2"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A409" t="s">
        <v>67</v>
      </c>
      <c r="B409" t="s">
        <v>49</v>
      </c>
      <c r="C409">
        <v>20</v>
      </c>
      <c r="D409">
        <v>1</v>
      </c>
      <c r="E409">
        <v>3.3839999999999999</v>
      </c>
      <c r="F409">
        <v>3.3839999999999999</v>
      </c>
      <c r="G409">
        <v>0</v>
      </c>
      <c r="H409" s="7">
        <f>AVERAGE(F409:F413)/B$13</f>
        <v>35.943262411347511</v>
      </c>
      <c r="I409" s="7">
        <f>STDEV(F409:F413)/B$13</f>
        <v>0.18740723775494669</v>
      </c>
      <c r="J409" s="7">
        <f>I409/H409*100</f>
        <v>0.52139740575073967</v>
      </c>
    </row>
    <row r="410" spans="1:10" x14ac:dyDescent="0.2">
      <c r="A410" t="s">
        <v>67</v>
      </c>
      <c r="B410" t="s">
        <v>49</v>
      </c>
      <c r="C410">
        <v>20</v>
      </c>
      <c r="D410">
        <v>2</v>
      </c>
      <c r="E410">
        <v>3.3929999999999998</v>
      </c>
      <c r="F410">
        <v>3.3929999999999998</v>
      </c>
      <c r="G410">
        <v>0</v>
      </c>
      <c r="H410" s="7"/>
      <c r="I410" s="7"/>
      <c r="J410" s="7"/>
    </row>
    <row r="411" spans="1:10" x14ac:dyDescent="0.2">
      <c r="A411" t="s">
        <v>67</v>
      </c>
      <c r="B411" t="s">
        <v>49</v>
      </c>
      <c r="C411">
        <v>20</v>
      </c>
      <c r="D411">
        <v>3</v>
      </c>
      <c r="E411">
        <v>3.359</v>
      </c>
      <c r="F411">
        <v>3.359</v>
      </c>
      <c r="G411">
        <v>0</v>
      </c>
      <c r="H411" s="7"/>
      <c r="I411" s="7"/>
      <c r="J411" s="7"/>
    </row>
    <row r="412" spans="1:10" x14ac:dyDescent="0.2"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A414" t="s">
        <v>83</v>
      </c>
      <c r="B414" t="s">
        <v>35</v>
      </c>
      <c r="C414">
        <v>0</v>
      </c>
      <c r="D414">
        <v>1</v>
      </c>
      <c r="E414">
        <v>0.16500000000000001</v>
      </c>
      <c r="F414">
        <v>0.16500000000000001</v>
      </c>
      <c r="G414">
        <v>0</v>
      </c>
      <c r="H414" s="7">
        <f>AVERAGE(F414:F418)/B$13</f>
        <v>1.7432624113475179</v>
      </c>
      <c r="I414" s="7">
        <f>STDEV(F414:F418)/B$13</f>
        <v>9.419750720514744E-2</v>
      </c>
      <c r="J414" s="7">
        <f>I414/H414*100</f>
        <v>5.4035185174637057</v>
      </c>
    </row>
    <row r="415" spans="1:10" x14ac:dyDescent="0.2">
      <c r="A415" t="s">
        <v>83</v>
      </c>
      <c r="B415" t="s">
        <v>35</v>
      </c>
      <c r="C415">
        <v>0</v>
      </c>
      <c r="D415">
        <v>2</v>
      </c>
      <c r="E415">
        <v>0.1721</v>
      </c>
      <c r="F415">
        <v>0.1721</v>
      </c>
      <c r="G415">
        <v>0</v>
      </c>
      <c r="H415" s="7"/>
      <c r="I415" s="7"/>
      <c r="J415" s="7"/>
    </row>
    <row r="416" spans="1:10" x14ac:dyDescent="0.2">
      <c r="A416" t="s">
        <v>83</v>
      </c>
      <c r="B416" t="s">
        <v>35</v>
      </c>
      <c r="C416">
        <v>0</v>
      </c>
      <c r="D416">
        <v>3</v>
      </c>
      <c r="E416">
        <v>0.1545</v>
      </c>
      <c r="F416">
        <v>0.1545</v>
      </c>
      <c r="G416">
        <v>0</v>
      </c>
      <c r="H416" s="7"/>
      <c r="I416" s="7"/>
      <c r="J416" s="7"/>
    </row>
    <row r="417" spans="1:10" x14ac:dyDescent="0.2"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A419" t="s">
        <v>83</v>
      </c>
      <c r="B419" t="s">
        <v>35</v>
      </c>
      <c r="C419">
        <v>0</v>
      </c>
      <c r="D419">
        <v>1</v>
      </c>
      <c r="E419">
        <v>0.1135</v>
      </c>
      <c r="F419">
        <v>0.1135</v>
      </c>
      <c r="G419">
        <v>0</v>
      </c>
      <c r="H419" s="7">
        <f>AVERAGE(F419:F423)/B$13</f>
        <v>1.5177304964539009</v>
      </c>
      <c r="I419" s="7">
        <f>STDEV(F419:F423)/B$13</f>
        <v>0.30957690525715348</v>
      </c>
      <c r="J419" s="7">
        <f>I419/H419*100</f>
        <v>20.397356841709644</v>
      </c>
    </row>
    <row r="420" spans="1:10" x14ac:dyDescent="0.2">
      <c r="A420" t="s">
        <v>83</v>
      </c>
      <c r="B420" t="s">
        <v>35</v>
      </c>
      <c r="C420">
        <v>0</v>
      </c>
      <c r="D420">
        <v>2</v>
      </c>
      <c r="E420">
        <v>0.17169999999999999</v>
      </c>
      <c r="F420">
        <v>0.17169999999999999</v>
      </c>
      <c r="G420">
        <v>0</v>
      </c>
      <c r="H420" s="7"/>
      <c r="I420" s="7"/>
      <c r="J420" s="7"/>
    </row>
    <row r="421" spans="1:10" x14ac:dyDescent="0.2">
      <c r="A421" t="s">
        <v>83</v>
      </c>
      <c r="B421" t="s">
        <v>35</v>
      </c>
      <c r="C421">
        <v>0</v>
      </c>
      <c r="D421">
        <v>3</v>
      </c>
      <c r="E421">
        <v>0.14280000000000001</v>
      </c>
      <c r="F421">
        <v>0.14280000000000001</v>
      </c>
      <c r="G421">
        <v>0</v>
      </c>
      <c r="H421" s="7"/>
      <c r="I421" s="7"/>
      <c r="J421" s="7"/>
    </row>
    <row r="422" spans="1:10" x14ac:dyDescent="0.2"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A424" t="s">
        <v>44</v>
      </c>
      <c r="B424" t="s">
        <v>213</v>
      </c>
      <c r="C424">
        <v>6</v>
      </c>
      <c r="D424">
        <v>1</v>
      </c>
      <c r="E424">
        <v>4.1349999999999998</v>
      </c>
      <c r="F424">
        <v>4.1349999999999998</v>
      </c>
      <c r="G424">
        <v>0</v>
      </c>
      <c r="H424" s="7">
        <f>AVERAGE(F424:F428)/B$13</f>
        <v>43.067375886524815</v>
      </c>
      <c r="I424" s="7">
        <f>STDEV(F424:F428)/B$13</f>
        <v>0.85599193750442537</v>
      </c>
      <c r="J424" s="7">
        <f>I424/H424*100</f>
        <v>1.9875646469843393</v>
      </c>
    </row>
    <row r="425" spans="1:10" x14ac:dyDescent="0.2">
      <c r="A425" t="s">
        <v>44</v>
      </c>
      <c r="B425" t="s">
        <v>213</v>
      </c>
      <c r="C425">
        <v>6</v>
      </c>
      <c r="D425">
        <v>2</v>
      </c>
      <c r="E425">
        <v>3.976</v>
      </c>
      <c r="F425">
        <v>3.976</v>
      </c>
      <c r="G425">
        <v>0</v>
      </c>
      <c r="H425" s="7"/>
      <c r="I425" s="7"/>
      <c r="J425" s="7"/>
    </row>
    <row r="426" spans="1:10" x14ac:dyDescent="0.2">
      <c r="A426" t="s">
        <v>44</v>
      </c>
      <c r="B426" t="s">
        <v>213</v>
      </c>
      <c r="C426">
        <v>6</v>
      </c>
      <c r="D426">
        <v>3</v>
      </c>
      <c r="E426">
        <v>4.0339999999999998</v>
      </c>
      <c r="F426">
        <v>4.0339999999999998</v>
      </c>
      <c r="G426">
        <v>0</v>
      </c>
      <c r="H426" s="7"/>
      <c r="I426" s="7"/>
      <c r="J426" s="7"/>
    </row>
    <row r="427" spans="1:10" x14ac:dyDescent="0.2"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A429" t="s">
        <v>83</v>
      </c>
      <c r="B429" t="s">
        <v>35</v>
      </c>
      <c r="C429">
        <v>0</v>
      </c>
      <c r="D429">
        <v>1</v>
      </c>
      <c r="E429">
        <v>0.1245</v>
      </c>
      <c r="F429">
        <v>0.1245</v>
      </c>
      <c r="G429">
        <v>0</v>
      </c>
      <c r="H429" s="7">
        <f>AVERAGE(F429:F433)/B$13</f>
        <v>1.7244680851063829</v>
      </c>
      <c r="I429" s="7">
        <f>STDEV(F429:F433)/B$13</f>
        <v>0.38834450317497715</v>
      </c>
      <c r="J429" s="7">
        <f>I429/H429*100</f>
        <v>22.519668907123908</v>
      </c>
    </row>
    <row r="430" spans="1:10" x14ac:dyDescent="0.2">
      <c r="A430" t="s">
        <v>83</v>
      </c>
      <c r="B430" t="s">
        <v>35</v>
      </c>
      <c r="C430">
        <v>0</v>
      </c>
      <c r="D430">
        <v>2</v>
      </c>
      <c r="E430">
        <v>0.16439999999999999</v>
      </c>
      <c r="F430">
        <v>0.16439999999999999</v>
      </c>
      <c r="G430">
        <v>0</v>
      </c>
      <c r="H430" s="7"/>
      <c r="I430" s="7"/>
      <c r="J430" s="7"/>
    </row>
    <row r="431" spans="1:10" x14ac:dyDescent="0.2">
      <c r="A431" t="s">
        <v>83</v>
      </c>
      <c r="B431" t="s">
        <v>35</v>
      </c>
      <c r="C431">
        <v>0</v>
      </c>
      <c r="D431">
        <v>3</v>
      </c>
      <c r="E431">
        <v>0.19739999999999999</v>
      </c>
      <c r="F431">
        <v>0.19739999999999999</v>
      </c>
      <c r="G431">
        <v>0</v>
      </c>
      <c r="H431" s="7"/>
      <c r="I431" s="7"/>
      <c r="J431" s="7"/>
    </row>
    <row r="432" spans="1:10" x14ac:dyDescent="0.2">
      <c r="H432" s="7"/>
      <c r="I432" s="7"/>
      <c r="J432" s="7"/>
    </row>
    <row r="433" spans="1:10" x14ac:dyDescent="0.2">
      <c r="H433" s="7"/>
      <c r="I433" s="7"/>
      <c r="J433" s="7"/>
    </row>
    <row r="434" spans="1:10" x14ac:dyDescent="0.2">
      <c r="A434" t="s">
        <v>83</v>
      </c>
      <c r="B434" t="s">
        <v>35</v>
      </c>
      <c r="C434">
        <v>0</v>
      </c>
      <c r="D434">
        <v>1</v>
      </c>
      <c r="E434">
        <v>8.7999999999999995E-2</v>
      </c>
      <c r="F434">
        <v>8.7999999999999995E-2</v>
      </c>
      <c r="G434">
        <v>0</v>
      </c>
      <c r="H434" s="7">
        <f>AVERAGE(F434:F438)/B$13</f>
        <v>1.3170212765957447</v>
      </c>
      <c r="I434" s="7">
        <f>STDEV(F434:F438)/B$13</f>
        <v>0.41840710895911365</v>
      </c>
      <c r="J434" s="7">
        <f>I434/H434*100</f>
        <v>31.769198903196028</v>
      </c>
    </row>
    <row r="435" spans="1:10" x14ac:dyDescent="0.2">
      <c r="A435" t="s">
        <v>83</v>
      </c>
      <c r="B435" t="s">
        <v>35</v>
      </c>
      <c r="C435">
        <v>0</v>
      </c>
      <c r="D435">
        <v>2</v>
      </c>
      <c r="E435">
        <v>0.16589999999999999</v>
      </c>
      <c r="F435">
        <v>0.16589999999999999</v>
      </c>
      <c r="G435">
        <v>0</v>
      </c>
      <c r="H435" s="7"/>
      <c r="I435" s="7"/>
      <c r="J435" s="7"/>
    </row>
    <row r="436" spans="1:10" x14ac:dyDescent="0.2">
      <c r="A436" t="s">
        <v>83</v>
      </c>
      <c r="B436" t="s">
        <v>35</v>
      </c>
      <c r="C436">
        <v>0</v>
      </c>
      <c r="D436">
        <v>3</v>
      </c>
      <c r="E436">
        <v>0.11749999999999999</v>
      </c>
      <c r="F436">
        <v>0.11749999999999999</v>
      </c>
      <c r="G436">
        <v>0</v>
      </c>
      <c r="H436" s="7"/>
      <c r="I436" s="7"/>
      <c r="J436" s="7"/>
    </row>
    <row r="437" spans="1:10" x14ac:dyDescent="0.2">
      <c r="H437" s="7"/>
      <c r="I437" s="7"/>
      <c r="J437" s="7"/>
    </row>
    <row r="438" spans="1:10" x14ac:dyDescent="0.2">
      <c r="H438" s="7"/>
      <c r="I438" s="7"/>
      <c r="J438" s="7"/>
    </row>
    <row r="439" spans="1:10" x14ac:dyDescent="0.2">
      <c r="A439" t="s">
        <v>46</v>
      </c>
      <c r="B439" t="s">
        <v>278</v>
      </c>
      <c r="C439">
        <v>7</v>
      </c>
      <c r="D439">
        <v>1</v>
      </c>
      <c r="E439">
        <v>7.367</v>
      </c>
      <c r="F439">
        <v>7.367</v>
      </c>
      <c r="G439">
        <v>0</v>
      </c>
      <c r="H439" s="7">
        <f>AVERAGE(F439:F443)/B$13</f>
        <v>77.620567375886537</v>
      </c>
      <c r="I439" s="7">
        <f>STDEV(F439:F443)/B$13</f>
        <v>0.66148773065412536</v>
      </c>
      <c r="J439" s="7">
        <f>I439/H439*100</f>
        <v>0.85220677072713835</v>
      </c>
    </row>
    <row r="440" spans="1:10" x14ac:dyDescent="0.2">
      <c r="A440" t="s">
        <v>46</v>
      </c>
      <c r="B440" t="s">
        <v>278</v>
      </c>
      <c r="C440">
        <v>7</v>
      </c>
      <c r="D440">
        <v>2</v>
      </c>
      <c r="E440">
        <v>7.25</v>
      </c>
      <c r="F440">
        <v>7.25</v>
      </c>
      <c r="G440">
        <v>0</v>
      </c>
      <c r="H440" s="7"/>
      <c r="I440" s="7"/>
      <c r="J440" s="7"/>
    </row>
    <row r="441" spans="1:10" x14ac:dyDescent="0.2">
      <c r="A441" t="s">
        <v>46</v>
      </c>
      <c r="B441" t="s">
        <v>278</v>
      </c>
      <c r="C441">
        <v>7</v>
      </c>
      <c r="D441">
        <v>3</v>
      </c>
      <c r="E441">
        <v>7.2720000000000002</v>
      </c>
      <c r="F441">
        <v>7.2720000000000002</v>
      </c>
      <c r="G441">
        <v>0</v>
      </c>
      <c r="H441" s="7"/>
      <c r="I441" s="7"/>
      <c r="J441" s="7"/>
    </row>
    <row r="442" spans="1:10" x14ac:dyDescent="0.2"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A444" t="s">
        <v>48</v>
      </c>
      <c r="B444" t="s">
        <v>278</v>
      </c>
      <c r="C444">
        <v>8</v>
      </c>
      <c r="D444">
        <v>1</v>
      </c>
      <c r="E444">
        <v>7.3470000000000004</v>
      </c>
      <c r="F444">
        <v>7.3470000000000004</v>
      </c>
      <c r="G444">
        <v>0</v>
      </c>
      <c r="H444" s="7">
        <f>AVERAGE(F444:F448)/B$13</f>
        <v>77.273049645390074</v>
      </c>
      <c r="I444" s="7">
        <f>STDEV(F444:F448)/B$13</f>
        <v>1.0996281797478169</v>
      </c>
      <c r="J444" s="7">
        <f>I444/H444*100</f>
        <v>1.4230422958509676</v>
      </c>
    </row>
    <row r="445" spans="1:10" x14ac:dyDescent="0.2">
      <c r="A445" t="s">
        <v>48</v>
      </c>
      <c r="B445" t="s">
        <v>278</v>
      </c>
      <c r="C445">
        <v>8</v>
      </c>
      <c r="D445">
        <v>2</v>
      </c>
      <c r="E445">
        <v>7.1479999999999997</v>
      </c>
      <c r="F445">
        <v>7.1479999999999997</v>
      </c>
      <c r="G445">
        <v>0</v>
      </c>
      <c r="H445" s="7"/>
      <c r="I445" s="7"/>
      <c r="J445" s="7"/>
    </row>
    <row r="446" spans="1:10" x14ac:dyDescent="0.2">
      <c r="A446" t="s">
        <v>48</v>
      </c>
      <c r="B446" t="s">
        <v>278</v>
      </c>
      <c r="C446">
        <v>8</v>
      </c>
      <c r="D446">
        <v>3</v>
      </c>
      <c r="E446">
        <v>7.2960000000000003</v>
      </c>
      <c r="F446">
        <v>7.2960000000000003</v>
      </c>
      <c r="G446">
        <v>0</v>
      </c>
      <c r="H446" s="7"/>
      <c r="I446" s="7"/>
      <c r="J446" s="7"/>
    </row>
    <row r="447" spans="1:10" x14ac:dyDescent="0.2">
      <c r="H447" s="7"/>
      <c r="I447" s="7"/>
      <c r="J447" s="7"/>
    </row>
    <row r="448" spans="1:10" x14ac:dyDescent="0.2">
      <c r="H448" s="7"/>
      <c r="I448" s="7"/>
      <c r="J448" s="7"/>
    </row>
    <row r="449" spans="1:10" x14ac:dyDescent="0.2">
      <c r="A449" t="s">
        <v>83</v>
      </c>
      <c r="B449" t="s">
        <v>35</v>
      </c>
      <c r="C449">
        <v>0</v>
      </c>
      <c r="D449">
        <v>1</v>
      </c>
      <c r="E449">
        <v>0.15579999999999999</v>
      </c>
      <c r="F449">
        <v>0.15579999999999999</v>
      </c>
      <c r="G449">
        <v>0</v>
      </c>
      <c r="H449" s="7">
        <f>AVERAGE(F449:F453)/B$13</f>
        <v>1.8542553191489364</v>
      </c>
      <c r="I449" s="7">
        <f>STDEV(F449:F453)/B$13</f>
        <v>0.26399059958297039</v>
      </c>
      <c r="J449" s="7">
        <f>I449/H449*100</f>
        <v>14.237014550085608</v>
      </c>
    </row>
    <row r="450" spans="1:10" x14ac:dyDescent="0.2">
      <c r="A450" t="s">
        <v>83</v>
      </c>
      <c r="B450" t="s">
        <v>35</v>
      </c>
      <c r="C450">
        <v>0</v>
      </c>
      <c r="D450">
        <v>2</v>
      </c>
      <c r="E450">
        <v>0.20250000000000001</v>
      </c>
      <c r="F450">
        <v>0.20250000000000001</v>
      </c>
      <c r="G450">
        <v>0</v>
      </c>
      <c r="H450" s="7"/>
      <c r="I450" s="7"/>
      <c r="J450" s="7"/>
    </row>
    <row r="451" spans="1:10" x14ac:dyDescent="0.2">
      <c r="A451" t="s">
        <v>83</v>
      </c>
      <c r="B451" t="s">
        <v>35</v>
      </c>
      <c r="C451">
        <v>0</v>
      </c>
      <c r="D451">
        <v>3</v>
      </c>
      <c r="E451">
        <v>0.1646</v>
      </c>
      <c r="F451">
        <v>0.1646</v>
      </c>
      <c r="G451">
        <v>0</v>
      </c>
      <c r="H451" s="7"/>
      <c r="I451" s="7"/>
      <c r="J451" s="7"/>
    </row>
    <row r="452" spans="1:10" x14ac:dyDescent="0.2">
      <c r="H452" s="7"/>
      <c r="I452" s="7"/>
      <c r="J452" s="7"/>
    </row>
    <row r="453" spans="1:10" x14ac:dyDescent="0.2">
      <c r="H453" s="7"/>
      <c r="I453" s="7"/>
      <c r="J453" s="7"/>
    </row>
    <row r="454" spans="1:10" x14ac:dyDescent="0.2">
      <c r="A454" t="s">
        <v>83</v>
      </c>
      <c r="B454" t="s">
        <v>35</v>
      </c>
      <c r="C454">
        <v>0</v>
      </c>
      <c r="D454">
        <v>1</v>
      </c>
      <c r="E454">
        <v>0.13009999999999999</v>
      </c>
      <c r="F454">
        <v>0.13009999999999999</v>
      </c>
      <c r="G454">
        <v>0</v>
      </c>
      <c r="H454" s="7">
        <f>AVERAGE(F454:F458)/B$13</f>
        <v>1.5354609929078016</v>
      </c>
      <c r="I454" s="7">
        <f>STDEV(F454:F458)/B$13</f>
        <v>0.13191632348801816</v>
      </c>
      <c r="J454" s="7">
        <f>I454/H454*100</f>
        <v>8.5913171417138834</v>
      </c>
    </row>
    <row r="455" spans="1:10" x14ac:dyDescent="0.2">
      <c r="A455" t="s">
        <v>83</v>
      </c>
      <c r="B455" t="s">
        <v>35</v>
      </c>
      <c r="C455">
        <v>0</v>
      </c>
      <c r="D455">
        <v>2</v>
      </c>
      <c r="E455">
        <v>0.15010000000000001</v>
      </c>
      <c r="F455">
        <v>0.15010000000000001</v>
      </c>
      <c r="G455">
        <v>0</v>
      </c>
      <c r="H455" s="7"/>
      <c r="I455" s="7"/>
      <c r="J455" s="7"/>
    </row>
    <row r="456" spans="1:10" x14ac:dyDescent="0.2">
      <c r="A456" t="s">
        <v>83</v>
      </c>
      <c r="B456" t="s">
        <v>35</v>
      </c>
      <c r="C456">
        <v>0</v>
      </c>
      <c r="D456">
        <v>3</v>
      </c>
      <c r="E456">
        <v>0.15279999999999999</v>
      </c>
      <c r="F456">
        <v>0.15279999999999999</v>
      </c>
      <c r="G456">
        <v>0</v>
      </c>
      <c r="H456" s="7"/>
      <c r="I456" s="7"/>
      <c r="J456" s="7"/>
    </row>
    <row r="457" spans="1:10" x14ac:dyDescent="0.2">
      <c r="H457" s="7"/>
      <c r="I457" s="7"/>
      <c r="J457" s="7"/>
    </row>
    <row r="458" spans="1:10" x14ac:dyDescent="0.2">
      <c r="H458" s="7"/>
      <c r="I458" s="7"/>
      <c r="J458" s="7"/>
    </row>
    <row r="459" spans="1:10" x14ac:dyDescent="0.2">
      <c r="A459" t="s">
        <v>50</v>
      </c>
      <c r="B459" t="s">
        <v>279</v>
      </c>
      <c r="C459">
        <v>9</v>
      </c>
      <c r="D459">
        <v>1</v>
      </c>
      <c r="E459">
        <v>4.2130000000000001</v>
      </c>
      <c r="F459">
        <v>4.2130000000000001</v>
      </c>
      <c r="G459">
        <v>0</v>
      </c>
      <c r="H459" s="7">
        <f>AVERAGE(F459:F463)/B$13</f>
        <v>45.205673758865252</v>
      </c>
      <c r="I459" s="7">
        <f>STDEV(F459:F463)/B$13</f>
        <v>0.5046561533430316</v>
      </c>
      <c r="J459" s="7">
        <f>I459/H459*100</f>
        <v>1.116355783203129</v>
      </c>
    </row>
    <row r="460" spans="1:10" x14ac:dyDescent="0.2">
      <c r="A460" t="s">
        <v>50</v>
      </c>
      <c r="B460" t="s">
        <v>279</v>
      </c>
      <c r="C460">
        <v>9</v>
      </c>
      <c r="D460">
        <v>2</v>
      </c>
      <c r="E460">
        <v>4.3029999999999999</v>
      </c>
      <c r="F460">
        <v>4.3029999999999999</v>
      </c>
      <c r="G460">
        <v>0</v>
      </c>
      <c r="H460" s="7"/>
      <c r="I460" s="7"/>
      <c r="J460" s="7"/>
    </row>
    <row r="461" spans="1:10" x14ac:dyDescent="0.2">
      <c r="A461" t="s">
        <v>50</v>
      </c>
      <c r="B461" t="s">
        <v>279</v>
      </c>
      <c r="C461">
        <v>9</v>
      </c>
      <c r="D461">
        <v>3</v>
      </c>
      <c r="E461">
        <v>4.2320000000000002</v>
      </c>
      <c r="F461">
        <v>4.2320000000000002</v>
      </c>
      <c r="G461">
        <v>0</v>
      </c>
      <c r="H461" s="7"/>
      <c r="I461" s="7"/>
      <c r="J461" s="7"/>
    </row>
    <row r="462" spans="1:10" x14ac:dyDescent="0.2">
      <c r="H462" s="7"/>
      <c r="I462" s="7"/>
      <c r="J462" s="7"/>
    </row>
    <row r="463" spans="1:10" x14ac:dyDescent="0.2">
      <c r="H463" s="7"/>
      <c r="I463" s="7"/>
      <c r="J463" s="7"/>
    </row>
    <row r="464" spans="1:10" x14ac:dyDescent="0.2">
      <c r="A464" t="s">
        <v>52</v>
      </c>
      <c r="B464" t="s">
        <v>279</v>
      </c>
      <c r="C464">
        <v>10</v>
      </c>
      <c r="D464">
        <v>1</v>
      </c>
      <c r="E464">
        <v>4.2329999999999997</v>
      </c>
      <c r="F464">
        <v>4.2329999999999997</v>
      </c>
      <c r="G464">
        <v>0</v>
      </c>
      <c r="H464" s="7">
        <f>AVERAGE(F464:F468)/B$13</f>
        <v>45.138297872340416</v>
      </c>
      <c r="I464" s="7">
        <f>STDEV(F464:F468)/B$13</f>
        <v>0.11208142290268801</v>
      </c>
      <c r="J464" s="7">
        <f>I464/H464*100</f>
        <v>0.24830671112073241</v>
      </c>
    </row>
    <row r="465" spans="1:10" x14ac:dyDescent="0.2">
      <c r="A465" t="s">
        <v>52</v>
      </c>
      <c r="B465" t="s">
        <v>279</v>
      </c>
      <c r="C465">
        <v>10</v>
      </c>
      <c r="D465">
        <v>2</v>
      </c>
      <c r="E465">
        <v>4.242</v>
      </c>
      <c r="F465">
        <v>4.242</v>
      </c>
      <c r="G465">
        <v>0</v>
      </c>
      <c r="H465" s="7"/>
      <c r="I465" s="7"/>
      <c r="J465" s="7"/>
    </row>
    <row r="466" spans="1:10" x14ac:dyDescent="0.2">
      <c r="A466" t="s">
        <v>52</v>
      </c>
      <c r="B466" t="s">
        <v>279</v>
      </c>
      <c r="C466">
        <v>10</v>
      </c>
      <c r="D466">
        <v>3</v>
      </c>
      <c r="E466">
        <v>4.2539999999999996</v>
      </c>
      <c r="F466">
        <v>4.2539999999999996</v>
      </c>
      <c r="G466">
        <v>0</v>
      </c>
      <c r="H466" s="7"/>
      <c r="I466" s="7"/>
      <c r="J466" s="7"/>
    </row>
    <row r="467" spans="1:10" x14ac:dyDescent="0.2">
      <c r="H467" s="7"/>
      <c r="I467" s="7"/>
      <c r="J467" s="7"/>
    </row>
    <row r="468" spans="1:10" x14ac:dyDescent="0.2">
      <c r="H468" s="7"/>
      <c r="I468" s="7"/>
      <c r="J468" s="7"/>
    </row>
    <row r="469" spans="1:10" x14ac:dyDescent="0.2">
      <c r="A469" t="s">
        <v>83</v>
      </c>
      <c r="B469" t="s">
        <v>35</v>
      </c>
      <c r="C469">
        <v>0</v>
      </c>
      <c r="D469">
        <v>1</v>
      </c>
      <c r="E469">
        <v>0.1678</v>
      </c>
      <c r="F469">
        <v>0.1678</v>
      </c>
      <c r="G469">
        <v>0</v>
      </c>
      <c r="H469" s="7">
        <f>AVERAGE(F469:F473)/B$13</f>
        <v>1.8421985815602837</v>
      </c>
      <c r="I469" s="7">
        <f>STDEV(F469:F473)/B$13</f>
        <v>0.17265643910228978</v>
      </c>
      <c r="J469" s="7">
        <f>I469/H469*100</f>
        <v>9.3723033352927274</v>
      </c>
    </row>
    <row r="470" spans="1:10" x14ac:dyDescent="0.2">
      <c r="A470" t="s">
        <v>83</v>
      </c>
      <c r="B470" t="s">
        <v>35</v>
      </c>
      <c r="C470">
        <v>0</v>
      </c>
      <c r="D470">
        <v>2</v>
      </c>
      <c r="E470">
        <v>0.19139999999999999</v>
      </c>
      <c r="F470">
        <v>0.19139999999999999</v>
      </c>
      <c r="G470">
        <v>0</v>
      </c>
      <c r="H470" s="7"/>
      <c r="I470" s="7"/>
      <c r="J470" s="7"/>
    </row>
    <row r="471" spans="1:10" x14ac:dyDescent="0.2">
      <c r="A471" t="s">
        <v>83</v>
      </c>
      <c r="B471" t="s">
        <v>35</v>
      </c>
      <c r="C471">
        <v>0</v>
      </c>
      <c r="D471">
        <v>3</v>
      </c>
      <c r="E471">
        <v>0.1603</v>
      </c>
      <c r="F471">
        <v>0.1603</v>
      </c>
      <c r="G471">
        <v>0</v>
      </c>
      <c r="H471" s="7"/>
      <c r="I471" s="7"/>
      <c r="J471" s="7"/>
    </row>
    <row r="472" spans="1:10" x14ac:dyDescent="0.2">
      <c r="H472" s="7"/>
      <c r="I472" s="7"/>
      <c r="J472" s="7"/>
    </row>
    <row r="473" spans="1:10" x14ac:dyDescent="0.2">
      <c r="H473" s="7"/>
      <c r="I473" s="7"/>
      <c r="J473" s="7"/>
    </row>
    <row r="474" spans="1:10" x14ac:dyDescent="0.2">
      <c r="A474" t="s">
        <v>83</v>
      </c>
      <c r="B474" t="s">
        <v>35</v>
      </c>
      <c r="C474">
        <v>0</v>
      </c>
      <c r="D474">
        <v>1</v>
      </c>
      <c r="E474">
        <v>0.1424</v>
      </c>
      <c r="F474">
        <v>0.1424</v>
      </c>
      <c r="G474">
        <v>0</v>
      </c>
      <c r="H474" s="7">
        <f>AVERAGE(F474:F478)/B$13</f>
        <v>1.6858156028368796</v>
      </c>
      <c r="I474" s="7">
        <f>STDEV(F474:F478)/B$13</f>
        <v>0.14802278178159559</v>
      </c>
      <c r="J474" s="7">
        <f>I474/H474*100</f>
        <v>8.7804847417774408</v>
      </c>
    </row>
    <row r="475" spans="1:10" x14ac:dyDescent="0.2">
      <c r="A475" t="s">
        <v>83</v>
      </c>
      <c r="B475" t="s">
        <v>35</v>
      </c>
      <c r="C475">
        <v>0</v>
      </c>
      <c r="D475">
        <v>2</v>
      </c>
      <c r="E475">
        <v>0.16650000000000001</v>
      </c>
      <c r="F475">
        <v>0.16650000000000001</v>
      </c>
      <c r="G475">
        <v>0</v>
      </c>
      <c r="H475" s="7"/>
      <c r="I475" s="7"/>
      <c r="J475" s="7"/>
    </row>
    <row r="476" spans="1:10" x14ac:dyDescent="0.2">
      <c r="A476" t="s">
        <v>83</v>
      </c>
      <c r="B476" t="s">
        <v>35</v>
      </c>
      <c r="C476">
        <v>0</v>
      </c>
      <c r="D476">
        <v>3</v>
      </c>
      <c r="E476">
        <v>0.16650000000000001</v>
      </c>
      <c r="F476">
        <v>0.16650000000000001</v>
      </c>
      <c r="G476">
        <v>0</v>
      </c>
      <c r="H476" s="7"/>
      <c r="I476" s="7"/>
      <c r="J476" s="7"/>
    </row>
    <row r="477" spans="1:10" x14ac:dyDescent="0.2">
      <c r="H477" s="7"/>
      <c r="I477" s="7"/>
      <c r="J477" s="7"/>
    </row>
    <row r="478" spans="1:10" x14ac:dyDescent="0.2">
      <c r="H478" s="7"/>
      <c r="I478" s="7"/>
      <c r="J478" s="7"/>
    </row>
    <row r="479" spans="1:10" x14ac:dyDescent="0.2">
      <c r="H479" s="7"/>
      <c r="I479" s="7"/>
      <c r="J479" s="7"/>
    </row>
    <row r="480" spans="1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CE45-5DC6-3B4D-8C39-54559B732257}">
  <sheetPr codeName="Sheet53">
    <tabColor rgb="FF92D050"/>
  </sheetPr>
  <dimension ref="A1:AB558"/>
  <sheetViews>
    <sheetView topLeftCell="A33" workbookViewId="0">
      <selection activeCell="H73" sqref="H73:I75"/>
    </sheetView>
  </sheetViews>
  <sheetFormatPr baseColWidth="10" defaultRowHeight="16" x14ac:dyDescent="0.2"/>
  <cols>
    <col min="2" max="2" width="22.1640625" bestFit="1" customWidth="1"/>
    <col min="12" max="12" width="4.33203125" bestFit="1" customWidth="1"/>
    <col min="13" max="13" width="9.5" bestFit="1" customWidth="1"/>
    <col min="14" max="14" width="22.1640625" bestFit="1" customWidth="1"/>
  </cols>
  <sheetData>
    <row r="1" spans="1:28" x14ac:dyDescent="0.2">
      <c r="A1" s="4" t="s">
        <v>0</v>
      </c>
      <c r="B1" s="14">
        <v>44421.65247685185</v>
      </c>
      <c r="C1" s="4"/>
      <c r="D1" s="4" t="s">
        <v>1</v>
      </c>
      <c r="E1" s="15"/>
      <c r="L1" s="4" t="str">
        <f>'DOC_Ref Cal 2021.08.13'!C17</f>
        <v>Vial</v>
      </c>
      <c r="M1" s="4" t="str">
        <f>'DOC_Ref Cal 2021.08.13'!A17</f>
        <v>Sample ID</v>
      </c>
      <c r="N1" s="4" t="str">
        <f>'DOC_Ref Cal 2021.08.13'!B17</f>
        <v>Sample Name</v>
      </c>
      <c r="O1" s="4" t="str">
        <f>'DOC_Ref Cal 2021.08.13'!H17</f>
        <v>Ave</v>
      </c>
      <c r="P1" s="4" t="str">
        <f>'DOC_Ref Cal 2021.08.13'!I17</f>
        <v>Sd</v>
      </c>
      <c r="Q1" s="4" t="s">
        <v>2</v>
      </c>
      <c r="R1" s="4"/>
      <c r="S1" s="4"/>
      <c r="T1" s="4"/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7</v>
      </c>
      <c r="AB1" t="s">
        <v>8</v>
      </c>
    </row>
    <row r="2" spans="1:28" x14ac:dyDescent="0.2">
      <c r="A2" s="4"/>
      <c r="B2" s="16"/>
      <c r="C2" s="4"/>
      <c r="D2" s="4"/>
      <c r="E2" s="4"/>
      <c r="L2" s="4"/>
      <c r="M2" s="4"/>
      <c r="N2" s="4"/>
      <c r="O2" s="6">
        <f>AVERAGE('DOC_Ref Cal 2021.08.13'!$O$3:$O$40)</f>
        <v>1.2323294346978559</v>
      </c>
      <c r="P2" s="6"/>
      <c r="Q2" s="6">
        <f>(O2)</f>
        <v>1.2323294346978559</v>
      </c>
      <c r="R2" s="6"/>
      <c r="S2" s="6"/>
      <c r="T2" s="6"/>
      <c r="U2" s="7"/>
      <c r="V2" s="7">
        <v>0</v>
      </c>
      <c r="W2" t="str">
        <f t="shared" ref="W2:AB26" si="0">B28</f>
        <v>Nano 8/4/21</v>
      </c>
      <c r="X2">
        <f t="shared" si="0"/>
        <v>1</v>
      </c>
      <c r="Y2">
        <f t="shared" si="0"/>
        <v>1</v>
      </c>
      <c r="Z2">
        <f t="shared" si="0"/>
        <v>0.14069999999999999</v>
      </c>
      <c r="AA2">
        <f t="shared" si="0"/>
        <v>0.14069999999999999</v>
      </c>
      <c r="AB2">
        <f t="shared" si="0"/>
        <v>0</v>
      </c>
    </row>
    <row r="3" spans="1:28" x14ac:dyDescent="0.2">
      <c r="A3" s="4" t="s">
        <v>9</v>
      </c>
      <c r="B3" s="15" t="s">
        <v>10</v>
      </c>
      <c r="C3" s="4"/>
      <c r="D3" s="4" t="s">
        <v>11</v>
      </c>
      <c r="E3" s="15"/>
      <c r="L3" s="4">
        <f>'DOC_Ref Cal 2021.08.13'!C18</f>
        <v>0</v>
      </c>
      <c r="M3" s="4" t="str">
        <f>'DOC_Ref Cal 2021.08.13'!A18</f>
        <v>B01</v>
      </c>
      <c r="N3" s="4" t="str">
        <f>'DOC_Ref Cal 2021.08.13'!B18</f>
        <v>Untitled</v>
      </c>
      <c r="O3" s="6">
        <f>'DOC_Ref Cal 2021.08.13'!H18</f>
        <v>0.71518518518518526</v>
      </c>
      <c r="P3" s="6">
        <f>'DOC_Ref Cal 2021.08.13'!I18</f>
        <v>0.69386405376188842</v>
      </c>
      <c r="Q3" s="6">
        <f t="shared" ref="Q3:Q66" si="1">(O3-Q$2)</f>
        <v>-0.51714424951267068</v>
      </c>
      <c r="R3" s="6"/>
      <c r="S3" s="6"/>
      <c r="T3" s="6"/>
      <c r="U3" s="7"/>
      <c r="V3" s="7">
        <v>0</v>
      </c>
      <c r="W3" t="str">
        <f t="shared" si="0"/>
        <v>Nano 8/4/21</v>
      </c>
      <c r="X3">
        <f t="shared" si="0"/>
        <v>1</v>
      </c>
      <c r="Y3">
        <f t="shared" si="0"/>
        <v>2</v>
      </c>
      <c r="Z3">
        <f t="shared" si="0"/>
        <v>0.17130000000000001</v>
      </c>
      <c r="AA3">
        <f t="shared" si="0"/>
        <v>0.17130000000000001</v>
      </c>
      <c r="AB3">
        <f t="shared" si="0"/>
        <v>0</v>
      </c>
    </row>
    <row r="4" spans="1:28" x14ac:dyDescent="0.2">
      <c r="A4" s="4"/>
      <c r="B4" s="4"/>
      <c r="C4" s="4"/>
      <c r="D4" s="4"/>
      <c r="E4" s="4"/>
      <c r="L4" s="4">
        <f>'DOC_Ref Cal 2021.08.13'!C23</f>
        <v>0</v>
      </c>
      <c r="M4" s="4" t="str">
        <f>'DOC_Ref Cal 2021.08.13'!A23</f>
        <v>B01</v>
      </c>
      <c r="N4" s="4" t="str">
        <f>'DOC_Ref Cal 2021.08.13'!B23</f>
        <v>Untitled</v>
      </c>
      <c r="O4" s="6">
        <f>'DOC_Ref Cal 2021.08.13'!H23</f>
        <v>0.50074074074074071</v>
      </c>
      <c r="P4" s="6">
        <f>'DOC_Ref Cal 2021.08.13'!I23</f>
        <v>0.8673084043826379</v>
      </c>
      <c r="Q4" s="6">
        <f t="shared" si="1"/>
        <v>-0.73158869395711523</v>
      </c>
      <c r="R4" s="6"/>
      <c r="S4" s="6"/>
      <c r="T4" s="6"/>
      <c r="U4" s="7"/>
      <c r="V4" s="7">
        <v>0</v>
      </c>
      <c r="W4" t="str">
        <f t="shared" si="0"/>
        <v>Nano 8/4/21</v>
      </c>
      <c r="X4">
        <f t="shared" si="0"/>
        <v>1</v>
      </c>
      <c r="Y4">
        <f t="shared" si="0"/>
        <v>3</v>
      </c>
      <c r="Z4">
        <f t="shared" si="0"/>
        <v>0.14460000000000001</v>
      </c>
      <c r="AA4">
        <f t="shared" si="0"/>
        <v>0.14460000000000001</v>
      </c>
      <c r="AB4">
        <f t="shared" si="0"/>
        <v>0</v>
      </c>
    </row>
    <row r="5" spans="1:28" x14ac:dyDescent="0.2">
      <c r="A5" s="4" t="s">
        <v>12</v>
      </c>
      <c r="B5" s="15">
        <v>100</v>
      </c>
      <c r="C5" s="4"/>
      <c r="D5" s="4" t="s">
        <v>13</v>
      </c>
      <c r="E5" s="15"/>
      <c r="L5" s="4">
        <f>'DOC_Ref Cal 2021.08.13'!C55</f>
        <v>0</v>
      </c>
      <c r="M5" s="4" t="str">
        <f>'DOC_Ref Cal 2021.08.13'!A55</f>
        <v>B01</v>
      </c>
      <c r="N5" s="4" t="str">
        <f>'DOC_Ref Cal 2021.08.13'!B55</f>
        <v>Untitled</v>
      </c>
      <c r="O5" s="6">
        <f>'DOC_Ref Cal 2021.08.13'!H55</f>
        <v>1.0177777777777779</v>
      </c>
      <c r="P5" s="6">
        <f>'DOC_Ref Cal 2021.08.13'!I55</f>
        <v>0.9716449079578886</v>
      </c>
      <c r="Q5" s="6">
        <f t="shared" si="1"/>
        <v>-0.21455165692007805</v>
      </c>
      <c r="R5" s="6"/>
      <c r="S5" s="6"/>
      <c r="T5" s="6"/>
      <c r="U5" s="7"/>
      <c r="V5" s="7"/>
    </row>
    <row r="6" spans="1:28" x14ac:dyDescent="0.2">
      <c r="A6" s="4"/>
      <c r="B6" s="4"/>
      <c r="C6" s="4"/>
      <c r="D6" s="4"/>
      <c r="E6" s="4"/>
      <c r="L6" s="4">
        <f>'DOC_Ref Cal 2021.08.13'!C65</f>
        <v>0</v>
      </c>
      <c r="M6" s="4" t="str">
        <f>'DOC_Ref Cal 2021.08.13'!A65</f>
        <v>B01</v>
      </c>
      <c r="N6" s="4" t="str">
        <f>'DOC_Ref Cal 2021.08.13'!B65</f>
        <v>Untitled</v>
      </c>
      <c r="O6" s="6">
        <f>'DOC_Ref Cal 2021.08.13'!H65</f>
        <v>1.7940740740740742</v>
      </c>
      <c r="P6" s="6">
        <f>'DOC_Ref Cal 2021.08.13'!I65</f>
        <v>0.19986826937480762</v>
      </c>
      <c r="Q6" s="6">
        <f t="shared" si="1"/>
        <v>0.56174463937621821</v>
      </c>
      <c r="R6" s="6"/>
      <c r="S6" s="6"/>
      <c r="T6" s="6"/>
      <c r="U6" s="7"/>
      <c r="V6" s="7"/>
    </row>
    <row r="7" spans="1:28" x14ac:dyDescent="0.2">
      <c r="A7" s="4" t="s">
        <v>14</v>
      </c>
      <c r="B7" s="15"/>
      <c r="C7" s="4"/>
      <c r="D7" s="4" t="s">
        <v>15</v>
      </c>
      <c r="E7" s="15"/>
      <c r="L7" s="4">
        <f>'DOC_Ref Cal 2021.08.13'!C76</f>
        <v>0</v>
      </c>
      <c r="M7" s="4" t="str">
        <f>'DOC_Ref Cal 2021.08.13'!A76</f>
        <v>B01</v>
      </c>
      <c r="N7" s="4" t="str">
        <f>'DOC_Ref Cal 2021.08.13'!B76</f>
        <v>Untitled</v>
      </c>
      <c r="O7" s="6">
        <f>'DOC_Ref Cal 2021.08.13'!H76</f>
        <v>1.142962962962963</v>
      </c>
      <c r="P7" s="6">
        <f>'DOC_Ref Cal 2021.08.13'!I76</f>
        <v>0.99016480317599642</v>
      </c>
      <c r="Q7" s="6">
        <f t="shared" si="1"/>
        <v>-8.9366471734892983E-2</v>
      </c>
      <c r="R7" s="6"/>
      <c r="S7" s="6"/>
      <c r="T7" s="6"/>
      <c r="U7" s="7"/>
      <c r="V7" s="7">
        <v>24.669453316947045</v>
      </c>
      <c r="W7">
        <f t="shared" si="0"/>
        <v>25</v>
      </c>
      <c r="X7">
        <f t="shared" si="0"/>
        <v>2</v>
      </c>
      <c r="Y7">
        <f t="shared" si="0"/>
        <v>1</v>
      </c>
      <c r="Z7">
        <f t="shared" si="0"/>
        <v>2.1110000000000002</v>
      </c>
      <c r="AB7">
        <f t="shared" si="0"/>
        <v>1</v>
      </c>
    </row>
    <row r="8" spans="1:28" x14ac:dyDescent="0.2">
      <c r="A8" s="4"/>
      <c r="B8" s="4" t="s">
        <v>253</v>
      </c>
      <c r="C8" s="4"/>
      <c r="D8" s="4"/>
      <c r="E8" s="4"/>
      <c r="L8" s="4">
        <f>'DOC_Ref Cal 2021.08.13'!C97</f>
        <v>0</v>
      </c>
      <c r="M8" s="4" t="str">
        <f>'DOC_Ref Cal 2021.08.13'!A97</f>
        <v>B01</v>
      </c>
      <c r="N8" s="4" t="str">
        <f>'DOC_Ref Cal 2021.08.13'!B97</f>
        <v>Untitled</v>
      </c>
      <c r="O8" s="6">
        <f>'DOC_Ref Cal 2021.08.13'!H97</f>
        <v>1.7433333333333336</v>
      </c>
      <c r="P8" s="6">
        <f>'DOC_Ref Cal 2021.08.13'!I97</f>
        <v>0.15181616563511324</v>
      </c>
      <c r="Q8" s="6">
        <f t="shared" si="1"/>
        <v>0.51100389863547768</v>
      </c>
      <c r="R8" s="6"/>
      <c r="S8" s="6"/>
      <c r="T8" s="6"/>
      <c r="U8" s="7"/>
      <c r="V8" s="7">
        <v>24.669453316947045</v>
      </c>
      <c r="W8">
        <f t="shared" si="0"/>
        <v>25</v>
      </c>
      <c r="X8">
        <f t="shared" si="0"/>
        <v>2</v>
      </c>
      <c r="Y8">
        <f t="shared" si="0"/>
        <v>2</v>
      </c>
      <c r="Z8">
        <f t="shared" si="0"/>
        <v>2.327</v>
      </c>
      <c r="AA8">
        <f t="shared" si="0"/>
        <v>2.327</v>
      </c>
      <c r="AB8">
        <f t="shared" si="0"/>
        <v>0</v>
      </c>
    </row>
    <row r="9" spans="1:28" x14ac:dyDescent="0.2">
      <c r="A9" s="4" t="s">
        <v>16</v>
      </c>
      <c r="B9" s="14" t="s">
        <v>254</v>
      </c>
      <c r="C9" s="4"/>
      <c r="D9" s="4" t="s">
        <v>17</v>
      </c>
      <c r="E9" s="15"/>
      <c r="L9" s="4">
        <f>'DOC_Ref Cal 2021.08.13'!C118</f>
        <v>0</v>
      </c>
      <c r="M9" s="4" t="str">
        <f>'DOC_Ref Cal 2021.08.13'!A118</f>
        <v>B01</v>
      </c>
      <c r="N9" s="4" t="str">
        <f>'DOC_Ref Cal 2021.08.13'!B118</f>
        <v>Untitled</v>
      </c>
      <c r="O9" s="6">
        <f>'DOC_Ref Cal 2021.08.13'!H118</f>
        <v>1.117777777777778</v>
      </c>
      <c r="P9" s="6">
        <f>'DOC_Ref Cal 2021.08.13'!I118</f>
        <v>1.0335740460373295</v>
      </c>
      <c r="Q9" s="6">
        <f t="shared" si="1"/>
        <v>-0.11455165692007796</v>
      </c>
      <c r="R9" s="6"/>
      <c r="S9" s="6"/>
      <c r="T9" s="6"/>
      <c r="U9" s="7"/>
      <c r="V9" s="7">
        <v>24.669453316947045</v>
      </c>
      <c r="W9">
        <f t="shared" si="0"/>
        <v>25</v>
      </c>
      <c r="X9">
        <f t="shared" si="0"/>
        <v>2</v>
      </c>
      <c r="Y9">
        <f t="shared" si="0"/>
        <v>3</v>
      </c>
      <c r="Z9">
        <f t="shared" si="0"/>
        <v>2.331</v>
      </c>
      <c r="AA9">
        <f t="shared" si="0"/>
        <v>2.331</v>
      </c>
      <c r="AB9">
        <f t="shared" si="0"/>
        <v>0</v>
      </c>
    </row>
    <row r="10" spans="1:28" x14ac:dyDescent="0.2">
      <c r="A10" s="4"/>
      <c r="B10" s="16"/>
      <c r="C10" s="4"/>
      <c r="D10" s="4"/>
      <c r="E10" s="4"/>
      <c r="L10" s="4">
        <f>'DOC_Ref Cal 2021.08.13'!C133</f>
        <v>0</v>
      </c>
      <c r="M10" s="4" t="str">
        <f>'DOC_Ref Cal 2021.08.13'!A133</f>
        <v>B01</v>
      </c>
      <c r="N10" s="4" t="str">
        <f>'DOC_Ref Cal 2021.08.13'!B133</f>
        <v>Untitled</v>
      </c>
      <c r="O10" s="6">
        <f>'DOC_Ref Cal 2021.08.13'!H133</f>
        <v>1.1814814814814816</v>
      </c>
      <c r="P10" s="6">
        <f>'DOC_Ref Cal 2021.08.13'!I133</f>
        <v>1.0232949283017414</v>
      </c>
      <c r="Q10" s="6">
        <f t="shared" si="1"/>
        <v>-5.0847953216374364E-2</v>
      </c>
      <c r="R10" s="6"/>
      <c r="S10" s="6"/>
      <c r="T10" s="6"/>
      <c r="U10" s="7"/>
      <c r="V10" s="7">
        <v>24.669453316947045</v>
      </c>
      <c r="W10">
        <f t="shared" si="0"/>
        <v>25</v>
      </c>
      <c r="X10">
        <f t="shared" si="0"/>
        <v>2</v>
      </c>
      <c r="Y10">
        <f t="shared" si="0"/>
        <v>4</v>
      </c>
      <c r="Z10">
        <f t="shared" si="0"/>
        <v>2.3109999999999999</v>
      </c>
      <c r="AA10">
        <f t="shared" si="0"/>
        <v>2.3109999999999999</v>
      </c>
      <c r="AB10">
        <f t="shared" si="0"/>
        <v>0</v>
      </c>
    </row>
    <row r="11" spans="1:28" x14ac:dyDescent="0.2">
      <c r="A11" s="4" t="s">
        <v>18</v>
      </c>
      <c r="B11" s="15"/>
      <c r="C11" s="4"/>
      <c r="D11" s="4" t="s">
        <v>19</v>
      </c>
      <c r="E11" s="15"/>
      <c r="L11" s="4">
        <f>'DOC_Ref Cal 2021.08.13'!C148</f>
        <v>0</v>
      </c>
      <c r="M11" s="4" t="str">
        <f>'DOC_Ref Cal 2021.08.13'!A148</f>
        <v>B01</v>
      </c>
      <c r="N11" s="4" t="str">
        <f>'DOC_Ref Cal 2021.08.13'!B148</f>
        <v>Untitled</v>
      </c>
      <c r="O11" s="6">
        <f>'DOC_Ref Cal 2021.08.13'!H148</f>
        <v>1.1166666666666667</v>
      </c>
      <c r="P11" s="6">
        <f>'DOC_Ref Cal 2021.08.13'!I148</f>
        <v>0.98522980962706264</v>
      </c>
      <c r="Q11" s="6">
        <f t="shared" si="1"/>
        <v>-0.11566276803118924</v>
      </c>
      <c r="R11" s="6"/>
      <c r="S11" s="6"/>
      <c r="T11" s="6"/>
      <c r="U11" s="7"/>
      <c r="V11" s="7"/>
    </row>
    <row r="12" spans="1:28" x14ac:dyDescent="0.2">
      <c r="A12" s="4"/>
      <c r="B12" s="17"/>
      <c r="C12" s="4" t="s">
        <v>20</v>
      </c>
      <c r="D12" s="4"/>
      <c r="E12" s="4"/>
      <c r="G12" s="9"/>
      <c r="L12" s="4">
        <f>'DOC_Ref Cal 2021.08.13'!C163</f>
        <v>0</v>
      </c>
      <c r="M12" s="4" t="str">
        <f>'DOC_Ref Cal 2021.08.13'!A163</f>
        <v>B01</v>
      </c>
      <c r="N12" s="4" t="str">
        <f>'DOC_Ref Cal 2021.08.13'!B163</f>
        <v>Untitled</v>
      </c>
      <c r="O12" s="6">
        <f>'DOC_Ref Cal 2021.08.13'!H163</f>
        <v>1.0277777777777777</v>
      </c>
      <c r="P12" s="6">
        <f>'DOC_Ref Cal 2021.08.13'!I163</f>
        <v>0.89362004796415417</v>
      </c>
      <c r="Q12" s="6">
        <f t="shared" si="1"/>
        <v>-0.20455165692007826</v>
      </c>
      <c r="R12" s="6"/>
      <c r="S12" s="6"/>
      <c r="T12" s="6"/>
      <c r="U12" s="7"/>
      <c r="V12" s="7"/>
    </row>
    <row r="13" spans="1:28" x14ac:dyDescent="0.2">
      <c r="A13" s="4" t="s">
        <v>21</v>
      </c>
      <c r="B13" s="18">
        <v>0.09</v>
      </c>
      <c r="C13" s="4" t="s">
        <v>22</v>
      </c>
      <c r="D13" s="4" t="s">
        <v>23</v>
      </c>
      <c r="E13" s="15"/>
      <c r="G13" s="9"/>
      <c r="L13" s="4">
        <f>'DOC_Ref Cal 2021.08.13'!C178</f>
        <v>0</v>
      </c>
      <c r="M13" s="4" t="str">
        <f>'DOC_Ref Cal 2021.08.13'!A178</f>
        <v>B02</v>
      </c>
      <c r="N13" s="4" t="str">
        <f>'DOC_Ref Cal 2021.08.13'!B178</f>
        <v>Untitled</v>
      </c>
      <c r="O13" s="6">
        <f>'DOC_Ref Cal 2021.08.13'!H178</f>
        <v>1.0440740740740739</v>
      </c>
      <c r="P13" s="6">
        <f>'DOC_Ref Cal 2021.08.13'!I178</f>
        <v>0.91249240371154627</v>
      </c>
      <c r="Q13" s="6">
        <f t="shared" si="1"/>
        <v>-0.18825536062378201</v>
      </c>
      <c r="R13" s="6"/>
      <c r="S13" s="6"/>
      <c r="T13" s="6"/>
      <c r="U13" s="7"/>
      <c r="V13" s="7">
        <v>49.984103292554408</v>
      </c>
      <c r="W13">
        <f t="shared" si="0"/>
        <v>50</v>
      </c>
      <c r="X13">
        <f t="shared" si="0"/>
        <v>3</v>
      </c>
      <c r="Y13">
        <f t="shared" si="0"/>
        <v>1</v>
      </c>
      <c r="Z13">
        <f t="shared" si="0"/>
        <v>4.5010000000000003</v>
      </c>
      <c r="AB13">
        <f t="shared" si="0"/>
        <v>1</v>
      </c>
    </row>
    <row r="14" spans="1:28" x14ac:dyDescent="0.2">
      <c r="A14" s="4"/>
      <c r="B14" s="19">
        <f>SLOPE(REFCAL_2_DOCArea, REFCAL_2_DOCConcentration)</f>
        <v>9.2572692389687974E-2</v>
      </c>
      <c r="C14" s="4" t="s">
        <v>24</v>
      </c>
      <c r="D14" s="4"/>
      <c r="E14" s="4"/>
      <c r="G14" s="9"/>
      <c r="L14" s="4">
        <f>'DOC_Ref Cal 2021.08.13'!C183</f>
        <v>0</v>
      </c>
      <c r="M14" s="4" t="str">
        <f>'DOC_Ref Cal 2021.08.13'!A183</f>
        <v>B02</v>
      </c>
      <c r="N14" s="4" t="str">
        <f>'DOC_Ref Cal 2021.08.13'!B183</f>
        <v>Untitled</v>
      </c>
      <c r="O14" s="6">
        <f>'DOC_Ref Cal 2021.08.13'!H183</f>
        <v>0.39481481481481484</v>
      </c>
      <c r="P14" s="6">
        <f>'DOC_Ref Cal 2021.08.13'!I183</f>
        <v>0.6838393188401567</v>
      </c>
      <c r="Q14" s="6">
        <f t="shared" si="1"/>
        <v>-0.8375146198830411</v>
      </c>
      <c r="R14" s="6"/>
      <c r="S14" s="6"/>
      <c r="T14" s="6"/>
      <c r="U14" s="7"/>
      <c r="V14" s="7">
        <v>49.984103292554408</v>
      </c>
      <c r="W14">
        <f t="shared" si="0"/>
        <v>50</v>
      </c>
      <c r="X14">
        <f t="shared" si="0"/>
        <v>3</v>
      </c>
      <c r="Y14">
        <f t="shared" si="0"/>
        <v>2</v>
      </c>
      <c r="Z14">
        <f t="shared" si="0"/>
        <v>4.7169999999999996</v>
      </c>
      <c r="AA14">
        <f t="shared" si="0"/>
        <v>4.7169999999999996</v>
      </c>
      <c r="AB14">
        <f t="shared" si="0"/>
        <v>0</v>
      </c>
    </row>
    <row r="15" spans="1:28" x14ac:dyDescent="0.2">
      <c r="A15" s="4" t="s">
        <v>25</v>
      </c>
      <c r="B15" s="20">
        <f>INTERCEPT(REFCAL_2_DOCArea, REFCAL_2_DOCConcentration)</f>
        <v>0.10638896910512941</v>
      </c>
      <c r="C15" s="4"/>
      <c r="D15" s="4" t="s">
        <v>26</v>
      </c>
      <c r="E15" s="15"/>
      <c r="G15" s="9"/>
      <c r="L15" s="4">
        <f>'DOC_Ref Cal 2021.08.13'!C193</f>
        <v>0</v>
      </c>
      <c r="M15" s="4" t="str">
        <f>'DOC_Ref Cal 2021.08.13'!A193</f>
        <v>B02</v>
      </c>
      <c r="N15" s="4" t="str">
        <f>'DOC_Ref Cal 2021.08.13'!B193</f>
        <v>Untitled</v>
      </c>
      <c r="O15" s="6">
        <f>'DOC_Ref Cal 2021.08.13'!H193</f>
        <v>0.95518518518518536</v>
      </c>
      <c r="P15" s="6">
        <f>'DOC_Ref Cal 2021.08.13'!I193</f>
        <v>0.83180031831403189</v>
      </c>
      <c r="Q15" s="6">
        <f t="shared" si="1"/>
        <v>-0.27714424951267058</v>
      </c>
      <c r="R15" s="6"/>
      <c r="S15" s="6"/>
      <c r="T15" s="6"/>
      <c r="U15" s="7"/>
      <c r="V15" s="7">
        <v>49.984103292554408</v>
      </c>
      <c r="W15">
        <f t="shared" si="0"/>
        <v>50</v>
      </c>
      <c r="X15">
        <f t="shared" si="0"/>
        <v>3</v>
      </c>
      <c r="Y15">
        <f t="shared" si="0"/>
        <v>3</v>
      </c>
      <c r="Z15">
        <f t="shared" si="0"/>
        <v>4.7430000000000003</v>
      </c>
      <c r="AA15">
        <f t="shared" si="0"/>
        <v>4.7430000000000003</v>
      </c>
      <c r="AB15">
        <f t="shared" si="0"/>
        <v>0</v>
      </c>
    </row>
    <row r="16" spans="1:28" x14ac:dyDescent="0.2">
      <c r="B16">
        <f>CORREL(AA2:AA26,V2:V26)</f>
        <v>0.9996391385002642</v>
      </c>
      <c r="L16" s="4">
        <f>'DOC_Ref Cal 2021.08.13'!C213</f>
        <v>0</v>
      </c>
      <c r="M16" s="4" t="str">
        <f>'DOC_Ref Cal 2021.08.13'!A213</f>
        <v>B02</v>
      </c>
      <c r="N16" s="4" t="str">
        <f>'DOC_Ref Cal 2021.08.13'!B213</f>
        <v>Untitled</v>
      </c>
      <c r="O16" s="6">
        <f>'DOC_Ref Cal 2021.08.13'!H213</f>
        <v>0.99444444444444458</v>
      </c>
      <c r="P16" s="6">
        <f>'DOC_Ref Cal 2021.08.13'!I213</f>
        <v>0.88605450881567793</v>
      </c>
      <c r="Q16" s="6">
        <f t="shared" si="1"/>
        <v>-0.23788499025341137</v>
      </c>
      <c r="R16" s="6"/>
      <c r="S16" s="6"/>
      <c r="T16" s="6"/>
      <c r="U16" s="7"/>
      <c r="V16" s="7">
        <v>49.984103292554408</v>
      </c>
      <c r="W16">
        <f t="shared" si="0"/>
        <v>50</v>
      </c>
      <c r="X16">
        <f t="shared" si="0"/>
        <v>3</v>
      </c>
      <c r="Y16">
        <f t="shared" si="0"/>
        <v>4</v>
      </c>
      <c r="Z16">
        <f t="shared" si="0"/>
        <v>4.6420000000000003</v>
      </c>
      <c r="AA16">
        <f t="shared" si="0"/>
        <v>4.6420000000000003</v>
      </c>
      <c r="AB16">
        <f t="shared" si="0"/>
        <v>0</v>
      </c>
    </row>
    <row r="17" spans="1:28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'DOC_Ref Cal 2021.08.13'!C234</f>
        <v>0</v>
      </c>
      <c r="M17" s="4" t="str">
        <f>'DOC_Ref Cal 2021.08.13'!A234</f>
        <v>B02</v>
      </c>
      <c r="N17" s="4" t="str">
        <f>'DOC_Ref Cal 2021.08.13'!B234</f>
        <v>Untitled</v>
      </c>
      <c r="O17" s="6">
        <f>'DOC_Ref Cal 2021.08.13'!H234</f>
        <v>1.135925925925926</v>
      </c>
      <c r="P17" s="6">
        <f>'DOC_Ref Cal 2021.08.13'!I234</f>
        <v>0.98498250491032791</v>
      </c>
      <c r="Q17" s="6">
        <f t="shared" si="1"/>
        <v>-9.6403508771929936E-2</v>
      </c>
      <c r="R17" s="6"/>
      <c r="S17" s="6"/>
      <c r="T17" s="6"/>
      <c r="U17" s="7"/>
      <c r="V17" s="7"/>
    </row>
    <row r="18" spans="1:28" x14ac:dyDescent="0.2">
      <c r="A18" t="s">
        <v>34</v>
      </c>
      <c r="B18" t="s">
        <v>35</v>
      </c>
      <c r="C18">
        <v>0</v>
      </c>
      <c r="D18">
        <v>1</v>
      </c>
      <c r="E18">
        <v>6.8400000000000002E-2</v>
      </c>
      <c r="F18">
        <v>6.8400000000000002E-2</v>
      </c>
      <c r="G18">
        <v>0</v>
      </c>
      <c r="H18" s="7">
        <f>AVERAGE(F18:F22)/B$13</f>
        <v>0.71518518518518526</v>
      </c>
      <c r="I18" s="7">
        <f>STDEV(F18:F22)/B$13</f>
        <v>0.69386405376188842</v>
      </c>
      <c r="J18" s="7">
        <f>I18/H18*100</f>
        <v>97.018795709844568</v>
      </c>
      <c r="L18" s="4">
        <f>'DOC_Ref Cal 2021.08.13'!C249</f>
        <v>0</v>
      </c>
      <c r="M18" s="4" t="str">
        <f>'DOC_Ref Cal 2021.08.13'!A249</f>
        <v>B02</v>
      </c>
      <c r="N18" s="4" t="str">
        <f>'DOC_Ref Cal 2021.08.13'!B249</f>
        <v>Untitled</v>
      </c>
      <c r="O18" s="6">
        <f>'DOC_Ref Cal 2021.08.13'!H249</f>
        <v>1.8444444444444446</v>
      </c>
      <c r="P18" s="6">
        <f>'DOC_Ref Cal 2021.08.13'!I249</f>
        <v>0.36983145977860665</v>
      </c>
      <c r="Q18" s="6">
        <f t="shared" si="1"/>
        <v>0.61211500974658861</v>
      </c>
      <c r="R18" s="6"/>
      <c r="S18" s="6"/>
      <c r="T18" s="6"/>
      <c r="U18" s="7"/>
      <c r="V18" s="7"/>
    </row>
    <row r="19" spans="1:28" x14ac:dyDescent="0.2">
      <c r="A19" t="s">
        <v>34</v>
      </c>
      <c r="B19" t="s">
        <v>35</v>
      </c>
      <c r="C19">
        <v>0</v>
      </c>
      <c r="D19">
        <v>2</v>
      </c>
      <c r="E19">
        <v>0.12470000000000001</v>
      </c>
      <c r="F19">
        <v>0.12470000000000001</v>
      </c>
      <c r="G19">
        <v>0</v>
      </c>
      <c r="H19" s="7"/>
      <c r="I19" s="7"/>
      <c r="J19" s="7"/>
      <c r="L19" s="4">
        <f>'DOC_Ref Cal 2021.08.13'!C264</f>
        <v>0</v>
      </c>
      <c r="M19" s="4" t="str">
        <f>'DOC_Ref Cal 2021.08.13'!A264</f>
        <v>B02</v>
      </c>
      <c r="N19" s="4" t="str">
        <f>'DOC_Ref Cal 2021.08.13'!B264</f>
        <v>Untitled</v>
      </c>
      <c r="O19" s="6">
        <f>'DOC_Ref Cal 2021.08.13'!H264</f>
        <v>1.7640740740740741</v>
      </c>
      <c r="P19" s="6">
        <f>'DOC_Ref Cal 2021.08.13'!I264</f>
        <v>0.15117781752058751</v>
      </c>
      <c r="Q19" s="6">
        <f t="shared" si="1"/>
        <v>0.53174463937621819</v>
      </c>
      <c r="R19" s="6"/>
      <c r="S19" s="6"/>
      <c r="T19" s="6"/>
      <c r="U19" s="7"/>
      <c r="V19" s="7">
        <v>74.514575801295265</v>
      </c>
      <c r="W19">
        <f t="shared" si="0"/>
        <v>75</v>
      </c>
      <c r="X19">
        <f t="shared" si="0"/>
        <v>4</v>
      </c>
      <c r="Y19">
        <f t="shared" si="0"/>
        <v>1</v>
      </c>
      <c r="Z19">
        <f t="shared" si="0"/>
        <v>7.1959999999999997</v>
      </c>
      <c r="AA19">
        <f t="shared" si="0"/>
        <v>7.1959999999999997</v>
      </c>
      <c r="AB19">
        <f t="shared" si="0"/>
        <v>0</v>
      </c>
    </row>
    <row r="20" spans="1:28" x14ac:dyDescent="0.2">
      <c r="A20" t="s">
        <v>34</v>
      </c>
      <c r="B20" t="s">
        <v>35</v>
      </c>
      <c r="C20">
        <v>0</v>
      </c>
      <c r="D20">
        <v>3</v>
      </c>
      <c r="E20">
        <v>0</v>
      </c>
      <c r="F20">
        <v>0</v>
      </c>
      <c r="G20">
        <v>0</v>
      </c>
      <c r="H20" s="7"/>
      <c r="I20" s="7"/>
      <c r="J20" s="7"/>
      <c r="L20" s="4">
        <f>'DOC_Ref Cal 2021.08.13'!C279</f>
        <v>0</v>
      </c>
      <c r="M20" s="4" t="str">
        <f>'DOC_Ref Cal 2021.08.13'!A279</f>
        <v>B02</v>
      </c>
      <c r="N20" s="4" t="str">
        <f>'DOC_Ref Cal 2021.08.13'!B279</f>
        <v>Untitled</v>
      </c>
      <c r="O20" s="6">
        <f>'DOC_Ref Cal 2021.08.13'!H279</f>
        <v>1.6611111111111112</v>
      </c>
      <c r="P20" s="6">
        <f>'DOC_Ref Cal 2021.08.13'!I279</f>
        <v>5.8288342438239958E-2</v>
      </c>
      <c r="Q20" s="6">
        <f t="shared" si="1"/>
        <v>0.42878167641325526</v>
      </c>
      <c r="R20" s="6"/>
      <c r="S20" s="6"/>
      <c r="T20" s="6"/>
      <c r="U20" s="7"/>
      <c r="V20" s="7">
        <v>74.514575801295265</v>
      </c>
      <c r="W20">
        <f t="shared" si="0"/>
        <v>75</v>
      </c>
      <c r="X20">
        <f t="shared" si="0"/>
        <v>4</v>
      </c>
      <c r="Y20">
        <f t="shared" si="0"/>
        <v>2</v>
      </c>
      <c r="Z20">
        <f t="shared" si="0"/>
        <v>6.9820000000000002</v>
      </c>
      <c r="AA20">
        <f t="shared" si="0"/>
        <v>6.9820000000000002</v>
      </c>
      <c r="AB20">
        <f t="shared" si="0"/>
        <v>0</v>
      </c>
    </row>
    <row r="21" spans="1:28" x14ac:dyDescent="0.2">
      <c r="H21" s="7"/>
      <c r="I21" s="7"/>
      <c r="J21" s="7"/>
      <c r="L21" s="4">
        <f>'DOC_Ref Cal 2021.08.13'!C295</f>
        <v>0</v>
      </c>
      <c r="M21" s="4" t="str">
        <f>'DOC_Ref Cal 2021.08.13'!A295</f>
        <v>B03</v>
      </c>
      <c r="N21" s="4" t="str">
        <f>'DOC_Ref Cal 2021.08.13'!B295</f>
        <v>Untitled</v>
      </c>
      <c r="O21" s="6">
        <f>'DOC_Ref Cal 2021.08.13'!H295</f>
        <v>1.4751851851851854</v>
      </c>
      <c r="P21" s="6">
        <f>'DOC_Ref Cal 2021.08.13'!I295</f>
        <v>0.1482587550069607</v>
      </c>
      <c r="Q21" s="6">
        <f t="shared" si="1"/>
        <v>0.24285575048732944</v>
      </c>
      <c r="R21" s="6"/>
      <c r="S21" s="6"/>
      <c r="T21" s="6"/>
      <c r="U21" s="7"/>
      <c r="V21" s="7">
        <v>74.514575801295265</v>
      </c>
      <c r="W21">
        <f t="shared" si="0"/>
        <v>75</v>
      </c>
      <c r="X21">
        <f t="shared" si="0"/>
        <v>4</v>
      </c>
      <c r="Y21">
        <f t="shared" si="0"/>
        <v>3</v>
      </c>
      <c r="Z21">
        <f t="shared" si="0"/>
        <v>7.0869999999999997</v>
      </c>
      <c r="AA21">
        <f t="shared" si="0"/>
        <v>7.0869999999999997</v>
      </c>
      <c r="AB21">
        <f t="shared" si="0"/>
        <v>0</v>
      </c>
    </row>
    <row r="22" spans="1:28" x14ac:dyDescent="0.2">
      <c r="H22" s="7"/>
      <c r="I22" s="7"/>
      <c r="J22" s="7"/>
      <c r="L22" s="4">
        <f>'DOC_Ref Cal 2021.08.13'!C300</f>
        <v>0</v>
      </c>
      <c r="M22" s="4" t="str">
        <f>'DOC_Ref Cal 2021.08.13'!A300</f>
        <v>B03</v>
      </c>
      <c r="N22" s="4" t="str">
        <f>'DOC_Ref Cal 2021.08.13'!B300</f>
        <v>Untitled</v>
      </c>
      <c r="O22" s="6">
        <f>'DOC_Ref Cal 2021.08.13'!H300</f>
        <v>1.5081481481481482</v>
      </c>
      <c r="P22" s="6">
        <f>'DOC_Ref Cal 2021.08.13'!I300</f>
        <v>0.55947543038246661</v>
      </c>
      <c r="Q22" s="6">
        <f t="shared" si="1"/>
        <v>0.2758187134502923</v>
      </c>
      <c r="R22" s="6"/>
      <c r="S22" s="6"/>
      <c r="T22" s="6"/>
      <c r="U22" s="7"/>
      <c r="V22" s="7"/>
    </row>
    <row r="23" spans="1:28" x14ac:dyDescent="0.2">
      <c r="A23" t="s">
        <v>34</v>
      </c>
      <c r="B23" t="s">
        <v>35</v>
      </c>
      <c r="C23">
        <v>0</v>
      </c>
      <c r="D23">
        <v>1</v>
      </c>
      <c r="E23">
        <v>0</v>
      </c>
      <c r="F23">
        <v>0</v>
      </c>
      <c r="G23">
        <v>0</v>
      </c>
      <c r="H23" s="7">
        <f>AVERAGE(F23:F27)/B$13</f>
        <v>0.50074074074074071</v>
      </c>
      <c r="I23" s="7">
        <f>STDEV(F23:F27)/B$13</f>
        <v>0.8673084043826379</v>
      </c>
      <c r="J23" s="7">
        <f>I23/H23*100</f>
        <v>173.20508075688775</v>
      </c>
      <c r="L23" s="4">
        <f>'DOC_Ref Cal 2021.08.13'!C310</f>
        <v>0</v>
      </c>
      <c r="M23" s="4" t="str">
        <f>'DOC_Ref Cal 2021.08.13'!A310</f>
        <v>B03</v>
      </c>
      <c r="N23" s="4" t="str">
        <f>'DOC_Ref Cal 2021.08.13'!B310</f>
        <v>Untitled</v>
      </c>
      <c r="O23" s="6">
        <f>'DOC_Ref Cal 2021.08.13'!H310</f>
        <v>1.0037037037037038</v>
      </c>
      <c r="P23" s="6">
        <f>'DOC_Ref Cal 2021.08.13'!I310</f>
        <v>0.93175285053795054</v>
      </c>
      <c r="Q23" s="6">
        <f t="shared" si="1"/>
        <v>-0.22862573099415218</v>
      </c>
      <c r="R23" s="6"/>
      <c r="S23" s="6"/>
      <c r="T23" s="6"/>
      <c r="U23" s="7"/>
      <c r="V23" s="7"/>
    </row>
    <row r="24" spans="1:28" x14ac:dyDescent="0.2">
      <c r="A24" t="s">
        <v>34</v>
      </c>
      <c r="B24" t="s">
        <v>35</v>
      </c>
      <c r="C24">
        <v>0</v>
      </c>
      <c r="D24">
        <v>2</v>
      </c>
      <c r="E24">
        <v>0.13519999999999999</v>
      </c>
      <c r="F24">
        <v>0.13519999999999999</v>
      </c>
      <c r="G24">
        <v>0</v>
      </c>
      <c r="H24" s="7"/>
      <c r="I24" s="7"/>
      <c r="J24" s="7"/>
      <c r="L24" s="4">
        <f>'DOC_Ref Cal 2021.08.13'!C330</f>
        <v>0</v>
      </c>
      <c r="M24" s="4" t="str">
        <f>'DOC_Ref Cal 2021.08.13'!A330</f>
        <v>B03</v>
      </c>
      <c r="N24" s="4" t="str">
        <f>'DOC_Ref Cal 2021.08.13'!B330</f>
        <v>Untitled</v>
      </c>
      <c r="O24" s="6">
        <f>'DOC_Ref Cal 2021.08.13'!H330</f>
        <v>1.1488888888888891</v>
      </c>
      <c r="P24" s="6">
        <f>'DOC_Ref Cal 2021.08.13'!I330</f>
        <v>1.008464790941112</v>
      </c>
      <c r="Q24" s="6">
        <f t="shared" si="1"/>
        <v>-8.3440545808966871E-2</v>
      </c>
      <c r="R24" s="6"/>
      <c r="S24" s="6"/>
      <c r="T24" s="6"/>
      <c r="U24" s="7"/>
      <c r="V24" s="7">
        <v>99.324029737553474</v>
      </c>
      <c r="W24">
        <f t="shared" si="0"/>
        <v>100</v>
      </c>
      <c r="X24">
        <f t="shared" si="0"/>
        <v>5</v>
      </c>
      <c r="Y24">
        <f t="shared" si="0"/>
        <v>1</v>
      </c>
      <c r="Z24">
        <f t="shared" si="0"/>
        <v>9.1110000000000007</v>
      </c>
      <c r="AA24">
        <f t="shared" si="0"/>
        <v>9.1110000000000007</v>
      </c>
      <c r="AB24">
        <f t="shared" si="0"/>
        <v>0</v>
      </c>
    </row>
    <row r="25" spans="1:28" x14ac:dyDescent="0.2">
      <c r="A25" t="s">
        <v>34</v>
      </c>
      <c r="B25" t="s">
        <v>35</v>
      </c>
      <c r="C25">
        <v>0</v>
      </c>
      <c r="D25">
        <v>3</v>
      </c>
      <c r="E25">
        <v>0</v>
      </c>
      <c r="F25">
        <v>0</v>
      </c>
      <c r="G25">
        <v>0</v>
      </c>
      <c r="H25" s="7"/>
      <c r="I25" s="7"/>
      <c r="J25" s="7"/>
      <c r="L25" s="4">
        <f>'DOC_Ref Cal 2021.08.13'!C350</f>
        <v>0</v>
      </c>
      <c r="M25" s="4" t="str">
        <f>'DOC_Ref Cal 2021.08.13'!A350</f>
        <v>B03</v>
      </c>
      <c r="N25" s="4" t="str">
        <f>'DOC_Ref Cal 2021.08.13'!B350</f>
        <v>Untitled</v>
      </c>
      <c r="O25" s="6">
        <f>'DOC_Ref Cal 2021.08.13'!H350</f>
        <v>1.1666666666666667</v>
      </c>
      <c r="P25" s="6">
        <f>'DOC_Ref Cal 2021.08.13'!I350</f>
        <v>1.0209527141079771</v>
      </c>
      <c r="Q25" s="6">
        <f t="shared" si="1"/>
        <v>-6.56627680311892E-2</v>
      </c>
      <c r="R25" s="6"/>
      <c r="S25" s="6"/>
      <c r="T25" s="6"/>
      <c r="U25" s="7"/>
      <c r="V25" s="7">
        <v>99.324029737553474</v>
      </c>
      <c r="W25">
        <f t="shared" si="0"/>
        <v>100</v>
      </c>
      <c r="X25">
        <f t="shared" si="0"/>
        <v>5</v>
      </c>
      <c r="Y25">
        <f t="shared" si="0"/>
        <v>2</v>
      </c>
      <c r="Z25">
        <f t="shared" si="0"/>
        <v>9.3460000000000001</v>
      </c>
      <c r="AA25">
        <f t="shared" si="0"/>
        <v>9.3460000000000001</v>
      </c>
      <c r="AB25">
        <f t="shared" si="0"/>
        <v>0</v>
      </c>
    </row>
    <row r="26" spans="1:28" x14ac:dyDescent="0.2">
      <c r="H26" s="7"/>
      <c r="I26" s="7"/>
      <c r="J26" s="7"/>
      <c r="L26" s="4">
        <f>'DOC_Ref Cal 2021.08.13'!C367</f>
        <v>0</v>
      </c>
      <c r="M26" s="4" t="str">
        <f>'DOC_Ref Cal 2021.08.13'!A367</f>
        <v>B03</v>
      </c>
      <c r="N26" s="4" t="str">
        <f>'DOC_Ref Cal 2021.08.13'!B367</f>
        <v>Untitled</v>
      </c>
      <c r="O26" s="6">
        <f>'DOC_Ref Cal 2021.08.13'!H367</f>
        <v>1.6170370370370371</v>
      </c>
      <c r="P26" s="6">
        <f>'DOC_Ref Cal 2021.08.13'!I367</f>
        <v>0.1206839221002448</v>
      </c>
      <c r="Q26" s="6">
        <f t="shared" si="1"/>
        <v>0.38470760233918111</v>
      </c>
      <c r="R26" s="6"/>
      <c r="S26" s="6"/>
      <c r="T26" s="6"/>
      <c r="U26" s="7"/>
      <c r="V26" s="7">
        <v>99.324029737553474</v>
      </c>
      <c r="W26">
        <f t="shared" si="0"/>
        <v>100</v>
      </c>
      <c r="X26">
        <f t="shared" si="0"/>
        <v>5</v>
      </c>
      <c r="Y26">
        <f t="shared" si="0"/>
        <v>3</v>
      </c>
      <c r="Z26">
        <f t="shared" si="0"/>
        <v>9.3569999999999993</v>
      </c>
      <c r="AA26">
        <f t="shared" si="0"/>
        <v>9.3569999999999993</v>
      </c>
      <c r="AB26">
        <f t="shared" si="0"/>
        <v>0</v>
      </c>
    </row>
    <row r="27" spans="1:28" x14ac:dyDescent="0.2">
      <c r="H27" s="7"/>
      <c r="I27" s="7"/>
      <c r="J27" s="7"/>
      <c r="L27" s="4">
        <f>'DOC_Ref Cal 2021.08.13'!C383</f>
        <v>0</v>
      </c>
      <c r="M27" s="4" t="str">
        <f>'DOC_Ref Cal 2021.08.13'!A383</f>
        <v>B03</v>
      </c>
      <c r="N27" s="4" t="str">
        <f>'DOC_Ref Cal 2021.08.13'!B383</f>
        <v>Untitled</v>
      </c>
      <c r="O27" s="6">
        <f>'DOC_Ref Cal 2021.08.13'!H383</f>
        <v>1.9862962962962962</v>
      </c>
      <c r="P27" s="6">
        <f>'DOC_Ref Cal 2021.08.13'!I383</f>
        <v>0.42017681953051933</v>
      </c>
      <c r="Q27" s="6">
        <f t="shared" si="1"/>
        <v>0.75396686159844029</v>
      </c>
      <c r="R27" s="6"/>
      <c r="S27" s="6"/>
      <c r="T27" s="6"/>
      <c r="U27" s="7"/>
      <c r="V27" s="7"/>
    </row>
    <row r="28" spans="1:28" x14ac:dyDescent="0.2">
      <c r="A28" t="s">
        <v>38</v>
      </c>
      <c r="B28" t="s">
        <v>212</v>
      </c>
      <c r="C28">
        <v>1</v>
      </c>
      <c r="D28">
        <v>1</v>
      </c>
      <c r="E28">
        <v>0.14069999999999999</v>
      </c>
      <c r="F28">
        <v>0.14069999999999999</v>
      </c>
      <c r="G28">
        <v>0</v>
      </c>
      <c r="H28" s="7">
        <f>AVERAGE(F28:F32)/B$13</f>
        <v>1.6911111111111112</v>
      </c>
      <c r="I28" s="7">
        <f>STDEV(F28:F32)/B$13</f>
        <v>0.18506255198755953</v>
      </c>
      <c r="J28" s="7">
        <f>I28/H28*100</f>
        <v>10.943252088620472</v>
      </c>
      <c r="L28" s="4">
        <f>'DOC_Ref Cal 2021.08.13'!C400</f>
        <v>0</v>
      </c>
      <c r="M28" s="4" t="str">
        <f>'DOC_Ref Cal 2021.08.13'!A400</f>
        <v>B03</v>
      </c>
      <c r="N28" s="4" t="str">
        <f>'DOC_Ref Cal 2021.08.13'!B400</f>
        <v>Untitled</v>
      </c>
      <c r="O28" s="6">
        <f>'DOC_Ref Cal 2021.08.13'!H400</f>
        <v>1.4485185185185185</v>
      </c>
      <c r="P28" s="6">
        <f>'DOC_Ref Cal 2021.08.13'!I400</f>
        <v>0.17092462179992832</v>
      </c>
      <c r="Q28" s="6">
        <f t="shared" si="1"/>
        <v>0.2161890838206626</v>
      </c>
      <c r="R28" s="6"/>
      <c r="S28" s="6"/>
      <c r="T28" s="6"/>
      <c r="U28" s="7"/>
      <c r="V28" s="7"/>
    </row>
    <row r="29" spans="1:28" x14ac:dyDescent="0.2">
      <c r="A29" t="s">
        <v>38</v>
      </c>
      <c r="B29" t="s">
        <v>212</v>
      </c>
      <c r="C29">
        <v>1</v>
      </c>
      <c r="D29">
        <v>2</v>
      </c>
      <c r="E29">
        <v>0.17130000000000001</v>
      </c>
      <c r="F29">
        <v>0.17130000000000001</v>
      </c>
      <c r="G29">
        <v>0</v>
      </c>
      <c r="H29" s="7"/>
      <c r="I29" s="7"/>
      <c r="J29" s="7"/>
      <c r="L29" s="4">
        <f>'DOC_Ref Cal 2021.08.13'!C415</f>
        <v>0</v>
      </c>
      <c r="M29" s="4" t="str">
        <f>'DOC_Ref Cal 2021.08.13'!A415</f>
        <v>B04</v>
      </c>
      <c r="N29" s="4" t="str">
        <f>'DOC_Ref Cal 2021.08.13'!B415</f>
        <v>Untitled</v>
      </c>
      <c r="O29" s="6">
        <f>'DOC_Ref Cal 2021.08.13'!H415</f>
        <v>0.39</v>
      </c>
      <c r="P29" s="6">
        <f>'DOC_Ref Cal 2021.08.13'!I415</f>
        <v>0.67549981495186218</v>
      </c>
      <c r="Q29" s="6">
        <f t="shared" si="1"/>
        <v>-0.84232943469785593</v>
      </c>
      <c r="R29" s="6"/>
      <c r="S29" s="6"/>
      <c r="T29" s="6"/>
      <c r="U29" s="7"/>
      <c r="V29" s="7"/>
    </row>
    <row r="30" spans="1:28" x14ac:dyDescent="0.2">
      <c r="A30" t="s">
        <v>38</v>
      </c>
      <c r="B30" t="s">
        <v>212</v>
      </c>
      <c r="C30">
        <v>1</v>
      </c>
      <c r="D30">
        <v>3</v>
      </c>
      <c r="E30">
        <v>0.14460000000000001</v>
      </c>
      <c r="F30">
        <v>0.14460000000000001</v>
      </c>
      <c r="G30">
        <v>0</v>
      </c>
      <c r="H30" s="7"/>
      <c r="I30" s="7"/>
      <c r="J30" s="7"/>
      <c r="L30" s="4">
        <f>'DOC_Ref Cal 2021.08.13'!C420</f>
        <v>0</v>
      </c>
      <c r="M30" s="4" t="str">
        <f>'DOC_Ref Cal 2021.08.13'!A420</f>
        <v>B04</v>
      </c>
      <c r="N30" s="4" t="str">
        <f>'DOC_Ref Cal 2021.08.13'!B420</f>
        <v>Untitled</v>
      </c>
      <c r="O30" s="6">
        <f>'DOC_Ref Cal 2021.08.13'!H420</f>
        <v>1.0929629629629629</v>
      </c>
      <c r="P30" s="6">
        <f>'DOC_Ref Cal 2021.08.13'!I420</f>
        <v>1.0070678213049102</v>
      </c>
      <c r="Q30" s="6">
        <f t="shared" si="1"/>
        <v>-0.13936647173489303</v>
      </c>
      <c r="R30" s="6"/>
      <c r="S30" s="6"/>
      <c r="T30" s="6"/>
      <c r="U30" s="7"/>
      <c r="V30" s="7"/>
    </row>
    <row r="31" spans="1:28" x14ac:dyDescent="0.2">
      <c r="H31" s="7"/>
      <c r="I31" s="7"/>
      <c r="J31" s="7"/>
      <c r="L31" s="4">
        <f>'DOC_Ref Cal 2021.08.13'!C430</f>
        <v>0</v>
      </c>
      <c r="M31" s="4" t="str">
        <f>'DOC_Ref Cal 2021.08.13'!A430</f>
        <v>B04</v>
      </c>
      <c r="N31" s="4" t="str">
        <f>'DOC_Ref Cal 2021.08.13'!B430</f>
        <v>Untitled</v>
      </c>
      <c r="O31" s="6">
        <f>'DOC_Ref Cal 2021.08.13'!H430</f>
        <v>0.80074074074074075</v>
      </c>
      <c r="P31" s="6">
        <f>'DOC_Ref Cal 2021.08.13'!I430</f>
        <v>0.78236451778127536</v>
      </c>
      <c r="Q31" s="6">
        <f t="shared" si="1"/>
        <v>-0.43158869395711519</v>
      </c>
      <c r="R31" s="6"/>
      <c r="S31" s="6"/>
      <c r="T31" s="6"/>
      <c r="U31" s="7"/>
      <c r="V31" s="7"/>
    </row>
    <row r="32" spans="1:28" x14ac:dyDescent="0.2">
      <c r="H32" s="7"/>
      <c r="I32" s="7"/>
      <c r="J32" s="7"/>
      <c r="L32" s="4">
        <f>'DOC_Ref Cal 2021.08.13'!C450</f>
        <v>0</v>
      </c>
      <c r="M32" s="4" t="str">
        <f>'DOC_Ref Cal 2021.08.13'!A450</f>
        <v>B04</v>
      </c>
      <c r="N32" s="4" t="str">
        <f>'DOC_Ref Cal 2021.08.13'!B450</f>
        <v>Untitled</v>
      </c>
      <c r="O32" s="6">
        <f>'DOC_Ref Cal 2021.08.13'!H450</f>
        <v>2.0496296296296297</v>
      </c>
      <c r="P32" s="6">
        <f>'DOC_Ref Cal 2021.08.13'!I450</f>
        <v>0.90357338161716505</v>
      </c>
      <c r="Q32" s="6">
        <f t="shared" si="1"/>
        <v>0.81730019493177375</v>
      </c>
      <c r="R32" s="6"/>
      <c r="S32" s="6"/>
      <c r="T32" s="6"/>
      <c r="U32" s="7"/>
      <c r="V32" s="7"/>
    </row>
    <row r="33" spans="1:22" x14ac:dyDescent="0.2">
      <c r="A33" t="s">
        <v>40</v>
      </c>
      <c r="B33">
        <v>25</v>
      </c>
      <c r="C33">
        <v>2</v>
      </c>
      <c r="D33">
        <v>1</v>
      </c>
      <c r="E33">
        <v>2.1110000000000002</v>
      </c>
      <c r="G33">
        <v>1</v>
      </c>
      <c r="H33" s="7">
        <f>AVERAGE(F33:F37)/B$13</f>
        <v>25.81111111111111</v>
      </c>
      <c r="I33" s="7">
        <f>STDEV(F33:F37)/B$13</f>
        <v>0.11758894715842635</v>
      </c>
      <c r="J33" s="7">
        <f>I33/H33*100</f>
        <v>0.45557491365726954</v>
      </c>
      <c r="L33" s="4">
        <f>'DOC_Ref Cal 2021.08.13'!C472</f>
        <v>0</v>
      </c>
      <c r="M33" s="4" t="str">
        <f>'DOC_Ref Cal 2021.08.13'!A472</f>
        <v>B04</v>
      </c>
      <c r="N33" s="4" t="str">
        <f>'DOC_Ref Cal 2021.08.13'!B472</f>
        <v>Untitled</v>
      </c>
      <c r="O33" s="6">
        <f>'DOC_Ref Cal 2021.08.13'!H472</f>
        <v>1.5222222222222224</v>
      </c>
      <c r="P33" s="6">
        <f>'DOC_Ref Cal 2021.08.13'!I472</f>
        <v>0.16835808398899185</v>
      </c>
      <c r="Q33" s="6">
        <f t="shared" si="1"/>
        <v>0.28989278752436642</v>
      </c>
      <c r="R33" s="6"/>
      <c r="S33" s="6"/>
      <c r="T33" s="6"/>
      <c r="U33" s="7"/>
      <c r="V33" s="7"/>
    </row>
    <row r="34" spans="1:22" x14ac:dyDescent="0.2">
      <c r="A34" t="s">
        <v>40</v>
      </c>
      <c r="B34">
        <v>25</v>
      </c>
      <c r="C34">
        <v>2</v>
      </c>
      <c r="D34">
        <v>2</v>
      </c>
      <c r="E34">
        <v>2.327</v>
      </c>
      <c r="F34">
        <v>2.327</v>
      </c>
      <c r="G34">
        <v>0</v>
      </c>
      <c r="H34" s="7"/>
      <c r="I34" s="7"/>
      <c r="J34" s="7"/>
      <c r="L34" s="4">
        <f>'DOC_Ref Cal 2021.08.13'!C489</f>
        <v>0</v>
      </c>
      <c r="M34" s="4" t="str">
        <f>'DOC_Ref Cal 2021.08.13'!A489</f>
        <v>B04</v>
      </c>
      <c r="N34" s="4" t="str">
        <f>'DOC_Ref Cal 2021.08.13'!B489</f>
        <v>Untitled</v>
      </c>
      <c r="O34" s="6">
        <f>'DOC_Ref Cal 2021.08.13'!H489</f>
        <v>1.4811111111111113</v>
      </c>
      <c r="P34" s="6">
        <f>'DOC_Ref Cal 2021.08.13'!I489</f>
        <v>0.12914247085207006</v>
      </c>
      <c r="Q34" s="6">
        <f t="shared" si="1"/>
        <v>0.24878167641325533</v>
      </c>
      <c r="R34" s="6"/>
      <c r="S34" s="6"/>
      <c r="T34" s="6"/>
      <c r="U34" s="7"/>
      <c r="V34" s="7"/>
    </row>
    <row r="35" spans="1:22" x14ac:dyDescent="0.2">
      <c r="A35" t="s">
        <v>40</v>
      </c>
      <c r="B35">
        <v>25</v>
      </c>
      <c r="C35">
        <v>2</v>
      </c>
      <c r="D35">
        <v>3</v>
      </c>
      <c r="E35">
        <v>2.331</v>
      </c>
      <c r="F35">
        <v>2.331</v>
      </c>
      <c r="G35">
        <v>0</v>
      </c>
      <c r="H35" s="7"/>
      <c r="I35" s="7"/>
      <c r="J35" s="7"/>
      <c r="L35" s="4">
        <f>'DOC_Ref Cal 2021.08.13'!C505</f>
        <v>0</v>
      </c>
      <c r="M35" s="4" t="str">
        <f>'DOC_Ref Cal 2021.08.13'!A505</f>
        <v>B04</v>
      </c>
      <c r="N35" s="4" t="str">
        <f>'DOC_Ref Cal 2021.08.13'!B505</f>
        <v>Untitled</v>
      </c>
      <c r="O35" s="6">
        <f>'DOC_Ref Cal 2021.08.13'!H505</f>
        <v>1.6037037037037039</v>
      </c>
      <c r="P35" s="6">
        <f>'DOC_Ref Cal 2021.08.13'!I505</f>
        <v>0.2835235381900742</v>
      </c>
      <c r="Q35" s="6">
        <f t="shared" si="1"/>
        <v>0.37137426900584791</v>
      </c>
      <c r="R35" s="6"/>
      <c r="S35" s="6"/>
      <c r="T35" s="6"/>
      <c r="U35" s="7"/>
      <c r="V35" s="7"/>
    </row>
    <row r="36" spans="1:22" x14ac:dyDescent="0.2">
      <c r="A36" t="s">
        <v>40</v>
      </c>
      <c r="B36">
        <v>25</v>
      </c>
      <c r="C36">
        <v>2</v>
      </c>
      <c r="D36">
        <v>4</v>
      </c>
      <c r="E36">
        <v>2.3109999999999999</v>
      </c>
      <c r="F36">
        <v>2.3109999999999999</v>
      </c>
      <c r="G36">
        <v>0</v>
      </c>
      <c r="H36" s="7"/>
      <c r="I36" s="7"/>
      <c r="J36" s="7"/>
      <c r="L36" s="4">
        <f>'DOC_Ref Cal 2021.08.13'!C522</f>
        <v>0</v>
      </c>
      <c r="M36" s="4" t="str">
        <f>'DOC_Ref Cal 2021.08.13'!A522</f>
        <v>B04</v>
      </c>
      <c r="N36" s="4" t="str">
        <f>'DOC_Ref Cal 2021.08.13'!B522</f>
        <v>Untitled</v>
      </c>
      <c r="O36" s="6">
        <f>'DOC_Ref Cal 2021.08.13'!H522</f>
        <v>1.9388888888888889</v>
      </c>
      <c r="P36" s="6">
        <f>'DOC_Ref Cal 2021.08.13'!I522</f>
        <v>0.22556102894289559</v>
      </c>
      <c r="Q36" s="6">
        <f t="shared" si="1"/>
        <v>0.70655945419103294</v>
      </c>
      <c r="R36" s="6"/>
      <c r="S36" s="6"/>
      <c r="T36" s="6"/>
      <c r="U36" s="7"/>
      <c r="V36" s="7"/>
    </row>
    <row r="37" spans="1:22" x14ac:dyDescent="0.2">
      <c r="H37" s="7"/>
      <c r="I37" s="7"/>
      <c r="J37" s="7"/>
      <c r="L37" s="4">
        <f>'DOC_Ref Cal 2021.08.13'!C541</f>
        <v>0</v>
      </c>
      <c r="M37" s="4" t="str">
        <f>'DOC_Ref Cal 2021.08.13'!A541</f>
        <v>B05</v>
      </c>
      <c r="N37" s="4" t="str">
        <f>'DOC_Ref Cal 2021.08.13'!B541</f>
        <v>Untitled</v>
      </c>
      <c r="O37" s="6">
        <f>'DOC_Ref Cal 2021.08.13'!H541</f>
        <v>1.4525925925925927</v>
      </c>
      <c r="P37" s="6">
        <f>'DOC_Ref Cal 2021.08.13'!I541</f>
        <v>6.7443010540617951E-2</v>
      </c>
      <c r="Q37" s="6">
        <f t="shared" si="1"/>
        <v>0.22026315789473672</v>
      </c>
      <c r="R37" s="6"/>
      <c r="S37" s="6"/>
      <c r="T37" s="6"/>
      <c r="U37" s="7"/>
      <c r="V37" s="7"/>
    </row>
    <row r="38" spans="1:22" x14ac:dyDescent="0.2">
      <c r="H38" s="7"/>
      <c r="I38" s="7"/>
      <c r="J38" s="7"/>
      <c r="L38" s="4">
        <f>'DOC_Ref Cal 2021.08.13'!C546</f>
        <v>0</v>
      </c>
      <c r="M38" s="4" t="str">
        <f>'DOC_Ref Cal 2021.08.13'!A546</f>
        <v>B05</v>
      </c>
      <c r="N38" s="4" t="str">
        <f>'DOC_Ref Cal 2021.08.13'!B546</f>
        <v>Untitled</v>
      </c>
      <c r="O38" s="6">
        <f>'DOC_Ref Cal 2021.08.13'!H546</f>
        <v>0.85444444444444456</v>
      </c>
      <c r="P38" s="6">
        <f>'DOC_Ref Cal 2021.08.13'!I546</f>
        <v>0.74422301847938555</v>
      </c>
      <c r="Q38" s="6">
        <f t="shared" si="1"/>
        <v>-0.37788499025341138</v>
      </c>
      <c r="R38" s="6"/>
      <c r="S38" s="6"/>
      <c r="T38" s="6"/>
      <c r="U38" s="7"/>
      <c r="V38" s="7"/>
    </row>
    <row r="39" spans="1:22" x14ac:dyDescent="0.2">
      <c r="A39" t="s">
        <v>41</v>
      </c>
      <c r="B39">
        <v>50</v>
      </c>
      <c r="C39">
        <v>3</v>
      </c>
      <c r="D39">
        <v>1</v>
      </c>
      <c r="E39">
        <v>4.5010000000000003</v>
      </c>
      <c r="G39">
        <v>1</v>
      </c>
      <c r="H39" s="7">
        <f>AVERAGE(F39:F43)/B$13</f>
        <v>52.229629629629635</v>
      </c>
      <c r="I39" s="7">
        <f>STDEV(F39:F43)/B$13</f>
        <v>0.58270689467594183</v>
      </c>
      <c r="J39" s="7">
        <f>I39/H39*100</f>
        <v>1.1156634630726443</v>
      </c>
      <c r="L39" s="4">
        <f>'DOC_Ref Cal 2021.08.13'!C551</f>
        <v>0</v>
      </c>
      <c r="M39" s="4" t="str">
        <f>'DOC_Ref Cal 2021.08.13'!A551</f>
        <v>B06</v>
      </c>
      <c r="N39" s="4" t="str">
        <f>'DOC_Ref Cal 2021.08.13'!B551</f>
        <v>Untitled</v>
      </c>
      <c r="O39" s="6">
        <f>'DOC_Ref Cal 2021.08.13'!H551</f>
        <v>0.60333333333333328</v>
      </c>
      <c r="P39" s="6">
        <f>'DOC_Ref Cal 2021.08.13'!I551</f>
        <v>1.0450039872332226</v>
      </c>
      <c r="Q39" s="6">
        <f t="shared" si="1"/>
        <v>-0.62899610136452266</v>
      </c>
      <c r="R39" s="6"/>
      <c r="S39" s="6"/>
      <c r="T39" s="6"/>
      <c r="U39" s="7"/>
      <c r="V39" s="7"/>
    </row>
    <row r="40" spans="1:22" x14ac:dyDescent="0.2">
      <c r="A40" t="s">
        <v>41</v>
      </c>
      <c r="B40">
        <v>50</v>
      </c>
      <c r="C40">
        <v>3</v>
      </c>
      <c r="D40">
        <v>2</v>
      </c>
      <c r="E40">
        <v>4.7169999999999996</v>
      </c>
      <c r="F40">
        <v>4.7169999999999996</v>
      </c>
      <c r="G40">
        <v>0</v>
      </c>
      <c r="H40" s="7"/>
      <c r="I40" s="7"/>
      <c r="J40" s="7"/>
      <c r="L40" s="4">
        <f>'DOC_Ref Cal 2021.08.13'!C556</f>
        <v>0</v>
      </c>
      <c r="M40" s="4" t="str">
        <f>'DOC_Ref Cal 2021.08.13'!A556</f>
        <v>B06</v>
      </c>
      <c r="N40" s="4" t="str">
        <f>'DOC_Ref Cal 2021.08.13'!B556</f>
        <v>Untitled</v>
      </c>
      <c r="O40" s="6">
        <f>'DOC_Ref Cal 2021.08.13'!H556</f>
        <v>0.53259259259259262</v>
      </c>
      <c r="P40" s="6">
        <f>'DOC_Ref Cal 2021.08.13'!I556</f>
        <v>0.92247743010520222</v>
      </c>
      <c r="Q40" s="6">
        <f t="shared" si="1"/>
        <v>-0.69973684210526332</v>
      </c>
      <c r="R40" s="6"/>
      <c r="S40" s="6"/>
      <c r="T40" s="6"/>
      <c r="U40" s="7"/>
      <c r="V40" s="7"/>
    </row>
    <row r="41" spans="1:22" x14ac:dyDescent="0.2">
      <c r="A41" t="s">
        <v>41</v>
      </c>
      <c r="B41">
        <v>50</v>
      </c>
      <c r="C41">
        <v>3</v>
      </c>
      <c r="D41">
        <v>3</v>
      </c>
      <c r="E41">
        <v>4.7430000000000003</v>
      </c>
      <c r="F41">
        <v>4.7430000000000003</v>
      </c>
      <c r="G41">
        <v>0</v>
      </c>
      <c r="H41" s="7"/>
      <c r="I41" s="7"/>
      <c r="J41" s="7"/>
      <c r="L41" s="4"/>
      <c r="M41" s="4"/>
      <c r="N41" s="4"/>
      <c r="O41" s="6"/>
      <c r="P41" s="6"/>
      <c r="Q41" s="6"/>
      <c r="R41" s="6"/>
      <c r="S41" s="6"/>
      <c r="T41" s="6"/>
      <c r="U41" s="7"/>
      <c r="V41" s="7"/>
    </row>
    <row r="42" spans="1:22" x14ac:dyDescent="0.2">
      <c r="A42" t="s">
        <v>41</v>
      </c>
      <c r="B42">
        <v>50</v>
      </c>
      <c r="C42">
        <v>3</v>
      </c>
      <c r="D42">
        <v>4</v>
      </c>
      <c r="E42">
        <v>4.6420000000000003</v>
      </c>
      <c r="F42">
        <v>4.6420000000000003</v>
      </c>
      <c r="G42">
        <v>0</v>
      </c>
      <c r="H42" s="7"/>
      <c r="I42" s="7"/>
      <c r="J42" s="7"/>
      <c r="L42" s="4">
        <f>'DOC_Ref Cal 2021.08.13'!C28</f>
        <v>1</v>
      </c>
      <c r="M42" s="4" t="str">
        <f>'DOC_Ref Cal 2021.08.13'!A28</f>
        <v>C01</v>
      </c>
      <c r="N42" s="4" t="str">
        <f>'DOC_Ref Cal 2021.08.13'!B28</f>
        <v>Nano 8/4/21</v>
      </c>
      <c r="O42" s="6">
        <f>'DOC_Ref Cal 2021.08.13'!H28</f>
        <v>1.6911111111111112</v>
      </c>
      <c r="P42" s="6">
        <f>'DOC_Ref Cal 2021.08.13'!I28</f>
        <v>0.18506255198755953</v>
      </c>
      <c r="Q42" s="6">
        <f t="shared" si="1"/>
        <v>0.45878167641325529</v>
      </c>
      <c r="R42" s="6">
        <v>0</v>
      </c>
      <c r="S42" s="6"/>
      <c r="T42" s="6"/>
      <c r="U42" s="7"/>
      <c r="V42" s="7"/>
    </row>
    <row r="43" spans="1:22" x14ac:dyDescent="0.2">
      <c r="H43" s="7"/>
      <c r="I43" s="7"/>
      <c r="J43" s="7"/>
      <c r="L43" s="4">
        <f>'DOC_Ref Cal 2021.08.13'!C33</f>
        <v>2</v>
      </c>
      <c r="M43" s="4" t="str">
        <f>'DOC_Ref Cal 2021.08.13'!A33</f>
        <v>C02</v>
      </c>
      <c r="N43" s="4">
        <f>'DOC_Ref Cal 2021.08.13'!B33</f>
        <v>25</v>
      </c>
      <c r="O43" s="6">
        <f>'DOC_Ref Cal 2021.08.13'!H33</f>
        <v>25.81111111111111</v>
      </c>
      <c r="P43" s="6">
        <f>'DOC_Ref Cal 2021.08.13'!I33</f>
        <v>0.11758894715842635</v>
      </c>
      <c r="Q43" s="6">
        <f t="shared" si="1"/>
        <v>24.578781676413254</v>
      </c>
      <c r="R43" s="6">
        <v>24.669453316947045</v>
      </c>
      <c r="S43" s="6"/>
      <c r="T43" s="6"/>
      <c r="U43" s="7"/>
      <c r="V43" s="7"/>
    </row>
    <row r="44" spans="1:22" x14ac:dyDescent="0.2">
      <c r="H44" s="7"/>
      <c r="I44" s="7"/>
      <c r="J44" s="7"/>
      <c r="L44" s="4">
        <f>'DOC_Ref Cal 2021.08.13'!C39</f>
        <v>3</v>
      </c>
      <c r="M44" s="4" t="str">
        <f>'DOC_Ref Cal 2021.08.13'!A39</f>
        <v>C03</v>
      </c>
      <c r="N44" s="4">
        <f>'DOC_Ref Cal 2021.08.13'!B39</f>
        <v>50</v>
      </c>
      <c r="O44" s="6">
        <f>'DOC_Ref Cal 2021.08.13'!H39</f>
        <v>52.229629629629635</v>
      </c>
      <c r="P44" s="6">
        <f>'DOC_Ref Cal 2021.08.13'!I39</f>
        <v>0.58270689467594183</v>
      </c>
      <c r="Q44" s="6">
        <f t="shared" si="1"/>
        <v>50.997300194931782</v>
      </c>
      <c r="R44" s="6">
        <v>49.984103292554408</v>
      </c>
      <c r="S44" s="6"/>
      <c r="T44" s="6"/>
      <c r="U44" s="7"/>
      <c r="V44" s="7"/>
    </row>
    <row r="45" spans="1:22" x14ac:dyDescent="0.2">
      <c r="A45" t="s">
        <v>42</v>
      </c>
      <c r="B45">
        <v>75</v>
      </c>
      <c r="C45">
        <v>4</v>
      </c>
      <c r="D45">
        <v>1</v>
      </c>
      <c r="E45">
        <v>7.1959999999999997</v>
      </c>
      <c r="F45">
        <v>7.1959999999999997</v>
      </c>
      <c r="G45">
        <v>0</v>
      </c>
      <c r="H45" s="7">
        <f>AVERAGE(F45:F49)/B$13</f>
        <v>78.759259259259267</v>
      </c>
      <c r="I45" s="7">
        <f>STDEV(F45:F49)/B$13</f>
        <v>1.1889581149800648</v>
      </c>
      <c r="J45" s="7">
        <f>I45/H45*100</f>
        <v>1.5096105856788971</v>
      </c>
      <c r="L45" s="4">
        <f>'DOC_Ref Cal 2021.08.13'!C45</f>
        <v>4</v>
      </c>
      <c r="M45" s="4" t="str">
        <f>'DOC_Ref Cal 2021.08.13'!A45</f>
        <v>C04</v>
      </c>
      <c r="N45" s="4">
        <f>'DOC_Ref Cal 2021.08.13'!B45</f>
        <v>75</v>
      </c>
      <c r="O45" s="6">
        <f>'DOC_Ref Cal 2021.08.13'!H45</f>
        <v>78.759259259259267</v>
      </c>
      <c r="P45" s="6">
        <f>'DOC_Ref Cal 2021.08.13'!I45</f>
        <v>1.1889581149800648</v>
      </c>
      <c r="Q45" s="6">
        <f t="shared" si="1"/>
        <v>77.526929824561407</v>
      </c>
      <c r="R45" s="6">
        <v>74.514575801295265</v>
      </c>
      <c r="S45" s="6"/>
      <c r="T45" s="6"/>
      <c r="U45" s="7"/>
      <c r="V45" s="7"/>
    </row>
    <row r="46" spans="1:22" x14ac:dyDescent="0.2">
      <c r="A46" t="s">
        <v>42</v>
      </c>
      <c r="B46">
        <v>75</v>
      </c>
      <c r="C46">
        <v>4</v>
      </c>
      <c r="D46">
        <v>2</v>
      </c>
      <c r="E46">
        <v>6.9820000000000002</v>
      </c>
      <c r="F46">
        <v>6.9820000000000002</v>
      </c>
      <c r="G46">
        <v>0</v>
      </c>
      <c r="H46" s="7"/>
      <c r="I46" s="7"/>
      <c r="J46" s="7"/>
      <c r="L46" s="4">
        <f>'DOC_Ref Cal 2021.08.13'!C50</f>
        <v>5</v>
      </c>
      <c r="M46" s="4" t="str">
        <f>'DOC_Ref Cal 2021.08.13'!A50</f>
        <v>C05</v>
      </c>
      <c r="N46" s="4">
        <f>'DOC_Ref Cal 2021.08.13'!B50</f>
        <v>100</v>
      </c>
      <c r="O46" s="6">
        <f>'DOC_Ref Cal 2021.08.13'!H50</f>
        <v>103.01481481481481</v>
      </c>
      <c r="P46" s="6">
        <f>'DOC_Ref Cal 2021.08.13'!I50</f>
        <v>1.5440180599809401</v>
      </c>
      <c r="Q46" s="6">
        <f t="shared" si="1"/>
        <v>101.78248538011695</v>
      </c>
      <c r="R46" s="6">
        <v>99.324029737553474</v>
      </c>
      <c r="S46" s="6"/>
      <c r="T46" s="6"/>
      <c r="U46" s="7"/>
      <c r="V46" s="7"/>
    </row>
    <row r="47" spans="1:22" x14ac:dyDescent="0.2">
      <c r="A47" t="s">
        <v>42</v>
      </c>
      <c r="B47">
        <v>75</v>
      </c>
      <c r="C47">
        <v>4</v>
      </c>
      <c r="D47">
        <v>3</v>
      </c>
      <c r="E47">
        <v>7.0869999999999997</v>
      </c>
      <c r="F47">
        <v>7.0869999999999997</v>
      </c>
      <c r="G47">
        <v>0</v>
      </c>
      <c r="H47" s="7"/>
      <c r="I47" s="7"/>
      <c r="J47" s="7"/>
      <c r="L47" s="4"/>
      <c r="M47" s="4"/>
      <c r="N47" s="4"/>
      <c r="O47" s="6"/>
      <c r="P47" s="6"/>
      <c r="Q47" s="6"/>
      <c r="R47" s="6" t="s">
        <v>28</v>
      </c>
      <c r="S47" s="6" t="s">
        <v>29</v>
      </c>
      <c r="T47" s="6" t="s">
        <v>30</v>
      </c>
      <c r="U47" s="7"/>
      <c r="V47" s="7"/>
    </row>
    <row r="48" spans="1:22" x14ac:dyDescent="0.2">
      <c r="H48" s="7"/>
      <c r="I48" s="7"/>
      <c r="J48" s="7"/>
      <c r="L48" s="4">
        <f>'DOC_Ref Cal 2021.08.13'!C70</f>
        <v>6</v>
      </c>
      <c r="M48" s="4" t="str">
        <f>'DOC_Ref Cal 2021.08.13'!A70</f>
        <v>D01</v>
      </c>
      <c r="N48" s="4" t="str">
        <f>'DOC_Ref Cal 2021.08.13'!B70</f>
        <v>HANSELL DSR 07-15 Amp</v>
      </c>
      <c r="O48" s="6">
        <f>'DOC_Ref Cal 2021.08.13'!H70</f>
        <v>42.611111111111114</v>
      </c>
      <c r="P48" s="6">
        <f>'DOC_Ref Cal 2021.08.13'!I70</f>
        <v>0.321455025366431</v>
      </c>
      <c r="Q48" s="6">
        <f t="shared" si="1"/>
        <v>41.378781676413261</v>
      </c>
      <c r="R48" s="22">
        <f>AVERAGE(Q48:Q51)</f>
        <v>41.787115009746593</v>
      </c>
      <c r="S48" s="6">
        <f>STDEV(Q48:Q51)</f>
        <v>0.31120479189204436</v>
      </c>
      <c r="T48" s="6">
        <f>S48/R48*100</f>
        <v>0.74473863969660914</v>
      </c>
      <c r="U48" s="22">
        <v>42.280958611279324</v>
      </c>
      <c r="V48" s="7"/>
    </row>
    <row r="49" spans="1:22" x14ac:dyDescent="0.2">
      <c r="H49" s="7"/>
      <c r="I49" s="7"/>
      <c r="J49" s="7"/>
      <c r="L49" s="4">
        <f>'DOC_Ref Cal 2021.08.13'!C188</f>
        <v>26</v>
      </c>
      <c r="M49" s="4" t="str">
        <f>'DOC_Ref Cal 2021.08.13'!A188</f>
        <v>D012</v>
      </c>
      <c r="N49" s="4" t="str">
        <f>'DOC_Ref Cal 2021.08.13'!B188</f>
        <v>HANSELL DSR 07-15 Amp</v>
      </c>
      <c r="O49" s="6">
        <f>'DOC_Ref Cal 2021.08.13'!H188</f>
        <v>43.32592592592593</v>
      </c>
      <c r="P49" s="6">
        <f>'DOC_Ref Cal 2021.08.13'!I188</f>
        <v>0.3695732162101531</v>
      </c>
      <c r="Q49" s="6">
        <f t="shared" si="1"/>
        <v>42.093596491228077</v>
      </c>
      <c r="R49" s="6"/>
      <c r="S49" s="6"/>
      <c r="T49" s="6"/>
      <c r="U49" s="7"/>
      <c r="V49" s="7"/>
    </row>
    <row r="50" spans="1:22" x14ac:dyDescent="0.2">
      <c r="A50" t="s">
        <v>43</v>
      </c>
      <c r="B50">
        <v>100</v>
      </c>
      <c r="C50">
        <v>5</v>
      </c>
      <c r="D50">
        <v>1</v>
      </c>
      <c r="E50">
        <v>9.1110000000000007</v>
      </c>
      <c r="F50">
        <v>9.1110000000000007</v>
      </c>
      <c r="G50">
        <v>0</v>
      </c>
      <c r="H50" s="7">
        <f>AVERAGE(F50:F54)/B$13</f>
        <v>103.01481481481481</v>
      </c>
      <c r="I50" s="7">
        <f>STDEV(F50:F54)/B$13</f>
        <v>1.5440180599809401</v>
      </c>
      <c r="J50" s="7">
        <f>I50/H50*100</f>
        <v>1.4988310785750121</v>
      </c>
      <c r="L50" s="4">
        <f>'DOC_Ref Cal 2021.08.13'!C305</f>
        <v>6</v>
      </c>
      <c r="M50" s="4" t="str">
        <f>'DOC_Ref Cal 2021.08.13'!A305</f>
        <v>D013</v>
      </c>
      <c r="N50" s="4" t="str">
        <f>'DOC_Ref Cal 2021.08.13'!B305</f>
        <v>HANSELL DSR 07-15 Amp</v>
      </c>
      <c r="O50" s="6">
        <f>'DOC_Ref Cal 2021.08.13'!H305</f>
        <v>42.959259259259262</v>
      </c>
      <c r="P50" s="6">
        <f>'DOC_Ref Cal 2021.08.13'!I305</f>
        <v>0.47885322544871017</v>
      </c>
      <c r="Q50" s="6">
        <f t="shared" si="1"/>
        <v>41.72692982456141</v>
      </c>
      <c r="R50" s="6"/>
      <c r="S50" s="6"/>
      <c r="T50" s="6"/>
      <c r="U50" s="7"/>
      <c r="V50" s="7"/>
    </row>
    <row r="51" spans="1:22" x14ac:dyDescent="0.2">
      <c r="A51" t="s">
        <v>43</v>
      </c>
      <c r="B51">
        <v>100</v>
      </c>
      <c r="C51">
        <v>5</v>
      </c>
      <c r="D51">
        <v>2</v>
      </c>
      <c r="E51">
        <v>9.3460000000000001</v>
      </c>
      <c r="F51">
        <v>9.3460000000000001</v>
      </c>
      <c r="G51">
        <v>0</v>
      </c>
      <c r="H51" s="7"/>
      <c r="I51" s="7"/>
      <c r="J51" s="7"/>
      <c r="L51" s="4">
        <f>'DOC_Ref Cal 2021.08.13'!C425</f>
        <v>26</v>
      </c>
      <c r="M51" s="4" t="str">
        <f>'DOC_Ref Cal 2021.08.13'!A425</f>
        <v>D014</v>
      </c>
      <c r="N51" s="4" t="str">
        <f>'DOC_Ref Cal 2021.08.13'!B425</f>
        <v>HANSELL DSR 07-15 Amp</v>
      </c>
      <c r="O51" s="6">
        <f>'DOC_Ref Cal 2021.08.13'!H425</f>
        <v>43.181481481481484</v>
      </c>
      <c r="P51" s="6">
        <f>'DOC_Ref Cal 2021.08.13'!I425</f>
        <v>0.74513511355227313</v>
      </c>
      <c r="Q51" s="6">
        <f t="shared" si="1"/>
        <v>41.949152046783631</v>
      </c>
      <c r="R51" s="6"/>
      <c r="S51" s="6"/>
      <c r="T51" s="6"/>
      <c r="U51" s="7"/>
      <c r="V51" s="7"/>
    </row>
    <row r="52" spans="1:22" x14ac:dyDescent="0.2">
      <c r="A52" t="s">
        <v>43</v>
      </c>
      <c r="B52">
        <v>100</v>
      </c>
      <c r="C52">
        <v>5</v>
      </c>
      <c r="D52">
        <v>3</v>
      </c>
      <c r="E52">
        <v>9.3569999999999993</v>
      </c>
      <c r="F52">
        <v>9.3569999999999993</v>
      </c>
      <c r="G52">
        <v>0</v>
      </c>
      <c r="H52" s="7"/>
      <c r="I52" s="7"/>
      <c r="J52" s="7"/>
      <c r="L52" s="4"/>
      <c r="M52" s="4"/>
      <c r="N52" s="4"/>
      <c r="O52" s="6"/>
      <c r="P52" s="6"/>
      <c r="Q52" s="6"/>
      <c r="R52" s="6" t="s">
        <v>28</v>
      </c>
      <c r="S52" s="6" t="s">
        <v>29</v>
      </c>
      <c r="T52" s="6" t="s">
        <v>30</v>
      </c>
      <c r="U52" s="7"/>
      <c r="V52" s="7"/>
    </row>
    <row r="53" spans="1:22" x14ac:dyDescent="0.2">
      <c r="H53" s="7"/>
      <c r="I53" s="7"/>
      <c r="J53" s="7"/>
      <c r="L53" s="4">
        <f>'DOC_Ref Cal 2021.08.13'!C81</f>
        <v>7</v>
      </c>
      <c r="M53" s="4" t="str">
        <f>'DOC_Ref Cal 2021.08.13'!A81</f>
        <v>E01</v>
      </c>
      <c r="N53" s="4" t="str">
        <f>'DOC_Ref Cal 2021.08.13'!B81</f>
        <v>GPW 05-21 SRW</v>
      </c>
      <c r="O53" s="6">
        <f>'DOC_Ref Cal 2021.08.13'!H81</f>
        <v>81.544444444444437</v>
      </c>
      <c r="P53" s="6">
        <f>'DOC_Ref Cal 2021.08.13'!I81</f>
        <v>0.55187670836389613</v>
      </c>
      <c r="Q53" s="6">
        <f t="shared" si="1"/>
        <v>80.312115009746577</v>
      </c>
      <c r="R53" s="22">
        <f>AVERAGE(Q53:Q56)</f>
        <v>80.789892787524366</v>
      </c>
      <c r="S53" s="6">
        <f>STDEV(Q53:Q56)</f>
        <v>0.56067599149954028</v>
      </c>
      <c r="T53" s="6">
        <f>S53/R53*100</f>
        <v>0.69399274111441855</v>
      </c>
      <c r="U53" s="22" t="s">
        <v>210</v>
      </c>
      <c r="V53" s="7" t="s">
        <v>255</v>
      </c>
    </row>
    <row r="54" spans="1:22" x14ac:dyDescent="0.2">
      <c r="H54" s="7"/>
      <c r="I54" s="7"/>
      <c r="J54" s="7"/>
      <c r="L54" s="4">
        <f>'DOC_Ref Cal 2021.08.13'!C198</f>
        <v>27</v>
      </c>
      <c r="M54" s="4" t="str">
        <f>'DOC_Ref Cal 2021.08.13'!A198</f>
        <v>E012</v>
      </c>
      <c r="N54" s="4" t="str">
        <f>'DOC_Ref Cal 2021.08.13'!B198</f>
        <v>GPW 05-21 SRW</v>
      </c>
      <c r="O54" s="6">
        <f>'DOC_Ref Cal 2021.08.13'!H198</f>
        <v>82.792592592592598</v>
      </c>
      <c r="P54" s="6">
        <f>'DOC_Ref Cal 2021.08.13'!I198</f>
        <v>0.65774899836941403</v>
      </c>
      <c r="Q54" s="6">
        <f t="shared" si="1"/>
        <v>81.560263157894738</v>
      </c>
      <c r="R54" s="6"/>
      <c r="S54" s="6"/>
      <c r="T54" s="6"/>
      <c r="V54" s="7"/>
    </row>
    <row r="55" spans="1:22" x14ac:dyDescent="0.2">
      <c r="A55" t="s">
        <v>34</v>
      </c>
      <c r="B55" t="s">
        <v>35</v>
      </c>
      <c r="C55">
        <v>0</v>
      </c>
      <c r="D55">
        <v>1</v>
      </c>
      <c r="E55">
        <v>0.10059999999999999</v>
      </c>
      <c r="F55">
        <v>0.10059999999999999</v>
      </c>
      <c r="G55">
        <v>0</v>
      </c>
      <c r="H55" s="7">
        <f>AVERAGE(F55:F59)/B$13</f>
        <v>1.0177777777777779</v>
      </c>
      <c r="I55" s="7">
        <f>STDEV(F55:F59)/B$13</f>
        <v>0.9716449079578886</v>
      </c>
      <c r="J55" s="7">
        <f>I55/H55*100</f>
        <v>95.467294450010883</v>
      </c>
      <c r="L55" s="4">
        <f>'DOC_Ref Cal 2021.08.13'!C315</f>
        <v>7</v>
      </c>
      <c r="M55" s="4" t="str">
        <f>'DOC_Ref Cal 2021.08.13'!A315</f>
        <v>E013</v>
      </c>
      <c r="N55" s="4" t="str">
        <f>'DOC_Ref Cal 2021.08.13'!B315</f>
        <v>GPW 05-21 SRW</v>
      </c>
      <c r="O55" s="6">
        <f>'DOC_Ref Cal 2021.08.13'!H315</f>
        <v>82.074074074074076</v>
      </c>
      <c r="P55" s="6">
        <f>'DOC_Ref Cal 2021.08.13'!I315</f>
        <v>0.97602958195741607</v>
      </c>
      <c r="Q55" s="6">
        <f t="shared" si="1"/>
        <v>80.841744639376216</v>
      </c>
      <c r="R55" s="6"/>
      <c r="S55" s="6"/>
      <c r="T55" s="6"/>
      <c r="U55" s="7"/>
      <c r="V55" s="7"/>
    </row>
    <row r="56" spans="1:22" x14ac:dyDescent="0.2">
      <c r="A56" t="s">
        <v>34</v>
      </c>
      <c r="B56" t="s">
        <v>35</v>
      </c>
      <c r="C56">
        <v>0</v>
      </c>
      <c r="D56">
        <v>2</v>
      </c>
      <c r="E56">
        <v>0.17419999999999999</v>
      </c>
      <c r="F56">
        <v>0.17419999999999999</v>
      </c>
      <c r="G56">
        <v>0</v>
      </c>
      <c r="H56" s="7"/>
      <c r="I56" s="7"/>
      <c r="J56" s="7"/>
      <c r="L56" s="4">
        <f>'DOC_Ref Cal 2021.08.13'!C435</f>
        <v>27</v>
      </c>
      <c r="M56" s="4" t="str">
        <f>'DOC_Ref Cal 2021.08.13'!A435</f>
        <v>E014</v>
      </c>
      <c r="N56" s="4" t="str">
        <f>'DOC_Ref Cal 2021.08.13'!B435</f>
        <v>GPW 05-21 SRW</v>
      </c>
      <c r="O56" s="6">
        <f>'DOC_Ref Cal 2021.08.13'!H435</f>
        <v>81.677777777777777</v>
      </c>
      <c r="P56" s="6">
        <f>'DOC_Ref Cal 2021.08.13'!I435</f>
        <v>0.32565224199450815</v>
      </c>
      <c r="Q56" s="6">
        <f t="shared" si="1"/>
        <v>80.445448343079917</v>
      </c>
      <c r="R56" s="6"/>
      <c r="S56" s="6"/>
      <c r="T56" s="6"/>
      <c r="U56" s="7"/>
      <c r="V56" s="7"/>
    </row>
    <row r="57" spans="1:22" x14ac:dyDescent="0.2">
      <c r="A57" t="s">
        <v>34</v>
      </c>
      <c r="B57" t="s">
        <v>35</v>
      </c>
      <c r="C57">
        <v>0</v>
      </c>
      <c r="D57">
        <v>3</v>
      </c>
      <c r="E57">
        <v>0</v>
      </c>
      <c r="F57">
        <v>0</v>
      </c>
      <c r="G57">
        <v>0</v>
      </c>
      <c r="H57" s="7"/>
      <c r="I57" s="7"/>
      <c r="J57" s="7"/>
      <c r="L57" s="4"/>
      <c r="M57" s="4"/>
      <c r="N57" s="4"/>
      <c r="O57" s="6"/>
      <c r="P57" s="6"/>
      <c r="Q57" s="6"/>
      <c r="R57" s="6" t="s">
        <v>28</v>
      </c>
      <c r="S57" s="6" t="s">
        <v>29</v>
      </c>
      <c r="T57" s="6" t="s">
        <v>30</v>
      </c>
      <c r="U57" s="7"/>
      <c r="V57" s="7"/>
    </row>
    <row r="58" spans="1:22" x14ac:dyDescent="0.2">
      <c r="H58" s="7"/>
      <c r="I58" s="7"/>
      <c r="J58" s="7"/>
      <c r="L58" s="4">
        <f>'DOC_Ref Cal 2021.08.13'!C87</f>
        <v>8</v>
      </c>
      <c r="M58" s="4" t="str">
        <f>'DOC_Ref Cal 2021.08.13'!A87</f>
        <v>F01</v>
      </c>
      <c r="N58" s="4" t="str">
        <f>'DOC_Ref Cal 2021.08.13'!B87</f>
        <v>House 05-21 MRW</v>
      </c>
      <c r="O58" s="6">
        <f>'DOC_Ref Cal 2021.08.13'!H87</f>
        <v>56.851851851851862</v>
      </c>
      <c r="P58" s="6">
        <f>'DOC_Ref Cal 2021.08.13'!I87</f>
        <v>8.6305038501714212E-2</v>
      </c>
      <c r="Q58" s="6">
        <f t="shared" si="1"/>
        <v>55.619522417154009</v>
      </c>
      <c r="R58" s="22">
        <f>AVERAGE(Q58:Q61)</f>
        <v>56.03433723196882</v>
      </c>
      <c r="S58" s="6">
        <f>STDEV(Q58:Q61)</f>
        <v>0.63568619337107957</v>
      </c>
      <c r="T58" s="6">
        <f>S58/R58*100</f>
        <v>1.1344583067690976</v>
      </c>
      <c r="U58" s="22" t="s">
        <v>211</v>
      </c>
      <c r="V58" s="7" t="s">
        <v>255</v>
      </c>
    </row>
    <row r="59" spans="1:22" x14ac:dyDescent="0.2">
      <c r="H59" s="7"/>
      <c r="I59" s="7"/>
      <c r="J59" s="7"/>
      <c r="L59" s="4">
        <f>'DOC_Ref Cal 2021.08.13'!C203</f>
        <v>28</v>
      </c>
      <c r="M59" s="4" t="str">
        <f>'DOC_Ref Cal 2021.08.13'!A203</f>
        <v>F012</v>
      </c>
      <c r="N59" s="4" t="str">
        <f>'DOC_Ref Cal 2021.08.13'!B203</f>
        <v>House 05-21 MRW</v>
      </c>
      <c r="O59" s="6">
        <f>'DOC_Ref Cal 2021.08.13'!H203</f>
        <v>57.733333333333341</v>
      </c>
      <c r="P59" s="6">
        <f>'DOC_Ref Cal 2021.08.13'!I203</f>
        <v>0.51111111111110907</v>
      </c>
      <c r="Q59" s="6">
        <f t="shared" si="1"/>
        <v>56.501003898635489</v>
      </c>
      <c r="R59" s="6"/>
      <c r="S59" s="6"/>
      <c r="T59" s="6"/>
      <c r="U59" s="7"/>
      <c r="V59" s="7"/>
    </row>
    <row r="60" spans="1:22" x14ac:dyDescent="0.2">
      <c r="A60" t="s">
        <v>31</v>
      </c>
      <c r="B60" t="s">
        <v>32</v>
      </c>
      <c r="C60">
        <v>61</v>
      </c>
      <c r="D60">
        <v>1</v>
      </c>
      <c r="E60">
        <v>6.2380000000000004</v>
      </c>
      <c r="F60">
        <v>6.2380000000000004</v>
      </c>
      <c r="G60">
        <v>0</v>
      </c>
      <c r="H60" s="7">
        <f>AVERAGE(F60:F64)/B$13</f>
        <v>69.57037037037037</v>
      </c>
      <c r="I60" s="7">
        <f>STDEV(F60:F64)/B$13</f>
        <v>0.2556360581738838</v>
      </c>
      <c r="J60" s="7">
        <f>I60/H60*100</f>
        <v>0.36744961513494795</v>
      </c>
      <c r="L60" s="4">
        <f>'DOC_Ref Cal 2021.08.13'!C320</f>
        <v>8</v>
      </c>
      <c r="M60" s="4" t="str">
        <f>'DOC_Ref Cal 2021.08.13'!A320</f>
        <v>F013</v>
      </c>
      <c r="N60" s="4" t="str">
        <f>'DOC_Ref Cal 2021.08.13'!B320</f>
        <v>House 05-21 MRW</v>
      </c>
      <c r="O60" s="6">
        <f>'DOC_Ref Cal 2021.08.13'!H320</f>
        <v>57.881481481481487</v>
      </c>
      <c r="P60" s="6">
        <f>'DOC_Ref Cal 2021.08.13'!I320</f>
        <v>0.89341440575553466</v>
      </c>
      <c r="Q60" s="6">
        <f t="shared" si="1"/>
        <v>56.649152046783634</v>
      </c>
      <c r="R60" s="6"/>
      <c r="S60" s="6"/>
      <c r="T60" s="6"/>
      <c r="U60" s="7"/>
      <c r="V60" s="7"/>
    </row>
    <row r="61" spans="1:22" x14ac:dyDescent="0.2">
      <c r="A61" t="s">
        <v>31</v>
      </c>
      <c r="B61" t="s">
        <v>32</v>
      </c>
      <c r="C61">
        <v>61</v>
      </c>
      <c r="D61">
        <v>2</v>
      </c>
      <c r="E61">
        <v>6.2619999999999996</v>
      </c>
      <c r="F61">
        <v>6.2619999999999996</v>
      </c>
      <c r="G61">
        <v>0</v>
      </c>
      <c r="H61" s="7"/>
      <c r="I61" s="7"/>
      <c r="J61" s="7"/>
      <c r="L61" s="4">
        <f>'DOC_Ref Cal 2021.08.13'!C440</f>
        <v>28</v>
      </c>
      <c r="M61" s="4" t="str">
        <f>'DOC_Ref Cal 2021.08.13'!A440</f>
        <v>F014</v>
      </c>
      <c r="N61" s="4" t="str">
        <f>'DOC_Ref Cal 2021.08.13'!B440</f>
        <v>House 05-21 MRW</v>
      </c>
      <c r="O61" s="6">
        <f>'DOC_Ref Cal 2021.08.13'!H440</f>
        <v>56.600000000000009</v>
      </c>
      <c r="P61" s="6">
        <f>'DOC_Ref Cal 2021.08.13'!I440</f>
        <v>0.25166114784235805</v>
      </c>
      <c r="Q61" s="6">
        <f t="shared" si="1"/>
        <v>55.367670565302156</v>
      </c>
      <c r="R61" s="6"/>
      <c r="S61" s="6"/>
      <c r="T61" s="6"/>
      <c r="U61" s="7"/>
      <c r="V61" s="7"/>
    </row>
    <row r="62" spans="1:22" x14ac:dyDescent="0.2">
      <c r="A62" t="s">
        <v>31</v>
      </c>
      <c r="B62" t="s">
        <v>32</v>
      </c>
      <c r="C62">
        <v>61</v>
      </c>
      <c r="D62">
        <v>3</v>
      </c>
      <c r="E62">
        <v>6.2839999999999998</v>
      </c>
      <c r="F62">
        <v>6.2839999999999998</v>
      </c>
      <c r="G62">
        <v>0</v>
      </c>
      <c r="H62" s="7"/>
      <c r="I62" s="7"/>
      <c r="J62" s="7"/>
      <c r="L62" s="4"/>
      <c r="M62" s="4"/>
      <c r="N62" s="4"/>
      <c r="O62" s="6"/>
      <c r="P62" s="6"/>
      <c r="Q62" s="6"/>
      <c r="R62" s="6" t="s">
        <v>28</v>
      </c>
      <c r="S62" s="6" t="s">
        <v>29</v>
      </c>
      <c r="T62" s="6" t="s">
        <v>30</v>
      </c>
      <c r="U62" s="7"/>
      <c r="V62" s="7"/>
    </row>
    <row r="63" spans="1:22" x14ac:dyDescent="0.2">
      <c r="H63" s="7"/>
      <c r="I63" s="7"/>
      <c r="J63" s="7"/>
      <c r="L63" s="4">
        <f>'DOC_Ref Cal 2021.08.13'!C92</f>
        <v>9</v>
      </c>
      <c r="M63" s="4" t="str">
        <f>'DOC_Ref Cal 2021.08.13'!A92</f>
        <v>X01</v>
      </c>
      <c r="N63" s="4" t="str">
        <f>'DOC_Ref Cal 2021.08.13'!B92</f>
        <v>CRW 09-20 DRW</v>
      </c>
      <c r="O63" s="6">
        <f>'DOC_Ref Cal 2021.08.13'!H92</f>
        <v>35.559259259259257</v>
      </c>
      <c r="P63" s="6">
        <f>'DOC_Ref Cal 2021.08.13'!I92</f>
        <v>0.78223590055380832</v>
      </c>
      <c r="Q63" s="6">
        <f t="shared" si="1"/>
        <v>34.326929824561404</v>
      </c>
      <c r="R63" s="22">
        <f>AVERAGE(Q63:Q66)</f>
        <v>35.719522417153996</v>
      </c>
      <c r="S63" s="6">
        <f>STDEV(Q63:Q66)</f>
        <v>1.0418890023351892</v>
      </c>
      <c r="T63" s="6">
        <f>S63/R63*100</f>
        <v>2.9168615139009555</v>
      </c>
      <c r="U63" s="22">
        <v>34.538906031574399</v>
      </c>
      <c r="V63" s="7"/>
    </row>
    <row r="64" spans="1:22" x14ac:dyDescent="0.2">
      <c r="H64" s="7"/>
      <c r="I64" s="7"/>
      <c r="J64" s="7"/>
      <c r="L64" s="4">
        <f>'DOC_Ref Cal 2021.08.13'!C208</f>
        <v>29</v>
      </c>
      <c r="M64" s="4" t="str">
        <f>'DOC_Ref Cal 2021.08.13'!A208</f>
        <v>X012</v>
      </c>
      <c r="N64" s="4" t="str">
        <f>'DOC_Ref Cal 2021.08.13'!B208</f>
        <v>CRW 09-20 DRW</v>
      </c>
      <c r="O64" s="6">
        <f>'DOC_Ref Cal 2021.08.13'!H208</f>
        <v>38.044444444444444</v>
      </c>
      <c r="P64" s="6">
        <f>'DOC_Ref Cal 2021.08.13'!I208</f>
        <v>0.17881641043812124</v>
      </c>
      <c r="Q64" s="6">
        <f t="shared" si="1"/>
        <v>36.812115009746591</v>
      </c>
      <c r="R64" s="6"/>
      <c r="S64" s="6"/>
      <c r="T64" s="6"/>
      <c r="U64" s="7"/>
      <c r="V64" s="7"/>
    </row>
    <row r="65" spans="1:22" x14ac:dyDescent="0.2">
      <c r="A65" t="s">
        <v>34</v>
      </c>
      <c r="B65" t="s">
        <v>35</v>
      </c>
      <c r="C65">
        <v>0</v>
      </c>
      <c r="D65">
        <v>1</v>
      </c>
      <c r="E65">
        <v>0.17</v>
      </c>
      <c r="F65">
        <v>0.17</v>
      </c>
      <c r="G65">
        <v>0</v>
      </c>
      <c r="H65" s="7">
        <f>AVERAGE(F65:F69)/B$13</f>
        <v>1.7940740740740742</v>
      </c>
      <c r="I65" s="7">
        <f>STDEV(F65:F69)/B$13</f>
        <v>0.19986826937480762</v>
      </c>
      <c r="J65" s="7">
        <f>I65/H65*100</f>
        <v>11.140469184805543</v>
      </c>
      <c r="L65" s="4">
        <f>'DOC_Ref Cal 2021.08.13'!C325</f>
        <v>9</v>
      </c>
      <c r="M65" s="4" t="str">
        <f>'DOC_Ref Cal 2021.08.13'!A325</f>
        <v>X013</v>
      </c>
      <c r="N65" s="4" t="str">
        <f>'DOC_Ref Cal 2021.08.13'!B325</f>
        <v>CRW 09-20 DRW</v>
      </c>
      <c r="O65" s="6">
        <f>'DOC_Ref Cal 2021.08.13'!H325</f>
        <v>36.903703703703705</v>
      </c>
      <c r="P65" s="6">
        <f>'DOC_Ref Cal 2021.08.13'!I325</f>
        <v>1.0801424993629485</v>
      </c>
      <c r="Q65" s="6">
        <f t="shared" si="1"/>
        <v>35.671374269005852</v>
      </c>
      <c r="R65" s="6"/>
      <c r="S65" s="6"/>
      <c r="T65" s="6"/>
      <c r="U65" s="7"/>
      <c r="V65" s="7"/>
    </row>
    <row r="66" spans="1:22" x14ac:dyDescent="0.2">
      <c r="A66" t="s">
        <v>34</v>
      </c>
      <c r="B66" t="s">
        <v>35</v>
      </c>
      <c r="C66">
        <v>0</v>
      </c>
      <c r="D66">
        <v>2</v>
      </c>
      <c r="E66">
        <v>0.1736</v>
      </c>
      <c r="F66">
        <v>0.1736</v>
      </c>
      <c r="G66">
        <v>0</v>
      </c>
      <c r="H66" s="7"/>
      <c r="I66" s="7"/>
      <c r="J66" s="7"/>
      <c r="L66" s="4">
        <f>'DOC_Ref Cal 2021.08.13'!C445</f>
        <v>29</v>
      </c>
      <c r="M66" s="4" t="str">
        <f>'DOC_Ref Cal 2021.08.13'!A445</f>
        <v>X014</v>
      </c>
      <c r="N66" s="4" t="str">
        <f>'DOC_Ref Cal 2021.08.13'!B445</f>
        <v>CRW 09-20 DRW</v>
      </c>
      <c r="O66" s="6">
        <f>'DOC_Ref Cal 2021.08.13'!H445</f>
        <v>37.299999999999997</v>
      </c>
      <c r="P66" s="6">
        <f>'DOC_Ref Cal 2021.08.13'!I445</f>
        <v>0.22798093920759069</v>
      </c>
      <c r="Q66" s="6">
        <f t="shared" si="1"/>
        <v>36.067670565302144</v>
      </c>
      <c r="R66" s="6"/>
      <c r="S66" s="6"/>
      <c r="T66" s="6"/>
      <c r="U66" s="7"/>
      <c r="V66" s="7"/>
    </row>
    <row r="67" spans="1:22" x14ac:dyDescent="0.2">
      <c r="A67" t="s">
        <v>34</v>
      </c>
      <c r="B67" t="s">
        <v>35</v>
      </c>
      <c r="C67">
        <v>0</v>
      </c>
      <c r="D67">
        <v>3</v>
      </c>
      <c r="E67">
        <v>0.14080000000000001</v>
      </c>
      <c r="F67">
        <v>0.14080000000000001</v>
      </c>
      <c r="G67">
        <v>0</v>
      </c>
      <c r="H67" s="7"/>
      <c r="I67" s="7"/>
      <c r="J67" s="7"/>
      <c r="L67" s="4"/>
      <c r="M67" s="4"/>
      <c r="N67" s="4"/>
      <c r="O67" s="6"/>
      <c r="P67" s="6"/>
      <c r="Q67" s="6"/>
      <c r="R67" s="6" t="s">
        <v>28</v>
      </c>
      <c r="S67" s="6" t="s">
        <v>29</v>
      </c>
      <c r="T67" s="6" t="s">
        <v>30</v>
      </c>
      <c r="U67" s="7"/>
      <c r="V67" s="7"/>
    </row>
    <row r="68" spans="1:22" x14ac:dyDescent="0.2">
      <c r="H68" s="7"/>
      <c r="I68" s="7"/>
      <c r="J68" s="7"/>
      <c r="L68" s="4">
        <f>'DOC_Ref Cal 2021.08.13'!C102</f>
        <v>10</v>
      </c>
      <c r="M68" s="4" t="str">
        <f>'DOC_Ref Cal 2021.08.13'!A102</f>
        <v>X02</v>
      </c>
      <c r="N68" s="4" t="str">
        <f>'DOC_Ref Cal 2021.08.13'!B102</f>
        <v>A22 SRW S87 N32</v>
      </c>
      <c r="O68" s="6">
        <f>'DOC_Ref Cal 2021.08.13'!H102</f>
        <v>73.118518518518528</v>
      </c>
      <c r="P68" s="6">
        <f>'DOC_Ref Cal 2021.08.13'!I102</f>
        <v>0.65643381219605001</v>
      </c>
      <c r="Q68" s="6">
        <f t="shared" ref="Q68:Q121" si="2">(O68-Q$2)</f>
        <v>71.886189083820668</v>
      </c>
      <c r="R68" s="22">
        <f>AVERAGE(Q68:Q71)</f>
        <v>72.748226120857694</v>
      </c>
      <c r="S68" s="6">
        <f>STDEV(Q68:Q71)</f>
        <v>1.1860158161813394</v>
      </c>
      <c r="T68" s="6">
        <f>S68/R68*100</f>
        <v>1.6303020422944663</v>
      </c>
      <c r="U68" s="22">
        <v>72.838482995497245</v>
      </c>
      <c r="V68" s="7" t="s">
        <v>255</v>
      </c>
    </row>
    <row r="69" spans="1:22" x14ac:dyDescent="0.2">
      <c r="H69" s="7"/>
      <c r="I69" s="7"/>
      <c r="J69" s="7"/>
      <c r="L69" s="4">
        <f>'DOC_Ref Cal 2021.08.13'!C218</f>
        <v>30</v>
      </c>
      <c r="M69" s="4" t="str">
        <f>'DOC_Ref Cal 2021.08.13'!A218</f>
        <v>X022</v>
      </c>
      <c r="N69" s="4" t="str">
        <f>'DOC_Ref Cal 2021.08.13'!B218</f>
        <v>A22 SRW S87 N32</v>
      </c>
      <c r="O69" s="6">
        <f>'DOC_Ref Cal 2021.08.13'!H218</f>
        <v>75.692592592592604</v>
      </c>
      <c r="P69" s="6">
        <f>'DOC_Ref Cal 2021.08.13'!I218</f>
        <v>0.48206517326573345</v>
      </c>
      <c r="Q69" s="6">
        <f t="shared" si="2"/>
        <v>74.460263157894744</v>
      </c>
      <c r="R69" s="6"/>
      <c r="S69" s="6"/>
      <c r="T69" s="6"/>
      <c r="V69" s="7"/>
    </row>
    <row r="70" spans="1:22" x14ac:dyDescent="0.2">
      <c r="A70" t="s">
        <v>44</v>
      </c>
      <c r="B70" t="s">
        <v>213</v>
      </c>
      <c r="C70">
        <v>6</v>
      </c>
      <c r="D70">
        <v>1</v>
      </c>
      <c r="E70">
        <v>3.6080000000000001</v>
      </c>
      <c r="G70">
        <v>1</v>
      </c>
      <c r="H70" s="7">
        <f>AVERAGE(F70:F74)/B$13</f>
        <v>42.611111111111114</v>
      </c>
      <c r="I70" s="7">
        <f>STDEV(F70:F74)/B$13</f>
        <v>0.321455025366431</v>
      </c>
      <c r="J70" s="7">
        <f>I70/H70*100</f>
        <v>0.75439249760048988</v>
      </c>
      <c r="L70" s="4">
        <f>'DOC_Ref Cal 2021.08.13'!C335</f>
        <v>10</v>
      </c>
      <c r="M70" s="4" t="str">
        <f>'DOC_Ref Cal 2021.08.13'!A335</f>
        <v>X023</v>
      </c>
      <c r="N70" s="4" t="str">
        <f>'DOC_Ref Cal 2021.08.13'!B335</f>
        <v>A22 SRW S87 N32</v>
      </c>
      <c r="O70" s="6">
        <f>'DOC_Ref Cal 2021.08.13'!H335</f>
        <v>73.251851851851853</v>
      </c>
      <c r="P70" s="6">
        <f>'DOC_Ref Cal 2021.08.13'!I335</f>
        <v>1.2146397796213817</v>
      </c>
      <c r="Q70" s="6">
        <f t="shared" si="2"/>
        <v>72.019522417153993</v>
      </c>
      <c r="R70" s="6"/>
      <c r="S70" s="6"/>
      <c r="T70" s="6"/>
      <c r="U70" s="7"/>
      <c r="V70" s="7"/>
    </row>
    <row r="71" spans="1:22" x14ac:dyDescent="0.2">
      <c r="A71" t="s">
        <v>44</v>
      </c>
      <c r="B71" t="s">
        <v>213</v>
      </c>
      <c r="C71">
        <v>6</v>
      </c>
      <c r="D71">
        <v>2</v>
      </c>
      <c r="E71">
        <v>3.823</v>
      </c>
      <c r="F71">
        <v>3.823</v>
      </c>
      <c r="G71">
        <v>0</v>
      </c>
      <c r="H71" s="7"/>
      <c r="I71" s="7"/>
      <c r="J71" s="7"/>
      <c r="L71" s="4">
        <f>'DOC_Ref Cal 2021.08.13'!C456</f>
        <v>30</v>
      </c>
      <c r="M71" s="4" t="str">
        <f>'DOC_Ref Cal 2021.08.13'!A456</f>
        <v>X024</v>
      </c>
      <c r="N71" s="4" t="str">
        <f>'DOC_Ref Cal 2021.08.13'!B456</f>
        <v>A22 SRW S87 N32</v>
      </c>
      <c r="O71" s="6">
        <f>'DOC_Ref Cal 2021.08.13'!H456</f>
        <v>73.859259259259261</v>
      </c>
      <c r="P71" s="6">
        <f>'DOC_Ref Cal 2021.08.13'!I456</f>
        <v>1.0777395945890003</v>
      </c>
      <c r="Q71" s="6">
        <f t="shared" si="2"/>
        <v>72.626929824561401</v>
      </c>
      <c r="R71" s="6"/>
      <c r="S71" s="6"/>
      <c r="T71" s="6"/>
      <c r="U71" s="7"/>
      <c r="V71" s="7"/>
    </row>
    <row r="72" spans="1:22" x14ac:dyDescent="0.2">
      <c r="A72" t="s">
        <v>44</v>
      </c>
      <c r="B72" t="s">
        <v>213</v>
      </c>
      <c r="C72">
        <v>6</v>
      </c>
      <c r="D72">
        <v>3</v>
      </c>
      <c r="E72">
        <v>3.8140000000000001</v>
      </c>
      <c r="F72">
        <v>3.8140000000000001</v>
      </c>
      <c r="G72">
        <v>0</v>
      </c>
      <c r="H72" s="7"/>
      <c r="I72" s="7"/>
      <c r="J72" s="7"/>
      <c r="L72" s="4"/>
      <c r="M72" s="4"/>
      <c r="N72" s="4"/>
      <c r="O72" s="6"/>
      <c r="P72" s="6"/>
      <c r="Q72" s="6"/>
      <c r="R72" s="6" t="s">
        <v>28</v>
      </c>
      <c r="S72" s="6" t="s">
        <v>29</v>
      </c>
      <c r="T72" s="6" t="s">
        <v>30</v>
      </c>
      <c r="U72" s="7"/>
      <c r="V72" s="7"/>
    </row>
    <row r="73" spans="1:22" x14ac:dyDescent="0.2">
      <c r="A73" t="s">
        <v>44</v>
      </c>
      <c r="B73" t="s">
        <v>213</v>
      </c>
      <c r="C73">
        <v>6</v>
      </c>
      <c r="D73">
        <v>4</v>
      </c>
      <c r="E73">
        <v>3.8679999999999999</v>
      </c>
      <c r="F73">
        <v>3.8679999999999999</v>
      </c>
      <c r="G73">
        <v>0</v>
      </c>
      <c r="H73" s="7"/>
      <c r="I73" s="7"/>
      <c r="J73" s="7"/>
      <c r="L73" s="4">
        <f>'DOC_Ref Cal 2021.08.13'!C107</f>
        <v>11</v>
      </c>
      <c r="M73" s="4" t="str">
        <f>'DOC_Ref Cal 2021.08.13'!A107</f>
        <v>X03</v>
      </c>
      <c r="N73" s="4" t="str">
        <f>'DOC_Ref Cal 2021.08.13'!B107</f>
        <v>A22 SRW S87 N3</v>
      </c>
      <c r="O73" s="6">
        <f>'DOC_Ref Cal 2021.08.13'!H107</f>
        <v>46.777777777777779</v>
      </c>
      <c r="P73" s="6">
        <f>'DOC_Ref Cal 2021.08.13'!I107</f>
        <v>0.92074848779554175</v>
      </c>
      <c r="Q73" s="6">
        <f t="shared" si="2"/>
        <v>45.545448343079926</v>
      </c>
      <c r="R73" s="22">
        <f>AVERAGE(Q73:Q76)</f>
        <v>46.148226120857707</v>
      </c>
      <c r="S73" s="6">
        <f>STDEV(Q73:Q76)</f>
        <v>0.54580224573509573</v>
      </c>
      <c r="T73" s="6">
        <f>S73/R73*100</f>
        <v>1.1827155486013543</v>
      </c>
      <c r="U73" s="22">
        <v>46.730193440778898</v>
      </c>
      <c r="V73" s="7"/>
    </row>
    <row r="74" spans="1:22" x14ac:dyDescent="0.2">
      <c r="H74" s="7"/>
      <c r="I74" s="7"/>
      <c r="J74" s="7"/>
      <c r="L74" s="4">
        <f>'DOC_Ref Cal 2021.08.13'!C223</f>
        <v>31</v>
      </c>
      <c r="M74" s="4" t="str">
        <f>'DOC_Ref Cal 2021.08.13'!A223</f>
        <v>X032</v>
      </c>
      <c r="N74" s="4" t="str">
        <f>'DOC_Ref Cal 2021.08.13'!B223</f>
        <v>A22 SRW S87 N3</v>
      </c>
      <c r="O74" s="6">
        <f>'DOC_Ref Cal 2021.08.13'!H223</f>
        <v>48.07037037037037</v>
      </c>
      <c r="P74" s="6">
        <f>'DOC_Ref Cal 2021.08.13'!I223</f>
        <v>0.33358015553178655</v>
      </c>
      <c r="Q74" s="6">
        <f t="shared" si="2"/>
        <v>46.838040935672517</v>
      </c>
      <c r="R74" s="6"/>
      <c r="S74" s="6"/>
      <c r="T74" s="6"/>
      <c r="U74" s="7"/>
      <c r="V74" s="7"/>
    </row>
    <row r="75" spans="1:22" x14ac:dyDescent="0.2">
      <c r="H75" s="7"/>
      <c r="I75" s="7"/>
      <c r="J75" s="7"/>
      <c r="L75" s="4">
        <f>'DOC_Ref Cal 2021.08.13'!C340</f>
        <v>11</v>
      </c>
      <c r="M75" s="4" t="str">
        <f>'DOC_Ref Cal 2021.08.13'!A340</f>
        <v>X033</v>
      </c>
      <c r="N75" s="4" t="str">
        <f>'DOC_Ref Cal 2021.08.13'!B340</f>
        <v>A22 SRW S87 N3</v>
      </c>
      <c r="O75" s="6">
        <f>'DOC_Ref Cal 2021.08.13'!H340</f>
        <v>47.177777777777777</v>
      </c>
      <c r="P75" s="6">
        <f>'DOC_Ref Cal 2021.08.13'!I340</f>
        <v>0.82312263010898268</v>
      </c>
      <c r="Q75" s="6">
        <f t="shared" si="2"/>
        <v>45.945448343079924</v>
      </c>
      <c r="R75" s="6"/>
      <c r="S75" s="6"/>
      <c r="T75" s="6"/>
      <c r="U75" s="7"/>
      <c r="V75" s="7"/>
    </row>
    <row r="76" spans="1:22" x14ac:dyDescent="0.2">
      <c r="A76" t="s">
        <v>34</v>
      </c>
      <c r="B76" t="s">
        <v>35</v>
      </c>
      <c r="C76">
        <v>0</v>
      </c>
      <c r="D76">
        <v>1</v>
      </c>
      <c r="E76">
        <v>0</v>
      </c>
      <c r="F76">
        <v>0</v>
      </c>
      <c r="G76">
        <v>0</v>
      </c>
      <c r="H76" s="7">
        <f>AVERAGE(F76:F80)/B$13</f>
        <v>1.142962962962963</v>
      </c>
      <c r="I76" s="7">
        <f>STDEV(F76:F80)/B$13</f>
        <v>0.99016480317599642</v>
      </c>
      <c r="J76" s="7">
        <f>I76/H76*100</f>
        <v>86.631398852080054</v>
      </c>
      <c r="L76" s="4">
        <f>'DOC_Ref Cal 2021.08.13'!C461</f>
        <v>31</v>
      </c>
      <c r="M76" s="4" t="str">
        <f>'DOC_Ref Cal 2021.08.13'!A461</f>
        <v>X034</v>
      </c>
      <c r="N76" s="4" t="str">
        <f>'DOC_Ref Cal 2021.08.13'!B461</f>
        <v>A22 SRW S87 N3</v>
      </c>
      <c r="O76" s="6">
        <f>'DOC_Ref Cal 2021.08.13'!H461</f>
        <v>47.4962962962963</v>
      </c>
      <c r="P76" s="6">
        <f>'DOC_Ref Cal 2021.08.13'!I461</f>
        <v>0.54164055017761081</v>
      </c>
      <c r="Q76" s="6">
        <f t="shared" si="2"/>
        <v>46.263966861598448</v>
      </c>
      <c r="R76" s="6"/>
      <c r="S76" s="6"/>
      <c r="T76" s="6"/>
      <c r="U76" s="7"/>
      <c r="V76" s="7"/>
    </row>
    <row r="77" spans="1:22" x14ac:dyDescent="0.2">
      <c r="A77" t="s">
        <v>34</v>
      </c>
      <c r="B77" t="s">
        <v>35</v>
      </c>
      <c r="C77">
        <v>0</v>
      </c>
      <c r="D77">
        <v>2</v>
      </c>
      <c r="E77">
        <v>0.15659999999999999</v>
      </c>
      <c r="F77">
        <v>0.15659999999999999</v>
      </c>
      <c r="G77">
        <v>0</v>
      </c>
      <c r="H77" s="7"/>
      <c r="I77" s="7"/>
      <c r="J77" s="7"/>
      <c r="L77" s="4"/>
      <c r="M77" s="4"/>
      <c r="N77" s="4"/>
      <c r="O77" s="6"/>
      <c r="P77" s="6"/>
      <c r="Q77" s="6"/>
      <c r="R77" s="6" t="s">
        <v>28</v>
      </c>
      <c r="S77" s="6" t="s">
        <v>29</v>
      </c>
      <c r="T77" s="6" t="s">
        <v>30</v>
      </c>
      <c r="U77" s="7"/>
      <c r="V77" s="7"/>
    </row>
    <row r="78" spans="1:22" x14ac:dyDescent="0.2">
      <c r="A78" t="s">
        <v>34</v>
      </c>
      <c r="B78" t="s">
        <v>35</v>
      </c>
      <c r="C78">
        <v>0</v>
      </c>
      <c r="D78">
        <v>3</v>
      </c>
      <c r="E78">
        <v>0.152</v>
      </c>
      <c r="F78">
        <v>0.152</v>
      </c>
      <c r="G78">
        <v>0</v>
      </c>
      <c r="H78" s="7"/>
      <c r="I78" s="7"/>
      <c r="J78" s="7"/>
      <c r="L78" s="4">
        <f>'DOC_Ref Cal 2021.08.13'!C112</f>
        <v>12</v>
      </c>
      <c r="M78" s="4" t="str">
        <f>'DOC_Ref Cal 2021.08.13'!A112</f>
        <v>X04</v>
      </c>
      <c r="N78" s="4" t="str">
        <f>'DOC_Ref Cal 2021.08.13'!B112</f>
        <v>DY111 DRW</v>
      </c>
      <c r="O78" s="6">
        <f>'DOC_Ref Cal 2021.08.13'!H112</f>
        <v>41.140740740740746</v>
      </c>
      <c r="P78" s="6">
        <f>'DOC_Ref Cal 2021.08.13'!I112</f>
        <v>0.4403047952920815</v>
      </c>
      <c r="Q78" s="6">
        <f t="shared" si="2"/>
        <v>39.908411306042893</v>
      </c>
      <c r="R78" s="22">
        <f>AVERAGE(Q78:Q81)</f>
        <v>39.584337231968817</v>
      </c>
      <c r="S78" s="6">
        <f>STDEV(Q78:Q81)</f>
        <v>0.73996564385947072</v>
      </c>
      <c r="T78" s="6">
        <f>S78/R78*100</f>
        <v>1.8693394802171022</v>
      </c>
      <c r="U78" s="22">
        <v>38.283639385667307</v>
      </c>
      <c r="V78" s="7"/>
    </row>
    <row r="79" spans="1:22" x14ac:dyDescent="0.2">
      <c r="H79" s="7"/>
      <c r="I79" s="7"/>
      <c r="J79" s="7"/>
      <c r="L79" s="4">
        <f>'DOC_Ref Cal 2021.08.13'!C228</f>
        <v>32</v>
      </c>
      <c r="M79" s="4" t="str">
        <f>'DOC_Ref Cal 2021.08.13'!A228</f>
        <v>X042</v>
      </c>
      <c r="N79" s="4" t="str">
        <f>'DOC_Ref Cal 2021.08.13'!B228</f>
        <v>DY111 DRW</v>
      </c>
      <c r="O79" s="6">
        <f>'DOC_Ref Cal 2021.08.13'!H228</f>
        <v>40.614814814814821</v>
      </c>
      <c r="P79" s="6">
        <f>'DOC_Ref Cal 2021.08.13'!I228</f>
        <v>7.1434450081428846E-2</v>
      </c>
      <c r="Q79" s="6">
        <f t="shared" si="2"/>
        <v>39.382485380116968</v>
      </c>
      <c r="R79" s="6"/>
      <c r="S79" s="6"/>
      <c r="T79" s="6"/>
      <c r="V79" s="7"/>
    </row>
    <row r="80" spans="1:22" x14ac:dyDescent="0.2">
      <c r="H80" s="7"/>
      <c r="I80" s="7"/>
      <c r="J80" s="7"/>
      <c r="L80" s="4">
        <f>'DOC_Ref Cal 2021.08.13'!C345</f>
        <v>12</v>
      </c>
      <c r="M80" s="4" t="str">
        <f>'DOC_Ref Cal 2021.08.13'!A345</f>
        <v>X043</v>
      </c>
      <c r="N80" s="4" t="str">
        <f>'DOC_Ref Cal 2021.08.13'!B345</f>
        <v>DY111 DRW</v>
      </c>
      <c r="O80" s="6">
        <f>'DOC_Ref Cal 2021.08.13'!H345</f>
        <v>41.61851851851852</v>
      </c>
      <c r="P80" s="6">
        <f>'DOC_Ref Cal 2021.08.13'!I345</f>
        <v>0.4595130720387452</v>
      </c>
      <c r="Q80" s="6">
        <f t="shared" si="2"/>
        <v>40.386189083820668</v>
      </c>
      <c r="R80" s="6"/>
      <c r="S80" s="6"/>
      <c r="T80" s="6"/>
      <c r="V80" s="7"/>
    </row>
    <row r="81" spans="1:22" x14ac:dyDescent="0.2">
      <c r="A81" t="s">
        <v>46</v>
      </c>
      <c r="B81" t="s">
        <v>45</v>
      </c>
      <c r="C81">
        <v>7</v>
      </c>
      <c r="D81">
        <v>1</v>
      </c>
      <c r="E81">
        <v>7.6630000000000003</v>
      </c>
      <c r="G81">
        <v>1</v>
      </c>
      <c r="H81" s="7">
        <f>AVERAGE(F81:F85)/B$13</f>
        <v>81.544444444444437</v>
      </c>
      <c r="I81" s="7">
        <f>STDEV(F81:F85)/B$13</f>
        <v>0.55187670836389613</v>
      </c>
      <c r="J81" s="7">
        <f>I81/H81*100</f>
        <v>0.67678026642254607</v>
      </c>
      <c r="L81" s="4">
        <f>'DOC_Ref Cal 2021.08.13'!C467</f>
        <v>32</v>
      </c>
      <c r="M81" s="4" t="str">
        <f>'DOC_Ref Cal 2021.08.13'!A467</f>
        <v>X044</v>
      </c>
      <c r="N81" s="4" t="str">
        <f>'DOC_Ref Cal 2021.08.13'!B467</f>
        <v>DY111 DRW</v>
      </c>
      <c r="O81" s="6">
        <f>'DOC_Ref Cal 2021.08.13'!H467</f>
        <v>39.892592592592599</v>
      </c>
      <c r="P81" s="6">
        <f>'DOC_Ref Cal 2021.08.13'!I467</f>
        <v>0.20647940540394652</v>
      </c>
      <c r="Q81" s="6">
        <f t="shared" si="2"/>
        <v>38.660263157894747</v>
      </c>
      <c r="R81" s="6"/>
      <c r="S81" s="6"/>
      <c r="T81" s="6"/>
      <c r="U81" s="7"/>
      <c r="V81" s="7"/>
    </row>
    <row r="82" spans="1:22" x14ac:dyDescent="0.2">
      <c r="A82" t="s">
        <v>46</v>
      </c>
      <c r="B82" t="s">
        <v>45</v>
      </c>
      <c r="C82">
        <v>7</v>
      </c>
      <c r="D82">
        <v>2</v>
      </c>
      <c r="E82">
        <v>7.3620000000000001</v>
      </c>
      <c r="F82">
        <v>7.3620000000000001</v>
      </c>
      <c r="G82">
        <v>0</v>
      </c>
      <c r="H82" s="7"/>
      <c r="I82" s="7"/>
      <c r="J82" s="7"/>
      <c r="L82" s="4"/>
      <c r="M82" s="4"/>
      <c r="N82" s="4"/>
      <c r="O82" s="6"/>
      <c r="P82" s="6"/>
      <c r="Q82" s="6"/>
      <c r="R82" s="6" t="s">
        <v>28</v>
      </c>
      <c r="S82" s="6" t="s">
        <v>29</v>
      </c>
      <c r="T82" s="6" t="s">
        <v>30</v>
      </c>
      <c r="U82" s="7"/>
      <c r="V82" s="7"/>
    </row>
    <row r="83" spans="1:22" x14ac:dyDescent="0.2">
      <c r="A83" t="s">
        <v>46</v>
      </c>
      <c r="B83" t="s">
        <v>45</v>
      </c>
      <c r="C83">
        <v>7</v>
      </c>
      <c r="D83">
        <v>3</v>
      </c>
      <c r="E83">
        <v>7.282</v>
      </c>
      <c r="F83">
        <v>7.282</v>
      </c>
      <c r="G83">
        <v>0</v>
      </c>
      <c r="H83" s="7"/>
      <c r="I83" s="7"/>
      <c r="J83" s="7"/>
      <c r="L83" s="4">
        <f>'DOC_Ref Cal 2021.08.13'!C123</f>
        <v>13</v>
      </c>
      <c r="M83" s="4" t="str">
        <f>'DOC_Ref Cal 2021.08.13'!A123</f>
        <v>X05</v>
      </c>
      <c r="N83" s="4" t="str">
        <f>'DOC_Ref Cal 2021.08.13'!B123</f>
        <v>AE1819 SRW</v>
      </c>
      <c r="O83" s="6">
        <f>'DOC_Ref Cal 2021.08.13'!H123</f>
        <v>70.87777777777778</v>
      </c>
      <c r="P83" s="6">
        <f>'DOC_Ref Cal 2021.08.13'!I123</f>
        <v>0.35642255405212303</v>
      </c>
      <c r="Q83" s="6">
        <f t="shared" si="2"/>
        <v>69.64544834307992</v>
      </c>
      <c r="R83" s="22">
        <f>AVERAGE(Q83:Q86)</f>
        <v>69.689892787524371</v>
      </c>
      <c r="S83" s="6">
        <f>STDEV(Q83:Q86)</f>
        <v>1.163945484151957</v>
      </c>
      <c r="T83" s="6">
        <f>S83/R83*100</f>
        <v>1.6701783251420386</v>
      </c>
      <c r="U83" s="22">
        <v>70.004019509931936</v>
      </c>
      <c r="V83" s="7"/>
    </row>
    <row r="84" spans="1:22" x14ac:dyDescent="0.2">
      <c r="A84" t="s">
        <v>46</v>
      </c>
      <c r="B84" t="s">
        <v>45</v>
      </c>
      <c r="C84">
        <v>7</v>
      </c>
      <c r="D84">
        <v>4</v>
      </c>
      <c r="E84">
        <v>7.3730000000000002</v>
      </c>
      <c r="F84">
        <v>7.3730000000000002</v>
      </c>
      <c r="G84">
        <v>0</v>
      </c>
      <c r="H84" s="7"/>
      <c r="I84" s="7"/>
      <c r="J84" s="7"/>
      <c r="L84" s="4">
        <f>'DOC_Ref Cal 2021.08.13'!C239</f>
        <v>33</v>
      </c>
      <c r="M84" s="4" t="str">
        <f>'DOC_Ref Cal 2021.08.13'!A239</f>
        <v>X052</v>
      </c>
      <c r="N84" s="4" t="str">
        <f>'DOC_Ref Cal 2021.08.13'!B239</f>
        <v>AE1819 SRW</v>
      </c>
      <c r="O84" s="6">
        <f>'DOC_Ref Cal 2021.08.13'!H239</f>
        <v>72.018518518518519</v>
      </c>
      <c r="P84" s="6">
        <f>'DOC_Ref Cal 2021.08.13'!I239</f>
        <v>0.27940265500062667</v>
      </c>
      <c r="Q84" s="6">
        <f t="shared" si="2"/>
        <v>70.786189083820659</v>
      </c>
      <c r="R84" s="6"/>
      <c r="S84" s="6"/>
      <c r="T84" s="6"/>
      <c r="V84" s="7"/>
    </row>
    <row r="85" spans="1:22" x14ac:dyDescent="0.2">
      <c r="H85" s="7"/>
      <c r="I85" s="7"/>
      <c r="J85" s="7"/>
      <c r="L85" s="4">
        <f>'DOC_Ref Cal 2021.08.13'!C355</f>
        <v>13</v>
      </c>
      <c r="M85" s="4" t="str">
        <f>'DOC_Ref Cal 2021.08.13'!A355</f>
        <v>X053</v>
      </c>
      <c r="N85" s="4" t="str">
        <f>'DOC_Ref Cal 2021.08.13'!B355</f>
        <v>AE1819 SRW</v>
      </c>
      <c r="O85" s="6">
        <f>'DOC_Ref Cal 2021.08.13'!H355</f>
        <v>69.322222222222223</v>
      </c>
      <c r="P85" s="6">
        <f>'DOC_Ref Cal 2021.08.13'!I355</f>
        <v>0.51026500014244858</v>
      </c>
      <c r="Q85" s="6">
        <f t="shared" si="2"/>
        <v>68.089892787524363</v>
      </c>
      <c r="R85" s="6"/>
      <c r="S85" s="6"/>
      <c r="T85" s="6"/>
      <c r="V85" s="7"/>
    </row>
    <row r="86" spans="1:22" x14ac:dyDescent="0.2">
      <c r="H86" s="7"/>
      <c r="I86" s="7"/>
      <c r="J86" s="7"/>
      <c r="L86" s="4">
        <f>'DOC_Ref Cal 2021.08.13'!C477</f>
        <v>33</v>
      </c>
      <c r="M86" s="4" t="str">
        <f>'DOC_Ref Cal 2021.08.13'!A477</f>
        <v>X054</v>
      </c>
      <c r="N86" s="4" t="str">
        <f>'DOC_Ref Cal 2021.08.13'!B477</f>
        <v>AE1819 SRW</v>
      </c>
      <c r="O86" s="6">
        <f>'DOC_Ref Cal 2021.08.13'!H477</f>
        <v>71.470370370370375</v>
      </c>
      <c r="P86" s="6">
        <f>'DOC_Ref Cal 2021.08.13'!I477</f>
        <v>0.67094307437628176</v>
      </c>
      <c r="Q86" s="6">
        <f t="shared" si="2"/>
        <v>70.238040935672515</v>
      </c>
      <c r="R86" s="6"/>
      <c r="S86" s="6"/>
      <c r="T86" s="6"/>
      <c r="U86" s="7"/>
      <c r="V86" s="7"/>
    </row>
    <row r="87" spans="1:22" x14ac:dyDescent="0.2">
      <c r="A87" t="s">
        <v>48</v>
      </c>
      <c r="B87" t="s">
        <v>47</v>
      </c>
      <c r="C87">
        <v>8</v>
      </c>
      <c r="D87">
        <v>1</v>
      </c>
      <c r="E87">
        <v>5.1189999999999998</v>
      </c>
      <c r="F87">
        <v>5.1189999999999998</v>
      </c>
      <c r="G87">
        <v>0</v>
      </c>
      <c r="H87" s="7">
        <f>AVERAGE(F87:F91)/B$13</f>
        <v>56.851851851851862</v>
      </c>
      <c r="I87" s="7">
        <f>STDEV(F87:F91)/B$13</f>
        <v>8.6305038501714212E-2</v>
      </c>
      <c r="J87" s="7">
        <f>I87/H87*100</f>
        <v>0.15180690811376438</v>
      </c>
      <c r="L87" s="4"/>
      <c r="M87" s="4"/>
      <c r="N87" s="4"/>
      <c r="O87" s="6"/>
      <c r="P87" s="6"/>
      <c r="Q87" s="6"/>
      <c r="R87" s="6" t="s">
        <v>28</v>
      </c>
      <c r="S87" s="6" t="s">
        <v>29</v>
      </c>
      <c r="T87" s="6" t="s">
        <v>30</v>
      </c>
      <c r="U87" s="7"/>
      <c r="V87" s="7"/>
    </row>
    <row r="88" spans="1:22" x14ac:dyDescent="0.2">
      <c r="A88" t="s">
        <v>48</v>
      </c>
      <c r="B88" t="s">
        <v>47</v>
      </c>
      <c r="C88">
        <v>8</v>
      </c>
      <c r="D88">
        <v>2</v>
      </c>
      <c r="E88">
        <v>5.1079999999999997</v>
      </c>
      <c r="F88">
        <v>5.1079999999999997</v>
      </c>
      <c r="G88">
        <v>0</v>
      </c>
      <c r="H88" s="7"/>
      <c r="I88" s="7"/>
      <c r="J88" s="7"/>
      <c r="L88" s="4">
        <f>'DOC_Ref Cal 2021.08.13'!C128</f>
        <v>14</v>
      </c>
      <c r="M88" s="4" t="str">
        <f>'DOC_Ref Cal 2021.08.13'!A128</f>
        <v>X06</v>
      </c>
      <c r="N88" s="4" t="str">
        <f>'DOC_Ref Cal 2021.08.13'!B128</f>
        <v>AE1819 DRW</v>
      </c>
      <c r="O88" s="6">
        <f>'DOC_Ref Cal 2021.08.13'!H128</f>
        <v>46.348148148148148</v>
      </c>
      <c r="P88" s="6">
        <f>'DOC_Ref Cal 2021.08.13'!I128</f>
        <v>0.78961885893564465</v>
      </c>
      <c r="Q88" s="6">
        <f t="shared" si="2"/>
        <v>45.115818713450295</v>
      </c>
      <c r="R88" s="22">
        <f>AVERAGE(Q88:Q91)</f>
        <v>45.570448343079931</v>
      </c>
      <c r="S88" s="6">
        <f>STDEV(Q88:Q91)</f>
        <v>0.50048330551043518</v>
      </c>
      <c r="T88" s="6">
        <f>S88/R88*100</f>
        <v>1.0982628517115209</v>
      </c>
      <c r="U88" s="22">
        <v>46.581252754234029</v>
      </c>
      <c r="V88" s="7"/>
    </row>
    <row r="89" spans="1:22" x14ac:dyDescent="0.2">
      <c r="A89" t="s">
        <v>48</v>
      </c>
      <c r="B89" t="s">
        <v>47</v>
      </c>
      <c r="C89">
        <v>8</v>
      </c>
      <c r="D89">
        <v>3</v>
      </c>
      <c r="E89">
        <v>5.1230000000000002</v>
      </c>
      <c r="F89">
        <v>5.1230000000000002</v>
      </c>
      <c r="G89">
        <v>0</v>
      </c>
      <c r="H89" s="7"/>
      <c r="I89" s="7"/>
      <c r="J89" s="7"/>
      <c r="L89" s="4">
        <f>'DOC_Ref Cal 2021.08.13'!C244</f>
        <v>34</v>
      </c>
      <c r="M89" s="4" t="str">
        <f>'DOC_Ref Cal 2021.08.13'!A244</f>
        <v>X062</v>
      </c>
      <c r="N89" s="4" t="str">
        <f>'DOC_Ref Cal 2021.08.13'!B244</f>
        <v>AE1819 DRW</v>
      </c>
      <c r="O89" s="6">
        <f>'DOC_Ref Cal 2021.08.13'!H244</f>
        <v>47.514814814814819</v>
      </c>
      <c r="P89" s="6">
        <f>'DOC_Ref Cal 2021.08.13'!I244</f>
        <v>0.55023376999789064</v>
      </c>
      <c r="Q89" s="6">
        <f t="shared" si="2"/>
        <v>46.282485380116967</v>
      </c>
      <c r="R89" s="6"/>
      <c r="S89" s="6"/>
      <c r="T89" s="6"/>
      <c r="U89" s="7"/>
      <c r="V89" s="7"/>
    </row>
    <row r="90" spans="1:22" x14ac:dyDescent="0.2">
      <c r="H90" s="7"/>
      <c r="I90" s="7"/>
      <c r="J90" s="7"/>
      <c r="L90" s="4">
        <f>'DOC_Ref Cal 2021.08.13'!C361</f>
        <v>14</v>
      </c>
      <c r="M90" s="4" t="str">
        <f>'DOC_Ref Cal 2021.08.13'!A361</f>
        <v>X063</v>
      </c>
      <c r="N90" s="4" t="str">
        <f>'DOC_Ref Cal 2021.08.13'!B361</f>
        <v>AE1819 DRW</v>
      </c>
      <c r="O90" s="6">
        <f>'DOC_Ref Cal 2021.08.13'!H361</f>
        <v>46.625925925925927</v>
      </c>
      <c r="P90" s="6">
        <f>'DOC_Ref Cal 2021.08.13'!I361</f>
        <v>3.2075014954984223E-2</v>
      </c>
      <c r="Q90" s="6">
        <f t="shared" si="2"/>
        <v>45.393596491228074</v>
      </c>
      <c r="R90" s="6"/>
      <c r="S90" s="6"/>
      <c r="T90" s="6"/>
      <c r="U90" s="7"/>
      <c r="V90" s="7"/>
    </row>
    <row r="91" spans="1:22" x14ac:dyDescent="0.2">
      <c r="H91" s="7"/>
      <c r="I91" s="7"/>
      <c r="J91" s="7"/>
      <c r="L91" s="4">
        <f>'DOC_Ref Cal 2021.08.13'!C483</f>
        <v>34</v>
      </c>
      <c r="M91" s="4" t="str">
        <f>'DOC_Ref Cal 2021.08.13'!A483</f>
        <v>X064</v>
      </c>
      <c r="N91" s="4" t="str">
        <f>'DOC_Ref Cal 2021.08.13'!B483</f>
        <v>AE1819 DRW</v>
      </c>
      <c r="O91" s="6">
        <f>'DOC_Ref Cal 2021.08.13'!H483</f>
        <v>46.722222222222236</v>
      </c>
      <c r="P91" s="6">
        <f>'DOC_Ref Cal 2021.08.13'!I483</f>
        <v>0.60092521257732834</v>
      </c>
      <c r="Q91" s="6">
        <f t="shared" si="2"/>
        <v>45.489892787524383</v>
      </c>
      <c r="R91" s="6"/>
      <c r="S91" s="6"/>
      <c r="T91" s="6"/>
      <c r="U91" s="7"/>
      <c r="V91" s="7"/>
    </row>
    <row r="92" spans="1:22" x14ac:dyDescent="0.2">
      <c r="A92" t="s">
        <v>50</v>
      </c>
      <c r="B92" t="s">
        <v>49</v>
      </c>
      <c r="C92">
        <v>9</v>
      </c>
      <c r="D92">
        <v>1</v>
      </c>
      <c r="E92">
        <v>3.266</v>
      </c>
      <c r="F92">
        <v>3.266</v>
      </c>
      <c r="G92">
        <v>0</v>
      </c>
      <c r="H92" s="7">
        <f>AVERAGE(F92:F96)/B$13</f>
        <v>35.559259259259257</v>
      </c>
      <c r="I92" s="7">
        <f>STDEV(F92:F96)/B$13</f>
        <v>0.78223590055380832</v>
      </c>
      <c r="J92" s="7">
        <f>I92/H92*100</f>
        <v>2.1998093235030542</v>
      </c>
      <c r="L92" s="4"/>
      <c r="M92" s="4"/>
      <c r="N92" s="4"/>
      <c r="O92" s="6"/>
      <c r="P92" s="6"/>
      <c r="Q92" s="6"/>
      <c r="R92" s="6" t="s">
        <v>28</v>
      </c>
      <c r="S92" s="6" t="s">
        <v>29</v>
      </c>
      <c r="T92" s="6" t="s">
        <v>30</v>
      </c>
      <c r="U92" s="7"/>
      <c r="V92" s="7"/>
    </row>
    <row r="93" spans="1:22" x14ac:dyDescent="0.2">
      <c r="A93" t="s">
        <v>50</v>
      </c>
      <c r="B93" t="s">
        <v>49</v>
      </c>
      <c r="C93">
        <v>9</v>
      </c>
      <c r="D93">
        <v>2</v>
      </c>
      <c r="E93">
        <v>3.2090000000000001</v>
      </c>
      <c r="F93">
        <v>3.2090000000000001</v>
      </c>
      <c r="G93">
        <v>0</v>
      </c>
      <c r="H93" s="7"/>
      <c r="I93" s="7"/>
      <c r="J93" s="7"/>
      <c r="L93" s="4">
        <f>'DOC_Ref Cal 2021.08.13'!C138</f>
        <v>15</v>
      </c>
      <c r="M93" s="4" t="str">
        <f>'DOC_Ref Cal 2021.08.13'!A138</f>
        <v>X07</v>
      </c>
      <c r="N93" s="4" t="str">
        <f>'DOC_Ref Cal 2021.08.13'!B138</f>
        <v>AE1916 SRW</v>
      </c>
      <c r="O93" s="6">
        <f>'DOC_Ref Cal 2021.08.13'!H138</f>
        <v>72.944444444444457</v>
      </c>
      <c r="P93" s="6">
        <f>'DOC_Ref Cal 2021.08.13'!I138</f>
        <v>0.53275431532163808</v>
      </c>
      <c r="Q93" s="6">
        <f t="shared" si="2"/>
        <v>71.712115009746597</v>
      </c>
      <c r="R93" s="22">
        <f>AVERAGE(Q93:Q96)</f>
        <v>70.670448343079926</v>
      </c>
      <c r="S93" s="6">
        <f>STDEV(Q93:Q96)</f>
        <v>1.4589627291622584</v>
      </c>
      <c r="T93" s="6">
        <f>S93/R93*100</f>
        <v>2.0644594216800671</v>
      </c>
      <c r="U93" s="25">
        <v>69.121103204614911</v>
      </c>
      <c r="V93" s="7"/>
    </row>
    <row r="94" spans="1:22" x14ac:dyDescent="0.2">
      <c r="A94" t="s">
        <v>50</v>
      </c>
      <c r="B94" t="s">
        <v>49</v>
      </c>
      <c r="C94">
        <v>9</v>
      </c>
      <c r="D94">
        <v>3</v>
      </c>
      <c r="E94">
        <v>3.1259999999999999</v>
      </c>
      <c r="F94">
        <v>3.1259999999999999</v>
      </c>
      <c r="G94">
        <v>0</v>
      </c>
      <c r="H94" s="7"/>
      <c r="I94" s="7"/>
      <c r="J94" s="7"/>
      <c r="L94" s="4">
        <f>'DOC_Ref Cal 2021.08.13'!C254</f>
        <v>35</v>
      </c>
      <c r="M94" s="4" t="str">
        <f>'DOC_Ref Cal 2021.08.13'!A254</f>
        <v>X072</v>
      </c>
      <c r="N94" s="4" t="str">
        <f>'DOC_Ref Cal 2021.08.13'!B254</f>
        <v>AE1916 SRW</v>
      </c>
      <c r="O94" s="6">
        <f>'DOC_Ref Cal 2021.08.13'!H254</f>
        <v>72.759259259259252</v>
      </c>
      <c r="P94" s="6">
        <f>'DOC_Ref Cal 2021.08.13'!I254</f>
        <v>0.68153180168486271</v>
      </c>
      <c r="Q94" s="6">
        <f t="shared" si="2"/>
        <v>71.526929824561392</v>
      </c>
      <c r="R94" s="6"/>
      <c r="S94" s="6"/>
      <c r="T94" s="6"/>
      <c r="V94" s="7"/>
    </row>
    <row r="95" spans="1:22" x14ac:dyDescent="0.2">
      <c r="H95" s="7"/>
      <c r="I95" s="7"/>
      <c r="J95" s="7"/>
      <c r="L95" s="4">
        <f>'DOC_Ref Cal 2021.08.13'!C372</f>
        <v>15</v>
      </c>
      <c r="M95" s="4" t="str">
        <f>'DOC_Ref Cal 2021.08.13'!A372</f>
        <v>X073</v>
      </c>
      <c r="N95" s="4" t="str">
        <f>'DOC_Ref Cal 2021.08.13'!B372</f>
        <v>AE1916 SRW</v>
      </c>
      <c r="O95" s="6">
        <f>'DOC_Ref Cal 2021.08.13'!H372</f>
        <v>72.129629629629633</v>
      </c>
      <c r="P95" s="6">
        <f>'DOC_Ref Cal 2021.08.13'!I372</f>
        <v>0.94479296401696966</v>
      </c>
      <c r="Q95" s="6">
        <f t="shared" si="2"/>
        <v>70.897300194931773</v>
      </c>
      <c r="R95" s="6"/>
      <c r="S95" s="6"/>
      <c r="T95" s="6"/>
      <c r="U95" s="7"/>
      <c r="V95" s="7"/>
    </row>
    <row r="96" spans="1:22" x14ac:dyDescent="0.2">
      <c r="H96" s="7"/>
      <c r="I96" s="7"/>
      <c r="J96" s="7"/>
      <c r="L96" s="4">
        <f>'DOC_Ref Cal 2021.08.13'!C494</f>
        <v>35</v>
      </c>
      <c r="M96" s="4" t="str">
        <f>'DOC_Ref Cal 2021.08.13'!A494</f>
        <v>X074</v>
      </c>
      <c r="N96" s="4" t="str">
        <f>'DOC_Ref Cal 2021.08.13'!B494</f>
        <v>AE1916 SRW</v>
      </c>
      <c r="O96" s="6">
        <f>'DOC_Ref Cal 2021.08.13'!H494</f>
        <v>69.777777777777786</v>
      </c>
      <c r="P96" s="6">
        <f>'DOC_Ref Cal 2021.08.13'!I494</f>
        <v>0.9935595069381401</v>
      </c>
      <c r="Q96" s="6">
        <f t="shared" si="2"/>
        <v>68.545448343079926</v>
      </c>
      <c r="R96" s="6"/>
      <c r="S96" s="6"/>
      <c r="T96" s="6"/>
      <c r="U96" s="7"/>
      <c r="V96" s="7"/>
    </row>
    <row r="97" spans="1:22" x14ac:dyDescent="0.2">
      <c r="A97" t="s">
        <v>34</v>
      </c>
      <c r="B97" t="s">
        <v>35</v>
      </c>
      <c r="C97">
        <v>0</v>
      </c>
      <c r="D97">
        <v>1</v>
      </c>
      <c r="E97">
        <v>0.15620000000000001</v>
      </c>
      <c r="F97">
        <v>0.15620000000000001</v>
      </c>
      <c r="G97">
        <v>0</v>
      </c>
      <c r="H97" s="7">
        <f>AVERAGE(F97:F101)/B$13</f>
        <v>1.7433333333333336</v>
      </c>
      <c r="I97" s="7">
        <f>STDEV(F97:F101)/B$13</f>
        <v>0.15181616563511324</v>
      </c>
      <c r="J97" s="7">
        <f>I97/H97*100</f>
        <v>8.7083842620523839</v>
      </c>
      <c r="L97" s="4"/>
      <c r="M97" s="4"/>
      <c r="N97" s="4"/>
      <c r="O97" s="6"/>
      <c r="P97" s="6"/>
      <c r="Q97" s="6"/>
      <c r="R97" s="6" t="s">
        <v>28</v>
      </c>
      <c r="S97" s="6" t="s">
        <v>29</v>
      </c>
      <c r="T97" s="6" t="s">
        <v>30</v>
      </c>
      <c r="U97" s="7"/>
      <c r="V97" s="7"/>
    </row>
    <row r="98" spans="1:22" x14ac:dyDescent="0.2">
      <c r="A98" t="s">
        <v>34</v>
      </c>
      <c r="B98" t="s">
        <v>35</v>
      </c>
      <c r="C98">
        <v>0</v>
      </c>
      <c r="D98">
        <v>2</v>
      </c>
      <c r="E98">
        <v>0.1709</v>
      </c>
      <c r="F98">
        <v>0.1709</v>
      </c>
      <c r="G98">
        <v>0</v>
      </c>
      <c r="H98" s="7"/>
      <c r="I98" s="7"/>
      <c r="J98" s="7"/>
      <c r="L98" s="4">
        <f>'DOC_Ref Cal 2021.08.13'!C143</f>
        <v>16</v>
      </c>
      <c r="M98" s="4" t="str">
        <f>'DOC_Ref Cal 2021.08.13'!A143</f>
        <v>X08</v>
      </c>
      <c r="N98" s="4" t="str">
        <f>'DOC_Ref Cal 2021.08.13'!B143</f>
        <v>AE1916 DRW</v>
      </c>
      <c r="O98" s="6">
        <f>'DOC_Ref Cal 2021.08.13'!H143</f>
        <v>45.944444444444457</v>
      </c>
      <c r="P98" s="6">
        <f>'DOC_Ref Cal 2021.08.13'!I143</f>
        <v>0.82424675677213799</v>
      </c>
      <c r="Q98" s="6">
        <f t="shared" si="2"/>
        <v>44.712115009746604</v>
      </c>
      <c r="R98" s="22">
        <f>AVERAGE(Q98:Q101)</f>
        <v>44.690818713450305</v>
      </c>
      <c r="S98" s="6">
        <f>STDEV(Q98:Q101)</f>
        <v>0.74846818115297775</v>
      </c>
      <c r="T98" s="6">
        <f>S98/R98*100</f>
        <v>1.674769455337179</v>
      </c>
      <c r="U98" s="22">
        <v>44.851402145443977</v>
      </c>
      <c r="V98" s="7"/>
    </row>
    <row r="99" spans="1:22" x14ac:dyDescent="0.2">
      <c r="A99" t="s">
        <v>34</v>
      </c>
      <c r="B99" t="s">
        <v>35</v>
      </c>
      <c r="C99">
        <v>0</v>
      </c>
      <c r="D99">
        <v>3</v>
      </c>
      <c r="E99">
        <v>0.14360000000000001</v>
      </c>
      <c r="F99">
        <v>0.14360000000000001</v>
      </c>
      <c r="G99">
        <v>0</v>
      </c>
      <c r="H99" s="7"/>
      <c r="I99" s="7"/>
      <c r="J99" s="7"/>
      <c r="L99" s="4">
        <f>'DOC_Ref Cal 2021.08.13'!C259</f>
        <v>36</v>
      </c>
      <c r="M99" s="4" t="str">
        <f>'DOC_Ref Cal 2021.08.13'!A259</f>
        <v>X082</v>
      </c>
      <c r="N99" s="4" t="str">
        <f>'DOC_Ref Cal 2021.08.13'!B259</f>
        <v>AE1916 DRW</v>
      </c>
      <c r="O99" s="6">
        <f>'DOC_Ref Cal 2021.08.13'!H259</f>
        <v>46.925925925925931</v>
      </c>
      <c r="P99" s="6">
        <f>'DOC_Ref Cal 2021.08.13'!I259</f>
        <v>1.0283832050655588</v>
      </c>
      <c r="Q99" s="6">
        <f t="shared" si="2"/>
        <v>45.693596491228078</v>
      </c>
      <c r="R99" s="6"/>
      <c r="S99" s="6"/>
      <c r="T99" s="6"/>
      <c r="U99" s="7"/>
      <c r="V99" s="7"/>
    </row>
    <row r="100" spans="1:22" x14ac:dyDescent="0.2">
      <c r="H100" s="7"/>
      <c r="I100" s="7"/>
      <c r="J100" s="7"/>
      <c r="L100" s="4">
        <f>'DOC_Ref Cal 2021.08.13'!C377</f>
        <v>16</v>
      </c>
      <c r="M100" s="4" t="str">
        <f>'DOC_Ref Cal 2021.08.13'!A377</f>
        <v>X083</v>
      </c>
      <c r="N100" s="4" t="str">
        <f>'DOC_Ref Cal 2021.08.13'!B377</f>
        <v>AE1916 DRW</v>
      </c>
      <c r="O100" s="6">
        <f>'DOC_Ref Cal 2021.08.13'!H377</f>
        <v>45.68518518518519</v>
      </c>
      <c r="P100" s="6">
        <f>'DOC_Ref Cal 2021.08.13'!I377</f>
        <v>0.50873036508757874</v>
      </c>
      <c r="Q100" s="6">
        <f t="shared" si="2"/>
        <v>44.452855750487338</v>
      </c>
      <c r="R100" s="6"/>
      <c r="S100" s="6"/>
      <c r="T100" s="6"/>
      <c r="U100" s="7"/>
      <c r="V100" s="7"/>
    </row>
    <row r="101" spans="1:22" x14ac:dyDescent="0.2">
      <c r="H101" s="7"/>
      <c r="I101" s="7"/>
      <c r="J101" s="7"/>
      <c r="L101" s="4">
        <f>'DOC_Ref Cal 2021.08.13'!C500</f>
        <v>36</v>
      </c>
      <c r="M101" s="4" t="str">
        <f>'DOC_Ref Cal 2021.08.13'!A500</f>
        <v>X084</v>
      </c>
      <c r="N101" s="4" t="str">
        <f>'DOC_Ref Cal 2021.08.13'!B500</f>
        <v>AE1916 DRW</v>
      </c>
      <c r="O101" s="6">
        <f>'DOC_Ref Cal 2021.08.13'!H500</f>
        <v>45.13703703703704</v>
      </c>
      <c r="P101" s="6">
        <f>'DOC_Ref Cal 2021.08.13'!I500</f>
        <v>0.88347890717541555</v>
      </c>
      <c r="Q101" s="6">
        <f t="shared" si="2"/>
        <v>43.904707602339187</v>
      </c>
      <c r="R101" s="6"/>
      <c r="S101" s="6"/>
      <c r="T101" s="6"/>
      <c r="U101" s="7"/>
      <c r="V101" s="7"/>
    </row>
    <row r="102" spans="1:22" x14ac:dyDescent="0.2">
      <c r="A102" t="s">
        <v>52</v>
      </c>
      <c r="B102" t="s">
        <v>214</v>
      </c>
      <c r="C102">
        <v>10</v>
      </c>
      <c r="D102">
        <v>1</v>
      </c>
      <c r="E102">
        <v>6.5309999999999997</v>
      </c>
      <c r="F102">
        <v>6.5309999999999997</v>
      </c>
      <c r="G102">
        <v>0</v>
      </c>
      <c r="H102" s="7">
        <f>AVERAGE(F102:F106)/B$13</f>
        <v>73.118518518518528</v>
      </c>
      <c r="I102" s="7">
        <f>STDEV(F102:F106)/B$13</f>
        <v>0.65643381219605001</v>
      </c>
      <c r="J102" s="7">
        <f>I102/H102*100</f>
        <v>0.8977668386836869</v>
      </c>
      <c r="L102" s="4"/>
      <c r="M102" s="4"/>
      <c r="N102" s="4"/>
      <c r="O102" s="6"/>
      <c r="P102" s="6"/>
      <c r="Q102" s="6"/>
      <c r="R102" s="6" t="s">
        <v>28</v>
      </c>
      <c r="S102" s="6" t="s">
        <v>29</v>
      </c>
      <c r="T102" s="6" t="s">
        <v>30</v>
      </c>
      <c r="U102" s="7"/>
      <c r="V102" s="7"/>
    </row>
    <row r="103" spans="1:22" x14ac:dyDescent="0.2">
      <c r="A103" t="s">
        <v>52</v>
      </c>
      <c r="B103" t="s">
        <v>214</v>
      </c>
      <c r="C103">
        <v>10</v>
      </c>
      <c r="D103">
        <v>2</v>
      </c>
      <c r="E103">
        <v>6.6459999999999999</v>
      </c>
      <c r="F103">
        <v>6.6459999999999999</v>
      </c>
      <c r="G103">
        <v>0</v>
      </c>
      <c r="H103" s="7"/>
      <c r="I103" s="7"/>
      <c r="J103" s="7"/>
      <c r="L103" s="4">
        <f>'DOC_Ref Cal 2021.08.13'!C153</f>
        <v>17</v>
      </c>
      <c r="M103" s="4" t="str">
        <f>'DOC_Ref Cal 2021.08.13'!A153</f>
        <v>X09</v>
      </c>
      <c r="N103" s="4" t="str">
        <f>'DOC_Ref Cal 2021.08.13'!B153</f>
        <v>HOT318 SRW</v>
      </c>
      <c r="O103" s="6">
        <f>'DOC_Ref Cal 2021.08.13'!H153</f>
        <v>77.203703703703709</v>
      </c>
      <c r="P103" s="6">
        <f>'DOC_Ref Cal 2021.08.13'!I153</f>
        <v>0.64265396227389748</v>
      </c>
      <c r="Q103" s="6">
        <f t="shared" si="2"/>
        <v>75.97137426900585</v>
      </c>
      <c r="R103" s="22">
        <f>AVERAGE(Q103:Q106)</f>
        <v>75.114892787524369</v>
      </c>
      <c r="S103" s="6">
        <f>STDEV(Q103:Q106)</f>
        <v>0.90800622720440638</v>
      </c>
      <c r="T103" s="6">
        <f>S103/R103*100</f>
        <v>1.2088231687594377</v>
      </c>
      <c r="U103" s="22">
        <v>76.19339322141569</v>
      </c>
      <c r="V103" s="7"/>
    </row>
    <row r="104" spans="1:22" x14ac:dyDescent="0.2">
      <c r="A104" t="s">
        <v>52</v>
      </c>
      <c r="B104" t="s">
        <v>214</v>
      </c>
      <c r="C104">
        <v>10</v>
      </c>
      <c r="D104">
        <v>3</v>
      </c>
      <c r="E104">
        <v>6.5650000000000004</v>
      </c>
      <c r="F104">
        <v>6.5650000000000004</v>
      </c>
      <c r="G104">
        <v>0</v>
      </c>
      <c r="H104" s="7"/>
      <c r="I104" s="7"/>
      <c r="J104" s="7"/>
      <c r="L104" s="4">
        <f>'DOC_Ref Cal 2021.08.13'!C269</f>
        <v>37</v>
      </c>
      <c r="M104" s="4" t="str">
        <f>'DOC_Ref Cal 2021.08.13'!A269</f>
        <v>X092</v>
      </c>
      <c r="N104" s="4" t="str">
        <f>'DOC_Ref Cal 2021.08.13'!B269</f>
        <v>HOT318 SRW</v>
      </c>
      <c r="O104" s="6">
        <f>'DOC_Ref Cal 2021.08.13'!H269</f>
        <v>77.059259259259264</v>
      </c>
      <c r="P104" s="6">
        <f>'DOC_Ref Cal 2021.08.13'!I269</f>
        <v>0.85029648665999646</v>
      </c>
      <c r="Q104" s="6">
        <f t="shared" si="2"/>
        <v>75.826929824561404</v>
      </c>
      <c r="R104" s="6"/>
      <c r="S104" s="6"/>
      <c r="T104" s="6"/>
      <c r="V104" s="7"/>
    </row>
    <row r="105" spans="1:22" x14ac:dyDescent="0.2">
      <c r="H105" s="7"/>
      <c r="I105" s="7"/>
      <c r="J105" s="7"/>
      <c r="L105" s="4">
        <f>'DOC_Ref Cal 2021.08.13'!C388</f>
        <v>17</v>
      </c>
      <c r="M105" s="4" t="str">
        <f>'DOC_Ref Cal 2021.08.13'!A388</f>
        <v>X093</v>
      </c>
      <c r="N105" s="4" t="str">
        <f>'DOC_Ref Cal 2021.08.13'!B388</f>
        <v>HOT318 SRW</v>
      </c>
      <c r="O105" s="6">
        <f>'DOC_Ref Cal 2021.08.13'!H388</f>
        <v>75.525925925925932</v>
      </c>
      <c r="P105" s="6">
        <f>'DOC_Ref Cal 2021.08.13'!I388</f>
        <v>0.47249447489530016</v>
      </c>
      <c r="Q105" s="6">
        <f t="shared" si="2"/>
        <v>74.293596491228072</v>
      </c>
      <c r="R105" s="6"/>
      <c r="S105" s="6"/>
      <c r="T105" s="6"/>
      <c r="V105" s="7"/>
    </row>
    <row r="106" spans="1:22" x14ac:dyDescent="0.2">
      <c r="H106" s="7"/>
      <c r="I106" s="7"/>
      <c r="J106" s="7"/>
      <c r="L106" s="4">
        <f>'DOC_Ref Cal 2021.08.13'!C510</f>
        <v>37</v>
      </c>
      <c r="M106" s="4" t="str">
        <f>'DOC_Ref Cal 2021.08.13'!A510</f>
        <v>X094</v>
      </c>
      <c r="N106" s="4" t="str">
        <f>'DOC_Ref Cal 2021.08.13'!B510</f>
        <v>HOT318 SRW</v>
      </c>
      <c r="O106" s="6">
        <f>'DOC_Ref Cal 2021.08.13'!H510</f>
        <v>75.599999999999994</v>
      </c>
      <c r="P106" s="6">
        <f>'DOC_Ref Cal 2021.08.13'!I510</f>
        <v>0.68754348908466822</v>
      </c>
      <c r="Q106" s="6">
        <f t="shared" si="2"/>
        <v>74.367670565302134</v>
      </c>
      <c r="R106" s="6"/>
      <c r="S106" s="6"/>
      <c r="T106" s="6"/>
      <c r="V106" s="7"/>
    </row>
    <row r="107" spans="1:22" x14ac:dyDescent="0.2">
      <c r="A107" t="s">
        <v>53</v>
      </c>
      <c r="B107" t="s">
        <v>256</v>
      </c>
      <c r="C107">
        <v>11</v>
      </c>
      <c r="D107">
        <v>1</v>
      </c>
      <c r="E107">
        <v>4.117</v>
      </c>
      <c r="F107">
        <v>4.117</v>
      </c>
      <c r="G107">
        <v>0</v>
      </c>
      <c r="H107" s="7">
        <f>AVERAGE(F107:F111)/B$13</f>
        <v>46.777777777777779</v>
      </c>
      <c r="I107" s="7">
        <f>STDEV(F107:F111)/B$13</f>
        <v>0.92074848779554175</v>
      </c>
      <c r="J107" s="7">
        <f>I107/H107*100</f>
        <v>1.9683459359049587</v>
      </c>
      <c r="L107" s="4"/>
      <c r="M107" s="4"/>
      <c r="N107" s="4"/>
      <c r="O107" s="6"/>
      <c r="P107" s="6"/>
      <c r="Q107" s="6"/>
      <c r="R107" s="6" t="s">
        <v>28</v>
      </c>
      <c r="S107" s="6" t="s">
        <v>29</v>
      </c>
      <c r="T107" s="6" t="s">
        <v>30</v>
      </c>
      <c r="V107" s="7"/>
    </row>
    <row r="108" spans="1:22" x14ac:dyDescent="0.2">
      <c r="A108" t="s">
        <v>53</v>
      </c>
      <c r="B108" t="s">
        <v>256</v>
      </c>
      <c r="C108">
        <v>11</v>
      </c>
      <c r="D108">
        <v>2</v>
      </c>
      <c r="E108">
        <v>4.2370000000000001</v>
      </c>
      <c r="F108">
        <v>4.2370000000000001</v>
      </c>
      <c r="G108">
        <v>0</v>
      </c>
      <c r="H108" s="7"/>
      <c r="I108" s="7"/>
      <c r="J108" s="7"/>
      <c r="L108" s="4">
        <f>'DOC_Ref Cal 2021.08.13'!C158</f>
        <v>18</v>
      </c>
      <c r="M108" s="4" t="str">
        <f>'DOC_Ref Cal 2021.08.13'!A158</f>
        <v>X10</v>
      </c>
      <c r="N108" s="4" t="str">
        <f>'DOC_Ref Cal 2021.08.13'!B158</f>
        <v>HOT318 DRW</v>
      </c>
      <c r="O108" s="6">
        <f>'DOC_Ref Cal 2021.08.13'!H158</f>
        <v>40.777777777777779</v>
      </c>
      <c r="P108" s="6">
        <f>'DOC_Ref Cal 2021.08.13'!I158</f>
        <v>0.42701953001279347</v>
      </c>
      <c r="Q108" s="6">
        <f t="shared" si="2"/>
        <v>39.545448343079926</v>
      </c>
      <c r="R108" s="22">
        <f>AVERAGE(Q108:Q111)</f>
        <v>39.607485380116962</v>
      </c>
      <c r="S108" s="6">
        <f>STDEV(Q108:Q111)</f>
        <v>0.66785473697712894</v>
      </c>
      <c r="T108" s="6">
        <f>S108/R108*100</f>
        <v>1.6861831307078974</v>
      </c>
      <c r="U108" s="22">
        <v>40.11482309772893</v>
      </c>
      <c r="V108" s="7"/>
    </row>
    <row r="109" spans="1:22" x14ac:dyDescent="0.2">
      <c r="A109" t="s">
        <v>53</v>
      </c>
      <c r="B109" t="s">
        <v>256</v>
      </c>
      <c r="C109">
        <v>11</v>
      </c>
      <c r="D109">
        <v>3</v>
      </c>
      <c r="E109">
        <v>4.2759999999999998</v>
      </c>
      <c r="F109">
        <v>4.2759999999999998</v>
      </c>
      <c r="G109">
        <v>0</v>
      </c>
      <c r="H109" s="7"/>
      <c r="I109" s="7"/>
      <c r="J109" s="7"/>
      <c r="L109" s="4">
        <f>'DOC_Ref Cal 2021.08.13'!C274</f>
        <v>38</v>
      </c>
      <c r="M109" s="4" t="str">
        <f>'DOC_Ref Cal 2021.08.13'!A274</f>
        <v>X102</v>
      </c>
      <c r="N109" s="4" t="str">
        <f>'DOC_Ref Cal 2021.08.13'!B274</f>
        <v>HOT318 DRW</v>
      </c>
      <c r="O109" s="6">
        <f>'DOC_Ref Cal 2021.08.13'!H274</f>
        <v>41.300000000000004</v>
      </c>
      <c r="P109" s="6">
        <f>'DOC_Ref Cal 2021.08.13'!I274</f>
        <v>0.28738927014172427</v>
      </c>
      <c r="Q109" s="6">
        <f t="shared" si="2"/>
        <v>40.067670565302151</v>
      </c>
      <c r="R109" s="6"/>
      <c r="S109" s="6"/>
      <c r="T109" s="6"/>
      <c r="V109" s="7"/>
    </row>
    <row r="110" spans="1:22" x14ac:dyDescent="0.2">
      <c r="H110" s="7"/>
      <c r="I110" s="7"/>
      <c r="J110" s="7"/>
      <c r="L110" s="4">
        <f>'DOC_Ref Cal 2021.08.13'!C394</f>
        <v>18</v>
      </c>
      <c r="M110" s="4" t="str">
        <f>'DOC_Ref Cal 2021.08.13'!A394</f>
        <v>X103</v>
      </c>
      <c r="N110" s="4" t="str">
        <f>'DOC_Ref Cal 2021.08.13'!B394</f>
        <v>HOT318 DRW</v>
      </c>
      <c r="O110" s="6">
        <f>'DOC_Ref Cal 2021.08.13'!H394</f>
        <v>41.36296296296296</v>
      </c>
      <c r="P110" s="6">
        <f>'DOC_Ref Cal 2021.08.13'!I394</f>
        <v>1.0387749987087629</v>
      </c>
      <c r="Q110" s="6">
        <f t="shared" si="2"/>
        <v>40.130633528265108</v>
      </c>
      <c r="R110" s="6"/>
      <c r="S110" s="6"/>
      <c r="T110" s="6"/>
      <c r="V110" s="7"/>
    </row>
    <row r="111" spans="1:22" x14ac:dyDescent="0.2">
      <c r="H111" s="7"/>
      <c r="I111" s="7"/>
      <c r="J111" s="7"/>
      <c r="L111" s="4">
        <f>'DOC_Ref Cal 2021.08.13'!C517</f>
        <v>38</v>
      </c>
      <c r="M111" s="4" t="str">
        <f>'DOC_Ref Cal 2021.08.13'!A517</f>
        <v>X104</v>
      </c>
      <c r="N111" s="4" t="str">
        <f>'DOC_Ref Cal 2021.08.13'!B517</f>
        <v>HOT318 DRW</v>
      </c>
      <c r="O111" s="6">
        <f>'DOC_Ref Cal 2021.08.13'!H517</f>
        <v>39.918518518518518</v>
      </c>
      <c r="P111" s="6">
        <f>'DOC_Ref Cal 2021.08.13'!I517</f>
        <v>1.0294630827198838</v>
      </c>
      <c r="Q111" s="6">
        <f t="shared" si="2"/>
        <v>38.686189083820665</v>
      </c>
      <c r="R111" s="6"/>
      <c r="S111" s="6"/>
      <c r="T111" s="6"/>
      <c r="V111" s="7"/>
    </row>
    <row r="112" spans="1:22" x14ac:dyDescent="0.2">
      <c r="A112" t="s">
        <v>55</v>
      </c>
      <c r="B112" t="s">
        <v>215</v>
      </c>
      <c r="C112">
        <v>12</v>
      </c>
      <c r="D112">
        <v>1</v>
      </c>
      <c r="E112">
        <v>3.657</v>
      </c>
      <c r="F112">
        <v>3.657</v>
      </c>
      <c r="G112">
        <v>0</v>
      </c>
      <c r="H112" s="7">
        <f>AVERAGE(F112:F116)/B$13</f>
        <v>41.140740740740746</v>
      </c>
      <c r="I112" s="7">
        <f>STDEV(F112:F116)/B$13</f>
        <v>0.4403047952920815</v>
      </c>
      <c r="J112" s="7">
        <f>I112/H112*100</f>
        <v>1.0702403198493158</v>
      </c>
      <c r="L112" s="4"/>
      <c r="M112" s="4"/>
      <c r="N112" s="4"/>
      <c r="O112" s="6"/>
      <c r="P112" s="6"/>
      <c r="Q112" s="6"/>
      <c r="R112" s="6" t="s">
        <v>28</v>
      </c>
      <c r="S112" s="6" t="s">
        <v>29</v>
      </c>
      <c r="T112" s="6" t="s">
        <v>30</v>
      </c>
      <c r="U112" s="7"/>
      <c r="V112" s="7"/>
    </row>
    <row r="113" spans="1:22" x14ac:dyDescent="0.2">
      <c r="A113" t="s">
        <v>55</v>
      </c>
      <c r="B113" t="s">
        <v>215</v>
      </c>
      <c r="C113">
        <v>12</v>
      </c>
      <c r="D113">
        <v>2</v>
      </c>
      <c r="E113">
        <v>3.7229999999999999</v>
      </c>
      <c r="F113">
        <v>3.7229999999999999</v>
      </c>
      <c r="G113">
        <v>0</v>
      </c>
      <c r="H113" s="7"/>
      <c r="I113" s="7"/>
      <c r="J113" s="7"/>
      <c r="L113" s="4">
        <f>'DOC_Ref Cal 2021.08.13'!C168</f>
        <v>19</v>
      </c>
      <c r="M113" s="4" t="str">
        <f>'DOC_Ref Cal 2021.08.13'!A168</f>
        <v>X11</v>
      </c>
      <c r="N113" s="4" t="str">
        <f>'DOC_Ref Cal 2021.08.13'!B168</f>
        <v>EXPORTS 08-18 SRW</v>
      </c>
      <c r="O113" s="6">
        <f>'DOC_Ref Cal 2021.08.13'!H168</f>
        <v>62.862962962962975</v>
      </c>
      <c r="P113" s="6">
        <f>'DOC_Ref Cal 2021.08.13'!I168</f>
        <v>0.66669753014978006</v>
      </c>
      <c r="Q113" s="6">
        <f t="shared" si="2"/>
        <v>61.630633528265122</v>
      </c>
      <c r="R113" s="22">
        <f>AVERAGE(Q113:Q116)</f>
        <v>59.763966861598448</v>
      </c>
      <c r="S113" s="6">
        <f>STDEV(Q113:Q116)</f>
        <v>1.3609116339929179</v>
      </c>
      <c r="T113" s="6">
        <f>S113/R113*100</f>
        <v>2.2771440810555976</v>
      </c>
      <c r="U113" s="22">
        <v>58.41216747627707</v>
      </c>
      <c r="V113" s="7"/>
    </row>
    <row r="114" spans="1:22" x14ac:dyDescent="0.2">
      <c r="A114" t="s">
        <v>55</v>
      </c>
      <c r="B114" t="s">
        <v>215</v>
      </c>
      <c r="C114">
        <v>12</v>
      </c>
      <c r="D114">
        <v>3</v>
      </c>
      <c r="E114">
        <v>3.895</v>
      </c>
      <c r="G114">
        <v>1</v>
      </c>
      <c r="H114" s="7"/>
      <c r="I114" s="7"/>
      <c r="J114" s="7"/>
      <c r="L114" s="4">
        <f>'DOC_Ref Cal 2021.08.13'!C284</f>
        <v>39</v>
      </c>
      <c r="M114" s="4" t="str">
        <f>'DOC_Ref Cal 2021.08.13'!A284</f>
        <v>X112</v>
      </c>
      <c r="N114" s="4" t="str">
        <f>'DOC_Ref Cal 2021.08.13'!B284</f>
        <v>EXPORTS 08-18 SRW</v>
      </c>
      <c r="O114" s="6">
        <f>'DOC_Ref Cal 2021.08.13'!H284</f>
        <v>60.685185185185183</v>
      </c>
      <c r="P114" s="6">
        <f>'DOC_Ref Cal 2021.08.13'!I284</f>
        <v>1.0177033775167761</v>
      </c>
      <c r="Q114" s="6">
        <f t="shared" si="2"/>
        <v>59.452855750487331</v>
      </c>
      <c r="R114" s="6"/>
      <c r="S114" s="6"/>
      <c r="T114" s="6"/>
      <c r="V114" s="7"/>
    </row>
    <row r="115" spans="1:22" x14ac:dyDescent="0.2">
      <c r="A115" t="s">
        <v>55</v>
      </c>
      <c r="B115" t="s">
        <v>215</v>
      </c>
      <c r="C115">
        <v>12</v>
      </c>
      <c r="D115">
        <v>4</v>
      </c>
      <c r="E115">
        <v>3.7280000000000002</v>
      </c>
      <c r="F115">
        <v>3.7280000000000002</v>
      </c>
      <c r="G115">
        <v>0</v>
      </c>
      <c r="H115" s="7"/>
      <c r="I115" s="7"/>
      <c r="J115" s="7"/>
      <c r="L115" s="4">
        <f>'DOC_Ref Cal 2021.08.13'!C405</f>
        <v>19</v>
      </c>
      <c r="M115" s="4" t="str">
        <f>'DOC_Ref Cal 2021.08.13'!A405</f>
        <v>X113</v>
      </c>
      <c r="N115" s="4" t="str">
        <f>'DOC_Ref Cal 2021.08.13'!B405</f>
        <v>EXPORTS 08-18 SRW</v>
      </c>
      <c r="O115" s="6">
        <f>'DOC_Ref Cal 2021.08.13'!H405</f>
        <v>60.837037037037028</v>
      </c>
      <c r="P115" s="6">
        <f>'DOC_Ref Cal 2021.08.13'!I405</f>
        <v>0.36621745771802017</v>
      </c>
      <c r="Q115" s="6">
        <f t="shared" si="2"/>
        <v>59.604707602339175</v>
      </c>
      <c r="R115" s="6"/>
      <c r="S115" s="6"/>
      <c r="T115" s="6"/>
      <c r="U115" s="7"/>
      <c r="V115" s="7"/>
    </row>
    <row r="116" spans="1:22" x14ac:dyDescent="0.2">
      <c r="H116" s="7"/>
      <c r="I116" s="7"/>
      <c r="J116" s="7"/>
      <c r="L116" s="4">
        <f>'DOC_Ref Cal 2021.08.13'!C529</f>
        <v>39</v>
      </c>
      <c r="M116" s="4" t="str">
        <f>'DOC_Ref Cal 2021.08.13'!A529</f>
        <v>X114</v>
      </c>
      <c r="N116" s="4" t="str">
        <f>'DOC_Ref Cal 2021.08.13'!B529</f>
        <v>EXPORTS 08-18 SRW</v>
      </c>
      <c r="O116" s="6">
        <f>'DOC_Ref Cal 2021.08.13'!H529</f>
        <v>59.600000000000009</v>
      </c>
      <c r="P116" s="6">
        <f>'DOC_Ref Cal 2021.08.13'!I529</f>
        <v>0.39456179787921902</v>
      </c>
      <c r="Q116" s="6">
        <f t="shared" si="2"/>
        <v>58.367670565302156</v>
      </c>
      <c r="R116" s="6"/>
      <c r="S116" s="6"/>
      <c r="T116" s="6"/>
      <c r="U116" s="7"/>
      <c r="V116" s="7"/>
    </row>
    <row r="117" spans="1:22" x14ac:dyDescent="0.2">
      <c r="H117" s="7"/>
      <c r="I117" s="7"/>
      <c r="J117" s="7"/>
      <c r="L117" s="4"/>
      <c r="M117" s="4"/>
      <c r="N117" s="4"/>
      <c r="O117" s="6"/>
      <c r="P117" s="6"/>
      <c r="Q117" s="6"/>
      <c r="R117" s="6" t="s">
        <v>28</v>
      </c>
      <c r="S117" s="6" t="s">
        <v>29</v>
      </c>
      <c r="T117" s="6" t="s">
        <v>30</v>
      </c>
      <c r="U117" s="7"/>
      <c r="V117" s="7"/>
    </row>
    <row r="118" spans="1:22" x14ac:dyDescent="0.2">
      <c r="A118" t="s">
        <v>34</v>
      </c>
      <c r="B118" t="s">
        <v>35</v>
      </c>
      <c r="C118">
        <v>0</v>
      </c>
      <c r="D118">
        <v>1</v>
      </c>
      <c r="E118">
        <v>0</v>
      </c>
      <c r="F118">
        <v>0</v>
      </c>
      <c r="G118">
        <v>0</v>
      </c>
      <c r="H118" s="7">
        <f>AVERAGE(F118:F122)/B$13</f>
        <v>1.117777777777778</v>
      </c>
      <c r="I118" s="7">
        <f>STDEV(F118:F122)/B$13</f>
        <v>1.0335740460373295</v>
      </c>
      <c r="J118" s="7">
        <f>I118/H118*100</f>
        <v>92.46686296556625</v>
      </c>
      <c r="L118" s="4">
        <f>'DOC_Ref Cal 2021.08.13'!C173</f>
        <v>20</v>
      </c>
      <c r="M118" s="4" t="str">
        <f>'DOC_Ref Cal 2021.08.13'!A173</f>
        <v>X12</v>
      </c>
      <c r="N118" s="4" t="str">
        <f>'DOC_Ref Cal 2021.08.13'!B173</f>
        <v>EXPORTS 08-18 DRW</v>
      </c>
      <c r="O118" s="6">
        <f>'DOC_Ref Cal 2021.08.13'!H173</f>
        <v>43.24444444444444</v>
      </c>
      <c r="P118" s="6">
        <f>'DOC_Ref Cal 2021.08.13'!I173</f>
        <v>0.38634085890474956</v>
      </c>
      <c r="Q118" s="6">
        <f t="shared" si="2"/>
        <v>42.012115009746587</v>
      </c>
      <c r="R118" s="21">
        <f>AVERAGE(Q118:Q121)</f>
        <v>41.730633528265109</v>
      </c>
      <c r="S118" s="6">
        <f>STDEV(Q118:Q121)</f>
        <v>0.72256085761573285</v>
      </c>
      <c r="T118" s="6">
        <f>S118/R118*100</f>
        <v>1.731487869999208</v>
      </c>
      <c r="U118" s="21">
        <v>39.379520071672239</v>
      </c>
      <c r="V118" s="7"/>
    </row>
    <row r="119" spans="1:22" x14ac:dyDescent="0.2">
      <c r="A119" t="s">
        <v>34</v>
      </c>
      <c r="B119" t="s">
        <v>35</v>
      </c>
      <c r="C119">
        <v>0</v>
      </c>
      <c r="D119">
        <v>2</v>
      </c>
      <c r="E119">
        <v>0.1835</v>
      </c>
      <c r="F119">
        <v>0.1835</v>
      </c>
      <c r="G119">
        <v>0</v>
      </c>
      <c r="H119" s="7"/>
      <c r="I119" s="7"/>
      <c r="J119" s="7"/>
      <c r="L119" s="4">
        <f>'DOC_Ref Cal 2021.08.13'!C289</f>
        <v>40</v>
      </c>
      <c r="M119" s="4" t="str">
        <f>'DOC_Ref Cal 2021.08.13'!A289</f>
        <v>X122</v>
      </c>
      <c r="N119" s="4" t="str">
        <f>'DOC_Ref Cal 2021.08.13'!B289</f>
        <v>EXPORTS 08-18 DRW</v>
      </c>
      <c r="O119" s="6">
        <f>'DOC_Ref Cal 2021.08.13'!H289</f>
        <v>43.425925925925924</v>
      </c>
      <c r="P119" s="6">
        <f>'DOC_Ref Cal 2021.08.13'!I289</f>
        <v>0.60576788666145742</v>
      </c>
      <c r="Q119" s="6">
        <f t="shared" si="2"/>
        <v>42.193596491228071</v>
      </c>
      <c r="R119" s="6"/>
      <c r="S119" s="6"/>
      <c r="T119" s="6"/>
      <c r="U119" s="7"/>
      <c r="V119" s="7"/>
    </row>
    <row r="120" spans="1:22" x14ac:dyDescent="0.2">
      <c r="A120" t="s">
        <v>34</v>
      </c>
      <c r="B120" t="s">
        <v>35</v>
      </c>
      <c r="C120">
        <v>0</v>
      </c>
      <c r="D120">
        <v>3</v>
      </c>
      <c r="E120">
        <v>0.1183</v>
      </c>
      <c r="F120">
        <v>0.1183</v>
      </c>
      <c r="G120">
        <v>0</v>
      </c>
      <c r="H120" s="7"/>
      <c r="I120" s="7"/>
      <c r="J120" s="7"/>
      <c r="L120" s="4">
        <f>'DOC_Ref Cal 2021.08.13'!C410</f>
        <v>20</v>
      </c>
      <c r="M120" s="4" t="str">
        <f>'DOC_Ref Cal 2021.08.13'!A410</f>
        <v>X123</v>
      </c>
      <c r="N120" s="4" t="str">
        <f>'DOC_Ref Cal 2021.08.13'!B410</f>
        <v>EXPORTS 08-18 DRW</v>
      </c>
      <c r="O120" s="6">
        <f>'DOC_Ref Cal 2021.08.13'!H410</f>
        <v>43.296296296296298</v>
      </c>
      <c r="P120" s="6">
        <f>'DOC_Ref Cal 2021.08.13'!I410</f>
        <v>0.41874788863787932</v>
      </c>
      <c r="Q120" s="6">
        <f t="shared" si="2"/>
        <v>42.063966861598445</v>
      </c>
      <c r="R120" s="6"/>
      <c r="S120" s="6"/>
      <c r="T120" s="6"/>
      <c r="U120" s="7"/>
      <c r="V120" s="7"/>
    </row>
    <row r="121" spans="1:22" x14ac:dyDescent="0.2">
      <c r="H121" s="7"/>
      <c r="I121" s="7"/>
      <c r="J121" s="7"/>
      <c r="L121" s="4">
        <f>'DOC_Ref Cal 2021.08.13'!C535</f>
        <v>40</v>
      </c>
      <c r="M121" s="4" t="str">
        <f>'DOC_Ref Cal 2021.08.13'!A535</f>
        <v>X124</v>
      </c>
      <c r="N121" s="4" t="str">
        <f>'DOC_Ref Cal 2021.08.13'!B535</f>
        <v>EXPORTS 08-18 DRW</v>
      </c>
      <c r="O121" s="6">
        <f>'DOC_Ref Cal 2021.08.13'!H535</f>
        <v>41.885185185185193</v>
      </c>
      <c r="P121" s="6">
        <f>'DOC_Ref Cal 2021.08.13'!I535</f>
        <v>0.46803151383468344</v>
      </c>
      <c r="Q121" s="6">
        <f t="shared" si="2"/>
        <v>40.65285575048734</v>
      </c>
      <c r="R121" s="6"/>
      <c r="S121" s="6"/>
      <c r="T121" s="6"/>
      <c r="U121" s="7"/>
      <c r="V121" s="7"/>
    </row>
    <row r="122" spans="1:22" x14ac:dyDescent="0.2"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</row>
    <row r="123" spans="1:22" x14ac:dyDescent="0.2">
      <c r="A123" t="s">
        <v>56</v>
      </c>
      <c r="B123" t="s">
        <v>216</v>
      </c>
      <c r="C123">
        <v>13</v>
      </c>
      <c r="D123">
        <v>1</v>
      </c>
      <c r="E123">
        <v>6.3959999999999999</v>
      </c>
      <c r="F123">
        <v>6.3959999999999999</v>
      </c>
      <c r="G123">
        <v>0</v>
      </c>
      <c r="H123" s="7">
        <f>AVERAGE(F123:F127)/B$13</f>
        <v>70.87777777777778</v>
      </c>
      <c r="I123" s="7">
        <f>STDEV(F123:F127)/B$13</f>
        <v>0.35642255405212303</v>
      </c>
      <c r="J123" s="7">
        <f>I123/H123*100</f>
        <v>0.50286925638330571</v>
      </c>
      <c r="O123" s="7"/>
      <c r="P123" s="7"/>
      <c r="Q123" s="7"/>
      <c r="R123" s="7"/>
      <c r="S123" s="7"/>
      <c r="T123" s="7"/>
      <c r="U123" s="7"/>
      <c r="V123" s="7"/>
    </row>
    <row r="124" spans="1:22" x14ac:dyDescent="0.2">
      <c r="A124" t="s">
        <v>56</v>
      </c>
      <c r="B124" t="s">
        <v>216</v>
      </c>
      <c r="C124">
        <v>13</v>
      </c>
      <c r="D124">
        <v>2</v>
      </c>
      <c r="E124">
        <v>6.3419999999999996</v>
      </c>
      <c r="F124">
        <v>6.3419999999999996</v>
      </c>
      <c r="G124">
        <v>0</v>
      </c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</row>
    <row r="125" spans="1:22" x14ac:dyDescent="0.2">
      <c r="A125" t="s">
        <v>56</v>
      </c>
      <c r="B125" t="s">
        <v>216</v>
      </c>
      <c r="C125">
        <v>13</v>
      </c>
      <c r="D125">
        <v>3</v>
      </c>
      <c r="E125">
        <v>6.399</v>
      </c>
      <c r="F125">
        <v>6.399</v>
      </c>
      <c r="G125">
        <v>0</v>
      </c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</row>
    <row r="126" spans="1:22" x14ac:dyDescent="0.2"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</row>
    <row r="127" spans="1:22" x14ac:dyDescent="0.2"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</row>
    <row r="128" spans="1:22" x14ac:dyDescent="0.2">
      <c r="A128" t="s">
        <v>58</v>
      </c>
      <c r="B128" t="s">
        <v>257</v>
      </c>
      <c r="C128">
        <v>14</v>
      </c>
      <c r="D128">
        <v>1</v>
      </c>
      <c r="E128">
        <v>4.0910000000000002</v>
      </c>
      <c r="F128">
        <v>4.0910000000000002</v>
      </c>
      <c r="G128">
        <v>0</v>
      </c>
      <c r="H128" s="7">
        <f>AVERAGE(F128:F132)/B$13</f>
        <v>46.348148148148148</v>
      </c>
      <c r="I128" s="7">
        <f>STDEV(F128:F132)/B$13</f>
        <v>0.78961885893564465</v>
      </c>
      <c r="J128" s="7">
        <f>I128/H128*100</f>
        <v>1.7036686264393803</v>
      </c>
      <c r="O128" s="7"/>
      <c r="P128" s="7"/>
      <c r="Q128" s="7"/>
      <c r="R128" s="7"/>
      <c r="S128" s="7"/>
      <c r="T128" s="7"/>
      <c r="U128" s="7"/>
      <c r="V128" s="7"/>
    </row>
    <row r="129" spans="1:22" x14ac:dyDescent="0.2">
      <c r="A129" t="s">
        <v>58</v>
      </c>
      <c r="B129" t="s">
        <v>257</v>
      </c>
      <c r="C129">
        <v>14</v>
      </c>
      <c r="D129">
        <v>2</v>
      </c>
      <c r="E129">
        <v>4.226</v>
      </c>
      <c r="F129">
        <v>4.226</v>
      </c>
      <c r="G129">
        <v>0</v>
      </c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</row>
    <row r="130" spans="1:22" x14ac:dyDescent="0.2">
      <c r="A130" t="s">
        <v>58</v>
      </c>
      <c r="B130" t="s">
        <v>257</v>
      </c>
      <c r="C130">
        <v>14</v>
      </c>
      <c r="D130">
        <v>3</v>
      </c>
      <c r="E130">
        <v>4.1970000000000001</v>
      </c>
      <c r="F130">
        <v>4.1970000000000001</v>
      </c>
      <c r="G130">
        <v>0</v>
      </c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</row>
    <row r="131" spans="1:22" x14ac:dyDescent="0.2"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</row>
    <row r="132" spans="1:22" x14ac:dyDescent="0.2"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</row>
    <row r="133" spans="1:22" x14ac:dyDescent="0.2">
      <c r="A133" t="s">
        <v>34</v>
      </c>
      <c r="B133" t="s">
        <v>35</v>
      </c>
      <c r="C133">
        <v>0</v>
      </c>
      <c r="D133">
        <v>1</v>
      </c>
      <c r="E133">
        <v>0</v>
      </c>
      <c r="F133">
        <v>0</v>
      </c>
      <c r="G133">
        <v>0</v>
      </c>
      <c r="H133" s="7">
        <f>AVERAGE(F133:F137)/B$13</f>
        <v>1.1814814814814816</v>
      </c>
      <c r="I133" s="7">
        <f>STDEV(F133:F137)/B$13</f>
        <v>1.0232949283017414</v>
      </c>
      <c r="J133" s="7">
        <f>I133/H133*100</f>
        <v>86.611169480084698</v>
      </c>
      <c r="O133" s="7"/>
      <c r="P133" s="7"/>
      <c r="Q133" s="7"/>
      <c r="R133" s="7"/>
      <c r="S133" s="7"/>
      <c r="T133" s="7"/>
      <c r="U133" s="7"/>
      <c r="V133" s="7"/>
    </row>
    <row r="134" spans="1:22" x14ac:dyDescent="0.2">
      <c r="A134" t="s">
        <v>34</v>
      </c>
      <c r="B134" t="s">
        <v>35</v>
      </c>
      <c r="C134">
        <v>0</v>
      </c>
      <c r="D134">
        <v>2</v>
      </c>
      <c r="E134">
        <v>0.15820000000000001</v>
      </c>
      <c r="F134">
        <v>0.15820000000000001</v>
      </c>
      <c r="G134">
        <v>0</v>
      </c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</row>
    <row r="135" spans="1:22" x14ac:dyDescent="0.2">
      <c r="A135" t="s">
        <v>34</v>
      </c>
      <c r="B135" t="s">
        <v>35</v>
      </c>
      <c r="C135">
        <v>0</v>
      </c>
      <c r="D135">
        <v>3</v>
      </c>
      <c r="E135">
        <v>0.1608</v>
      </c>
      <c r="F135">
        <v>0.1608</v>
      </c>
      <c r="G135">
        <v>0</v>
      </c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</row>
    <row r="136" spans="1:22" x14ac:dyDescent="0.2"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</row>
    <row r="137" spans="1:22" x14ac:dyDescent="0.2"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</row>
    <row r="138" spans="1:22" x14ac:dyDescent="0.2">
      <c r="A138" t="s">
        <v>59</v>
      </c>
      <c r="B138" t="s">
        <v>217</v>
      </c>
      <c r="C138">
        <v>15</v>
      </c>
      <c r="D138">
        <v>1</v>
      </c>
      <c r="E138">
        <v>6.5979999999999999</v>
      </c>
      <c r="F138">
        <v>6.5979999999999999</v>
      </c>
      <c r="G138">
        <v>0</v>
      </c>
      <c r="H138" s="7">
        <f>AVERAGE(F138:F142)/B$13</f>
        <v>72.944444444444457</v>
      </c>
      <c r="I138" s="7">
        <f>STDEV(F138:F142)/B$13</f>
        <v>0.53275431532163808</v>
      </c>
      <c r="J138" s="7">
        <f>I138/H138*100</f>
        <v>0.73035625862829268</v>
      </c>
      <c r="O138" s="7"/>
      <c r="P138" s="7"/>
      <c r="Q138" s="7"/>
      <c r="R138" s="7"/>
      <c r="S138" s="7"/>
      <c r="T138" s="7"/>
      <c r="U138" s="7"/>
      <c r="V138" s="7"/>
    </row>
    <row r="139" spans="1:22" x14ac:dyDescent="0.2">
      <c r="A139" t="s">
        <v>59</v>
      </c>
      <c r="B139" t="s">
        <v>217</v>
      </c>
      <c r="C139">
        <v>15</v>
      </c>
      <c r="D139">
        <v>2</v>
      </c>
      <c r="E139">
        <v>6.51</v>
      </c>
      <c r="F139">
        <v>6.51</v>
      </c>
      <c r="G139">
        <v>0</v>
      </c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</row>
    <row r="140" spans="1:22" x14ac:dyDescent="0.2">
      <c r="A140" t="s">
        <v>59</v>
      </c>
      <c r="B140" t="s">
        <v>217</v>
      </c>
      <c r="C140">
        <v>15</v>
      </c>
      <c r="D140">
        <v>3</v>
      </c>
      <c r="E140">
        <v>6.5869999999999997</v>
      </c>
      <c r="F140">
        <v>6.5869999999999997</v>
      </c>
      <c r="G140">
        <v>0</v>
      </c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</row>
    <row r="141" spans="1:22" x14ac:dyDescent="0.2"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</row>
    <row r="142" spans="1:22" x14ac:dyDescent="0.2"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</row>
    <row r="143" spans="1:22" x14ac:dyDescent="0.2">
      <c r="A143" t="s">
        <v>60</v>
      </c>
      <c r="B143" t="s">
        <v>218</v>
      </c>
      <c r="C143">
        <v>16</v>
      </c>
      <c r="D143">
        <v>1</v>
      </c>
      <c r="E143">
        <v>4.0579999999999998</v>
      </c>
      <c r="F143">
        <v>4.0579999999999998</v>
      </c>
      <c r="G143">
        <v>0</v>
      </c>
      <c r="H143" s="7">
        <f>AVERAGE(F143:F147)/B$13</f>
        <v>45.944444444444457</v>
      </c>
      <c r="I143" s="7">
        <f>STDEV(F143:F147)/B$13</f>
        <v>0.82424675677213799</v>
      </c>
      <c r="J143" s="7">
        <f>I143/H143*100</f>
        <v>1.7940074512573738</v>
      </c>
      <c r="O143" s="7"/>
      <c r="P143" s="7"/>
      <c r="Q143" s="7"/>
      <c r="R143" s="7"/>
      <c r="S143" s="7"/>
      <c r="T143" s="7"/>
      <c r="U143" s="7"/>
      <c r="V143" s="7"/>
    </row>
    <row r="144" spans="1:22" x14ac:dyDescent="0.2">
      <c r="A144" t="s">
        <v>60</v>
      </c>
      <c r="B144" t="s">
        <v>218</v>
      </c>
      <c r="C144">
        <v>16</v>
      </c>
      <c r="D144">
        <v>2</v>
      </c>
      <c r="E144">
        <v>4.141</v>
      </c>
      <c r="F144">
        <v>4.141</v>
      </c>
      <c r="G144">
        <v>0</v>
      </c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</row>
    <row r="145" spans="1:22" x14ac:dyDescent="0.2">
      <c r="A145" t="s">
        <v>60</v>
      </c>
      <c r="B145" t="s">
        <v>218</v>
      </c>
      <c r="C145">
        <v>16</v>
      </c>
      <c r="D145">
        <v>3</v>
      </c>
      <c r="E145">
        <v>4.2060000000000004</v>
      </c>
      <c r="F145">
        <v>4.2060000000000004</v>
      </c>
      <c r="G145">
        <v>0</v>
      </c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</row>
    <row r="146" spans="1:22" x14ac:dyDescent="0.2"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</row>
    <row r="147" spans="1:22" x14ac:dyDescent="0.2"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</row>
    <row r="148" spans="1:22" x14ac:dyDescent="0.2">
      <c r="A148" t="s">
        <v>34</v>
      </c>
      <c r="B148" t="s">
        <v>35</v>
      </c>
      <c r="C148">
        <v>0</v>
      </c>
      <c r="D148">
        <v>1</v>
      </c>
      <c r="E148">
        <v>0</v>
      </c>
      <c r="F148">
        <v>0</v>
      </c>
      <c r="G148">
        <v>0</v>
      </c>
      <c r="H148" s="7">
        <f>AVERAGE(F148:F152)/B$13</f>
        <v>1.1166666666666667</v>
      </c>
      <c r="I148" s="7">
        <f>STDEV(F148:F152)/B$13</f>
        <v>0.98522980962706264</v>
      </c>
      <c r="J148" s="7">
        <f>I148/H148*100</f>
        <v>88.229535190483219</v>
      </c>
      <c r="O148" s="7"/>
      <c r="P148" s="7"/>
      <c r="Q148" s="7"/>
      <c r="R148" s="7"/>
      <c r="S148" s="7"/>
      <c r="T148" s="7"/>
      <c r="U148" s="7"/>
      <c r="V148" s="7"/>
    </row>
    <row r="149" spans="1:22" x14ac:dyDescent="0.2">
      <c r="A149" t="s">
        <v>34</v>
      </c>
      <c r="B149" t="s">
        <v>35</v>
      </c>
      <c r="C149">
        <v>0</v>
      </c>
      <c r="D149">
        <v>2</v>
      </c>
      <c r="E149">
        <v>0.1338</v>
      </c>
      <c r="F149">
        <v>0.1338</v>
      </c>
      <c r="G149">
        <v>0</v>
      </c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</row>
    <row r="150" spans="1:22" x14ac:dyDescent="0.2">
      <c r="A150" t="s">
        <v>34</v>
      </c>
      <c r="B150" t="s">
        <v>35</v>
      </c>
      <c r="C150">
        <v>0</v>
      </c>
      <c r="D150">
        <v>3</v>
      </c>
      <c r="E150">
        <v>0.16769999999999999</v>
      </c>
      <c r="F150">
        <v>0.16769999999999999</v>
      </c>
      <c r="G150">
        <v>0</v>
      </c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</row>
    <row r="151" spans="1:22" x14ac:dyDescent="0.2"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</row>
    <row r="152" spans="1:22" x14ac:dyDescent="0.2"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</row>
    <row r="153" spans="1:22" x14ac:dyDescent="0.2">
      <c r="A153" t="s">
        <v>62</v>
      </c>
      <c r="B153" t="s">
        <v>219</v>
      </c>
      <c r="C153">
        <v>17</v>
      </c>
      <c r="D153">
        <v>1</v>
      </c>
      <c r="E153">
        <v>6.883</v>
      </c>
      <c r="F153">
        <v>6.883</v>
      </c>
      <c r="G153">
        <v>0</v>
      </c>
      <c r="H153" s="7">
        <f>AVERAGE(F153:F157)/B$13</f>
        <v>77.203703703703709</v>
      </c>
      <c r="I153" s="7">
        <f>STDEV(F153:F157)/B$13</f>
        <v>0.64265396227389748</v>
      </c>
      <c r="J153" s="7">
        <f>I153/H153*100</f>
        <v>0.83241338361214823</v>
      </c>
      <c r="O153" s="7"/>
      <c r="P153" s="7"/>
      <c r="Q153" s="7"/>
      <c r="R153" s="7"/>
      <c r="S153" s="7"/>
      <c r="T153" s="7"/>
      <c r="U153" s="7"/>
      <c r="V153" s="7"/>
    </row>
    <row r="154" spans="1:22" x14ac:dyDescent="0.2">
      <c r="A154" t="s">
        <v>62</v>
      </c>
      <c r="B154" t="s">
        <v>219</v>
      </c>
      <c r="C154">
        <v>17</v>
      </c>
      <c r="D154">
        <v>2</v>
      </c>
      <c r="E154">
        <v>6.9690000000000003</v>
      </c>
      <c r="F154">
        <v>6.9690000000000003</v>
      </c>
      <c r="G154">
        <v>0</v>
      </c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</row>
    <row r="155" spans="1:22" x14ac:dyDescent="0.2">
      <c r="A155" t="s">
        <v>62</v>
      </c>
      <c r="B155" t="s">
        <v>219</v>
      </c>
      <c r="C155">
        <v>17</v>
      </c>
      <c r="D155">
        <v>3</v>
      </c>
      <c r="E155">
        <v>6.9930000000000003</v>
      </c>
      <c r="F155">
        <v>6.9930000000000003</v>
      </c>
      <c r="G155">
        <v>0</v>
      </c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</row>
    <row r="156" spans="1:22" x14ac:dyDescent="0.2"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</row>
    <row r="157" spans="1:22" x14ac:dyDescent="0.2"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</row>
    <row r="158" spans="1:22" x14ac:dyDescent="0.2">
      <c r="A158" t="s">
        <v>63</v>
      </c>
      <c r="B158" t="s">
        <v>220</v>
      </c>
      <c r="C158">
        <v>18</v>
      </c>
      <c r="D158">
        <v>1</v>
      </c>
      <c r="E158">
        <v>3.6269999999999998</v>
      </c>
      <c r="F158">
        <v>3.6269999999999998</v>
      </c>
      <c r="G158">
        <v>0</v>
      </c>
      <c r="H158" s="7">
        <f>AVERAGE(F158:F162)/B$13</f>
        <v>40.777777777777779</v>
      </c>
      <c r="I158" s="7">
        <f>STDEV(F158:F162)/B$13</f>
        <v>0.42701953001279347</v>
      </c>
      <c r="J158" s="7">
        <f>I158/H158*100</f>
        <v>1.0471868583420003</v>
      </c>
      <c r="O158" s="7"/>
      <c r="P158" s="7"/>
      <c r="Q158" s="7"/>
      <c r="R158" s="7"/>
      <c r="S158" s="7"/>
      <c r="T158" s="7"/>
      <c r="U158" s="7"/>
      <c r="V158" s="7"/>
    </row>
    <row r="159" spans="1:22" x14ac:dyDescent="0.2">
      <c r="A159" t="s">
        <v>63</v>
      </c>
      <c r="B159" t="s">
        <v>220</v>
      </c>
      <c r="C159">
        <v>18</v>
      </c>
      <c r="D159">
        <v>2</v>
      </c>
      <c r="E159">
        <v>3.7010000000000001</v>
      </c>
      <c r="F159">
        <v>3.7010000000000001</v>
      </c>
      <c r="G159">
        <v>0</v>
      </c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</row>
    <row r="160" spans="1:22" x14ac:dyDescent="0.2">
      <c r="A160" t="s">
        <v>63</v>
      </c>
      <c r="B160" t="s">
        <v>220</v>
      </c>
      <c r="C160">
        <v>18</v>
      </c>
      <c r="D160">
        <v>3</v>
      </c>
      <c r="E160">
        <v>3.6819999999999999</v>
      </c>
      <c r="F160">
        <v>3.6819999999999999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</row>
    <row r="161" spans="1:22" x14ac:dyDescent="0.2"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</row>
    <row r="162" spans="1:22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</row>
    <row r="163" spans="1:22" x14ac:dyDescent="0.2">
      <c r="A163" t="s">
        <v>34</v>
      </c>
      <c r="B163" t="s">
        <v>35</v>
      </c>
      <c r="C163">
        <v>0</v>
      </c>
      <c r="D163">
        <v>1</v>
      </c>
      <c r="E163">
        <v>0.13159999999999999</v>
      </c>
      <c r="F163">
        <v>0.13159999999999999</v>
      </c>
      <c r="G163">
        <v>0</v>
      </c>
      <c r="H163" s="7">
        <f>AVERAGE(F163:F167)/B$13</f>
        <v>1.0277777777777777</v>
      </c>
      <c r="I163" s="7">
        <f>STDEV(F163:F167)/B$13</f>
        <v>0.89362004796415417</v>
      </c>
      <c r="J163" s="7">
        <f>I163/H163*100</f>
        <v>86.94681547759339</v>
      </c>
      <c r="O163" s="7"/>
      <c r="P163" s="7"/>
      <c r="Q163" s="7"/>
      <c r="R163" s="7"/>
      <c r="S163" s="7"/>
      <c r="T163" s="7"/>
      <c r="U163" s="7"/>
      <c r="V163" s="7"/>
    </row>
    <row r="164" spans="1:22" x14ac:dyDescent="0.2">
      <c r="A164" t="s">
        <v>34</v>
      </c>
      <c r="B164" t="s">
        <v>35</v>
      </c>
      <c r="C164">
        <v>0</v>
      </c>
      <c r="D164">
        <v>2</v>
      </c>
      <c r="E164">
        <v>0.1459</v>
      </c>
      <c r="F164">
        <v>0.1459</v>
      </c>
      <c r="G164">
        <v>0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</row>
    <row r="165" spans="1:22" x14ac:dyDescent="0.2">
      <c r="A165" t="s">
        <v>34</v>
      </c>
      <c r="B165" t="s">
        <v>35</v>
      </c>
      <c r="C165">
        <v>0</v>
      </c>
      <c r="D165">
        <v>3</v>
      </c>
      <c r="E165">
        <v>0</v>
      </c>
      <c r="F165">
        <v>0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</row>
    <row r="166" spans="1:22" x14ac:dyDescent="0.2"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</row>
    <row r="167" spans="1:22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</row>
    <row r="168" spans="1:22" x14ac:dyDescent="0.2">
      <c r="A168" t="s">
        <v>65</v>
      </c>
      <c r="B168" t="s">
        <v>221</v>
      </c>
      <c r="C168">
        <v>19</v>
      </c>
      <c r="D168">
        <v>1</v>
      </c>
      <c r="E168">
        <v>5.5890000000000004</v>
      </c>
      <c r="F168">
        <v>5.5890000000000004</v>
      </c>
      <c r="G168">
        <v>0</v>
      </c>
      <c r="H168" s="7">
        <f>AVERAGE(F168:F172)/B$13</f>
        <v>62.862962962962975</v>
      </c>
      <c r="I168" s="7">
        <f>STDEV(F168:F172)/B$13</f>
        <v>0.66669753014978006</v>
      </c>
      <c r="J168" s="7">
        <f>I168/H168*100</f>
        <v>1.0605569618832296</v>
      </c>
      <c r="O168" s="7"/>
      <c r="P168" s="7"/>
      <c r="Q168" s="7"/>
      <c r="R168" s="7"/>
      <c r="S168" s="7"/>
      <c r="T168" s="7"/>
      <c r="U168" s="7"/>
      <c r="V168" s="7"/>
    </row>
    <row r="169" spans="1:22" x14ac:dyDescent="0.2">
      <c r="A169" t="s">
        <v>65</v>
      </c>
      <c r="B169" t="s">
        <v>221</v>
      </c>
      <c r="C169">
        <v>19</v>
      </c>
      <c r="D169">
        <v>2</v>
      </c>
      <c r="E169">
        <v>5.7</v>
      </c>
      <c r="F169">
        <v>5.7</v>
      </c>
      <c r="G169">
        <v>0</v>
      </c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</row>
    <row r="170" spans="1:22" x14ac:dyDescent="0.2">
      <c r="A170" t="s">
        <v>65</v>
      </c>
      <c r="B170" t="s">
        <v>221</v>
      </c>
      <c r="C170">
        <v>19</v>
      </c>
      <c r="D170">
        <v>3</v>
      </c>
      <c r="E170">
        <v>5.6840000000000002</v>
      </c>
      <c r="F170">
        <v>5.6840000000000002</v>
      </c>
      <c r="G170">
        <v>0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</row>
    <row r="171" spans="1:22" x14ac:dyDescent="0.2"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</row>
    <row r="172" spans="1:22" x14ac:dyDescent="0.2"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</row>
    <row r="173" spans="1:22" x14ac:dyDescent="0.2">
      <c r="A173" t="s">
        <v>67</v>
      </c>
      <c r="B173" t="s">
        <v>222</v>
      </c>
      <c r="C173">
        <v>20</v>
      </c>
      <c r="D173">
        <v>1</v>
      </c>
      <c r="E173">
        <v>3.8519999999999999</v>
      </c>
      <c r="F173">
        <v>3.8519999999999999</v>
      </c>
      <c r="G173">
        <v>0</v>
      </c>
      <c r="H173" s="7">
        <f>AVERAGE(F173:F177)/B$13</f>
        <v>43.24444444444444</v>
      </c>
      <c r="I173" s="7">
        <f>STDEV(F173:F177)/B$13</f>
        <v>0.38634085890474956</v>
      </c>
      <c r="J173" s="7">
        <f>I173/H173*100</f>
        <v>0.89338841987223694</v>
      </c>
      <c r="O173" s="7"/>
      <c r="P173" s="7"/>
      <c r="Q173" s="7"/>
      <c r="R173" s="7"/>
      <c r="S173" s="7"/>
      <c r="T173" s="7"/>
      <c r="U173" s="7"/>
      <c r="V173" s="7"/>
    </row>
    <row r="174" spans="1:22" x14ac:dyDescent="0.2">
      <c r="A174" t="s">
        <v>67</v>
      </c>
      <c r="B174" t="s">
        <v>222</v>
      </c>
      <c r="C174">
        <v>20</v>
      </c>
      <c r="D174">
        <v>2</v>
      </c>
      <c r="E174">
        <v>3.915</v>
      </c>
      <c r="F174">
        <v>3.915</v>
      </c>
      <c r="G174">
        <v>0</v>
      </c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</row>
    <row r="175" spans="1:22" x14ac:dyDescent="0.2">
      <c r="A175" t="s">
        <v>67</v>
      </c>
      <c r="B175" t="s">
        <v>222</v>
      </c>
      <c r="C175">
        <v>20</v>
      </c>
      <c r="D175">
        <v>3</v>
      </c>
      <c r="E175">
        <v>3.9089999999999998</v>
      </c>
      <c r="F175">
        <v>3.9089999999999998</v>
      </c>
      <c r="G175">
        <v>0</v>
      </c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</row>
    <row r="176" spans="1:22" x14ac:dyDescent="0.2"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</row>
    <row r="177" spans="1:22" x14ac:dyDescent="0.2"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</row>
    <row r="178" spans="1:22" x14ac:dyDescent="0.2">
      <c r="A178" t="s">
        <v>66</v>
      </c>
      <c r="B178" t="s">
        <v>35</v>
      </c>
      <c r="C178">
        <v>0</v>
      </c>
      <c r="D178">
        <v>1</v>
      </c>
      <c r="E178">
        <v>0</v>
      </c>
      <c r="F178">
        <v>0</v>
      </c>
      <c r="G178">
        <v>0</v>
      </c>
      <c r="H178" s="7">
        <f>AVERAGE(F178:F182)/B$13</f>
        <v>1.0440740740740739</v>
      </c>
      <c r="I178" s="7">
        <f>STDEV(F178:F182)/B$13</f>
        <v>0.91249240371154627</v>
      </c>
      <c r="J178" s="7">
        <f>I178/H178*100</f>
        <v>87.397285917743005</v>
      </c>
      <c r="O178" s="7"/>
      <c r="P178" s="7"/>
      <c r="Q178" s="7"/>
      <c r="R178" s="7"/>
      <c r="S178" s="7"/>
      <c r="T178" s="7"/>
      <c r="U178" s="7"/>
      <c r="V178" s="7"/>
    </row>
    <row r="179" spans="1:22" x14ac:dyDescent="0.2">
      <c r="A179" t="s">
        <v>66</v>
      </c>
      <c r="B179" t="s">
        <v>35</v>
      </c>
      <c r="C179">
        <v>0</v>
      </c>
      <c r="D179">
        <v>2</v>
      </c>
      <c r="E179">
        <v>0.152</v>
      </c>
      <c r="F179">
        <v>0.152</v>
      </c>
      <c r="G179">
        <v>0</v>
      </c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</row>
    <row r="180" spans="1:22" x14ac:dyDescent="0.2">
      <c r="A180" t="s">
        <v>66</v>
      </c>
      <c r="B180" t="s">
        <v>35</v>
      </c>
      <c r="C180">
        <v>0</v>
      </c>
      <c r="D180">
        <v>3</v>
      </c>
      <c r="E180">
        <v>0.12989999999999999</v>
      </c>
      <c r="F180">
        <v>0.12989999999999999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</row>
    <row r="181" spans="1:22" x14ac:dyDescent="0.2"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</row>
    <row r="182" spans="1:22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</row>
    <row r="183" spans="1:22" x14ac:dyDescent="0.2">
      <c r="A183" t="s">
        <v>66</v>
      </c>
      <c r="B183" t="s">
        <v>35</v>
      </c>
      <c r="C183">
        <v>0</v>
      </c>
      <c r="D183">
        <v>1</v>
      </c>
      <c r="E183">
        <v>0</v>
      </c>
      <c r="F183">
        <v>0</v>
      </c>
      <c r="G183">
        <v>0</v>
      </c>
      <c r="H183" s="7">
        <f>AVERAGE(F183:F187)/B$13</f>
        <v>0.39481481481481484</v>
      </c>
      <c r="I183" s="7">
        <f>STDEV(F183:F187)/B$13</f>
        <v>0.6838393188401567</v>
      </c>
      <c r="J183" s="7">
        <f>I183/H183*100</f>
        <v>173.2050807568877</v>
      </c>
      <c r="O183" s="7"/>
      <c r="P183" s="7"/>
      <c r="Q183" s="7"/>
      <c r="R183" s="7"/>
      <c r="S183" s="7"/>
      <c r="T183" s="7"/>
      <c r="U183" s="7"/>
      <c r="V183" s="7"/>
    </row>
    <row r="184" spans="1:22" x14ac:dyDescent="0.2">
      <c r="A184" t="s">
        <v>66</v>
      </c>
      <c r="B184" t="s">
        <v>35</v>
      </c>
      <c r="C184">
        <v>0</v>
      </c>
      <c r="D184">
        <v>2</v>
      </c>
      <c r="E184">
        <v>0</v>
      </c>
      <c r="F184">
        <v>0</v>
      </c>
      <c r="G184">
        <v>0</v>
      </c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</row>
    <row r="185" spans="1:22" x14ac:dyDescent="0.2">
      <c r="A185" t="s">
        <v>66</v>
      </c>
      <c r="B185" t="s">
        <v>35</v>
      </c>
      <c r="C185">
        <v>0</v>
      </c>
      <c r="D185">
        <v>3</v>
      </c>
      <c r="E185">
        <v>0.1066</v>
      </c>
      <c r="F185">
        <v>0.1066</v>
      </c>
      <c r="G185">
        <v>0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</row>
    <row r="186" spans="1:22" x14ac:dyDescent="0.2"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</row>
    <row r="187" spans="1:22" x14ac:dyDescent="0.2"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</row>
    <row r="188" spans="1:22" x14ac:dyDescent="0.2">
      <c r="A188" t="s">
        <v>223</v>
      </c>
      <c r="B188" t="s">
        <v>213</v>
      </c>
      <c r="C188">
        <v>26</v>
      </c>
      <c r="D188">
        <v>1</v>
      </c>
      <c r="E188">
        <v>3.9369999999999998</v>
      </c>
      <c r="F188">
        <v>3.9369999999999998</v>
      </c>
      <c r="G188">
        <v>0</v>
      </c>
      <c r="H188" s="7">
        <f>AVERAGE(F188:F192)/B$13</f>
        <v>43.32592592592593</v>
      </c>
      <c r="I188" s="7">
        <f>STDEV(F188:F192)/B$13</f>
        <v>0.3695732162101531</v>
      </c>
      <c r="J188" s="7">
        <f>I188/H188*100</f>
        <v>0.85300708135357606</v>
      </c>
      <c r="O188" s="7"/>
      <c r="P188" s="7"/>
      <c r="Q188" s="7"/>
      <c r="R188" s="7"/>
      <c r="S188" s="7"/>
      <c r="T188" s="7"/>
      <c r="U188" s="7"/>
      <c r="V188" s="7"/>
    </row>
    <row r="189" spans="1:22" x14ac:dyDescent="0.2">
      <c r="A189" t="s">
        <v>223</v>
      </c>
      <c r="B189" t="s">
        <v>213</v>
      </c>
      <c r="C189">
        <v>26</v>
      </c>
      <c r="D189">
        <v>2</v>
      </c>
      <c r="E189">
        <v>3.887</v>
      </c>
      <c r="F189">
        <v>3.887</v>
      </c>
      <c r="G189">
        <v>0</v>
      </c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</row>
    <row r="190" spans="1:22" x14ac:dyDescent="0.2">
      <c r="A190" t="s">
        <v>223</v>
      </c>
      <c r="B190" t="s">
        <v>213</v>
      </c>
      <c r="C190">
        <v>26</v>
      </c>
      <c r="D190">
        <v>3</v>
      </c>
      <c r="E190">
        <v>3.8740000000000001</v>
      </c>
      <c r="F190">
        <v>3.8740000000000001</v>
      </c>
      <c r="G190">
        <v>0</v>
      </c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</row>
    <row r="191" spans="1:22" x14ac:dyDescent="0.2"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</row>
    <row r="192" spans="1:22" x14ac:dyDescent="0.2"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</row>
    <row r="193" spans="1:22" x14ac:dyDescent="0.2">
      <c r="A193" t="s">
        <v>66</v>
      </c>
      <c r="B193" t="s">
        <v>35</v>
      </c>
      <c r="C193">
        <v>0</v>
      </c>
      <c r="D193">
        <v>1</v>
      </c>
      <c r="E193">
        <v>0.1211</v>
      </c>
      <c r="F193">
        <v>0.1211</v>
      </c>
      <c r="G193">
        <v>0</v>
      </c>
      <c r="H193" s="7">
        <f>AVERAGE(F193:F197)/B$13</f>
        <v>0.95518518518518536</v>
      </c>
      <c r="I193" s="7">
        <f>STDEV(F193:F197)/B$13</f>
        <v>0.83180031831403189</v>
      </c>
      <c r="J193" s="7">
        <f>I193/H193*100</f>
        <v>87.082623476071561</v>
      </c>
      <c r="O193" s="7"/>
      <c r="P193" s="7"/>
      <c r="Q193" s="7"/>
      <c r="R193" s="7"/>
      <c r="S193" s="7"/>
      <c r="T193" s="7"/>
      <c r="U193" s="7"/>
      <c r="V193" s="7"/>
    </row>
    <row r="194" spans="1:22" x14ac:dyDescent="0.2">
      <c r="A194" t="s">
        <v>66</v>
      </c>
      <c r="B194" t="s">
        <v>35</v>
      </c>
      <c r="C194">
        <v>0</v>
      </c>
      <c r="D194">
        <v>2</v>
      </c>
      <c r="E194">
        <v>0.1368</v>
      </c>
      <c r="F194">
        <v>0.1368</v>
      </c>
      <c r="G194">
        <v>0</v>
      </c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</row>
    <row r="195" spans="1:22" x14ac:dyDescent="0.2">
      <c r="A195" t="s">
        <v>66</v>
      </c>
      <c r="B195" t="s">
        <v>35</v>
      </c>
      <c r="C195">
        <v>0</v>
      </c>
      <c r="D195">
        <v>3</v>
      </c>
      <c r="E195">
        <v>0</v>
      </c>
      <c r="F195">
        <v>0</v>
      </c>
      <c r="G195">
        <v>0</v>
      </c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</row>
    <row r="196" spans="1:22" x14ac:dyDescent="0.2"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</row>
    <row r="197" spans="1:22" x14ac:dyDescent="0.2"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</row>
    <row r="198" spans="1:22" x14ac:dyDescent="0.2">
      <c r="A198" t="s">
        <v>224</v>
      </c>
      <c r="B198" t="s">
        <v>45</v>
      </c>
      <c r="C198">
        <v>27</v>
      </c>
      <c r="D198">
        <v>1</v>
      </c>
      <c r="E198">
        <v>7.484</v>
      </c>
      <c r="F198">
        <v>7.484</v>
      </c>
      <c r="G198">
        <v>0</v>
      </c>
      <c r="H198" s="7">
        <f>AVERAGE(F198:F202)/B$13</f>
        <v>82.792592592592598</v>
      </c>
      <c r="I198" s="7">
        <f>STDEV(F198:F202)/B$13</f>
        <v>0.65774899836941403</v>
      </c>
      <c r="J198" s="7">
        <f>I198/H198*100</f>
        <v>0.79445392126573222</v>
      </c>
      <c r="O198" s="7"/>
      <c r="P198" s="7"/>
      <c r="Q198" s="7"/>
      <c r="R198" s="7"/>
      <c r="S198" s="7"/>
      <c r="T198" s="7"/>
      <c r="U198" s="7"/>
      <c r="V198" s="7"/>
    </row>
    <row r="199" spans="1:22" x14ac:dyDescent="0.2">
      <c r="A199" t="s">
        <v>224</v>
      </c>
      <c r="B199" t="s">
        <v>45</v>
      </c>
      <c r="C199">
        <v>27</v>
      </c>
      <c r="D199">
        <v>2</v>
      </c>
      <c r="E199">
        <v>7.383</v>
      </c>
      <c r="F199">
        <v>7.383</v>
      </c>
      <c r="G199">
        <v>0</v>
      </c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</row>
    <row r="200" spans="1:22" x14ac:dyDescent="0.2">
      <c r="A200" t="s">
        <v>224</v>
      </c>
      <c r="B200" t="s">
        <v>45</v>
      </c>
      <c r="C200">
        <v>27</v>
      </c>
      <c r="D200">
        <v>3</v>
      </c>
      <c r="E200">
        <v>7.4870000000000001</v>
      </c>
      <c r="F200">
        <v>7.4870000000000001</v>
      </c>
      <c r="G200">
        <v>0</v>
      </c>
      <c r="H200" s="7"/>
      <c r="I200" s="7"/>
      <c r="J200" s="7"/>
      <c r="O200" s="7"/>
      <c r="P200" s="7"/>
      <c r="Q200" s="7"/>
      <c r="R200" s="7"/>
      <c r="S200" s="7"/>
      <c r="T200" s="7"/>
      <c r="U200" s="7"/>
      <c r="V200" s="7"/>
    </row>
    <row r="201" spans="1:22" x14ac:dyDescent="0.2">
      <c r="H201" s="7"/>
      <c r="I201" s="7"/>
      <c r="J201" s="7"/>
      <c r="O201" s="7"/>
      <c r="P201" s="7"/>
      <c r="Q201" s="7"/>
      <c r="R201" s="7"/>
      <c r="S201" s="7"/>
      <c r="T201" s="7"/>
      <c r="U201" s="7"/>
    </row>
    <row r="202" spans="1:22" x14ac:dyDescent="0.2">
      <c r="H202" s="7"/>
      <c r="I202" s="7"/>
      <c r="J202" s="7"/>
      <c r="O202" s="7"/>
      <c r="P202" s="7"/>
      <c r="Q202" s="7"/>
      <c r="R202" s="7"/>
      <c r="S202" s="7"/>
      <c r="T202" s="7"/>
      <c r="U202" s="7"/>
    </row>
    <row r="203" spans="1:22" x14ac:dyDescent="0.2">
      <c r="A203" t="s">
        <v>225</v>
      </c>
      <c r="B203" t="s">
        <v>47</v>
      </c>
      <c r="C203">
        <v>28</v>
      </c>
      <c r="D203">
        <v>1</v>
      </c>
      <c r="E203">
        <v>5.15</v>
      </c>
      <c r="F203">
        <v>5.15</v>
      </c>
      <c r="G203">
        <v>0</v>
      </c>
      <c r="H203" s="7">
        <f>AVERAGE(F203:F207)/B$13</f>
        <v>57.733333333333341</v>
      </c>
      <c r="I203" s="7">
        <f>STDEV(F203:F207)/B$13</f>
        <v>0.51111111111110907</v>
      </c>
      <c r="J203" s="7">
        <f>I203/H203*100</f>
        <v>0.88529638183217485</v>
      </c>
      <c r="O203" s="7"/>
      <c r="P203" s="7"/>
      <c r="Q203" s="7"/>
      <c r="R203" s="7"/>
      <c r="S203" s="7"/>
      <c r="T203" s="7"/>
      <c r="U203" s="7"/>
    </row>
    <row r="204" spans="1:22" x14ac:dyDescent="0.2">
      <c r="A204" t="s">
        <v>225</v>
      </c>
      <c r="B204" t="s">
        <v>47</v>
      </c>
      <c r="C204">
        <v>28</v>
      </c>
      <c r="D204">
        <v>2</v>
      </c>
      <c r="E204">
        <v>5.1959999999999997</v>
      </c>
      <c r="F204">
        <v>5.1959999999999997</v>
      </c>
      <c r="G204">
        <v>0</v>
      </c>
      <c r="H204" s="7"/>
      <c r="I204" s="7"/>
      <c r="J204" s="7"/>
      <c r="O204" s="7"/>
      <c r="P204" s="7"/>
      <c r="Q204" s="7"/>
      <c r="R204" s="7"/>
      <c r="S204" s="7"/>
      <c r="T204" s="7"/>
      <c r="U204" s="7"/>
    </row>
    <row r="205" spans="1:22" x14ac:dyDescent="0.2">
      <c r="A205" t="s">
        <v>225</v>
      </c>
      <c r="B205" t="s">
        <v>47</v>
      </c>
      <c r="C205">
        <v>28</v>
      </c>
      <c r="D205">
        <v>3</v>
      </c>
      <c r="E205">
        <v>5.242</v>
      </c>
      <c r="F205">
        <v>5.242</v>
      </c>
      <c r="G205">
        <v>0</v>
      </c>
      <c r="H205" s="7"/>
      <c r="I205" s="7"/>
      <c r="J205" s="7"/>
      <c r="O205" s="7"/>
      <c r="P205" s="7"/>
      <c r="Q205" s="7"/>
      <c r="R205" s="7"/>
      <c r="S205" s="7"/>
      <c r="T205" s="7"/>
      <c r="U205" s="7"/>
    </row>
    <row r="206" spans="1:22" x14ac:dyDescent="0.2">
      <c r="H206" s="7"/>
      <c r="I206" s="7"/>
      <c r="J206" s="7"/>
      <c r="O206" s="7"/>
      <c r="P206" s="7"/>
      <c r="Q206" s="7"/>
      <c r="R206" s="7"/>
      <c r="S206" s="7"/>
      <c r="T206" s="7"/>
      <c r="U206" s="7"/>
    </row>
    <row r="207" spans="1:22" x14ac:dyDescent="0.2">
      <c r="H207" s="7"/>
      <c r="I207" s="7"/>
      <c r="J207" s="7"/>
      <c r="O207" s="7"/>
      <c r="P207" s="7"/>
      <c r="Q207" s="7"/>
      <c r="R207" s="7"/>
      <c r="S207" s="7"/>
      <c r="T207" s="7"/>
      <c r="U207" s="7"/>
    </row>
    <row r="208" spans="1:22" x14ac:dyDescent="0.2">
      <c r="A208" t="s">
        <v>226</v>
      </c>
      <c r="B208" t="s">
        <v>49</v>
      </c>
      <c r="C208">
        <v>29</v>
      </c>
      <c r="D208">
        <v>1</v>
      </c>
      <c r="E208">
        <v>3.4369999999999998</v>
      </c>
      <c r="F208">
        <v>3.4369999999999998</v>
      </c>
      <c r="G208">
        <v>0</v>
      </c>
      <c r="H208" s="7">
        <f>AVERAGE(F208:F212)/B$13</f>
        <v>38.044444444444444</v>
      </c>
      <c r="I208" s="7">
        <f>STDEV(F208:F212)/B$13</f>
        <v>0.17881641043812124</v>
      </c>
      <c r="J208" s="7">
        <f>I208/H208*100</f>
        <v>0.4700197704273047</v>
      </c>
      <c r="O208" s="7"/>
      <c r="P208" s="7"/>
      <c r="Q208" s="7"/>
      <c r="R208" s="7"/>
      <c r="S208" s="7"/>
      <c r="T208" s="7"/>
      <c r="U208" s="7"/>
    </row>
    <row r="209" spans="1:21" x14ac:dyDescent="0.2">
      <c r="A209" t="s">
        <v>226</v>
      </c>
      <c r="B209" t="s">
        <v>49</v>
      </c>
      <c r="C209">
        <v>29</v>
      </c>
      <c r="D209">
        <v>2</v>
      </c>
      <c r="E209">
        <v>3.4060000000000001</v>
      </c>
      <c r="F209">
        <v>3.4060000000000001</v>
      </c>
      <c r="G209">
        <v>0</v>
      </c>
      <c r="H209" s="7"/>
      <c r="I209" s="7"/>
      <c r="J209" s="7"/>
      <c r="O209" s="7"/>
      <c r="P209" s="7"/>
      <c r="Q209" s="7"/>
      <c r="R209" s="7"/>
      <c r="S209" s="7"/>
      <c r="T209" s="7"/>
      <c r="U209" s="7"/>
    </row>
    <row r="210" spans="1:21" x14ac:dyDescent="0.2">
      <c r="A210" t="s">
        <v>226</v>
      </c>
      <c r="B210" t="s">
        <v>49</v>
      </c>
      <c r="C210">
        <v>29</v>
      </c>
      <c r="D210">
        <v>3</v>
      </c>
      <c r="E210">
        <v>3.4289999999999998</v>
      </c>
      <c r="F210">
        <v>3.4289999999999998</v>
      </c>
      <c r="G210">
        <v>0</v>
      </c>
      <c r="H210" s="7"/>
      <c r="I210" s="7"/>
      <c r="J210" s="7"/>
      <c r="O210" s="7"/>
      <c r="P210" s="7"/>
      <c r="Q210" s="7"/>
      <c r="R210" s="7"/>
      <c r="S210" s="7"/>
      <c r="T210" s="7"/>
      <c r="U210" s="7"/>
    </row>
    <row r="211" spans="1:21" x14ac:dyDescent="0.2">
      <c r="H211" s="7"/>
      <c r="I211" s="7"/>
      <c r="J211" s="7"/>
      <c r="O211" s="7"/>
      <c r="P211" s="7"/>
      <c r="Q211" s="7"/>
      <c r="R211" s="7"/>
      <c r="S211" s="7"/>
      <c r="T211" s="7"/>
      <c r="U211" s="7"/>
    </row>
    <row r="212" spans="1:21" x14ac:dyDescent="0.2">
      <c r="H212" s="7"/>
      <c r="I212" s="7"/>
      <c r="J212" s="7"/>
      <c r="U212" s="7"/>
    </row>
    <row r="213" spans="1:21" x14ac:dyDescent="0.2">
      <c r="A213" t="s">
        <v>66</v>
      </c>
      <c r="B213" t="s">
        <v>35</v>
      </c>
      <c r="C213">
        <v>0</v>
      </c>
      <c r="D213">
        <v>1</v>
      </c>
      <c r="E213">
        <v>0.153</v>
      </c>
      <c r="F213">
        <v>0.153</v>
      </c>
      <c r="G213">
        <v>0</v>
      </c>
      <c r="H213" s="7">
        <f>AVERAGE(F213:F217)/B$13</f>
        <v>0.99444444444444458</v>
      </c>
      <c r="I213" s="7">
        <f>STDEV(F213:F217)/B$13</f>
        <v>0.88605450881567793</v>
      </c>
      <c r="J213" s="7">
        <f>I213/H213*100</f>
        <v>89.10045340045923</v>
      </c>
      <c r="U213" s="7"/>
    </row>
    <row r="214" spans="1:21" x14ac:dyDescent="0.2">
      <c r="A214" t="s">
        <v>66</v>
      </c>
      <c r="B214" t="s">
        <v>35</v>
      </c>
      <c r="C214">
        <v>0</v>
      </c>
      <c r="D214">
        <v>2</v>
      </c>
      <c r="E214">
        <v>0</v>
      </c>
      <c r="F214">
        <v>0</v>
      </c>
      <c r="G214">
        <v>0</v>
      </c>
      <c r="H214" s="7"/>
      <c r="I214" s="7"/>
      <c r="J214" s="7"/>
      <c r="U214" s="7"/>
    </row>
    <row r="215" spans="1:21" x14ac:dyDescent="0.2">
      <c r="A215" t="s">
        <v>66</v>
      </c>
      <c r="B215" t="s">
        <v>35</v>
      </c>
      <c r="C215">
        <v>0</v>
      </c>
      <c r="D215">
        <v>3</v>
      </c>
      <c r="E215">
        <v>0.11550000000000001</v>
      </c>
      <c r="F215">
        <v>0.11550000000000001</v>
      </c>
      <c r="G215">
        <v>0</v>
      </c>
      <c r="H215" s="7"/>
      <c r="I215" s="7"/>
      <c r="J215" s="7"/>
    </row>
    <row r="216" spans="1:21" x14ac:dyDescent="0.2">
      <c r="H216" s="7"/>
      <c r="I216" s="7"/>
      <c r="J216" s="7"/>
    </row>
    <row r="217" spans="1:21" x14ac:dyDescent="0.2">
      <c r="H217" s="7"/>
      <c r="I217" s="7"/>
      <c r="J217" s="7"/>
    </row>
    <row r="218" spans="1:21" x14ac:dyDescent="0.2">
      <c r="A218" t="s">
        <v>227</v>
      </c>
      <c r="B218" t="s">
        <v>214</v>
      </c>
      <c r="C218">
        <v>30</v>
      </c>
      <c r="D218">
        <v>1</v>
      </c>
      <c r="E218">
        <v>6.766</v>
      </c>
      <c r="F218">
        <v>6.766</v>
      </c>
      <c r="G218">
        <v>0</v>
      </c>
      <c r="H218" s="7">
        <f>AVERAGE(F218:F222)/B$13</f>
        <v>75.692592592592604</v>
      </c>
      <c r="I218" s="7">
        <f>STDEV(F218:F222)/B$13</f>
        <v>0.48206517326573345</v>
      </c>
      <c r="J218" s="7">
        <f>I218/H218*100</f>
        <v>0.63687232363726587</v>
      </c>
    </row>
    <row r="219" spans="1:21" x14ac:dyDescent="0.2">
      <c r="A219" t="s">
        <v>227</v>
      </c>
      <c r="B219" t="s">
        <v>214</v>
      </c>
      <c r="C219">
        <v>30</v>
      </c>
      <c r="D219">
        <v>2</v>
      </c>
      <c r="E219">
        <v>6.819</v>
      </c>
      <c r="F219">
        <v>6.819</v>
      </c>
      <c r="G219">
        <v>0</v>
      </c>
      <c r="H219" s="7"/>
      <c r="I219" s="7"/>
      <c r="J219" s="7"/>
    </row>
    <row r="220" spans="1:21" x14ac:dyDescent="0.2">
      <c r="A220" t="s">
        <v>227</v>
      </c>
      <c r="B220" t="s">
        <v>214</v>
      </c>
      <c r="C220">
        <v>30</v>
      </c>
      <c r="D220">
        <v>3</v>
      </c>
      <c r="E220">
        <v>6.8520000000000003</v>
      </c>
      <c r="F220">
        <v>6.8520000000000003</v>
      </c>
      <c r="G220">
        <v>0</v>
      </c>
      <c r="H220" s="7"/>
      <c r="I220" s="7"/>
      <c r="J220" s="7"/>
    </row>
    <row r="221" spans="1:21" x14ac:dyDescent="0.2">
      <c r="H221" s="7"/>
      <c r="I221" s="7"/>
      <c r="J221" s="7"/>
    </row>
    <row r="222" spans="1:21" x14ac:dyDescent="0.2">
      <c r="H222" s="7"/>
      <c r="I222" s="7"/>
      <c r="J222" s="7"/>
    </row>
    <row r="223" spans="1:21" x14ac:dyDescent="0.2">
      <c r="A223" t="s">
        <v>228</v>
      </c>
      <c r="B223" t="s">
        <v>256</v>
      </c>
      <c r="C223">
        <v>31</v>
      </c>
      <c r="D223">
        <v>1</v>
      </c>
      <c r="E223">
        <v>4.2969999999999997</v>
      </c>
      <c r="F223">
        <v>4.2969999999999997</v>
      </c>
      <c r="G223">
        <v>0</v>
      </c>
      <c r="H223" s="7">
        <f>AVERAGE(F223:F227)/B$13</f>
        <v>48.07037037037037</v>
      </c>
      <c r="I223" s="7">
        <f>STDEV(F223:F227)/B$13</f>
        <v>0.33358015553178655</v>
      </c>
      <c r="J223" s="7">
        <f>I223/H223*100</f>
        <v>0.69394130513585306</v>
      </c>
    </row>
    <row r="224" spans="1:21" x14ac:dyDescent="0.2">
      <c r="A224" t="s">
        <v>228</v>
      </c>
      <c r="B224" t="s">
        <v>256</v>
      </c>
      <c r="C224">
        <v>31</v>
      </c>
      <c r="D224">
        <v>2</v>
      </c>
      <c r="E224">
        <v>4.3570000000000002</v>
      </c>
      <c r="F224">
        <v>4.3570000000000002</v>
      </c>
      <c r="G224">
        <v>0</v>
      </c>
      <c r="H224" s="7"/>
      <c r="I224" s="7"/>
      <c r="J224" s="7"/>
    </row>
    <row r="225" spans="1:10" x14ac:dyDescent="0.2">
      <c r="A225" t="s">
        <v>228</v>
      </c>
      <c r="B225" t="s">
        <v>256</v>
      </c>
      <c r="C225">
        <v>31</v>
      </c>
      <c r="D225">
        <v>3</v>
      </c>
      <c r="E225">
        <v>4.3250000000000002</v>
      </c>
      <c r="F225">
        <v>4.3250000000000002</v>
      </c>
      <c r="G225">
        <v>0</v>
      </c>
      <c r="H225" s="7"/>
      <c r="I225" s="7"/>
      <c r="J225" s="7"/>
    </row>
    <row r="226" spans="1:10" x14ac:dyDescent="0.2">
      <c r="H226" s="7"/>
      <c r="I226" s="7"/>
      <c r="J226" s="7"/>
    </row>
    <row r="227" spans="1:10" x14ac:dyDescent="0.2">
      <c r="H227" s="7"/>
      <c r="I227" s="7"/>
      <c r="J227" s="7"/>
    </row>
    <row r="228" spans="1:10" x14ac:dyDescent="0.2">
      <c r="A228" t="s">
        <v>229</v>
      </c>
      <c r="B228" t="s">
        <v>215</v>
      </c>
      <c r="C228">
        <v>32</v>
      </c>
      <c r="D228">
        <v>1</v>
      </c>
      <c r="E228">
        <v>3.4430000000000001</v>
      </c>
      <c r="G228">
        <v>1</v>
      </c>
      <c r="H228" s="7">
        <f>AVERAGE(F228:F232)/B$13</f>
        <v>40.614814814814821</v>
      </c>
      <c r="I228" s="7">
        <f>STDEV(F228:F232)/B$13</f>
        <v>7.1434450081428846E-2</v>
      </c>
      <c r="J228" s="7">
        <f>I228/H228*100</f>
        <v>0.17588274231247297</v>
      </c>
    </row>
    <row r="229" spans="1:10" x14ac:dyDescent="0.2">
      <c r="A229" t="s">
        <v>229</v>
      </c>
      <c r="B229" t="s">
        <v>215</v>
      </c>
      <c r="C229">
        <v>32</v>
      </c>
      <c r="D229">
        <v>2</v>
      </c>
      <c r="E229">
        <v>3.6480000000000001</v>
      </c>
      <c r="F229">
        <v>3.6480000000000001</v>
      </c>
      <c r="G229">
        <v>0</v>
      </c>
      <c r="H229" s="7"/>
      <c r="I229" s="7"/>
      <c r="J229" s="7"/>
    </row>
    <row r="230" spans="1:10" x14ac:dyDescent="0.2">
      <c r="A230" t="s">
        <v>229</v>
      </c>
      <c r="B230" t="s">
        <v>215</v>
      </c>
      <c r="C230">
        <v>32</v>
      </c>
      <c r="D230">
        <v>3</v>
      </c>
      <c r="E230">
        <v>3.6579999999999999</v>
      </c>
      <c r="F230">
        <v>3.6579999999999999</v>
      </c>
      <c r="G230">
        <v>0</v>
      </c>
      <c r="H230" s="7"/>
      <c r="I230" s="7"/>
      <c r="J230" s="7"/>
    </row>
    <row r="231" spans="1:10" x14ac:dyDescent="0.2">
      <c r="A231" t="s">
        <v>229</v>
      </c>
      <c r="B231" t="s">
        <v>215</v>
      </c>
      <c r="C231">
        <v>32</v>
      </c>
      <c r="D231">
        <v>4</v>
      </c>
      <c r="E231">
        <v>3.66</v>
      </c>
      <c r="F231">
        <v>3.66</v>
      </c>
      <c r="G231">
        <v>0</v>
      </c>
      <c r="H231" s="7"/>
      <c r="I231" s="7"/>
      <c r="J231" s="7"/>
    </row>
    <row r="232" spans="1:10" x14ac:dyDescent="0.2">
      <c r="H232" s="7"/>
      <c r="I232" s="7"/>
      <c r="J232" s="7"/>
    </row>
    <row r="233" spans="1:10" x14ac:dyDescent="0.2">
      <c r="H233" s="7"/>
      <c r="I233" s="7"/>
      <c r="J233" s="7"/>
    </row>
    <row r="234" spans="1:10" x14ac:dyDescent="0.2">
      <c r="A234" t="s">
        <v>66</v>
      </c>
      <c r="B234" t="s">
        <v>35</v>
      </c>
      <c r="C234">
        <v>0</v>
      </c>
      <c r="D234">
        <v>1</v>
      </c>
      <c r="E234">
        <v>0.1489</v>
      </c>
      <c r="F234">
        <v>0.1489</v>
      </c>
      <c r="G234">
        <v>0</v>
      </c>
      <c r="H234" s="7">
        <f>AVERAGE(F234:F238)/B$13</f>
        <v>1.135925925925926</v>
      </c>
      <c r="I234" s="7">
        <f>STDEV(F234:F238)/B$13</f>
        <v>0.98498250491032791</v>
      </c>
      <c r="J234" s="7">
        <f>I234/H234*100</f>
        <v>86.71186055617494</v>
      </c>
    </row>
    <row r="235" spans="1:10" x14ac:dyDescent="0.2">
      <c r="A235" t="s">
        <v>66</v>
      </c>
      <c r="B235" t="s">
        <v>35</v>
      </c>
      <c r="C235">
        <v>0</v>
      </c>
      <c r="D235">
        <v>2</v>
      </c>
      <c r="E235">
        <v>0</v>
      </c>
      <c r="F235">
        <v>0</v>
      </c>
      <c r="G235">
        <v>0</v>
      </c>
      <c r="H235" s="7"/>
      <c r="I235" s="7"/>
      <c r="J235" s="7"/>
    </row>
    <row r="236" spans="1:10" x14ac:dyDescent="0.2">
      <c r="A236" t="s">
        <v>66</v>
      </c>
      <c r="B236" t="s">
        <v>35</v>
      </c>
      <c r="C236">
        <v>0</v>
      </c>
      <c r="D236">
        <v>3</v>
      </c>
      <c r="E236">
        <v>0.1578</v>
      </c>
      <c r="F236">
        <v>0.1578</v>
      </c>
      <c r="G236">
        <v>0</v>
      </c>
      <c r="H236" s="7"/>
      <c r="I236" s="7"/>
      <c r="J236" s="7"/>
    </row>
    <row r="237" spans="1:10" x14ac:dyDescent="0.2">
      <c r="H237" s="7"/>
      <c r="I237" s="7"/>
      <c r="J237" s="7"/>
    </row>
    <row r="238" spans="1:10" x14ac:dyDescent="0.2">
      <c r="H238" s="7"/>
      <c r="I238" s="7"/>
      <c r="J238" s="7"/>
    </row>
    <row r="239" spans="1:10" x14ac:dyDescent="0.2">
      <c r="A239" t="s">
        <v>230</v>
      </c>
      <c r="B239" t="s">
        <v>216</v>
      </c>
      <c r="C239">
        <v>33</v>
      </c>
      <c r="D239">
        <v>1</v>
      </c>
      <c r="E239">
        <v>6.4619999999999997</v>
      </c>
      <c r="F239">
        <v>6.4619999999999997</v>
      </c>
      <c r="G239">
        <v>0</v>
      </c>
      <c r="H239" s="7">
        <f>AVERAGE(F239:F243)/B$13</f>
        <v>72.018518518518519</v>
      </c>
      <c r="I239" s="7">
        <f>STDEV(F239:F243)/B$13</f>
        <v>0.27940265500062667</v>
      </c>
      <c r="J239" s="7">
        <f>I239/H239*100</f>
        <v>0.38795945924489172</v>
      </c>
    </row>
    <row r="240" spans="1:10" x14ac:dyDescent="0.2">
      <c r="A240" t="s">
        <v>230</v>
      </c>
      <c r="B240" t="s">
        <v>216</v>
      </c>
      <c r="C240">
        <v>33</v>
      </c>
      <c r="D240">
        <v>2</v>
      </c>
      <c r="E240">
        <v>6.4729999999999999</v>
      </c>
      <c r="F240">
        <v>6.4729999999999999</v>
      </c>
      <c r="G240">
        <v>0</v>
      </c>
      <c r="H240" s="7"/>
      <c r="I240" s="7"/>
      <c r="J240" s="7"/>
    </row>
    <row r="241" spans="1:10" x14ac:dyDescent="0.2">
      <c r="A241" t="s">
        <v>230</v>
      </c>
      <c r="B241" t="s">
        <v>216</v>
      </c>
      <c r="C241">
        <v>33</v>
      </c>
      <c r="D241">
        <v>3</v>
      </c>
      <c r="E241">
        <v>6.51</v>
      </c>
      <c r="F241">
        <v>6.51</v>
      </c>
      <c r="G241">
        <v>0</v>
      </c>
      <c r="H241" s="7"/>
      <c r="I241" s="7"/>
      <c r="J241" s="7"/>
    </row>
    <row r="242" spans="1:10" x14ac:dyDescent="0.2">
      <c r="H242" s="7"/>
      <c r="I242" s="7"/>
      <c r="J242" s="7"/>
    </row>
    <row r="243" spans="1:10" x14ac:dyDescent="0.2">
      <c r="H243" s="7"/>
      <c r="I243" s="7"/>
      <c r="J243" s="7"/>
    </row>
    <row r="244" spans="1:10" x14ac:dyDescent="0.2">
      <c r="A244" t="s">
        <v>231</v>
      </c>
      <c r="B244" t="s">
        <v>257</v>
      </c>
      <c r="C244">
        <v>34</v>
      </c>
      <c r="D244">
        <v>1</v>
      </c>
      <c r="E244">
        <v>4.22</v>
      </c>
      <c r="F244">
        <v>4.22</v>
      </c>
      <c r="G244">
        <v>0</v>
      </c>
      <c r="H244" s="7">
        <f>AVERAGE(F244:F248)/B$13</f>
        <v>47.514814814814819</v>
      </c>
      <c r="I244" s="7">
        <f>STDEV(F244:F248)/B$13</f>
        <v>0.55023376999789064</v>
      </c>
      <c r="J244" s="7">
        <f>I244/H244*100</f>
        <v>1.1580257065977899</v>
      </c>
    </row>
    <row r="245" spans="1:10" x14ac:dyDescent="0.2">
      <c r="A245" t="s">
        <v>231</v>
      </c>
      <c r="B245" t="s">
        <v>257</v>
      </c>
      <c r="C245">
        <v>34</v>
      </c>
      <c r="D245">
        <v>2</v>
      </c>
      <c r="E245">
        <v>4.3129999999999997</v>
      </c>
      <c r="F245">
        <v>4.3129999999999997</v>
      </c>
      <c r="G245">
        <v>0</v>
      </c>
      <c r="H245" s="7"/>
      <c r="I245" s="7"/>
      <c r="J245" s="7"/>
    </row>
    <row r="246" spans="1:10" x14ac:dyDescent="0.2">
      <c r="A246" t="s">
        <v>231</v>
      </c>
      <c r="B246" t="s">
        <v>257</v>
      </c>
      <c r="C246">
        <v>34</v>
      </c>
      <c r="D246">
        <v>3</v>
      </c>
      <c r="E246">
        <v>4.2960000000000003</v>
      </c>
      <c r="F246">
        <v>4.2960000000000003</v>
      </c>
      <c r="G246">
        <v>0</v>
      </c>
      <c r="H246" s="7"/>
      <c r="I246" s="7"/>
      <c r="J246" s="7"/>
    </row>
    <row r="247" spans="1:10" x14ac:dyDescent="0.2">
      <c r="H247" s="7"/>
      <c r="I247" s="7"/>
      <c r="J247" s="7"/>
    </row>
    <row r="248" spans="1:10" x14ac:dyDescent="0.2">
      <c r="H248" s="7"/>
      <c r="I248" s="7"/>
      <c r="J248" s="7"/>
    </row>
    <row r="249" spans="1:10" x14ac:dyDescent="0.2">
      <c r="A249" t="s">
        <v>66</v>
      </c>
      <c r="B249" t="s">
        <v>35</v>
      </c>
      <c r="C249">
        <v>0</v>
      </c>
      <c r="D249">
        <v>1</v>
      </c>
      <c r="E249">
        <v>0.1454</v>
      </c>
      <c r="F249">
        <v>0.1454</v>
      </c>
      <c r="G249">
        <v>0</v>
      </c>
      <c r="H249" s="7">
        <f>AVERAGE(F249:F253)/B$13</f>
        <v>1.8444444444444446</v>
      </c>
      <c r="I249" s="7">
        <f>STDEV(F249:F253)/B$13</f>
        <v>0.36983145977860665</v>
      </c>
      <c r="J249" s="7">
        <f>I249/H249*100</f>
        <v>20.051103241008793</v>
      </c>
    </row>
    <row r="250" spans="1:10" x14ac:dyDescent="0.2">
      <c r="A250" t="s">
        <v>66</v>
      </c>
      <c r="B250" t="s">
        <v>35</v>
      </c>
      <c r="C250">
        <v>0</v>
      </c>
      <c r="D250">
        <v>2</v>
      </c>
      <c r="E250">
        <v>0.1482</v>
      </c>
      <c r="F250">
        <v>0.1482</v>
      </c>
      <c r="G250">
        <v>0</v>
      </c>
      <c r="H250" s="7"/>
      <c r="I250" s="7"/>
      <c r="J250" s="7"/>
    </row>
    <row r="251" spans="1:10" x14ac:dyDescent="0.2">
      <c r="A251" t="s">
        <v>66</v>
      </c>
      <c r="B251" t="s">
        <v>35</v>
      </c>
      <c r="C251">
        <v>0</v>
      </c>
      <c r="D251">
        <v>3</v>
      </c>
      <c r="E251">
        <v>0.2044</v>
      </c>
      <c r="F251">
        <v>0.2044</v>
      </c>
      <c r="G251">
        <v>0</v>
      </c>
      <c r="H251" s="7"/>
      <c r="I251" s="7"/>
      <c r="J251" s="7"/>
    </row>
    <row r="252" spans="1:10" x14ac:dyDescent="0.2">
      <c r="H252" s="7"/>
      <c r="I252" s="7"/>
      <c r="J252" s="7"/>
    </row>
    <row r="253" spans="1:10" x14ac:dyDescent="0.2">
      <c r="H253" s="7"/>
      <c r="I253" s="7"/>
      <c r="J253" s="7"/>
    </row>
    <row r="254" spans="1:10" x14ac:dyDescent="0.2">
      <c r="A254" t="s">
        <v>232</v>
      </c>
      <c r="B254" t="s">
        <v>217</v>
      </c>
      <c r="C254">
        <v>35</v>
      </c>
      <c r="D254">
        <v>1</v>
      </c>
      <c r="E254">
        <v>6.4820000000000002</v>
      </c>
      <c r="F254">
        <v>6.4820000000000002</v>
      </c>
      <c r="G254">
        <v>0</v>
      </c>
      <c r="H254" s="7">
        <f>AVERAGE(F254:F258)/B$13</f>
        <v>72.759259259259252</v>
      </c>
      <c r="I254" s="7">
        <f>STDEV(F254:F258)/B$13</f>
        <v>0.68153180168486271</v>
      </c>
      <c r="J254" s="7">
        <f>I254/H254*100</f>
        <v>0.93669425530625072</v>
      </c>
    </row>
    <row r="255" spans="1:10" x14ac:dyDescent="0.2">
      <c r="A255" t="s">
        <v>232</v>
      </c>
      <c r="B255" t="s">
        <v>217</v>
      </c>
      <c r="C255">
        <v>35</v>
      </c>
      <c r="D255">
        <v>2</v>
      </c>
      <c r="E255">
        <v>6.56</v>
      </c>
      <c r="F255">
        <v>6.56</v>
      </c>
      <c r="G255">
        <v>0</v>
      </c>
      <c r="H255" s="7"/>
      <c r="I255" s="7"/>
      <c r="J255" s="7"/>
    </row>
    <row r="256" spans="1:10" x14ac:dyDescent="0.2">
      <c r="A256" t="s">
        <v>232</v>
      </c>
      <c r="B256" t="s">
        <v>217</v>
      </c>
      <c r="C256">
        <v>35</v>
      </c>
      <c r="D256">
        <v>3</v>
      </c>
      <c r="E256">
        <v>6.6029999999999998</v>
      </c>
      <c r="F256">
        <v>6.6029999999999998</v>
      </c>
      <c r="G256">
        <v>0</v>
      </c>
      <c r="H256" s="7"/>
      <c r="I256" s="7"/>
      <c r="J256" s="7"/>
    </row>
    <row r="257" spans="1:10" x14ac:dyDescent="0.2">
      <c r="H257" s="7"/>
      <c r="I257" s="7"/>
      <c r="J257" s="7"/>
    </row>
    <row r="258" spans="1:10" x14ac:dyDescent="0.2">
      <c r="H258" s="7"/>
      <c r="I258" s="7"/>
      <c r="J258" s="7"/>
    </row>
    <row r="259" spans="1:10" x14ac:dyDescent="0.2">
      <c r="A259" t="s">
        <v>233</v>
      </c>
      <c r="B259" t="s">
        <v>218</v>
      </c>
      <c r="C259">
        <v>36</v>
      </c>
      <c r="D259">
        <v>1</v>
      </c>
      <c r="E259">
        <v>4.1289999999999996</v>
      </c>
      <c r="F259">
        <v>4.1289999999999996</v>
      </c>
      <c r="G259">
        <v>0</v>
      </c>
      <c r="H259" s="7">
        <f>AVERAGE(F259:F263)/B$13</f>
        <v>46.925925925925931</v>
      </c>
      <c r="I259" s="7">
        <f>STDEV(F259:F263)/B$13</f>
        <v>1.0283832050655588</v>
      </c>
      <c r="J259" s="7">
        <f>I259/H259*100</f>
        <v>2.1915032783559654</v>
      </c>
    </row>
    <row r="260" spans="1:10" x14ac:dyDescent="0.2">
      <c r="A260" t="s">
        <v>233</v>
      </c>
      <c r="B260" t="s">
        <v>218</v>
      </c>
      <c r="C260">
        <v>36</v>
      </c>
      <c r="D260">
        <v>2</v>
      </c>
      <c r="E260">
        <v>4.3140000000000001</v>
      </c>
      <c r="F260">
        <v>4.3140000000000001</v>
      </c>
      <c r="G260">
        <v>0</v>
      </c>
      <c r="H260" s="7"/>
      <c r="I260" s="7"/>
      <c r="J260" s="7"/>
    </row>
    <row r="261" spans="1:10" x14ac:dyDescent="0.2">
      <c r="A261" t="s">
        <v>233</v>
      </c>
      <c r="B261" t="s">
        <v>218</v>
      </c>
      <c r="C261">
        <v>36</v>
      </c>
      <c r="D261">
        <v>3</v>
      </c>
      <c r="E261">
        <v>4.2270000000000003</v>
      </c>
      <c r="F261">
        <v>4.2270000000000003</v>
      </c>
      <c r="G261">
        <v>0</v>
      </c>
      <c r="H261" s="7"/>
      <c r="I261" s="7"/>
      <c r="J261" s="7"/>
    </row>
    <row r="262" spans="1:10" x14ac:dyDescent="0.2"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A264" t="s">
        <v>66</v>
      </c>
      <c r="B264" t="s">
        <v>35</v>
      </c>
      <c r="C264">
        <v>0</v>
      </c>
      <c r="D264">
        <v>1</v>
      </c>
      <c r="E264">
        <v>0.14960000000000001</v>
      </c>
      <c r="F264">
        <v>0.14960000000000001</v>
      </c>
      <c r="G264">
        <v>0</v>
      </c>
      <c r="H264" s="7">
        <f>AVERAGE(F264:F268)/B$13</f>
        <v>1.7640740740740741</v>
      </c>
      <c r="I264" s="7">
        <f>STDEV(F264:F268)/B$13</f>
        <v>0.15117781752058751</v>
      </c>
      <c r="J264" s="7">
        <f>I264/H264*100</f>
        <v>8.5698111968420374</v>
      </c>
    </row>
    <row r="265" spans="1:10" x14ac:dyDescent="0.2">
      <c r="A265" t="s">
        <v>66</v>
      </c>
      <c r="B265" t="s">
        <v>35</v>
      </c>
      <c r="C265">
        <v>0</v>
      </c>
      <c r="D265">
        <v>2</v>
      </c>
      <c r="E265">
        <v>0.15229999999999999</v>
      </c>
      <c r="F265">
        <v>0.15229999999999999</v>
      </c>
      <c r="G265">
        <v>0</v>
      </c>
      <c r="H265" s="7"/>
      <c r="I265" s="7"/>
      <c r="J265" s="7"/>
    </row>
    <row r="266" spans="1:10" x14ac:dyDescent="0.2">
      <c r="A266" t="s">
        <v>66</v>
      </c>
      <c r="B266" t="s">
        <v>35</v>
      </c>
      <c r="C266">
        <v>0</v>
      </c>
      <c r="D266">
        <v>3</v>
      </c>
      <c r="E266">
        <v>0.1744</v>
      </c>
      <c r="F266">
        <v>0.1744</v>
      </c>
      <c r="G266">
        <v>0</v>
      </c>
      <c r="H266" s="7"/>
      <c r="I266" s="7"/>
      <c r="J266" s="7"/>
    </row>
    <row r="267" spans="1:10" x14ac:dyDescent="0.2"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A269" t="s">
        <v>234</v>
      </c>
      <c r="B269" t="s">
        <v>219</v>
      </c>
      <c r="C269">
        <v>37</v>
      </c>
      <c r="D269">
        <v>1</v>
      </c>
      <c r="E269">
        <v>6.86</v>
      </c>
      <c r="F269">
        <v>6.86</v>
      </c>
      <c r="G269">
        <v>0</v>
      </c>
      <c r="H269" s="7">
        <f>AVERAGE(F269:F273)/B$13</f>
        <v>77.059259259259264</v>
      </c>
      <c r="I269" s="7">
        <f>STDEV(F269:F273)/B$13</f>
        <v>0.85029648665999646</v>
      </c>
      <c r="J269" s="7">
        <f>I269/H269*100</f>
        <v>1.1034319494290064</v>
      </c>
    </row>
    <row r="270" spans="1:10" x14ac:dyDescent="0.2">
      <c r="A270" t="s">
        <v>234</v>
      </c>
      <c r="B270" t="s">
        <v>219</v>
      </c>
      <c r="C270">
        <v>37</v>
      </c>
      <c r="D270">
        <v>2</v>
      </c>
      <c r="E270">
        <v>7.0129999999999999</v>
      </c>
      <c r="F270">
        <v>7.0129999999999999</v>
      </c>
      <c r="G270">
        <v>0</v>
      </c>
      <c r="H270" s="7"/>
      <c r="I270" s="7"/>
      <c r="J270" s="7"/>
    </row>
    <row r="271" spans="1:10" x14ac:dyDescent="0.2">
      <c r="A271" t="s">
        <v>234</v>
      </c>
      <c r="B271" t="s">
        <v>219</v>
      </c>
      <c r="C271">
        <v>37</v>
      </c>
      <c r="D271">
        <v>3</v>
      </c>
      <c r="E271">
        <v>6.9329999999999998</v>
      </c>
      <c r="F271">
        <v>6.9329999999999998</v>
      </c>
      <c r="G271">
        <v>0</v>
      </c>
      <c r="H271" s="7"/>
      <c r="I271" s="7"/>
      <c r="J271" s="7"/>
    </row>
    <row r="272" spans="1:10" x14ac:dyDescent="0.2"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A274" t="s">
        <v>235</v>
      </c>
      <c r="B274" t="s">
        <v>220</v>
      </c>
      <c r="C274">
        <v>38</v>
      </c>
      <c r="D274">
        <v>1</v>
      </c>
      <c r="E274">
        <v>3.6890000000000001</v>
      </c>
      <c r="F274">
        <v>3.6890000000000001</v>
      </c>
      <c r="G274">
        <v>0</v>
      </c>
      <c r="H274" s="7">
        <f>AVERAGE(F274:F278)/B$13</f>
        <v>41.300000000000004</v>
      </c>
      <c r="I274" s="7">
        <f>STDEV(F274:F278)/B$13</f>
        <v>0.28738927014172427</v>
      </c>
      <c r="J274" s="7">
        <f>I274/H274*100</f>
        <v>0.6958577969533275</v>
      </c>
    </row>
    <row r="275" spans="1:10" x14ac:dyDescent="0.2">
      <c r="A275" t="s">
        <v>235</v>
      </c>
      <c r="B275" t="s">
        <v>220</v>
      </c>
      <c r="C275">
        <v>38</v>
      </c>
      <c r="D275">
        <v>2</v>
      </c>
      <c r="E275">
        <v>3.722</v>
      </c>
      <c r="F275">
        <v>3.722</v>
      </c>
      <c r="G275">
        <v>0</v>
      </c>
      <c r="H275" s="7"/>
      <c r="I275" s="7"/>
      <c r="J275" s="7"/>
    </row>
    <row r="276" spans="1:10" x14ac:dyDescent="0.2">
      <c r="A276" t="s">
        <v>235</v>
      </c>
      <c r="B276" t="s">
        <v>220</v>
      </c>
      <c r="C276">
        <v>38</v>
      </c>
      <c r="D276">
        <v>3</v>
      </c>
      <c r="E276">
        <v>3.74</v>
      </c>
      <c r="F276">
        <v>3.74</v>
      </c>
      <c r="G276">
        <v>0</v>
      </c>
      <c r="H276" s="7"/>
      <c r="I276" s="7"/>
      <c r="J276" s="7"/>
    </row>
    <row r="277" spans="1:10" x14ac:dyDescent="0.2">
      <c r="H277" s="7"/>
      <c r="I277" s="7"/>
      <c r="J277" s="7"/>
    </row>
    <row r="278" spans="1:10" x14ac:dyDescent="0.2">
      <c r="H278" s="7"/>
      <c r="I278" s="7"/>
      <c r="J278" s="7"/>
    </row>
    <row r="279" spans="1:10" x14ac:dyDescent="0.2">
      <c r="A279" t="s">
        <v>66</v>
      </c>
      <c r="B279" t="s">
        <v>35</v>
      </c>
      <c r="C279">
        <v>0</v>
      </c>
      <c r="D279">
        <v>1</v>
      </c>
      <c r="E279">
        <v>0.1487</v>
      </c>
      <c r="F279">
        <v>0.1487</v>
      </c>
      <c r="G279">
        <v>0</v>
      </c>
      <c r="H279" s="7">
        <f>AVERAGE(F279:F283)/B$13</f>
        <v>1.6611111111111112</v>
      </c>
      <c r="I279" s="7">
        <f>STDEV(F279:F283)/B$13</f>
        <v>5.8288342438239958E-2</v>
      </c>
      <c r="J279" s="7">
        <f>I279/H279*100</f>
        <v>3.508997203639864</v>
      </c>
    </row>
    <row r="280" spans="1:10" x14ac:dyDescent="0.2">
      <c r="A280" t="s">
        <v>66</v>
      </c>
      <c r="B280" t="s">
        <v>35</v>
      </c>
      <c r="C280">
        <v>0</v>
      </c>
      <c r="D280">
        <v>2</v>
      </c>
      <c r="E280">
        <v>0.1447</v>
      </c>
      <c r="F280">
        <v>0.1447</v>
      </c>
      <c r="G280">
        <v>0</v>
      </c>
      <c r="H280" s="7"/>
      <c r="I280" s="7"/>
      <c r="J280" s="7"/>
    </row>
    <row r="281" spans="1:10" x14ac:dyDescent="0.2">
      <c r="A281" t="s">
        <v>66</v>
      </c>
      <c r="B281" t="s">
        <v>35</v>
      </c>
      <c r="C281">
        <v>0</v>
      </c>
      <c r="D281">
        <v>3</v>
      </c>
      <c r="E281">
        <v>0.15509999999999999</v>
      </c>
      <c r="F281">
        <v>0.15509999999999999</v>
      </c>
      <c r="G281">
        <v>0</v>
      </c>
      <c r="H281" s="7"/>
      <c r="I281" s="7"/>
      <c r="J281" s="7"/>
    </row>
    <row r="282" spans="1:10" x14ac:dyDescent="0.2">
      <c r="H282" s="7"/>
      <c r="I282" s="7"/>
      <c r="J282" s="7"/>
    </row>
    <row r="283" spans="1:10" x14ac:dyDescent="0.2">
      <c r="H283" s="7"/>
      <c r="I283" s="7"/>
      <c r="J283" s="7"/>
    </row>
    <row r="284" spans="1:10" x14ac:dyDescent="0.2">
      <c r="A284" t="s">
        <v>236</v>
      </c>
      <c r="B284" t="s">
        <v>221</v>
      </c>
      <c r="C284">
        <v>39</v>
      </c>
      <c r="D284">
        <v>1</v>
      </c>
      <c r="E284">
        <v>5.4909999999999997</v>
      </c>
      <c r="F284">
        <v>5.4909999999999997</v>
      </c>
      <c r="G284">
        <v>0</v>
      </c>
      <c r="H284" s="7">
        <f>AVERAGE(F284:F288)/B$13</f>
        <v>60.685185185185183</v>
      </c>
      <c r="I284" s="7">
        <f>STDEV(F284:F288)/B$13</f>
        <v>1.0177033775167761</v>
      </c>
      <c r="J284" s="7">
        <f>I284/H284*100</f>
        <v>1.6770211286513859</v>
      </c>
    </row>
    <row r="285" spans="1:10" x14ac:dyDescent="0.2">
      <c r="A285" t="s">
        <v>236</v>
      </c>
      <c r="B285" t="s">
        <v>221</v>
      </c>
      <c r="C285">
        <v>39</v>
      </c>
      <c r="D285">
        <v>2</v>
      </c>
      <c r="E285">
        <v>5.359</v>
      </c>
      <c r="F285">
        <v>5.359</v>
      </c>
      <c r="G285">
        <v>0</v>
      </c>
      <c r="H285" s="7"/>
      <c r="I285" s="7"/>
      <c r="J285" s="7"/>
    </row>
    <row r="286" spans="1:10" x14ac:dyDescent="0.2">
      <c r="A286" t="s">
        <v>236</v>
      </c>
      <c r="B286" t="s">
        <v>221</v>
      </c>
      <c r="C286">
        <v>39</v>
      </c>
      <c r="D286">
        <v>3</v>
      </c>
      <c r="E286">
        <v>5.5350000000000001</v>
      </c>
      <c r="F286">
        <v>5.5350000000000001</v>
      </c>
      <c r="G286">
        <v>0</v>
      </c>
      <c r="H286" s="7"/>
      <c r="I286" s="7"/>
      <c r="J286" s="7"/>
    </row>
    <row r="287" spans="1:10" x14ac:dyDescent="0.2">
      <c r="H287" s="7"/>
      <c r="I287" s="7"/>
      <c r="J287" s="7"/>
    </row>
    <row r="288" spans="1:10" x14ac:dyDescent="0.2">
      <c r="H288" s="7"/>
      <c r="I288" s="7"/>
      <c r="J288" s="7"/>
    </row>
    <row r="289" spans="1:10" x14ac:dyDescent="0.2">
      <c r="A289" t="s">
        <v>237</v>
      </c>
      <c r="B289" t="s">
        <v>222</v>
      </c>
      <c r="C289">
        <v>40</v>
      </c>
      <c r="D289">
        <v>1</v>
      </c>
      <c r="E289">
        <v>4.0970000000000004</v>
      </c>
      <c r="G289">
        <v>1</v>
      </c>
      <c r="H289" s="7">
        <f>AVERAGE(F289:F293)/B$13</f>
        <v>43.425925925925924</v>
      </c>
      <c r="I289" s="7">
        <f>STDEV(F289:F293)/B$13</f>
        <v>0.60576788666145742</v>
      </c>
      <c r="J289" s="7">
        <f>I289/H289*100</f>
        <v>1.3949452400732922</v>
      </c>
    </row>
    <row r="290" spans="1:10" x14ac:dyDescent="0.2">
      <c r="A290" t="s">
        <v>237</v>
      </c>
      <c r="B290" t="s">
        <v>222</v>
      </c>
      <c r="C290">
        <v>40</v>
      </c>
      <c r="D290">
        <v>2</v>
      </c>
      <c r="E290">
        <v>3.85</v>
      </c>
      <c r="F290">
        <v>3.85</v>
      </c>
      <c r="G290">
        <v>0</v>
      </c>
      <c r="H290" s="7"/>
      <c r="I290" s="7"/>
      <c r="J290" s="7"/>
    </row>
    <row r="291" spans="1:10" x14ac:dyDescent="0.2">
      <c r="A291" t="s">
        <v>237</v>
      </c>
      <c r="B291" t="s">
        <v>222</v>
      </c>
      <c r="C291">
        <v>40</v>
      </c>
      <c r="D291">
        <v>3</v>
      </c>
      <c r="E291">
        <v>3.9169999999999998</v>
      </c>
      <c r="F291">
        <v>3.9169999999999998</v>
      </c>
      <c r="G291">
        <v>0</v>
      </c>
      <c r="H291" s="7"/>
      <c r="I291" s="7"/>
      <c r="J291" s="7"/>
    </row>
    <row r="292" spans="1:10" x14ac:dyDescent="0.2">
      <c r="A292" t="s">
        <v>237</v>
      </c>
      <c r="B292" t="s">
        <v>222</v>
      </c>
      <c r="C292">
        <v>40</v>
      </c>
      <c r="D292">
        <v>4</v>
      </c>
      <c r="E292">
        <v>3.9580000000000002</v>
      </c>
      <c r="F292">
        <v>3.9580000000000002</v>
      </c>
      <c r="G292">
        <v>0</v>
      </c>
      <c r="H292" s="7"/>
      <c r="I292" s="7"/>
      <c r="J292" s="7"/>
    </row>
    <row r="293" spans="1:10" x14ac:dyDescent="0.2">
      <c r="H293" s="7"/>
      <c r="I293" s="7"/>
      <c r="J293" s="7"/>
    </row>
    <row r="294" spans="1:10" x14ac:dyDescent="0.2">
      <c r="H294" s="7"/>
      <c r="I294" s="7"/>
      <c r="J294" s="7"/>
    </row>
    <row r="295" spans="1:10" x14ac:dyDescent="0.2">
      <c r="A295" t="s">
        <v>83</v>
      </c>
      <c r="B295" t="s">
        <v>35</v>
      </c>
      <c r="C295">
        <v>0</v>
      </c>
      <c r="D295">
        <v>1</v>
      </c>
      <c r="E295">
        <v>0.14219999999999999</v>
      </c>
      <c r="F295">
        <v>0.14219999999999999</v>
      </c>
      <c r="G295">
        <v>0</v>
      </c>
      <c r="H295" s="7">
        <f>AVERAGE(F295:F299)/B$13</f>
        <v>1.4751851851851854</v>
      </c>
      <c r="I295" s="7">
        <f>STDEV(F295:F299)/B$13</f>
        <v>0.1482587550069607</v>
      </c>
      <c r="J295" s="7">
        <f>I295/H295*100</f>
        <v>10.050179224674713</v>
      </c>
    </row>
    <row r="296" spans="1:10" x14ac:dyDescent="0.2">
      <c r="A296" t="s">
        <v>83</v>
      </c>
      <c r="B296" t="s">
        <v>35</v>
      </c>
      <c r="C296">
        <v>0</v>
      </c>
      <c r="D296">
        <v>2</v>
      </c>
      <c r="E296">
        <v>0.1386</v>
      </c>
      <c r="F296">
        <v>0.1386</v>
      </c>
      <c r="G296">
        <v>0</v>
      </c>
      <c r="H296" s="7"/>
      <c r="I296" s="7"/>
      <c r="J296" s="7"/>
    </row>
    <row r="297" spans="1:10" x14ac:dyDescent="0.2">
      <c r="A297" t="s">
        <v>83</v>
      </c>
      <c r="B297" t="s">
        <v>35</v>
      </c>
      <c r="C297">
        <v>0</v>
      </c>
      <c r="D297">
        <v>3</v>
      </c>
      <c r="E297">
        <v>0.11749999999999999</v>
      </c>
      <c r="F297">
        <v>0.11749999999999999</v>
      </c>
      <c r="G297">
        <v>0</v>
      </c>
      <c r="H297" s="7"/>
      <c r="I297" s="7"/>
      <c r="J297" s="7"/>
    </row>
    <row r="298" spans="1:10" x14ac:dyDescent="0.2">
      <c r="H298" s="7"/>
      <c r="I298" s="7"/>
      <c r="J298" s="7"/>
    </row>
    <row r="299" spans="1:10" x14ac:dyDescent="0.2">
      <c r="H299" s="7"/>
      <c r="I299" s="7"/>
      <c r="J299" s="7"/>
    </row>
    <row r="300" spans="1:10" x14ac:dyDescent="0.2">
      <c r="A300" t="s">
        <v>83</v>
      </c>
      <c r="B300" t="s">
        <v>35</v>
      </c>
      <c r="C300">
        <v>0</v>
      </c>
      <c r="D300">
        <v>1</v>
      </c>
      <c r="E300">
        <v>8.2500000000000004E-2</v>
      </c>
      <c r="F300">
        <v>8.2500000000000004E-2</v>
      </c>
      <c r="G300">
        <v>0</v>
      </c>
      <c r="H300" s="7">
        <f>AVERAGE(F300:F304)/B$13</f>
        <v>1.5081481481481482</v>
      </c>
      <c r="I300" s="7">
        <f>STDEV(F300:F304)/B$13</f>
        <v>0.55947543038246661</v>
      </c>
      <c r="J300" s="7">
        <f>I300/H300*100</f>
        <v>37.096848281745082</v>
      </c>
    </row>
    <row r="301" spans="1:10" x14ac:dyDescent="0.2">
      <c r="A301" t="s">
        <v>83</v>
      </c>
      <c r="B301" t="s">
        <v>35</v>
      </c>
      <c r="C301">
        <v>0</v>
      </c>
      <c r="D301">
        <v>2</v>
      </c>
      <c r="E301">
        <v>0.1421</v>
      </c>
      <c r="F301">
        <v>0.1421</v>
      </c>
      <c r="G301">
        <v>0</v>
      </c>
      <c r="H301" s="7"/>
      <c r="I301" s="7"/>
      <c r="J301" s="7"/>
    </row>
    <row r="302" spans="1:10" x14ac:dyDescent="0.2">
      <c r="A302" t="s">
        <v>83</v>
      </c>
      <c r="B302" t="s">
        <v>35</v>
      </c>
      <c r="C302">
        <v>0</v>
      </c>
      <c r="D302">
        <v>3</v>
      </c>
      <c r="E302">
        <v>0.18260000000000001</v>
      </c>
      <c r="F302">
        <v>0.18260000000000001</v>
      </c>
      <c r="G302">
        <v>0</v>
      </c>
      <c r="H302" s="7"/>
      <c r="I302" s="7"/>
      <c r="J302" s="7"/>
    </row>
    <row r="303" spans="1:10" x14ac:dyDescent="0.2">
      <c r="H303" s="7"/>
      <c r="I303" s="7"/>
      <c r="J303" s="7"/>
    </row>
    <row r="304" spans="1:10" x14ac:dyDescent="0.2">
      <c r="H304" s="7"/>
      <c r="I304" s="7"/>
      <c r="J304" s="7"/>
    </row>
    <row r="305" spans="1:10" x14ac:dyDescent="0.2">
      <c r="A305" t="s">
        <v>238</v>
      </c>
      <c r="B305" t="s">
        <v>213</v>
      </c>
      <c r="C305">
        <v>6</v>
      </c>
      <c r="D305">
        <v>1</v>
      </c>
      <c r="E305">
        <v>3.8330000000000002</v>
      </c>
      <c r="F305">
        <v>3.8330000000000002</v>
      </c>
      <c r="G305">
        <v>0</v>
      </c>
      <c r="H305" s="7">
        <f>AVERAGE(F305:F309)/B$13</f>
        <v>42.959259259259262</v>
      </c>
      <c r="I305" s="7">
        <f>STDEV(F305:F309)/B$13</f>
        <v>0.47885322544871017</v>
      </c>
      <c r="J305" s="7">
        <f>I305/H305*100</f>
        <v>1.1146682547732714</v>
      </c>
    </row>
    <row r="306" spans="1:10" x14ac:dyDescent="0.2">
      <c r="A306" t="s">
        <v>238</v>
      </c>
      <c r="B306" t="s">
        <v>213</v>
      </c>
      <c r="C306">
        <v>6</v>
      </c>
      <c r="D306">
        <v>2</v>
      </c>
      <c r="E306">
        <v>3.915</v>
      </c>
      <c r="F306">
        <v>3.915</v>
      </c>
      <c r="G306">
        <v>0</v>
      </c>
      <c r="H306" s="7"/>
      <c r="I306" s="7"/>
      <c r="J306" s="7"/>
    </row>
    <row r="307" spans="1:10" x14ac:dyDescent="0.2">
      <c r="A307" t="s">
        <v>238</v>
      </c>
      <c r="B307" t="s">
        <v>213</v>
      </c>
      <c r="C307">
        <v>6</v>
      </c>
      <c r="D307">
        <v>3</v>
      </c>
      <c r="E307">
        <v>3.851</v>
      </c>
      <c r="F307">
        <v>3.851</v>
      </c>
      <c r="G307">
        <v>0</v>
      </c>
      <c r="H307" s="7"/>
      <c r="I307" s="7"/>
      <c r="J307" s="7"/>
    </row>
    <row r="308" spans="1:10" x14ac:dyDescent="0.2">
      <c r="H308" s="7"/>
      <c r="I308" s="7"/>
      <c r="J308" s="7"/>
    </row>
    <row r="309" spans="1:10" x14ac:dyDescent="0.2">
      <c r="H309" s="7"/>
      <c r="I309" s="7"/>
      <c r="J309" s="7"/>
    </row>
    <row r="310" spans="1:10" x14ac:dyDescent="0.2">
      <c r="A310" t="s">
        <v>83</v>
      </c>
      <c r="B310" t="s">
        <v>35</v>
      </c>
      <c r="C310">
        <v>0</v>
      </c>
      <c r="D310">
        <v>1</v>
      </c>
      <c r="E310">
        <v>0.1053</v>
      </c>
      <c r="F310">
        <v>0.1053</v>
      </c>
      <c r="G310">
        <v>0</v>
      </c>
      <c r="H310" s="7">
        <f>AVERAGE(F310:F314)/B$13</f>
        <v>1.0037037037037038</v>
      </c>
      <c r="I310" s="7">
        <f>STDEV(F310:F314)/B$13</f>
        <v>0.93175285053795054</v>
      </c>
      <c r="J310" s="7">
        <f>I310/H310*100</f>
        <v>92.831464813744148</v>
      </c>
    </row>
    <row r="311" spans="1:10" x14ac:dyDescent="0.2">
      <c r="A311" t="s">
        <v>83</v>
      </c>
      <c r="B311" t="s">
        <v>35</v>
      </c>
      <c r="C311">
        <v>0</v>
      </c>
      <c r="D311">
        <v>2</v>
      </c>
      <c r="E311">
        <v>0.16569999999999999</v>
      </c>
      <c r="F311">
        <v>0.16569999999999999</v>
      </c>
      <c r="G311">
        <v>0</v>
      </c>
      <c r="H311" s="7"/>
      <c r="I311" s="7"/>
      <c r="J311" s="7"/>
    </row>
    <row r="312" spans="1:10" x14ac:dyDescent="0.2">
      <c r="A312" t="s">
        <v>83</v>
      </c>
      <c r="B312" t="s">
        <v>35</v>
      </c>
      <c r="C312">
        <v>0</v>
      </c>
      <c r="D312">
        <v>3</v>
      </c>
      <c r="E312">
        <v>0</v>
      </c>
      <c r="F312">
        <v>0</v>
      </c>
      <c r="G312">
        <v>0</v>
      </c>
      <c r="H312" s="7"/>
      <c r="I312" s="7"/>
      <c r="J312" s="7"/>
    </row>
    <row r="313" spans="1:10" x14ac:dyDescent="0.2">
      <c r="H313" s="7"/>
      <c r="I313" s="7"/>
      <c r="J313" s="7"/>
    </row>
    <row r="314" spans="1:10" x14ac:dyDescent="0.2">
      <c r="H314" s="7"/>
      <c r="I314" s="7"/>
      <c r="J314" s="7"/>
    </row>
    <row r="315" spans="1:10" x14ac:dyDescent="0.2">
      <c r="A315" t="s">
        <v>239</v>
      </c>
      <c r="B315" t="s">
        <v>45</v>
      </c>
      <c r="C315">
        <v>7</v>
      </c>
      <c r="D315">
        <v>1</v>
      </c>
      <c r="E315">
        <v>7.4820000000000002</v>
      </c>
      <c r="F315">
        <v>7.4820000000000002</v>
      </c>
      <c r="G315">
        <v>0</v>
      </c>
      <c r="H315" s="7">
        <f>AVERAGE(F315:F319)/B$13</f>
        <v>82.074074074074076</v>
      </c>
      <c r="I315" s="7">
        <f>STDEV(F315:F319)/B$13</f>
        <v>0.97602958195741607</v>
      </c>
      <c r="J315" s="7">
        <f>I315/H315*100</f>
        <v>1.1892057180889095</v>
      </c>
    </row>
    <row r="316" spans="1:10" x14ac:dyDescent="0.2">
      <c r="A316" t="s">
        <v>239</v>
      </c>
      <c r="B316" t="s">
        <v>45</v>
      </c>
      <c r="C316">
        <v>7</v>
      </c>
      <c r="D316">
        <v>2</v>
      </c>
      <c r="E316">
        <v>7.3090000000000002</v>
      </c>
      <c r="F316">
        <v>7.3090000000000002</v>
      </c>
      <c r="G316">
        <v>0</v>
      </c>
      <c r="H316" s="7"/>
      <c r="I316" s="7"/>
      <c r="J316" s="7"/>
    </row>
    <row r="317" spans="1:10" x14ac:dyDescent="0.2">
      <c r="A317" t="s">
        <v>239</v>
      </c>
      <c r="B317" t="s">
        <v>45</v>
      </c>
      <c r="C317">
        <v>7</v>
      </c>
      <c r="D317">
        <v>3</v>
      </c>
      <c r="E317">
        <v>7.3689999999999998</v>
      </c>
      <c r="F317">
        <v>7.3689999999999998</v>
      </c>
      <c r="G317">
        <v>0</v>
      </c>
      <c r="H317" s="7"/>
      <c r="I317" s="7"/>
      <c r="J317" s="7"/>
    </row>
    <row r="318" spans="1:10" x14ac:dyDescent="0.2">
      <c r="H318" s="7"/>
      <c r="I318" s="7"/>
      <c r="J318" s="7"/>
    </row>
    <row r="319" spans="1:10" x14ac:dyDescent="0.2">
      <c r="H319" s="7"/>
      <c r="I319" s="7"/>
      <c r="J319" s="7"/>
    </row>
    <row r="320" spans="1:10" x14ac:dyDescent="0.2">
      <c r="A320" t="s">
        <v>240</v>
      </c>
      <c r="B320" t="s">
        <v>47</v>
      </c>
      <c r="C320">
        <v>8</v>
      </c>
      <c r="D320">
        <v>1</v>
      </c>
      <c r="E320">
        <v>5.2</v>
      </c>
      <c r="F320">
        <v>5.2</v>
      </c>
      <c r="G320">
        <v>0</v>
      </c>
      <c r="H320" s="7">
        <f>AVERAGE(F320:F324)/B$13</f>
        <v>57.881481481481487</v>
      </c>
      <c r="I320" s="7">
        <f>STDEV(F320:F324)/B$13</f>
        <v>0.89341440575553466</v>
      </c>
      <c r="J320" s="7">
        <f>I320/H320*100</f>
        <v>1.5435237365881389</v>
      </c>
    </row>
    <row r="321" spans="1:10" x14ac:dyDescent="0.2">
      <c r="A321" t="s">
        <v>240</v>
      </c>
      <c r="B321" t="s">
        <v>47</v>
      </c>
      <c r="C321">
        <v>8</v>
      </c>
      <c r="D321">
        <v>2</v>
      </c>
      <c r="E321">
        <v>5.1340000000000003</v>
      </c>
      <c r="F321">
        <v>5.1340000000000003</v>
      </c>
      <c r="G321">
        <v>0</v>
      </c>
      <c r="H321" s="7"/>
      <c r="I321" s="7"/>
      <c r="J321" s="7"/>
    </row>
    <row r="322" spans="1:10" x14ac:dyDescent="0.2">
      <c r="A322" t="s">
        <v>240</v>
      </c>
      <c r="B322" t="s">
        <v>47</v>
      </c>
      <c r="C322">
        <v>8</v>
      </c>
      <c r="D322">
        <v>3</v>
      </c>
      <c r="E322">
        <v>5.2939999999999996</v>
      </c>
      <c r="F322">
        <v>5.2939999999999996</v>
      </c>
      <c r="G322">
        <v>0</v>
      </c>
      <c r="H322" s="7"/>
      <c r="I322" s="7"/>
      <c r="J322" s="7"/>
    </row>
    <row r="323" spans="1:10" x14ac:dyDescent="0.2">
      <c r="H323" s="7"/>
      <c r="I323" s="7"/>
      <c r="J323" s="7"/>
    </row>
    <row r="324" spans="1:10" x14ac:dyDescent="0.2">
      <c r="H324" s="7"/>
      <c r="I324" s="7"/>
      <c r="J324" s="7"/>
    </row>
    <row r="325" spans="1:10" x14ac:dyDescent="0.2">
      <c r="A325" t="s">
        <v>241</v>
      </c>
      <c r="B325" t="s">
        <v>49</v>
      </c>
      <c r="C325">
        <v>9</v>
      </c>
      <c r="D325">
        <v>1</v>
      </c>
      <c r="E325">
        <v>3.4289999999999998</v>
      </c>
      <c r="F325">
        <v>3.4289999999999998</v>
      </c>
      <c r="G325">
        <v>0</v>
      </c>
      <c r="H325" s="7">
        <f>AVERAGE(F325:F329)/B$13</f>
        <v>36.903703703703705</v>
      </c>
      <c r="I325" s="7">
        <f>STDEV(F325:F329)/B$13</f>
        <v>1.0801424993629485</v>
      </c>
      <c r="J325" s="7">
        <f>I325/H325*100</f>
        <v>2.9269216662785635</v>
      </c>
    </row>
    <row r="326" spans="1:10" x14ac:dyDescent="0.2">
      <c r="A326" t="s">
        <v>241</v>
      </c>
      <c r="B326" t="s">
        <v>49</v>
      </c>
      <c r="C326">
        <v>9</v>
      </c>
      <c r="D326">
        <v>2</v>
      </c>
      <c r="E326">
        <v>3.24</v>
      </c>
      <c r="F326">
        <v>3.24</v>
      </c>
      <c r="G326">
        <v>0</v>
      </c>
      <c r="H326" s="7"/>
      <c r="I326" s="7"/>
      <c r="J326" s="7"/>
    </row>
    <row r="327" spans="1:10" x14ac:dyDescent="0.2">
      <c r="A327" t="s">
        <v>241</v>
      </c>
      <c r="B327" t="s">
        <v>49</v>
      </c>
      <c r="C327">
        <v>9</v>
      </c>
      <c r="D327">
        <v>3</v>
      </c>
      <c r="E327">
        <v>3.2949999999999999</v>
      </c>
      <c r="F327">
        <v>3.2949999999999999</v>
      </c>
      <c r="G327">
        <v>0</v>
      </c>
      <c r="H327" s="7"/>
      <c r="I327" s="7"/>
      <c r="J327" s="7"/>
    </row>
    <row r="328" spans="1:10" x14ac:dyDescent="0.2">
      <c r="H328" s="7"/>
      <c r="I328" s="7"/>
      <c r="J328" s="7"/>
    </row>
    <row r="329" spans="1:10" x14ac:dyDescent="0.2">
      <c r="H329" s="7"/>
      <c r="I329" s="7"/>
      <c r="J329" s="7"/>
    </row>
    <row r="330" spans="1:10" x14ac:dyDescent="0.2">
      <c r="A330" t="s">
        <v>83</v>
      </c>
      <c r="B330" t="s">
        <v>35</v>
      </c>
      <c r="C330">
        <v>0</v>
      </c>
      <c r="D330">
        <v>1</v>
      </c>
      <c r="E330">
        <v>0.14030000000000001</v>
      </c>
      <c r="F330">
        <v>0.14030000000000001</v>
      </c>
      <c r="G330">
        <v>0</v>
      </c>
      <c r="H330" s="7">
        <f>AVERAGE(F330:F334)/B$13</f>
        <v>1.1488888888888891</v>
      </c>
      <c r="I330" s="7">
        <f>STDEV(F330:F334)/B$13</f>
        <v>1.008464790941112</v>
      </c>
      <c r="J330" s="7">
        <f>I330/H330*100</f>
        <v>87.77739959835597</v>
      </c>
    </row>
    <row r="331" spans="1:10" x14ac:dyDescent="0.2">
      <c r="A331" t="s">
        <v>83</v>
      </c>
      <c r="B331" t="s">
        <v>35</v>
      </c>
      <c r="C331">
        <v>0</v>
      </c>
      <c r="D331">
        <v>2</v>
      </c>
      <c r="E331">
        <v>0</v>
      </c>
      <c r="F331">
        <v>0</v>
      </c>
      <c r="G331">
        <v>0</v>
      </c>
      <c r="H331" s="7"/>
      <c r="I331" s="7"/>
      <c r="J331" s="7"/>
    </row>
    <row r="332" spans="1:10" x14ac:dyDescent="0.2">
      <c r="A332" t="s">
        <v>83</v>
      </c>
      <c r="B332" t="s">
        <v>35</v>
      </c>
      <c r="C332">
        <v>0</v>
      </c>
      <c r="D332">
        <v>3</v>
      </c>
      <c r="E332">
        <v>0.1699</v>
      </c>
      <c r="F332">
        <v>0.1699</v>
      </c>
      <c r="G332">
        <v>0</v>
      </c>
      <c r="H332" s="7"/>
      <c r="I332" s="7"/>
      <c r="J332" s="7"/>
    </row>
    <row r="333" spans="1:10" x14ac:dyDescent="0.2">
      <c r="H333" s="7"/>
      <c r="I333" s="7"/>
      <c r="J333" s="7"/>
    </row>
    <row r="334" spans="1:10" x14ac:dyDescent="0.2">
      <c r="H334" s="7"/>
      <c r="I334" s="7"/>
      <c r="J334" s="7"/>
    </row>
    <row r="335" spans="1:10" x14ac:dyDescent="0.2">
      <c r="A335" t="s">
        <v>242</v>
      </c>
      <c r="B335" t="s">
        <v>214</v>
      </c>
      <c r="C335">
        <v>10</v>
      </c>
      <c r="D335">
        <v>1</v>
      </c>
      <c r="E335">
        <v>6.5170000000000003</v>
      </c>
      <c r="F335">
        <v>6.5170000000000003</v>
      </c>
      <c r="G335">
        <v>0</v>
      </c>
      <c r="H335" s="7">
        <f>AVERAGE(F335:F339)/B$13</f>
        <v>73.251851851851853</v>
      </c>
      <c r="I335" s="7">
        <f>STDEV(F335:F339)/B$13</f>
        <v>1.2146397796213817</v>
      </c>
      <c r="J335" s="7">
        <f>I335/H335*100</f>
        <v>1.6581693826361261</v>
      </c>
    </row>
    <row r="336" spans="1:10" x14ac:dyDescent="0.2">
      <c r="A336" t="s">
        <v>242</v>
      </c>
      <c r="B336" t="s">
        <v>214</v>
      </c>
      <c r="C336">
        <v>10</v>
      </c>
      <c r="D336">
        <v>2</v>
      </c>
      <c r="E336">
        <v>6.5430000000000001</v>
      </c>
      <c r="F336">
        <v>6.5430000000000001</v>
      </c>
      <c r="G336">
        <v>0</v>
      </c>
      <c r="H336" s="7"/>
      <c r="I336" s="7"/>
      <c r="J336" s="7"/>
    </row>
    <row r="337" spans="1:10" x14ac:dyDescent="0.2">
      <c r="A337" t="s">
        <v>242</v>
      </c>
      <c r="B337" t="s">
        <v>214</v>
      </c>
      <c r="C337">
        <v>10</v>
      </c>
      <c r="D337">
        <v>3</v>
      </c>
      <c r="E337">
        <v>6.718</v>
      </c>
      <c r="F337">
        <v>6.718</v>
      </c>
      <c r="G337">
        <v>0</v>
      </c>
      <c r="H337" s="7"/>
      <c r="I337" s="7"/>
      <c r="J337" s="7"/>
    </row>
    <row r="338" spans="1:10" x14ac:dyDescent="0.2">
      <c r="H338" s="7"/>
      <c r="I338" s="7"/>
      <c r="J338" s="7"/>
    </row>
    <row r="339" spans="1:10" x14ac:dyDescent="0.2">
      <c r="H339" s="7"/>
      <c r="I339" s="7"/>
      <c r="J339" s="7"/>
    </row>
    <row r="340" spans="1:10" x14ac:dyDescent="0.2">
      <c r="A340" t="s">
        <v>243</v>
      </c>
      <c r="B340" t="s">
        <v>256</v>
      </c>
      <c r="C340">
        <v>11</v>
      </c>
      <c r="D340">
        <v>1</v>
      </c>
      <c r="E340">
        <v>4.1619999999999999</v>
      </c>
      <c r="F340">
        <v>4.1619999999999999</v>
      </c>
      <c r="G340">
        <v>0</v>
      </c>
      <c r="H340" s="7">
        <f>AVERAGE(F340:F344)/B$13</f>
        <v>47.177777777777777</v>
      </c>
      <c r="I340" s="7">
        <f>STDEV(F340:F344)/B$13</f>
        <v>0.82312263010898268</v>
      </c>
      <c r="J340" s="7">
        <f>I340/H340*100</f>
        <v>1.7447253111118333</v>
      </c>
    </row>
    <row r="341" spans="1:10" x14ac:dyDescent="0.2">
      <c r="A341" t="s">
        <v>243</v>
      </c>
      <c r="B341" t="s">
        <v>256</v>
      </c>
      <c r="C341">
        <v>11</v>
      </c>
      <c r="D341">
        <v>2</v>
      </c>
      <c r="E341">
        <v>4.274</v>
      </c>
      <c r="F341">
        <v>4.274</v>
      </c>
      <c r="G341">
        <v>0</v>
      </c>
      <c r="H341" s="7"/>
      <c r="I341" s="7"/>
      <c r="J341" s="7"/>
    </row>
    <row r="342" spans="1:10" x14ac:dyDescent="0.2">
      <c r="A342" t="s">
        <v>243</v>
      </c>
      <c r="B342" t="s">
        <v>256</v>
      </c>
      <c r="C342">
        <v>11</v>
      </c>
      <c r="D342">
        <v>3</v>
      </c>
      <c r="E342">
        <v>4.3019999999999996</v>
      </c>
      <c r="F342">
        <v>4.3019999999999996</v>
      </c>
      <c r="G342">
        <v>0</v>
      </c>
      <c r="H342" s="7"/>
      <c r="I342" s="7"/>
      <c r="J342" s="7"/>
    </row>
    <row r="343" spans="1:10" x14ac:dyDescent="0.2">
      <c r="H343" s="7"/>
      <c r="I343" s="7"/>
      <c r="J343" s="7"/>
    </row>
    <row r="344" spans="1:10" x14ac:dyDescent="0.2">
      <c r="H344" s="7"/>
      <c r="I344" s="7"/>
      <c r="J344" s="7"/>
    </row>
    <row r="345" spans="1:10" x14ac:dyDescent="0.2">
      <c r="A345" t="s">
        <v>244</v>
      </c>
      <c r="B345" t="s">
        <v>215</v>
      </c>
      <c r="C345">
        <v>12</v>
      </c>
      <c r="D345">
        <v>1</v>
      </c>
      <c r="E345">
        <v>3.698</v>
      </c>
      <c r="F345">
        <v>3.698</v>
      </c>
      <c r="G345">
        <v>0</v>
      </c>
      <c r="H345" s="7">
        <f>AVERAGE(F345:F349)/B$13</f>
        <v>41.61851851851852</v>
      </c>
      <c r="I345" s="7">
        <f>STDEV(F345:F349)/B$13</f>
        <v>0.4595130720387452</v>
      </c>
      <c r="J345" s="7">
        <f>I345/H345*100</f>
        <v>1.1041072301367019</v>
      </c>
    </row>
    <row r="346" spans="1:10" x14ac:dyDescent="0.2">
      <c r="A346" t="s">
        <v>244</v>
      </c>
      <c r="B346" t="s">
        <v>215</v>
      </c>
      <c r="C346">
        <v>12</v>
      </c>
      <c r="D346">
        <v>2</v>
      </c>
      <c r="E346">
        <v>3.7719999999999998</v>
      </c>
      <c r="F346">
        <v>3.7719999999999998</v>
      </c>
      <c r="G346">
        <v>0</v>
      </c>
      <c r="H346" s="7"/>
      <c r="I346" s="7"/>
      <c r="J346" s="7"/>
    </row>
    <row r="347" spans="1:10" x14ac:dyDescent="0.2">
      <c r="A347" t="s">
        <v>244</v>
      </c>
      <c r="B347" t="s">
        <v>215</v>
      </c>
      <c r="C347">
        <v>12</v>
      </c>
      <c r="D347">
        <v>3</v>
      </c>
      <c r="E347">
        <v>3.7669999999999999</v>
      </c>
      <c r="F347">
        <v>3.7669999999999999</v>
      </c>
      <c r="G347">
        <v>0</v>
      </c>
      <c r="H347" s="7"/>
      <c r="I347" s="7"/>
      <c r="J347" s="7"/>
    </row>
    <row r="348" spans="1:10" x14ac:dyDescent="0.2">
      <c r="H348" s="7"/>
      <c r="I348" s="7"/>
      <c r="J348" s="7"/>
    </row>
    <row r="349" spans="1:10" x14ac:dyDescent="0.2">
      <c r="H349" s="7"/>
      <c r="I349" s="7"/>
      <c r="J349" s="7"/>
    </row>
    <row r="350" spans="1:10" x14ac:dyDescent="0.2">
      <c r="A350" t="s">
        <v>83</v>
      </c>
      <c r="B350" t="s">
        <v>35</v>
      </c>
      <c r="C350">
        <v>0</v>
      </c>
      <c r="D350">
        <v>1</v>
      </c>
      <c r="E350">
        <v>0</v>
      </c>
      <c r="F350">
        <v>0</v>
      </c>
      <c r="G350">
        <v>0</v>
      </c>
      <c r="H350" s="7">
        <f>AVERAGE(F350:F354)/B$13</f>
        <v>1.1666666666666667</v>
      </c>
      <c r="I350" s="7">
        <f>STDEV(F350:F354)/B$13</f>
        <v>1.0209527141079771</v>
      </c>
      <c r="J350" s="7">
        <f>I350/H350*100</f>
        <v>87.510232637826604</v>
      </c>
    </row>
    <row r="351" spans="1:10" x14ac:dyDescent="0.2">
      <c r="A351" t="s">
        <v>83</v>
      </c>
      <c r="B351" t="s">
        <v>35</v>
      </c>
      <c r="C351">
        <v>0</v>
      </c>
      <c r="D351">
        <v>2</v>
      </c>
      <c r="E351">
        <v>0.17069999999999999</v>
      </c>
      <c r="F351">
        <v>0.17069999999999999</v>
      </c>
      <c r="G351">
        <v>0</v>
      </c>
      <c r="H351" s="7"/>
      <c r="I351" s="7"/>
      <c r="J351" s="7"/>
    </row>
    <row r="352" spans="1:10" x14ac:dyDescent="0.2">
      <c r="A352" t="s">
        <v>83</v>
      </c>
      <c r="B352" t="s">
        <v>35</v>
      </c>
      <c r="C352">
        <v>0</v>
      </c>
      <c r="D352">
        <v>3</v>
      </c>
      <c r="E352">
        <v>0.14430000000000001</v>
      </c>
      <c r="F352">
        <v>0.14430000000000001</v>
      </c>
      <c r="G352">
        <v>0</v>
      </c>
      <c r="H352" s="7"/>
      <c r="I352" s="7"/>
      <c r="J352" s="7"/>
    </row>
    <row r="353" spans="1:10" x14ac:dyDescent="0.2">
      <c r="H353" s="7"/>
      <c r="I353" s="7"/>
      <c r="J353" s="7"/>
    </row>
    <row r="354" spans="1:10" x14ac:dyDescent="0.2">
      <c r="H354" s="7"/>
      <c r="I354" s="7"/>
      <c r="J354" s="7"/>
    </row>
    <row r="355" spans="1:10" x14ac:dyDescent="0.2">
      <c r="A355" t="s">
        <v>245</v>
      </c>
      <c r="B355" t="s">
        <v>216</v>
      </c>
      <c r="C355">
        <v>13</v>
      </c>
      <c r="D355">
        <v>1</v>
      </c>
      <c r="E355">
        <v>6.2220000000000004</v>
      </c>
      <c r="F355">
        <v>6.2220000000000004</v>
      </c>
      <c r="G355">
        <v>0</v>
      </c>
      <c r="H355" s="7">
        <f>AVERAGE(F355:F359)/B$13</f>
        <v>69.322222222222223</v>
      </c>
      <c r="I355" s="7">
        <f>STDEV(F355:F359)/B$13</f>
        <v>0.51026500014244858</v>
      </c>
      <c r="J355" s="7">
        <f>I355/H355*100</f>
        <v>0.73607709589389925</v>
      </c>
    </row>
    <row r="356" spans="1:10" x14ac:dyDescent="0.2">
      <c r="A356" t="s">
        <v>245</v>
      </c>
      <c r="B356" t="s">
        <v>216</v>
      </c>
      <c r="C356">
        <v>13</v>
      </c>
      <c r="D356">
        <v>2</v>
      </c>
      <c r="E356">
        <v>6.2039999999999997</v>
      </c>
      <c r="F356">
        <v>6.2039999999999997</v>
      </c>
      <c r="G356">
        <v>0</v>
      </c>
      <c r="H356" s="7"/>
      <c r="I356" s="7"/>
      <c r="J356" s="7"/>
    </row>
    <row r="357" spans="1:10" x14ac:dyDescent="0.2">
      <c r="A357" t="s">
        <v>245</v>
      </c>
      <c r="B357" t="s">
        <v>216</v>
      </c>
      <c r="C357">
        <v>13</v>
      </c>
      <c r="D357">
        <v>3</v>
      </c>
      <c r="E357">
        <v>6.4489999999999998</v>
      </c>
      <c r="G357">
        <v>1</v>
      </c>
      <c r="H357" s="7"/>
      <c r="I357" s="7"/>
      <c r="J357" s="7"/>
    </row>
    <row r="358" spans="1:10" x14ac:dyDescent="0.2">
      <c r="A358" t="s">
        <v>245</v>
      </c>
      <c r="B358" t="s">
        <v>216</v>
      </c>
      <c r="C358">
        <v>13</v>
      </c>
      <c r="D358">
        <v>4</v>
      </c>
      <c r="E358">
        <v>6.2910000000000004</v>
      </c>
      <c r="F358">
        <v>6.2910000000000004</v>
      </c>
      <c r="G358">
        <v>0</v>
      </c>
      <c r="H358" s="7"/>
      <c r="I358" s="7"/>
      <c r="J358" s="7"/>
    </row>
    <row r="359" spans="1:10" x14ac:dyDescent="0.2"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A361" t="s">
        <v>246</v>
      </c>
      <c r="B361" t="s">
        <v>257</v>
      </c>
      <c r="C361">
        <v>14</v>
      </c>
      <c r="D361">
        <v>1</v>
      </c>
      <c r="E361">
        <v>3.9340000000000002</v>
      </c>
      <c r="G361">
        <v>1</v>
      </c>
      <c r="H361" s="7">
        <f>AVERAGE(F361:F365)/B$13</f>
        <v>46.625925925925927</v>
      </c>
      <c r="I361" s="7">
        <f>STDEV(F361:F365)/B$13</f>
        <v>3.2075014954984223E-2</v>
      </c>
      <c r="J361" s="7">
        <f>I361/H361*100</f>
        <v>6.8792231613676535E-2</v>
      </c>
    </row>
    <row r="362" spans="1:10" x14ac:dyDescent="0.2">
      <c r="A362" t="s">
        <v>246</v>
      </c>
      <c r="B362" t="s">
        <v>257</v>
      </c>
      <c r="C362">
        <v>14</v>
      </c>
      <c r="D362">
        <v>2</v>
      </c>
      <c r="E362">
        <v>4.1980000000000004</v>
      </c>
      <c r="F362">
        <v>4.1980000000000004</v>
      </c>
      <c r="G362">
        <v>0</v>
      </c>
      <c r="H362" s="7"/>
      <c r="I362" s="7"/>
      <c r="J362" s="7"/>
    </row>
    <row r="363" spans="1:10" x14ac:dyDescent="0.2">
      <c r="A363" t="s">
        <v>246</v>
      </c>
      <c r="B363" t="s">
        <v>257</v>
      </c>
      <c r="C363">
        <v>14</v>
      </c>
      <c r="D363">
        <v>3</v>
      </c>
      <c r="E363">
        <v>4.1980000000000004</v>
      </c>
      <c r="F363">
        <v>4.1980000000000004</v>
      </c>
      <c r="G363">
        <v>0</v>
      </c>
      <c r="H363" s="7"/>
      <c r="I363" s="7"/>
      <c r="J363" s="7"/>
    </row>
    <row r="364" spans="1:10" x14ac:dyDescent="0.2">
      <c r="A364" t="s">
        <v>246</v>
      </c>
      <c r="B364" t="s">
        <v>257</v>
      </c>
      <c r="C364">
        <v>14</v>
      </c>
      <c r="D364">
        <v>4</v>
      </c>
      <c r="E364">
        <v>4.1929999999999996</v>
      </c>
      <c r="F364">
        <v>4.1929999999999996</v>
      </c>
      <c r="G364">
        <v>0</v>
      </c>
      <c r="H364" s="7"/>
      <c r="I364" s="7"/>
      <c r="J364" s="7"/>
    </row>
    <row r="365" spans="1:10" x14ac:dyDescent="0.2">
      <c r="H365" s="7"/>
      <c r="I365" s="7"/>
      <c r="J365" s="7"/>
    </row>
    <row r="366" spans="1:10" x14ac:dyDescent="0.2">
      <c r="H366" s="7"/>
      <c r="I366" s="7"/>
      <c r="J366" s="7"/>
    </row>
    <row r="367" spans="1:10" x14ac:dyDescent="0.2">
      <c r="A367" t="s">
        <v>83</v>
      </c>
      <c r="B367" t="s">
        <v>35</v>
      </c>
      <c r="C367">
        <v>0</v>
      </c>
      <c r="D367">
        <v>1</v>
      </c>
      <c r="E367">
        <v>0.14419999999999999</v>
      </c>
      <c r="F367">
        <v>0.14419999999999999</v>
      </c>
      <c r="G367">
        <v>0</v>
      </c>
      <c r="H367" s="7">
        <f>AVERAGE(F367:F371)/B$13</f>
        <v>1.6170370370370371</v>
      </c>
      <c r="I367" s="7">
        <f>STDEV(F367:F371)/B$13</f>
        <v>0.1206839221002448</v>
      </c>
      <c r="J367" s="7">
        <f>I367/H367*100</f>
        <v>7.4632750726216432</v>
      </c>
    </row>
    <row r="368" spans="1:10" x14ac:dyDescent="0.2">
      <c r="A368" t="s">
        <v>83</v>
      </c>
      <c r="B368" t="s">
        <v>35</v>
      </c>
      <c r="C368">
        <v>0</v>
      </c>
      <c r="D368">
        <v>2</v>
      </c>
      <c r="E368">
        <v>0.157</v>
      </c>
      <c r="F368">
        <v>0.157</v>
      </c>
      <c r="G368">
        <v>0</v>
      </c>
      <c r="H368" s="7"/>
      <c r="I368" s="7"/>
      <c r="J368" s="7"/>
    </row>
    <row r="369" spans="1:10" x14ac:dyDescent="0.2">
      <c r="A369" t="s">
        <v>83</v>
      </c>
      <c r="B369" t="s">
        <v>35</v>
      </c>
      <c r="C369">
        <v>0</v>
      </c>
      <c r="D369">
        <v>3</v>
      </c>
      <c r="E369">
        <v>0.13539999999999999</v>
      </c>
      <c r="F369">
        <v>0.13539999999999999</v>
      </c>
      <c r="G369">
        <v>0</v>
      </c>
      <c r="H369" s="7"/>
      <c r="I369" s="7"/>
      <c r="J369" s="7"/>
    </row>
    <row r="370" spans="1:10" x14ac:dyDescent="0.2">
      <c r="H370" s="7"/>
      <c r="I370" s="7"/>
      <c r="J370" s="7"/>
    </row>
    <row r="371" spans="1:10" x14ac:dyDescent="0.2">
      <c r="H371" s="7"/>
      <c r="I371" s="7"/>
      <c r="J371" s="7"/>
    </row>
    <row r="372" spans="1:10" x14ac:dyDescent="0.2">
      <c r="A372" t="s">
        <v>247</v>
      </c>
      <c r="B372" t="s">
        <v>217</v>
      </c>
      <c r="C372">
        <v>15</v>
      </c>
      <c r="D372">
        <v>1</v>
      </c>
      <c r="E372">
        <v>6.5640000000000001</v>
      </c>
      <c r="F372">
        <v>6.5640000000000001</v>
      </c>
      <c r="G372">
        <v>0</v>
      </c>
      <c r="H372" s="7">
        <f>AVERAGE(F372:F376)/B$13</f>
        <v>72.129629629629633</v>
      </c>
      <c r="I372" s="7">
        <f>STDEV(F372:F376)/B$13</f>
        <v>0.94479296401696966</v>
      </c>
      <c r="J372" s="7">
        <f>I372/H372*100</f>
        <v>1.3098541734766715</v>
      </c>
    </row>
    <row r="373" spans="1:10" x14ac:dyDescent="0.2">
      <c r="A373" t="s">
        <v>247</v>
      </c>
      <c r="B373" t="s">
        <v>217</v>
      </c>
      <c r="C373">
        <v>15</v>
      </c>
      <c r="D373">
        <v>2</v>
      </c>
      <c r="E373">
        <v>6.3979999999999997</v>
      </c>
      <c r="F373">
        <v>6.3979999999999997</v>
      </c>
      <c r="G373">
        <v>0</v>
      </c>
      <c r="H373" s="7"/>
      <c r="I373" s="7"/>
      <c r="J373" s="7"/>
    </row>
    <row r="374" spans="1:10" x14ac:dyDescent="0.2">
      <c r="A374" t="s">
        <v>247</v>
      </c>
      <c r="B374" t="s">
        <v>217</v>
      </c>
      <c r="C374">
        <v>15</v>
      </c>
      <c r="D374">
        <v>3</v>
      </c>
      <c r="E374">
        <v>6.5129999999999999</v>
      </c>
      <c r="F374">
        <v>6.5129999999999999</v>
      </c>
      <c r="G374">
        <v>0</v>
      </c>
      <c r="H374" s="7"/>
      <c r="I374" s="7"/>
      <c r="J374" s="7"/>
    </row>
    <row r="375" spans="1:10" x14ac:dyDescent="0.2">
      <c r="H375" s="7"/>
      <c r="I375" s="7"/>
      <c r="J375" s="7"/>
    </row>
    <row r="376" spans="1:10" x14ac:dyDescent="0.2">
      <c r="H376" s="7"/>
      <c r="I376" s="7"/>
      <c r="J376" s="7"/>
    </row>
    <row r="377" spans="1:10" x14ac:dyDescent="0.2">
      <c r="A377" t="s">
        <v>248</v>
      </c>
      <c r="B377" t="s">
        <v>218</v>
      </c>
      <c r="C377">
        <v>16</v>
      </c>
      <c r="D377">
        <v>1</v>
      </c>
      <c r="E377">
        <v>5.016</v>
      </c>
      <c r="G377">
        <v>1</v>
      </c>
      <c r="H377" s="7">
        <f>AVERAGE(F377:F381)/B$13</f>
        <v>45.68518518518519</v>
      </c>
      <c r="I377" s="7">
        <f>STDEV(F377:F381)/B$13</f>
        <v>0.50873036508757874</v>
      </c>
      <c r="J377" s="7">
        <f>I377/H377*100</f>
        <v>1.1135565348491792</v>
      </c>
    </row>
    <row r="378" spans="1:10" x14ac:dyDescent="0.2">
      <c r="A378" t="s">
        <v>248</v>
      </c>
      <c r="B378" t="s">
        <v>218</v>
      </c>
      <c r="C378">
        <v>16</v>
      </c>
      <c r="D378">
        <v>2</v>
      </c>
      <c r="E378">
        <v>4.0590000000000002</v>
      </c>
      <c r="F378">
        <v>4.0590000000000002</v>
      </c>
      <c r="G378">
        <v>0</v>
      </c>
      <c r="H378" s="7"/>
      <c r="I378" s="7"/>
      <c r="J378" s="7"/>
    </row>
    <row r="379" spans="1:10" x14ac:dyDescent="0.2">
      <c r="A379" t="s">
        <v>248</v>
      </c>
      <c r="B379" t="s">
        <v>218</v>
      </c>
      <c r="C379">
        <v>16</v>
      </c>
      <c r="D379">
        <v>3</v>
      </c>
      <c r="E379">
        <v>4.1340000000000003</v>
      </c>
      <c r="F379">
        <v>4.1340000000000003</v>
      </c>
      <c r="G379">
        <v>0</v>
      </c>
      <c r="H379" s="7"/>
      <c r="I379" s="7"/>
      <c r="J379" s="7"/>
    </row>
    <row r="380" spans="1:10" x14ac:dyDescent="0.2">
      <c r="A380" t="s">
        <v>248</v>
      </c>
      <c r="B380" t="s">
        <v>218</v>
      </c>
      <c r="C380">
        <v>16</v>
      </c>
      <c r="D380">
        <v>4</v>
      </c>
      <c r="E380">
        <v>4.1420000000000003</v>
      </c>
      <c r="F380">
        <v>4.1420000000000003</v>
      </c>
      <c r="G380">
        <v>0</v>
      </c>
      <c r="H380" s="7"/>
      <c r="I380" s="7"/>
      <c r="J380" s="7"/>
    </row>
    <row r="381" spans="1:10" x14ac:dyDescent="0.2">
      <c r="H381" s="7"/>
      <c r="I381" s="7"/>
      <c r="J381" s="7"/>
    </row>
    <row r="382" spans="1:10" x14ac:dyDescent="0.2">
      <c r="H382" s="7"/>
      <c r="I382" s="7"/>
      <c r="J382" s="7"/>
    </row>
    <row r="383" spans="1:10" x14ac:dyDescent="0.2">
      <c r="A383" t="s">
        <v>83</v>
      </c>
      <c r="B383" t="s">
        <v>35</v>
      </c>
      <c r="C383">
        <v>0</v>
      </c>
      <c r="D383">
        <v>1</v>
      </c>
      <c r="E383">
        <v>0.13519999999999999</v>
      </c>
      <c r="F383">
        <v>0.13519999999999999</v>
      </c>
      <c r="G383">
        <v>0</v>
      </c>
      <c r="H383" s="7">
        <f>AVERAGE(F383:F387)/B$13</f>
        <v>1.9862962962962962</v>
      </c>
      <c r="I383" s="7">
        <f>STDEV(F383:F387)/B$13</f>
        <v>0.42017681953051933</v>
      </c>
      <c r="J383" s="7">
        <f>I383/H383*100</f>
        <v>21.153783567637557</v>
      </c>
    </row>
    <row r="384" spans="1:10" x14ac:dyDescent="0.2">
      <c r="A384" t="s">
        <v>83</v>
      </c>
      <c r="B384" t="s">
        <v>35</v>
      </c>
      <c r="C384">
        <v>0</v>
      </c>
      <c r="D384">
        <v>2</v>
      </c>
      <c r="E384">
        <v>0.19800000000000001</v>
      </c>
      <c r="F384">
        <v>0.19800000000000001</v>
      </c>
      <c r="G384">
        <v>0</v>
      </c>
      <c r="H384" s="7"/>
      <c r="I384" s="7"/>
      <c r="J384" s="7"/>
    </row>
    <row r="385" spans="1:10" x14ac:dyDescent="0.2">
      <c r="A385" t="s">
        <v>83</v>
      </c>
      <c r="B385" t="s">
        <v>35</v>
      </c>
      <c r="C385">
        <v>0</v>
      </c>
      <c r="D385">
        <v>3</v>
      </c>
      <c r="E385">
        <v>0.2031</v>
      </c>
      <c r="F385">
        <v>0.2031</v>
      </c>
      <c r="G385">
        <v>0</v>
      </c>
      <c r="H385" s="7"/>
      <c r="I385" s="7"/>
      <c r="J385" s="7"/>
    </row>
    <row r="386" spans="1:10" x14ac:dyDescent="0.2">
      <c r="H386" s="7"/>
      <c r="I386" s="7"/>
      <c r="J386" s="7"/>
    </row>
    <row r="387" spans="1:10" x14ac:dyDescent="0.2">
      <c r="H387" s="7"/>
      <c r="I387" s="7"/>
      <c r="J387" s="7"/>
    </row>
    <row r="388" spans="1:10" x14ac:dyDescent="0.2">
      <c r="A388" t="s">
        <v>249</v>
      </c>
      <c r="B388" t="s">
        <v>219</v>
      </c>
      <c r="C388">
        <v>17</v>
      </c>
      <c r="D388">
        <v>1</v>
      </c>
      <c r="E388">
        <v>6.7489999999999997</v>
      </c>
      <c r="F388">
        <v>6.7489999999999997</v>
      </c>
      <c r="G388">
        <v>0</v>
      </c>
      <c r="H388" s="7">
        <f>AVERAGE(F388:F392)/B$13</f>
        <v>75.525925925925932</v>
      </c>
      <c r="I388" s="7">
        <f>STDEV(F388:F392)/B$13</f>
        <v>0.47249447489530016</v>
      </c>
      <c r="J388" s="7">
        <f>I388/H388*100</f>
        <v>0.62560566997710387</v>
      </c>
    </row>
    <row r="389" spans="1:10" x14ac:dyDescent="0.2">
      <c r="A389" t="s">
        <v>249</v>
      </c>
      <c r="B389" t="s">
        <v>219</v>
      </c>
      <c r="C389">
        <v>17</v>
      </c>
      <c r="D389">
        <v>2</v>
      </c>
      <c r="E389">
        <v>7.8369999999999997</v>
      </c>
      <c r="G389">
        <v>1</v>
      </c>
      <c r="H389" s="7"/>
      <c r="I389" s="7"/>
      <c r="J389" s="7"/>
    </row>
    <row r="390" spans="1:10" x14ac:dyDescent="0.2">
      <c r="A390" t="s">
        <v>249</v>
      </c>
      <c r="B390" t="s">
        <v>219</v>
      </c>
      <c r="C390">
        <v>17</v>
      </c>
      <c r="D390">
        <v>3</v>
      </c>
      <c r="E390">
        <v>6.8289999999999997</v>
      </c>
      <c r="F390">
        <v>6.8289999999999997</v>
      </c>
      <c r="G390">
        <v>0</v>
      </c>
      <c r="H390" s="7"/>
      <c r="I390" s="7"/>
      <c r="J390" s="7"/>
    </row>
    <row r="391" spans="1:10" x14ac:dyDescent="0.2">
      <c r="A391" t="s">
        <v>249</v>
      </c>
      <c r="B391" t="s">
        <v>219</v>
      </c>
      <c r="C391">
        <v>17</v>
      </c>
      <c r="D391">
        <v>4</v>
      </c>
      <c r="E391">
        <v>6.8140000000000001</v>
      </c>
      <c r="F391">
        <v>6.8140000000000001</v>
      </c>
      <c r="G391">
        <v>0</v>
      </c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H393" s="7"/>
      <c r="I393" s="7"/>
      <c r="J393" s="7"/>
    </row>
    <row r="394" spans="1:10" x14ac:dyDescent="0.2">
      <c r="A394" t="s">
        <v>250</v>
      </c>
      <c r="B394" t="s">
        <v>220</v>
      </c>
      <c r="C394">
        <v>18</v>
      </c>
      <c r="D394">
        <v>1</v>
      </c>
      <c r="E394">
        <v>3.4649999999999999</v>
      </c>
      <c r="G394">
        <v>1</v>
      </c>
      <c r="H394" s="7">
        <f>AVERAGE(F394:F398)/B$13</f>
        <v>41.36296296296296</v>
      </c>
      <c r="I394" s="7">
        <f>STDEV(F394:F398)/B$13</f>
        <v>1.0387749987087629</v>
      </c>
      <c r="J394" s="7">
        <f>I394/H394*100</f>
        <v>2.511365057766529</v>
      </c>
    </row>
    <row r="395" spans="1:10" x14ac:dyDescent="0.2">
      <c r="A395" t="s">
        <v>250</v>
      </c>
      <c r="B395" t="s">
        <v>220</v>
      </c>
      <c r="C395">
        <v>18</v>
      </c>
      <c r="D395">
        <v>2</v>
      </c>
      <c r="E395">
        <v>3.6789999999999998</v>
      </c>
      <c r="F395">
        <v>3.6789999999999998</v>
      </c>
      <c r="G395">
        <v>0</v>
      </c>
      <c r="H395" s="7"/>
      <c r="I395" s="7"/>
      <c r="J395" s="7"/>
    </row>
    <row r="396" spans="1:10" x14ac:dyDescent="0.2">
      <c r="A396" t="s">
        <v>250</v>
      </c>
      <c r="B396" t="s">
        <v>220</v>
      </c>
      <c r="C396">
        <v>18</v>
      </c>
      <c r="D396">
        <v>3</v>
      </c>
      <c r="E396">
        <v>3.6589999999999998</v>
      </c>
      <c r="F396">
        <v>3.6589999999999998</v>
      </c>
      <c r="G396">
        <v>0</v>
      </c>
      <c r="H396" s="7"/>
      <c r="I396" s="7"/>
      <c r="J396" s="7"/>
    </row>
    <row r="397" spans="1:10" x14ac:dyDescent="0.2">
      <c r="A397" t="s">
        <v>250</v>
      </c>
      <c r="B397" t="s">
        <v>220</v>
      </c>
      <c r="C397">
        <v>18</v>
      </c>
      <c r="D397">
        <v>4</v>
      </c>
      <c r="E397">
        <v>3.83</v>
      </c>
      <c r="F397">
        <v>3.83</v>
      </c>
      <c r="G397">
        <v>0</v>
      </c>
      <c r="H397" s="7"/>
      <c r="I397" s="7"/>
      <c r="J397" s="7"/>
    </row>
    <row r="398" spans="1:10" x14ac:dyDescent="0.2">
      <c r="H398" s="7"/>
      <c r="I398" s="7"/>
      <c r="J398" s="7"/>
    </row>
    <row r="399" spans="1:10" x14ac:dyDescent="0.2">
      <c r="H399" s="7"/>
      <c r="I399" s="7"/>
      <c r="J399" s="7"/>
    </row>
    <row r="400" spans="1:10" x14ac:dyDescent="0.2">
      <c r="A400" t="s">
        <v>83</v>
      </c>
      <c r="B400" t="s">
        <v>35</v>
      </c>
      <c r="C400">
        <v>0</v>
      </c>
      <c r="D400">
        <v>1</v>
      </c>
      <c r="E400">
        <v>0.1246</v>
      </c>
      <c r="F400">
        <v>0.1246</v>
      </c>
      <c r="G400">
        <v>0</v>
      </c>
      <c r="H400" s="7">
        <f>AVERAGE(F400:F404)/B$13</f>
        <v>1.4485185185185185</v>
      </c>
      <c r="I400" s="7">
        <f>STDEV(F400:F404)/B$13</f>
        <v>0.17092462179992832</v>
      </c>
      <c r="J400" s="7">
        <f>I400/H400*100</f>
        <v>11.79996110610602</v>
      </c>
    </row>
    <row r="401" spans="1:10" x14ac:dyDescent="0.2">
      <c r="A401" t="s">
        <v>83</v>
      </c>
      <c r="B401" t="s">
        <v>35</v>
      </c>
      <c r="C401">
        <v>0</v>
      </c>
      <c r="D401">
        <v>2</v>
      </c>
      <c r="E401">
        <v>0.14779999999999999</v>
      </c>
      <c r="F401">
        <v>0.14779999999999999</v>
      </c>
      <c r="G401">
        <v>0</v>
      </c>
      <c r="H401" s="7"/>
      <c r="I401" s="7"/>
      <c r="J401" s="7"/>
    </row>
    <row r="402" spans="1:10" x14ac:dyDescent="0.2">
      <c r="A402" t="s">
        <v>83</v>
      </c>
      <c r="B402" t="s">
        <v>35</v>
      </c>
      <c r="C402">
        <v>0</v>
      </c>
      <c r="D402">
        <v>3</v>
      </c>
      <c r="E402">
        <v>0.1187</v>
      </c>
      <c r="F402">
        <v>0.1187</v>
      </c>
      <c r="G402">
        <v>0</v>
      </c>
      <c r="H402" s="7"/>
      <c r="I402" s="7"/>
      <c r="J402" s="7"/>
    </row>
    <row r="403" spans="1:10" x14ac:dyDescent="0.2">
      <c r="H403" s="7"/>
      <c r="I403" s="7"/>
      <c r="J403" s="7"/>
    </row>
    <row r="404" spans="1:10" x14ac:dyDescent="0.2">
      <c r="H404" s="7"/>
      <c r="I404" s="7"/>
      <c r="J404" s="7"/>
    </row>
    <row r="405" spans="1:10" x14ac:dyDescent="0.2">
      <c r="A405" t="s">
        <v>251</v>
      </c>
      <c r="B405" t="s">
        <v>221</v>
      </c>
      <c r="C405">
        <v>19</v>
      </c>
      <c r="D405">
        <v>1</v>
      </c>
      <c r="E405">
        <v>5.4690000000000003</v>
      </c>
      <c r="F405">
        <v>5.4690000000000003</v>
      </c>
      <c r="G405">
        <v>0</v>
      </c>
      <c r="H405" s="7">
        <f>AVERAGE(F405:F409)/B$13</f>
        <v>60.837037037037028</v>
      </c>
      <c r="I405" s="7">
        <f>STDEV(F405:F409)/B$13</f>
        <v>0.36621745771802017</v>
      </c>
      <c r="J405" s="7">
        <f>I405/H405*100</f>
        <v>0.60196465106456509</v>
      </c>
    </row>
    <row r="406" spans="1:10" x14ac:dyDescent="0.2">
      <c r="A406" t="s">
        <v>251</v>
      </c>
      <c r="B406" t="s">
        <v>221</v>
      </c>
      <c r="C406">
        <v>19</v>
      </c>
      <c r="D406">
        <v>2</v>
      </c>
      <c r="E406">
        <v>5.4459999999999997</v>
      </c>
      <c r="F406">
        <v>5.4459999999999997</v>
      </c>
      <c r="G406">
        <v>0</v>
      </c>
      <c r="H406" s="7"/>
      <c r="I406" s="7"/>
      <c r="J406" s="7"/>
    </row>
    <row r="407" spans="1:10" x14ac:dyDescent="0.2">
      <c r="A407" t="s">
        <v>251</v>
      </c>
      <c r="B407" t="s">
        <v>221</v>
      </c>
      <c r="C407">
        <v>19</v>
      </c>
      <c r="D407">
        <v>3</v>
      </c>
      <c r="E407">
        <v>5.5110000000000001</v>
      </c>
      <c r="F407">
        <v>5.5110000000000001</v>
      </c>
      <c r="G407">
        <v>0</v>
      </c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H409" s="7"/>
      <c r="I409" s="7"/>
      <c r="J409" s="7"/>
    </row>
    <row r="410" spans="1:10" x14ac:dyDescent="0.2">
      <c r="A410" t="s">
        <v>252</v>
      </c>
      <c r="B410" t="s">
        <v>222</v>
      </c>
      <c r="C410">
        <v>20</v>
      </c>
      <c r="D410">
        <v>1</v>
      </c>
      <c r="E410">
        <v>3.9319999999999999</v>
      </c>
      <c r="F410">
        <v>3.9319999999999999</v>
      </c>
      <c r="G410">
        <v>0</v>
      </c>
      <c r="H410" s="7">
        <f>AVERAGE(F410:F414)/B$13</f>
        <v>43.296296296296298</v>
      </c>
      <c r="I410" s="7">
        <f>STDEV(F410:F414)/B$13</f>
        <v>0.41874788863787932</v>
      </c>
      <c r="J410" s="7">
        <f>I410/H410*100</f>
        <v>0.96716792072050817</v>
      </c>
    </row>
    <row r="411" spans="1:10" x14ac:dyDescent="0.2">
      <c r="A411" t="s">
        <v>252</v>
      </c>
      <c r="B411" t="s">
        <v>222</v>
      </c>
      <c r="C411">
        <v>20</v>
      </c>
      <c r="D411">
        <v>2</v>
      </c>
      <c r="E411">
        <v>3.8570000000000002</v>
      </c>
      <c r="F411">
        <v>3.8570000000000002</v>
      </c>
      <c r="G411">
        <v>0</v>
      </c>
      <c r="H411" s="7"/>
      <c r="I411" s="7"/>
      <c r="J411" s="7"/>
    </row>
    <row r="412" spans="1:10" x14ac:dyDescent="0.2">
      <c r="A412" t="s">
        <v>252</v>
      </c>
      <c r="B412" t="s">
        <v>222</v>
      </c>
      <c r="C412">
        <v>20</v>
      </c>
      <c r="D412">
        <v>3</v>
      </c>
      <c r="E412">
        <v>3.9009999999999998</v>
      </c>
      <c r="F412">
        <v>3.9009999999999998</v>
      </c>
      <c r="G412">
        <v>0</v>
      </c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H414" s="7"/>
      <c r="I414" s="7"/>
      <c r="J414" s="7"/>
    </row>
    <row r="415" spans="1:10" x14ac:dyDescent="0.2">
      <c r="A415" t="s">
        <v>92</v>
      </c>
      <c r="B415" t="s">
        <v>35</v>
      </c>
      <c r="C415">
        <v>0</v>
      </c>
      <c r="D415">
        <v>1</v>
      </c>
      <c r="E415">
        <v>0.1053</v>
      </c>
      <c r="F415">
        <v>0.1053</v>
      </c>
      <c r="G415">
        <v>0</v>
      </c>
      <c r="H415" s="7">
        <f>AVERAGE(F415:F419)/B$13</f>
        <v>0.39</v>
      </c>
      <c r="I415" s="7">
        <f>STDEV(F415:F419)/B$13</f>
        <v>0.67549981495186218</v>
      </c>
      <c r="J415" s="7">
        <f>I415/H415*100</f>
        <v>173.20508075688775</v>
      </c>
    </row>
    <row r="416" spans="1:10" x14ac:dyDescent="0.2">
      <c r="A416" t="s">
        <v>92</v>
      </c>
      <c r="B416" t="s">
        <v>35</v>
      </c>
      <c r="C416">
        <v>0</v>
      </c>
      <c r="D416">
        <v>2</v>
      </c>
      <c r="E416">
        <v>0</v>
      </c>
      <c r="F416">
        <v>0</v>
      </c>
      <c r="G416">
        <v>0</v>
      </c>
      <c r="H416" s="7"/>
      <c r="I416" s="7"/>
      <c r="J416" s="7"/>
    </row>
    <row r="417" spans="1:10" x14ac:dyDescent="0.2">
      <c r="A417" t="s">
        <v>92</v>
      </c>
      <c r="B417" t="s">
        <v>35</v>
      </c>
      <c r="C417">
        <v>0</v>
      </c>
      <c r="D417">
        <v>3</v>
      </c>
      <c r="E417">
        <v>0</v>
      </c>
      <c r="F417">
        <v>0</v>
      </c>
      <c r="G417">
        <v>0</v>
      </c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H419" s="7"/>
      <c r="I419" s="7"/>
      <c r="J419" s="7"/>
    </row>
    <row r="420" spans="1:10" x14ac:dyDescent="0.2">
      <c r="A420" t="s">
        <v>92</v>
      </c>
      <c r="B420" t="s">
        <v>35</v>
      </c>
      <c r="C420">
        <v>0</v>
      </c>
      <c r="D420">
        <v>1</v>
      </c>
      <c r="E420">
        <v>0</v>
      </c>
      <c r="F420">
        <v>0</v>
      </c>
      <c r="G420">
        <v>0</v>
      </c>
      <c r="H420" s="7">
        <f>AVERAGE(F420:F424)/B$13</f>
        <v>1.0929629629629629</v>
      </c>
      <c r="I420" s="7">
        <f>STDEV(F420:F424)/B$13</f>
        <v>1.0070678213049102</v>
      </c>
      <c r="J420" s="7">
        <f>I420/H420*100</f>
        <v>92.141074805938928</v>
      </c>
    </row>
    <row r="421" spans="1:10" x14ac:dyDescent="0.2">
      <c r="A421" t="s">
        <v>92</v>
      </c>
      <c r="B421" t="s">
        <v>35</v>
      </c>
      <c r="C421">
        <v>0</v>
      </c>
      <c r="D421">
        <v>2</v>
      </c>
      <c r="E421">
        <v>0.17849999999999999</v>
      </c>
      <c r="F421">
        <v>0.17849999999999999</v>
      </c>
      <c r="G421">
        <v>0</v>
      </c>
      <c r="H421" s="7"/>
      <c r="I421" s="7"/>
      <c r="J421" s="7"/>
    </row>
    <row r="422" spans="1:10" x14ac:dyDescent="0.2">
      <c r="A422" t="s">
        <v>92</v>
      </c>
      <c r="B422" t="s">
        <v>35</v>
      </c>
      <c r="C422">
        <v>0</v>
      </c>
      <c r="D422">
        <v>3</v>
      </c>
      <c r="E422">
        <v>0.1166</v>
      </c>
      <c r="F422">
        <v>0.1166</v>
      </c>
      <c r="G422">
        <v>0</v>
      </c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H424" s="7"/>
      <c r="I424" s="7"/>
      <c r="J424" s="7"/>
    </row>
    <row r="425" spans="1:10" x14ac:dyDescent="0.2">
      <c r="A425" t="s">
        <v>258</v>
      </c>
      <c r="B425" t="s">
        <v>213</v>
      </c>
      <c r="C425">
        <v>26</v>
      </c>
      <c r="D425">
        <v>1</v>
      </c>
      <c r="E425">
        <v>3.883</v>
      </c>
      <c r="F425">
        <v>3.883</v>
      </c>
      <c r="G425">
        <v>0</v>
      </c>
      <c r="H425" s="7">
        <f>AVERAGE(F425:F429)/B$13</f>
        <v>43.181481481481484</v>
      </c>
      <c r="I425" s="7">
        <f>STDEV(F425:F429)/B$13</f>
        <v>0.74513511355227313</v>
      </c>
      <c r="J425" s="7">
        <f>I425/H425*100</f>
        <v>1.725589507325789</v>
      </c>
    </row>
    <row r="426" spans="1:10" x14ac:dyDescent="0.2">
      <c r="A426" t="s">
        <v>258</v>
      </c>
      <c r="B426" t="s">
        <v>213</v>
      </c>
      <c r="C426">
        <v>26</v>
      </c>
      <c r="D426">
        <v>2</v>
      </c>
      <c r="E426">
        <v>3.9550000000000001</v>
      </c>
      <c r="F426">
        <v>3.9550000000000001</v>
      </c>
      <c r="G426">
        <v>0</v>
      </c>
      <c r="H426" s="7"/>
      <c r="I426" s="7"/>
      <c r="J426" s="7"/>
    </row>
    <row r="427" spans="1:10" x14ac:dyDescent="0.2">
      <c r="A427" t="s">
        <v>258</v>
      </c>
      <c r="B427" t="s">
        <v>213</v>
      </c>
      <c r="C427">
        <v>26</v>
      </c>
      <c r="D427">
        <v>3</v>
      </c>
      <c r="E427">
        <v>3.8210000000000002</v>
      </c>
      <c r="F427">
        <v>3.8210000000000002</v>
      </c>
      <c r="G427">
        <v>0</v>
      </c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H429" s="7"/>
      <c r="I429" s="7"/>
      <c r="J429" s="7"/>
    </row>
    <row r="430" spans="1:10" x14ac:dyDescent="0.2">
      <c r="A430" t="s">
        <v>92</v>
      </c>
      <c r="B430" t="s">
        <v>35</v>
      </c>
      <c r="C430">
        <v>0</v>
      </c>
      <c r="D430">
        <v>1</v>
      </c>
      <c r="E430">
        <v>0.14069999999999999</v>
      </c>
      <c r="F430">
        <v>0.14069999999999999</v>
      </c>
      <c r="G430">
        <v>0</v>
      </c>
      <c r="H430" s="7">
        <f>AVERAGE(F430:F434)/B$13</f>
        <v>0.80074074074074075</v>
      </c>
      <c r="I430" s="7">
        <f>STDEV(F430:F434)/B$13</f>
        <v>0.78236451778127536</v>
      </c>
      <c r="J430" s="7">
        <f>I430/H430*100</f>
        <v>97.705097040214767</v>
      </c>
    </row>
    <row r="431" spans="1:10" x14ac:dyDescent="0.2">
      <c r="A431" t="s">
        <v>92</v>
      </c>
      <c r="B431" t="s">
        <v>35</v>
      </c>
      <c r="C431">
        <v>0</v>
      </c>
      <c r="D431">
        <v>2</v>
      </c>
      <c r="E431">
        <v>7.5499999999999998E-2</v>
      </c>
      <c r="F431">
        <v>7.5499999999999998E-2</v>
      </c>
      <c r="G431">
        <v>0</v>
      </c>
      <c r="H431" s="7"/>
      <c r="I431" s="7"/>
      <c r="J431" s="7"/>
    </row>
    <row r="432" spans="1:10" x14ac:dyDescent="0.2">
      <c r="A432" t="s">
        <v>92</v>
      </c>
      <c r="B432" t="s">
        <v>35</v>
      </c>
      <c r="C432">
        <v>0</v>
      </c>
      <c r="D432">
        <v>3</v>
      </c>
      <c r="E432">
        <v>0</v>
      </c>
      <c r="F432">
        <v>0</v>
      </c>
      <c r="G432">
        <v>0</v>
      </c>
      <c r="H432" s="7"/>
      <c r="I432" s="7"/>
      <c r="J432" s="7"/>
    </row>
    <row r="433" spans="1:10" x14ac:dyDescent="0.2">
      <c r="H433" s="7"/>
      <c r="I433" s="7"/>
      <c r="J433" s="7"/>
    </row>
    <row r="434" spans="1:10" x14ac:dyDescent="0.2">
      <c r="H434" s="7"/>
      <c r="I434" s="7"/>
      <c r="J434" s="7"/>
    </row>
    <row r="435" spans="1:10" x14ac:dyDescent="0.2">
      <c r="A435" t="s">
        <v>259</v>
      </c>
      <c r="B435" t="s">
        <v>45</v>
      </c>
      <c r="C435">
        <v>27</v>
      </c>
      <c r="D435">
        <v>1</v>
      </c>
      <c r="E435">
        <v>7.3609999999999998</v>
      </c>
      <c r="F435">
        <v>7.3609999999999998</v>
      </c>
      <c r="G435">
        <v>0</v>
      </c>
      <c r="H435" s="7">
        <f>AVERAGE(F435:F439)/B$13</f>
        <v>81.677777777777777</v>
      </c>
      <c r="I435" s="7">
        <f>STDEV(F435:F439)/B$13</f>
        <v>0.32565224199450815</v>
      </c>
      <c r="J435" s="7">
        <f>I435/H435*100</f>
        <v>0.3987036019521934</v>
      </c>
    </row>
    <row r="436" spans="1:10" x14ac:dyDescent="0.2">
      <c r="A436" t="s">
        <v>259</v>
      </c>
      <c r="B436" t="s">
        <v>45</v>
      </c>
      <c r="C436">
        <v>27</v>
      </c>
      <c r="D436">
        <v>2</v>
      </c>
      <c r="E436">
        <v>7.3179999999999996</v>
      </c>
      <c r="F436">
        <v>7.3179999999999996</v>
      </c>
      <c r="G436">
        <v>0</v>
      </c>
      <c r="H436" s="7"/>
      <c r="I436" s="7"/>
      <c r="J436" s="7"/>
    </row>
    <row r="437" spans="1:10" x14ac:dyDescent="0.2">
      <c r="A437" t="s">
        <v>259</v>
      </c>
      <c r="B437" t="s">
        <v>45</v>
      </c>
      <c r="C437">
        <v>27</v>
      </c>
      <c r="D437">
        <v>3</v>
      </c>
      <c r="E437">
        <v>7.3739999999999997</v>
      </c>
      <c r="F437">
        <v>7.3739999999999997</v>
      </c>
      <c r="G437">
        <v>0</v>
      </c>
      <c r="H437" s="7"/>
      <c r="I437" s="7"/>
      <c r="J437" s="7"/>
    </row>
    <row r="438" spans="1:10" x14ac:dyDescent="0.2">
      <c r="H438" s="7"/>
      <c r="I438" s="7"/>
      <c r="J438" s="7"/>
    </row>
    <row r="439" spans="1:10" x14ac:dyDescent="0.2">
      <c r="H439" s="7"/>
      <c r="I439" s="7"/>
      <c r="J439" s="7"/>
    </row>
    <row r="440" spans="1:10" x14ac:dyDescent="0.2">
      <c r="A440" t="s">
        <v>260</v>
      </c>
      <c r="B440" t="s">
        <v>47</v>
      </c>
      <c r="C440">
        <v>28</v>
      </c>
      <c r="D440">
        <v>1</v>
      </c>
      <c r="E440">
        <v>5.0910000000000002</v>
      </c>
      <c r="F440">
        <v>5.0910000000000002</v>
      </c>
      <c r="G440">
        <v>0</v>
      </c>
      <c r="H440" s="7">
        <f>AVERAGE(F440:F444)/B$13</f>
        <v>56.600000000000009</v>
      </c>
      <c r="I440" s="7">
        <f>STDEV(F440:F444)/B$13</f>
        <v>0.25166114784235805</v>
      </c>
      <c r="J440" s="7">
        <f>I440/H440*100</f>
        <v>0.44463100325504945</v>
      </c>
    </row>
    <row r="441" spans="1:10" x14ac:dyDescent="0.2">
      <c r="A441" t="s">
        <v>260</v>
      </c>
      <c r="B441" t="s">
        <v>47</v>
      </c>
      <c r="C441">
        <v>28</v>
      </c>
      <c r="D441">
        <v>2</v>
      </c>
      <c r="E441">
        <v>5.0730000000000004</v>
      </c>
      <c r="F441">
        <v>5.0730000000000004</v>
      </c>
      <c r="G441">
        <v>0</v>
      </c>
      <c r="H441" s="7"/>
      <c r="I441" s="7"/>
      <c r="J441" s="7"/>
    </row>
    <row r="442" spans="1:10" x14ac:dyDescent="0.2">
      <c r="A442" t="s">
        <v>260</v>
      </c>
      <c r="B442" t="s">
        <v>47</v>
      </c>
      <c r="C442">
        <v>28</v>
      </c>
      <c r="D442">
        <v>3</v>
      </c>
      <c r="E442">
        <v>5.1180000000000003</v>
      </c>
      <c r="F442">
        <v>5.1180000000000003</v>
      </c>
      <c r="G442">
        <v>0</v>
      </c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H444" s="7"/>
      <c r="I444" s="7"/>
      <c r="J444" s="7"/>
    </row>
    <row r="445" spans="1:10" x14ac:dyDescent="0.2">
      <c r="A445" t="s">
        <v>261</v>
      </c>
      <c r="B445" t="s">
        <v>49</v>
      </c>
      <c r="C445">
        <v>29</v>
      </c>
      <c r="D445">
        <v>1</v>
      </c>
      <c r="E445">
        <v>3.3559999999999999</v>
      </c>
      <c r="F445">
        <v>3.3559999999999999</v>
      </c>
      <c r="G445">
        <v>0</v>
      </c>
      <c r="H445" s="7">
        <f>AVERAGE(F445:F449)/B$13</f>
        <v>37.299999999999997</v>
      </c>
      <c r="I445" s="7">
        <f>STDEV(F445:F449)/B$13</f>
        <v>0.22798093920759069</v>
      </c>
      <c r="J445" s="7">
        <f>I445/H445*100</f>
        <v>0.61120895229917083</v>
      </c>
    </row>
    <row r="446" spans="1:10" x14ac:dyDescent="0.2">
      <c r="A446" t="s">
        <v>261</v>
      </c>
      <c r="B446" t="s">
        <v>49</v>
      </c>
      <c r="C446">
        <v>29</v>
      </c>
      <c r="D446">
        <v>2</v>
      </c>
      <c r="E446">
        <v>3.3370000000000002</v>
      </c>
      <c r="F446">
        <v>3.3370000000000002</v>
      </c>
      <c r="G446">
        <v>0</v>
      </c>
      <c r="H446" s="7"/>
      <c r="I446" s="7"/>
      <c r="J446" s="7"/>
    </row>
    <row r="447" spans="1:10" x14ac:dyDescent="0.2">
      <c r="A447" t="s">
        <v>261</v>
      </c>
      <c r="B447" t="s">
        <v>49</v>
      </c>
      <c r="C447">
        <v>29</v>
      </c>
      <c r="D447">
        <v>3</v>
      </c>
      <c r="E447">
        <v>3.3780000000000001</v>
      </c>
      <c r="F447">
        <v>3.3780000000000001</v>
      </c>
      <c r="G447">
        <v>0</v>
      </c>
      <c r="H447" s="7"/>
      <c r="I447" s="7"/>
      <c r="J447" s="7"/>
    </row>
    <row r="448" spans="1:10" x14ac:dyDescent="0.2">
      <c r="H448" s="7"/>
      <c r="I448" s="7"/>
      <c r="J448" s="7"/>
    </row>
    <row r="449" spans="1:10" x14ac:dyDescent="0.2">
      <c r="H449" s="7"/>
      <c r="I449" s="7"/>
      <c r="J449" s="7"/>
    </row>
    <row r="450" spans="1:10" x14ac:dyDescent="0.2">
      <c r="A450" t="s">
        <v>92</v>
      </c>
      <c r="B450" t="s">
        <v>35</v>
      </c>
      <c r="C450">
        <v>0</v>
      </c>
      <c r="D450">
        <v>1</v>
      </c>
      <c r="E450">
        <v>0.2757</v>
      </c>
      <c r="F450">
        <v>0.2757</v>
      </c>
      <c r="G450">
        <v>0</v>
      </c>
      <c r="H450" s="7">
        <f>AVERAGE(F450:F454)/B$13</f>
        <v>2.0496296296296297</v>
      </c>
      <c r="I450" s="7">
        <f>STDEV(F450:F454)/B$13</f>
        <v>0.90357338161716505</v>
      </c>
      <c r="J450" s="7">
        <f>I450/H450*100</f>
        <v>44.084715040953121</v>
      </c>
    </row>
    <row r="451" spans="1:10" x14ac:dyDescent="0.2">
      <c r="A451" t="s">
        <v>92</v>
      </c>
      <c r="B451" t="s">
        <v>35</v>
      </c>
      <c r="C451">
        <v>0</v>
      </c>
      <c r="D451">
        <v>2</v>
      </c>
      <c r="E451">
        <v>0.15809999999999999</v>
      </c>
      <c r="F451">
        <v>0.15809999999999999</v>
      </c>
      <c r="G451">
        <v>0</v>
      </c>
      <c r="H451" s="7"/>
      <c r="I451" s="7"/>
      <c r="J451" s="7"/>
    </row>
    <row r="452" spans="1:10" x14ac:dyDescent="0.2">
      <c r="A452" t="s">
        <v>92</v>
      </c>
      <c r="B452" t="s">
        <v>35</v>
      </c>
      <c r="C452">
        <v>0</v>
      </c>
      <c r="D452">
        <v>3</v>
      </c>
      <c r="E452">
        <v>0</v>
      </c>
      <c r="G452">
        <v>1</v>
      </c>
      <c r="H452" s="7"/>
      <c r="I452" s="7"/>
      <c r="J452" s="7"/>
    </row>
    <row r="453" spans="1:10" x14ac:dyDescent="0.2">
      <c r="A453" t="s">
        <v>92</v>
      </c>
      <c r="B453" t="s">
        <v>35</v>
      </c>
      <c r="C453">
        <v>0</v>
      </c>
      <c r="D453">
        <v>4</v>
      </c>
      <c r="E453">
        <v>0.1196</v>
      </c>
      <c r="F453">
        <v>0.1196</v>
      </c>
      <c r="G453">
        <v>0</v>
      </c>
      <c r="H453" s="7"/>
      <c r="I453" s="7"/>
      <c r="J453" s="7"/>
    </row>
    <row r="454" spans="1:10" x14ac:dyDescent="0.2">
      <c r="H454" s="7"/>
      <c r="I454" s="7"/>
      <c r="J454" s="7"/>
    </row>
    <row r="455" spans="1:10" x14ac:dyDescent="0.2">
      <c r="H455" s="7"/>
      <c r="I455" s="7"/>
      <c r="J455" s="7"/>
    </row>
    <row r="456" spans="1:10" x14ac:dyDescent="0.2">
      <c r="A456" t="s">
        <v>262</v>
      </c>
      <c r="B456" t="s">
        <v>214</v>
      </c>
      <c r="C456">
        <v>30</v>
      </c>
      <c r="D456">
        <v>1</v>
      </c>
      <c r="E456">
        <v>6.5839999999999996</v>
      </c>
      <c r="F456">
        <v>6.5839999999999996</v>
      </c>
      <c r="G456">
        <v>0</v>
      </c>
      <c r="H456" s="7">
        <f>AVERAGE(F456:F460)/B$13</f>
        <v>73.859259259259261</v>
      </c>
      <c r="I456" s="7">
        <f>STDEV(F456:F460)/B$13</f>
        <v>1.0777395945890003</v>
      </c>
      <c r="J456" s="7">
        <f>I456/H456*100</f>
        <v>1.4591800749123962</v>
      </c>
    </row>
    <row r="457" spans="1:10" x14ac:dyDescent="0.2">
      <c r="A457" t="s">
        <v>262</v>
      </c>
      <c r="B457" t="s">
        <v>214</v>
      </c>
      <c r="C457">
        <v>30</v>
      </c>
      <c r="D457">
        <v>2</v>
      </c>
      <c r="E457">
        <v>6.5990000000000002</v>
      </c>
      <c r="F457">
        <v>6.5990000000000002</v>
      </c>
      <c r="G457">
        <v>0</v>
      </c>
      <c r="H457" s="7"/>
      <c r="I457" s="7"/>
      <c r="J457" s="7"/>
    </row>
    <row r="458" spans="1:10" x14ac:dyDescent="0.2">
      <c r="A458" t="s">
        <v>262</v>
      </c>
      <c r="B458" t="s">
        <v>214</v>
      </c>
      <c r="C458">
        <v>30</v>
      </c>
      <c r="D458">
        <v>3</v>
      </c>
      <c r="E458">
        <v>6.7590000000000003</v>
      </c>
      <c r="F458">
        <v>6.7590000000000003</v>
      </c>
      <c r="G458">
        <v>0</v>
      </c>
      <c r="H458" s="7"/>
      <c r="I458" s="7"/>
      <c r="J458" s="7"/>
    </row>
    <row r="459" spans="1:10" x14ac:dyDescent="0.2">
      <c r="H459" s="7"/>
      <c r="I459" s="7"/>
      <c r="J459" s="7"/>
    </row>
    <row r="460" spans="1:10" x14ac:dyDescent="0.2">
      <c r="H460" s="7"/>
      <c r="I460" s="7"/>
      <c r="J460" s="7"/>
    </row>
    <row r="461" spans="1:10" x14ac:dyDescent="0.2">
      <c r="A461" t="s">
        <v>263</v>
      </c>
      <c r="B461" t="s">
        <v>256</v>
      </c>
      <c r="C461">
        <v>31</v>
      </c>
      <c r="D461">
        <v>1</v>
      </c>
      <c r="E461">
        <v>4.1219999999999999</v>
      </c>
      <c r="G461">
        <v>1</v>
      </c>
      <c r="H461" s="7">
        <f>AVERAGE(F461:F465)/B$13</f>
        <v>47.4962962962963</v>
      </c>
      <c r="I461" s="7">
        <f>STDEV(F461:F465)/B$13</f>
        <v>0.54164055017761081</v>
      </c>
      <c r="J461" s="7">
        <f>I461/H461*100</f>
        <v>1.1403848140046391</v>
      </c>
    </row>
    <row r="462" spans="1:10" x14ac:dyDescent="0.2">
      <c r="A462" t="s">
        <v>263</v>
      </c>
      <c r="B462" t="s">
        <v>256</v>
      </c>
      <c r="C462">
        <v>31</v>
      </c>
      <c r="D462">
        <v>2</v>
      </c>
      <c r="E462">
        <v>4.3259999999999996</v>
      </c>
      <c r="F462">
        <v>4.3259999999999996</v>
      </c>
      <c r="G462">
        <v>0</v>
      </c>
      <c r="H462" s="7"/>
      <c r="I462" s="7"/>
      <c r="J462" s="7"/>
    </row>
    <row r="463" spans="1:10" x14ac:dyDescent="0.2">
      <c r="A463" t="s">
        <v>263</v>
      </c>
      <c r="B463" t="s">
        <v>256</v>
      </c>
      <c r="C463">
        <v>31</v>
      </c>
      <c r="D463">
        <v>3</v>
      </c>
      <c r="E463">
        <v>4.2290000000000001</v>
      </c>
      <c r="F463">
        <v>4.2290000000000001</v>
      </c>
      <c r="G463">
        <v>0</v>
      </c>
      <c r="H463" s="7"/>
      <c r="I463" s="7"/>
      <c r="J463" s="7"/>
    </row>
    <row r="464" spans="1:10" x14ac:dyDescent="0.2">
      <c r="A464" t="s">
        <v>263</v>
      </c>
      <c r="B464" t="s">
        <v>256</v>
      </c>
      <c r="C464">
        <v>31</v>
      </c>
      <c r="D464">
        <v>4</v>
      </c>
      <c r="E464">
        <v>4.2690000000000001</v>
      </c>
      <c r="F464">
        <v>4.2690000000000001</v>
      </c>
      <c r="G464">
        <v>0</v>
      </c>
      <c r="H464" s="7"/>
      <c r="I464" s="7"/>
      <c r="J464" s="7"/>
    </row>
    <row r="465" spans="1:10" x14ac:dyDescent="0.2">
      <c r="H465" s="7"/>
      <c r="I465" s="7"/>
      <c r="J465" s="7"/>
    </row>
    <row r="466" spans="1:10" x14ac:dyDescent="0.2">
      <c r="H466" s="7"/>
      <c r="I466" s="7"/>
      <c r="J466" s="7"/>
    </row>
    <row r="467" spans="1:10" x14ac:dyDescent="0.2">
      <c r="A467" t="s">
        <v>264</v>
      </c>
      <c r="B467" t="s">
        <v>215</v>
      </c>
      <c r="C467">
        <v>32</v>
      </c>
      <c r="D467">
        <v>1</v>
      </c>
      <c r="E467">
        <v>3.5750000000000002</v>
      </c>
      <c r="F467">
        <v>3.5750000000000002</v>
      </c>
      <c r="G467">
        <v>0</v>
      </c>
      <c r="H467" s="7">
        <f>AVERAGE(F467:F471)/B$13</f>
        <v>39.892592592592599</v>
      </c>
      <c r="I467" s="7">
        <f>STDEV(F467:F471)/B$13</f>
        <v>0.20647940540394652</v>
      </c>
      <c r="J467" s="7">
        <f>I467/H467*100</f>
        <v>0.51758833403644555</v>
      </c>
    </row>
    <row r="468" spans="1:10" x14ac:dyDescent="0.2">
      <c r="A468" t="s">
        <v>264</v>
      </c>
      <c r="B468" t="s">
        <v>215</v>
      </c>
      <c r="C468">
        <v>32</v>
      </c>
      <c r="D468">
        <v>2</v>
      </c>
      <c r="E468">
        <v>3.585</v>
      </c>
      <c r="F468">
        <v>3.585</v>
      </c>
      <c r="G468">
        <v>0</v>
      </c>
      <c r="H468" s="7"/>
      <c r="I468" s="7"/>
      <c r="J468" s="7"/>
    </row>
    <row r="469" spans="1:10" x14ac:dyDescent="0.2">
      <c r="A469" t="s">
        <v>264</v>
      </c>
      <c r="B469" t="s">
        <v>215</v>
      </c>
      <c r="C469">
        <v>32</v>
      </c>
      <c r="D469">
        <v>3</v>
      </c>
      <c r="E469">
        <v>3.6110000000000002</v>
      </c>
      <c r="F469">
        <v>3.6110000000000002</v>
      </c>
      <c r="G469">
        <v>0</v>
      </c>
      <c r="H469" s="7"/>
      <c r="I469" s="7"/>
      <c r="J469" s="7"/>
    </row>
    <row r="470" spans="1:10" x14ac:dyDescent="0.2">
      <c r="H470" s="7"/>
      <c r="I470" s="7"/>
      <c r="J470" s="7"/>
    </row>
    <row r="471" spans="1:10" x14ac:dyDescent="0.2">
      <c r="H471" s="7"/>
      <c r="I471" s="7"/>
      <c r="J471" s="7"/>
    </row>
    <row r="472" spans="1:10" x14ac:dyDescent="0.2">
      <c r="A472" t="s">
        <v>92</v>
      </c>
      <c r="B472" t="s">
        <v>35</v>
      </c>
      <c r="C472">
        <v>0</v>
      </c>
      <c r="D472">
        <v>1</v>
      </c>
      <c r="E472">
        <v>0.152</v>
      </c>
      <c r="F472">
        <v>0.152</v>
      </c>
      <c r="G472">
        <v>0</v>
      </c>
      <c r="H472" s="7">
        <f>AVERAGE(F472:F476)/B$13</f>
        <v>1.5222222222222224</v>
      </c>
      <c r="I472" s="7">
        <f>STDEV(F472:F476)/B$13</f>
        <v>0.16835808398899185</v>
      </c>
      <c r="J472" s="7">
        <f>I472/H472*100</f>
        <v>11.060020116065157</v>
      </c>
    </row>
    <row r="473" spans="1:10" x14ac:dyDescent="0.2">
      <c r="A473" t="s">
        <v>92</v>
      </c>
      <c r="B473" t="s">
        <v>35</v>
      </c>
      <c r="C473">
        <v>0</v>
      </c>
      <c r="D473">
        <v>2</v>
      </c>
      <c r="E473">
        <v>0.13730000000000001</v>
      </c>
      <c r="F473">
        <v>0.13730000000000001</v>
      </c>
      <c r="G473">
        <v>0</v>
      </c>
      <c r="H473" s="7"/>
      <c r="I473" s="7"/>
      <c r="J473" s="7"/>
    </row>
    <row r="474" spans="1:10" x14ac:dyDescent="0.2">
      <c r="A474" t="s">
        <v>92</v>
      </c>
      <c r="B474" t="s">
        <v>35</v>
      </c>
      <c r="C474">
        <v>0</v>
      </c>
      <c r="D474">
        <v>3</v>
      </c>
      <c r="E474">
        <v>0.1217</v>
      </c>
      <c r="F474">
        <v>0.1217</v>
      </c>
      <c r="G474">
        <v>0</v>
      </c>
      <c r="H474" s="7"/>
      <c r="I474" s="7"/>
      <c r="J474" s="7"/>
    </row>
    <row r="475" spans="1:10" x14ac:dyDescent="0.2">
      <c r="H475" s="7"/>
      <c r="I475" s="7"/>
      <c r="J475" s="7"/>
    </row>
    <row r="476" spans="1:10" x14ac:dyDescent="0.2">
      <c r="H476" s="7"/>
      <c r="I476" s="7"/>
      <c r="J476" s="7"/>
    </row>
    <row r="477" spans="1:10" x14ac:dyDescent="0.2">
      <c r="A477" t="s">
        <v>265</v>
      </c>
      <c r="B477" t="s">
        <v>216</v>
      </c>
      <c r="C477">
        <v>33</v>
      </c>
      <c r="D477">
        <v>1</v>
      </c>
      <c r="E477">
        <v>6.133</v>
      </c>
      <c r="G477">
        <v>1</v>
      </c>
      <c r="H477" s="7">
        <f>AVERAGE(F477:F481)/B$13</f>
        <v>71.470370370370375</v>
      </c>
      <c r="I477" s="7">
        <f>STDEV(F477:F481)/B$13</f>
        <v>0.67094307437628176</v>
      </c>
      <c r="J477" s="7">
        <f>I477/H477*100</f>
        <v>0.93877094927499649</v>
      </c>
    </row>
    <row r="478" spans="1:10" x14ac:dyDescent="0.2">
      <c r="A478" t="s">
        <v>265</v>
      </c>
      <c r="B478" t="s">
        <v>216</v>
      </c>
      <c r="C478">
        <v>33</v>
      </c>
      <c r="D478">
        <v>2</v>
      </c>
      <c r="E478">
        <v>6.3949999999999996</v>
      </c>
      <c r="F478">
        <v>6.3949999999999996</v>
      </c>
      <c r="G478">
        <v>0</v>
      </c>
      <c r="H478" s="7"/>
      <c r="I478" s="7"/>
      <c r="J478" s="7"/>
    </row>
    <row r="479" spans="1:10" x14ac:dyDescent="0.2">
      <c r="A479" t="s">
        <v>265</v>
      </c>
      <c r="B479" t="s">
        <v>216</v>
      </c>
      <c r="C479">
        <v>33</v>
      </c>
      <c r="D479">
        <v>3</v>
      </c>
      <c r="E479">
        <v>6.4</v>
      </c>
      <c r="F479">
        <v>6.4</v>
      </c>
      <c r="G479">
        <v>0</v>
      </c>
      <c r="H479" s="7"/>
      <c r="I479" s="7"/>
      <c r="J479" s="7"/>
    </row>
    <row r="480" spans="1:10" x14ac:dyDescent="0.2">
      <c r="A480" t="s">
        <v>265</v>
      </c>
      <c r="B480" t="s">
        <v>216</v>
      </c>
      <c r="C480">
        <v>33</v>
      </c>
      <c r="D480">
        <v>4</v>
      </c>
      <c r="E480">
        <v>6.5019999999999998</v>
      </c>
      <c r="F480">
        <v>6.5019999999999998</v>
      </c>
      <c r="G480">
        <v>0</v>
      </c>
      <c r="H480" s="7"/>
      <c r="I480" s="7"/>
      <c r="J480" s="7"/>
    </row>
    <row r="481" spans="1:10" x14ac:dyDescent="0.2">
      <c r="H481" s="7"/>
      <c r="I481" s="7"/>
      <c r="J481" s="7"/>
    </row>
    <row r="482" spans="1:10" x14ac:dyDescent="0.2">
      <c r="H482" s="7"/>
      <c r="I482" s="7"/>
      <c r="J482" s="7"/>
    </row>
    <row r="483" spans="1:10" x14ac:dyDescent="0.2">
      <c r="A483" t="s">
        <v>266</v>
      </c>
      <c r="B483" t="s">
        <v>257</v>
      </c>
      <c r="C483">
        <v>34</v>
      </c>
      <c r="D483">
        <v>1</v>
      </c>
      <c r="E483">
        <v>4.16</v>
      </c>
      <c r="F483">
        <v>4.16</v>
      </c>
      <c r="G483">
        <v>0</v>
      </c>
      <c r="H483" s="7">
        <f>AVERAGE(F483:F487)/B$13</f>
        <v>46.722222222222236</v>
      </c>
      <c r="I483" s="7">
        <f>STDEV(F483:F487)/B$13</f>
        <v>0.60092521257732834</v>
      </c>
      <c r="J483" s="7">
        <f>I483/H483*100</f>
        <v>1.2861657344104527</v>
      </c>
    </row>
    <row r="484" spans="1:10" x14ac:dyDescent="0.2">
      <c r="A484" t="s">
        <v>266</v>
      </c>
      <c r="B484" t="s">
        <v>257</v>
      </c>
      <c r="C484">
        <v>34</v>
      </c>
      <c r="D484">
        <v>2</v>
      </c>
      <c r="E484">
        <v>4.1900000000000004</v>
      </c>
      <c r="F484">
        <v>4.1900000000000004</v>
      </c>
      <c r="G484">
        <v>0</v>
      </c>
      <c r="H484" s="7"/>
      <c r="I484" s="7"/>
      <c r="J484" s="7"/>
    </row>
    <row r="485" spans="1:10" x14ac:dyDescent="0.2">
      <c r="A485" t="s">
        <v>266</v>
      </c>
      <c r="B485" t="s">
        <v>257</v>
      </c>
      <c r="C485">
        <v>34</v>
      </c>
      <c r="D485">
        <v>3</v>
      </c>
      <c r="E485">
        <v>4.5940000000000003</v>
      </c>
      <c r="G485">
        <v>1</v>
      </c>
      <c r="H485" s="7"/>
      <c r="I485" s="7"/>
      <c r="J485" s="7"/>
    </row>
    <row r="486" spans="1:10" x14ac:dyDescent="0.2">
      <c r="A486" t="s">
        <v>266</v>
      </c>
      <c r="B486" t="s">
        <v>257</v>
      </c>
      <c r="C486">
        <v>34</v>
      </c>
      <c r="D486">
        <v>4</v>
      </c>
      <c r="E486">
        <v>4.2649999999999997</v>
      </c>
      <c r="F486">
        <v>4.2649999999999997</v>
      </c>
      <c r="G486">
        <v>0</v>
      </c>
      <c r="H486" s="7"/>
      <c r="I486" s="7"/>
      <c r="J486" s="7"/>
    </row>
    <row r="487" spans="1:10" x14ac:dyDescent="0.2">
      <c r="H487" s="7"/>
      <c r="I487" s="7"/>
      <c r="J487" s="7"/>
    </row>
    <row r="488" spans="1:10" x14ac:dyDescent="0.2">
      <c r="H488" s="7"/>
      <c r="I488" s="7"/>
      <c r="J488" s="7"/>
    </row>
    <row r="489" spans="1:10" x14ac:dyDescent="0.2">
      <c r="A489" t="s">
        <v>92</v>
      </c>
      <c r="B489" t="s">
        <v>35</v>
      </c>
      <c r="C489">
        <v>0</v>
      </c>
      <c r="D489">
        <v>1</v>
      </c>
      <c r="E489">
        <v>0.1288</v>
      </c>
      <c r="F489">
        <v>0.1288</v>
      </c>
      <c r="G489">
        <v>0</v>
      </c>
      <c r="H489" s="7">
        <f>AVERAGE(F489:F493)/B$13</f>
        <v>1.4811111111111113</v>
      </c>
      <c r="I489" s="7">
        <f>STDEV(F489:F493)/B$13</f>
        <v>0.12914247085207006</v>
      </c>
      <c r="J489" s="7">
        <f>I489/H489*100</f>
        <v>8.7192966066663953</v>
      </c>
    </row>
    <row r="490" spans="1:10" x14ac:dyDescent="0.2">
      <c r="A490" t="s">
        <v>92</v>
      </c>
      <c r="B490" t="s">
        <v>35</v>
      </c>
      <c r="C490">
        <v>0</v>
      </c>
      <c r="D490">
        <v>2</v>
      </c>
      <c r="E490">
        <v>0.14649999999999999</v>
      </c>
      <c r="F490">
        <v>0.14649999999999999</v>
      </c>
      <c r="G490">
        <v>0</v>
      </c>
      <c r="H490" s="7"/>
      <c r="I490" s="7"/>
      <c r="J490" s="7"/>
    </row>
    <row r="491" spans="1:10" x14ac:dyDescent="0.2">
      <c r="A491" t="s">
        <v>92</v>
      </c>
      <c r="B491" t="s">
        <v>35</v>
      </c>
      <c r="C491">
        <v>0</v>
      </c>
      <c r="D491">
        <v>3</v>
      </c>
      <c r="E491">
        <v>0.1246</v>
      </c>
      <c r="F491">
        <v>0.1246</v>
      </c>
      <c r="G491">
        <v>0</v>
      </c>
      <c r="H491" s="7"/>
      <c r="I491" s="7"/>
      <c r="J491" s="7"/>
    </row>
    <row r="492" spans="1:10" x14ac:dyDescent="0.2">
      <c r="H492" s="7"/>
      <c r="I492" s="7"/>
      <c r="J492" s="7"/>
    </row>
    <row r="493" spans="1:10" x14ac:dyDescent="0.2">
      <c r="H493" s="7"/>
      <c r="I493" s="7"/>
      <c r="J493" s="7"/>
    </row>
    <row r="494" spans="1:10" x14ac:dyDescent="0.2">
      <c r="A494" t="s">
        <v>267</v>
      </c>
      <c r="B494" t="s">
        <v>217</v>
      </c>
      <c r="C494">
        <v>35</v>
      </c>
      <c r="D494">
        <v>1</v>
      </c>
      <c r="E494">
        <v>6.1859999999999999</v>
      </c>
      <c r="F494">
        <v>6.1859999999999999</v>
      </c>
      <c r="G494">
        <v>0</v>
      </c>
      <c r="H494" s="7">
        <f>AVERAGE(F494:F498)/B$13</f>
        <v>69.777777777777786</v>
      </c>
      <c r="I494" s="7">
        <f>STDEV(F494:F498)/B$13</f>
        <v>0.9935595069381401</v>
      </c>
      <c r="J494" s="7">
        <f>I494/H494*100</f>
        <v>1.4238910131279077</v>
      </c>
    </row>
    <row r="495" spans="1:10" x14ac:dyDescent="0.2">
      <c r="A495" t="s">
        <v>267</v>
      </c>
      <c r="B495" t="s">
        <v>217</v>
      </c>
      <c r="C495">
        <v>35</v>
      </c>
      <c r="D495">
        <v>2</v>
      </c>
      <c r="E495">
        <v>6.3639999999999999</v>
      </c>
      <c r="F495">
        <v>6.3639999999999999</v>
      </c>
      <c r="G495">
        <v>0</v>
      </c>
      <c r="H495" s="7"/>
      <c r="I495" s="7"/>
      <c r="J495" s="7"/>
    </row>
    <row r="496" spans="1:10" x14ac:dyDescent="0.2">
      <c r="A496" t="s">
        <v>267</v>
      </c>
      <c r="B496" t="s">
        <v>217</v>
      </c>
      <c r="C496">
        <v>35</v>
      </c>
      <c r="D496">
        <v>3</v>
      </c>
      <c r="E496">
        <v>6.5369999999999999</v>
      </c>
      <c r="G496">
        <v>1</v>
      </c>
      <c r="H496" s="7"/>
      <c r="I496" s="7"/>
      <c r="J496" s="7"/>
    </row>
    <row r="497" spans="1:10" x14ac:dyDescent="0.2">
      <c r="A497" t="s">
        <v>267</v>
      </c>
      <c r="B497" t="s">
        <v>217</v>
      </c>
      <c r="C497">
        <v>35</v>
      </c>
      <c r="D497">
        <v>4</v>
      </c>
      <c r="E497">
        <v>6.29</v>
      </c>
      <c r="F497">
        <v>6.29</v>
      </c>
      <c r="G497">
        <v>0</v>
      </c>
      <c r="H497" s="7"/>
      <c r="I497" s="7"/>
      <c r="J497" s="7"/>
    </row>
    <row r="498" spans="1:10" x14ac:dyDescent="0.2">
      <c r="H498" s="7"/>
      <c r="I498" s="7"/>
      <c r="J498" s="7"/>
    </row>
    <row r="499" spans="1:10" x14ac:dyDescent="0.2">
      <c r="H499" s="7"/>
      <c r="I499" s="7"/>
      <c r="J499" s="7"/>
    </row>
    <row r="500" spans="1:10" x14ac:dyDescent="0.2">
      <c r="A500" t="s">
        <v>268</v>
      </c>
      <c r="B500" t="s">
        <v>218</v>
      </c>
      <c r="C500">
        <v>36</v>
      </c>
      <c r="D500">
        <v>1</v>
      </c>
      <c r="E500">
        <v>3.9820000000000002</v>
      </c>
      <c r="F500">
        <v>3.9820000000000002</v>
      </c>
      <c r="G500">
        <v>0</v>
      </c>
      <c r="H500" s="7">
        <f>AVERAGE(F500:F504)/B$13</f>
        <v>45.13703703703704</v>
      </c>
      <c r="I500" s="7">
        <f>STDEV(F500:F504)/B$13</f>
        <v>0.88347890717541555</v>
      </c>
      <c r="J500" s="7">
        <f>I500/H500*100</f>
        <v>1.9573258795221316</v>
      </c>
    </row>
    <row r="501" spans="1:10" x14ac:dyDescent="0.2">
      <c r="A501" t="s">
        <v>268</v>
      </c>
      <c r="B501" t="s">
        <v>218</v>
      </c>
      <c r="C501">
        <v>36</v>
      </c>
      <c r="D501">
        <v>2</v>
      </c>
      <c r="E501">
        <v>4.0640000000000001</v>
      </c>
      <c r="F501">
        <v>4.0640000000000001</v>
      </c>
      <c r="G501">
        <v>0</v>
      </c>
    </row>
    <row r="502" spans="1:10" x14ac:dyDescent="0.2">
      <c r="A502" t="s">
        <v>268</v>
      </c>
      <c r="B502" t="s">
        <v>218</v>
      </c>
      <c r="C502">
        <v>36</v>
      </c>
      <c r="D502">
        <v>3</v>
      </c>
      <c r="E502">
        <v>4.141</v>
      </c>
      <c r="F502">
        <v>4.141</v>
      </c>
      <c r="G502">
        <v>0</v>
      </c>
    </row>
    <row r="505" spans="1:10" x14ac:dyDescent="0.2">
      <c r="A505" t="s">
        <v>92</v>
      </c>
      <c r="B505" t="s">
        <v>35</v>
      </c>
      <c r="C505">
        <v>0</v>
      </c>
      <c r="D505">
        <v>1</v>
      </c>
      <c r="E505">
        <v>0.1153</v>
      </c>
      <c r="F505">
        <v>0.1153</v>
      </c>
      <c r="G505">
        <v>0</v>
      </c>
      <c r="H505">
        <f>AVERAGE(F505:F509)/B$13</f>
        <v>1.6037037037037039</v>
      </c>
      <c r="I505">
        <f>STDEV(F505:F509)/B$13</f>
        <v>0.2835235381900742</v>
      </c>
      <c r="J505">
        <f>I505/H505*100</f>
        <v>17.679296838642038</v>
      </c>
    </row>
    <row r="506" spans="1:10" x14ac:dyDescent="0.2">
      <c r="A506" t="s">
        <v>92</v>
      </c>
      <c r="B506" t="s">
        <v>35</v>
      </c>
      <c r="C506">
        <v>0</v>
      </c>
      <c r="D506">
        <v>2</v>
      </c>
      <c r="E506">
        <v>0.16320000000000001</v>
      </c>
      <c r="F506">
        <v>0.16320000000000001</v>
      </c>
      <c r="G506">
        <v>0</v>
      </c>
    </row>
    <row r="507" spans="1:10" x14ac:dyDescent="0.2">
      <c r="A507" t="s">
        <v>92</v>
      </c>
      <c r="B507" t="s">
        <v>35</v>
      </c>
      <c r="C507">
        <v>0</v>
      </c>
      <c r="D507">
        <v>3</v>
      </c>
      <c r="E507">
        <v>0.1545</v>
      </c>
      <c r="F507">
        <v>0.1545</v>
      </c>
      <c r="G507">
        <v>0</v>
      </c>
    </row>
    <row r="510" spans="1:10" x14ac:dyDescent="0.2">
      <c r="A510" t="s">
        <v>269</v>
      </c>
      <c r="B510" t="s">
        <v>219</v>
      </c>
      <c r="C510">
        <v>37</v>
      </c>
      <c r="D510">
        <v>1</v>
      </c>
      <c r="E510">
        <v>6.5449999999999999</v>
      </c>
      <c r="G510">
        <v>1</v>
      </c>
      <c r="H510">
        <f>AVERAGE(F510:F514)/B$13</f>
        <v>75.599999999999994</v>
      </c>
      <c r="I510">
        <f>STDEV(F510:F514)/B$13</f>
        <v>0.68754348908466822</v>
      </c>
      <c r="J510">
        <f>I510/H510*100</f>
        <v>0.90944905963580469</v>
      </c>
    </row>
    <row r="511" spans="1:10" x14ac:dyDescent="0.2">
      <c r="A511" t="s">
        <v>269</v>
      </c>
      <c r="B511" t="s">
        <v>219</v>
      </c>
      <c r="C511">
        <v>37</v>
      </c>
      <c r="D511">
        <v>2</v>
      </c>
      <c r="E511">
        <v>6.7359999999999998</v>
      </c>
      <c r="F511">
        <v>6.7359999999999998</v>
      </c>
      <c r="G511">
        <v>0</v>
      </c>
    </row>
    <row r="512" spans="1:10" x14ac:dyDescent="0.2">
      <c r="A512" t="s">
        <v>269</v>
      </c>
      <c r="B512" t="s">
        <v>219</v>
      </c>
      <c r="C512">
        <v>37</v>
      </c>
      <c r="D512">
        <v>3</v>
      </c>
      <c r="E512">
        <v>7.1</v>
      </c>
      <c r="G512">
        <v>1</v>
      </c>
    </row>
    <row r="513" spans="1:10" x14ac:dyDescent="0.2">
      <c r="A513" t="s">
        <v>269</v>
      </c>
      <c r="B513" t="s">
        <v>219</v>
      </c>
      <c r="C513">
        <v>37</v>
      </c>
      <c r="D513">
        <v>4</v>
      </c>
      <c r="E513">
        <v>6.8570000000000002</v>
      </c>
      <c r="F513">
        <v>6.8570000000000002</v>
      </c>
      <c r="G513">
        <v>0</v>
      </c>
    </row>
    <row r="514" spans="1:10" x14ac:dyDescent="0.2">
      <c r="A514" t="s">
        <v>269</v>
      </c>
      <c r="B514" t="s">
        <v>219</v>
      </c>
      <c r="C514">
        <v>37</v>
      </c>
      <c r="D514">
        <v>5</v>
      </c>
      <c r="E514">
        <v>6.819</v>
      </c>
      <c r="F514">
        <v>6.819</v>
      </c>
      <c r="G514">
        <v>0</v>
      </c>
    </row>
    <row r="517" spans="1:10" x14ac:dyDescent="0.2">
      <c r="A517" t="s">
        <v>270</v>
      </c>
      <c r="B517" t="s">
        <v>220</v>
      </c>
      <c r="C517">
        <v>38</v>
      </c>
      <c r="D517">
        <v>1</v>
      </c>
      <c r="E517">
        <v>3.4870000000000001</v>
      </c>
      <c r="F517">
        <v>3.4870000000000001</v>
      </c>
      <c r="G517">
        <v>0</v>
      </c>
      <c r="H517">
        <f>AVERAGE(F517:F521)/B$13</f>
        <v>39.918518518518518</v>
      </c>
      <c r="I517">
        <f>STDEV(F517:F521)/B$13</f>
        <v>1.0294630827198838</v>
      </c>
      <c r="J517">
        <f>I517/H517*100</f>
        <v>2.5789110441117891</v>
      </c>
    </row>
    <row r="518" spans="1:10" x14ac:dyDescent="0.2">
      <c r="A518" t="s">
        <v>270</v>
      </c>
      <c r="B518" t="s">
        <v>220</v>
      </c>
      <c r="C518">
        <v>38</v>
      </c>
      <c r="D518">
        <v>2</v>
      </c>
      <c r="E518">
        <v>3.6309999999999998</v>
      </c>
      <c r="F518">
        <v>3.6309999999999998</v>
      </c>
      <c r="G518">
        <v>0</v>
      </c>
    </row>
    <row r="519" spans="1:10" x14ac:dyDescent="0.2">
      <c r="A519" t="s">
        <v>270</v>
      </c>
      <c r="B519" t="s">
        <v>220</v>
      </c>
      <c r="C519">
        <v>38</v>
      </c>
      <c r="D519">
        <v>3</v>
      </c>
      <c r="E519">
        <v>3.66</v>
      </c>
      <c r="F519">
        <v>3.66</v>
      </c>
      <c r="G519">
        <v>0</v>
      </c>
    </row>
    <row r="522" spans="1:10" x14ac:dyDescent="0.2">
      <c r="A522" t="s">
        <v>92</v>
      </c>
      <c r="B522" t="s">
        <v>35</v>
      </c>
      <c r="C522">
        <v>0</v>
      </c>
      <c r="D522">
        <v>1</v>
      </c>
      <c r="E522">
        <v>0.1595</v>
      </c>
      <c r="F522">
        <v>0.1595</v>
      </c>
      <c r="G522">
        <v>0</v>
      </c>
      <c r="H522">
        <f>AVERAGE(F522:F526)/B$13</f>
        <v>1.9388888888888889</v>
      </c>
      <c r="I522">
        <f>STDEV(F522:F526)/B$13</f>
        <v>0.22556102894289559</v>
      </c>
      <c r="J522">
        <f>I522/H522*100</f>
        <v>11.633520117398627</v>
      </c>
    </row>
    <row r="523" spans="1:10" x14ac:dyDescent="0.2">
      <c r="A523" t="s">
        <v>92</v>
      </c>
      <c r="B523" t="s">
        <v>35</v>
      </c>
      <c r="C523">
        <v>0</v>
      </c>
      <c r="D523">
        <v>2</v>
      </c>
      <c r="E523">
        <v>0.67979999999999996</v>
      </c>
      <c r="G523">
        <v>1</v>
      </c>
    </row>
    <row r="524" spans="1:10" x14ac:dyDescent="0.2">
      <c r="A524" t="s">
        <v>92</v>
      </c>
      <c r="B524" t="s">
        <v>35</v>
      </c>
      <c r="C524">
        <v>0</v>
      </c>
      <c r="D524">
        <v>3</v>
      </c>
      <c r="E524">
        <v>0.1976</v>
      </c>
      <c r="F524">
        <v>0.1976</v>
      </c>
      <c r="G524">
        <v>0</v>
      </c>
    </row>
    <row r="525" spans="1:10" x14ac:dyDescent="0.2">
      <c r="A525" t="s">
        <v>92</v>
      </c>
      <c r="B525" t="s">
        <v>35</v>
      </c>
      <c r="C525">
        <v>0</v>
      </c>
      <c r="D525">
        <v>4</v>
      </c>
      <c r="E525">
        <v>0</v>
      </c>
      <c r="G525">
        <v>1</v>
      </c>
    </row>
    <row r="526" spans="1:10" x14ac:dyDescent="0.2">
      <c r="A526" t="s">
        <v>92</v>
      </c>
      <c r="B526" t="s">
        <v>35</v>
      </c>
      <c r="C526">
        <v>0</v>
      </c>
      <c r="D526">
        <v>5</v>
      </c>
      <c r="E526">
        <v>0.16639999999999999</v>
      </c>
      <c r="F526">
        <v>0.16639999999999999</v>
      </c>
      <c r="G526">
        <v>0</v>
      </c>
    </row>
    <row r="529" spans="1:10" x14ac:dyDescent="0.2">
      <c r="A529" t="s">
        <v>271</v>
      </c>
      <c r="B529" t="s">
        <v>221</v>
      </c>
      <c r="C529">
        <v>39</v>
      </c>
      <c r="D529">
        <v>1</v>
      </c>
      <c r="E529">
        <v>5.1959999999999997</v>
      </c>
      <c r="G529">
        <v>1</v>
      </c>
      <c r="H529">
        <f>AVERAGE(F529:F533)/B$13</f>
        <v>59.600000000000009</v>
      </c>
      <c r="I529">
        <f>STDEV(F529:F533)/B$13</f>
        <v>0.39456179787921902</v>
      </c>
      <c r="J529">
        <f>I529/H529*100</f>
        <v>0.6620164393946627</v>
      </c>
    </row>
    <row r="530" spans="1:10" x14ac:dyDescent="0.2">
      <c r="A530" t="s">
        <v>271</v>
      </c>
      <c r="B530" t="s">
        <v>221</v>
      </c>
      <c r="C530">
        <v>39</v>
      </c>
      <c r="D530">
        <v>2</v>
      </c>
      <c r="E530">
        <v>5.4</v>
      </c>
      <c r="F530">
        <v>5.4</v>
      </c>
      <c r="G530">
        <v>0</v>
      </c>
    </row>
    <row r="531" spans="1:10" x14ac:dyDescent="0.2">
      <c r="A531" t="s">
        <v>271</v>
      </c>
      <c r="B531" t="s">
        <v>221</v>
      </c>
      <c r="C531">
        <v>39</v>
      </c>
      <c r="D531">
        <v>3</v>
      </c>
      <c r="E531">
        <v>5.3630000000000004</v>
      </c>
      <c r="F531">
        <v>5.3630000000000004</v>
      </c>
      <c r="G531">
        <v>0</v>
      </c>
    </row>
    <row r="532" spans="1:10" x14ac:dyDescent="0.2">
      <c r="A532" t="s">
        <v>271</v>
      </c>
      <c r="B532" t="s">
        <v>221</v>
      </c>
      <c r="C532">
        <v>39</v>
      </c>
      <c r="D532">
        <v>4</v>
      </c>
      <c r="E532">
        <v>5.3289999999999997</v>
      </c>
      <c r="F532">
        <v>5.3289999999999997</v>
      </c>
      <c r="G532">
        <v>0</v>
      </c>
    </row>
    <row r="535" spans="1:10" x14ac:dyDescent="0.2">
      <c r="A535" t="s">
        <v>272</v>
      </c>
      <c r="B535" t="s">
        <v>222</v>
      </c>
      <c r="C535">
        <v>40</v>
      </c>
      <c r="D535">
        <v>1</v>
      </c>
      <c r="E535">
        <v>3.952</v>
      </c>
      <c r="G535">
        <v>1</v>
      </c>
      <c r="H535">
        <f>AVERAGE(F535:F539)/B$13</f>
        <v>41.885185185185193</v>
      </c>
      <c r="I535">
        <f>STDEV(F535:F539)/B$13</f>
        <v>0.46803151383468344</v>
      </c>
      <c r="J535">
        <f>I535/H535*100</f>
        <v>1.1174154101632727</v>
      </c>
    </row>
    <row r="536" spans="1:10" x14ac:dyDescent="0.2">
      <c r="A536" t="s">
        <v>272</v>
      </c>
      <c r="B536" t="s">
        <v>222</v>
      </c>
      <c r="C536">
        <v>40</v>
      </c>
      <c r="D536">
        <v>2</v>
      </c>
      <c r="E536">
        <v>3.7240000000000002</v>
      </c>
      <c r="F536">
        <v>3.7240000000000002</v>
      </c>
      <c r="G536">
        <v>0</v>
      </c>
    </row>
    <row r="537" spans="1:10" x14ac:dyDescent="0.2">
      <c r="A537" t="s">
        <v>272</v>
      </c>
      <c r="B537" t="s">
        <v>222</v>
      </c>
      <c r="C537">
        <v>40</v>
      </c>
      <c r="D537">
        <v>3</v>
      </c>
      <c r="E537">
        <v>3.778</v>
      </c>
      <c r="F537">
        <v>3.778</v>
      </c>
      <c r="G537">
        <v>0</v>
      </c>
    </row>
    <row r="538" spans="1:10" x14ac:dyDescent="0.2">
      <c r="A538" t="s">
        <v>272</v>
      </c>
      <c r="B538" t="s">
        <v>222</v>
      </c>
      <c r="C538">
        <v>40</v>
      </c>
      <c r="D538">
        <v>4</v>
      </c>
      <c r="E538">
        <v>3.8069999999999999</v>
      </c>
      <c r="F538">
        <v>3.8069999999999999</v>
      </c>
      <c r="G538">
        <v>0</v>
      </c>
    </row>
    <row r="541" spans="1:10" x14ac:dyDescent="0.2">
      <c r="A541" t="s">
        <v>101</v>
      </c>
      <c r="B541" t="s">
        <v>35</v>
      </c>
      <c r="C541">
        <v>0</v>
      </c>
      <c r="D541">
        <v>1</v>
      </c>
      <c r="E541">
        <v>0.1239</v>
      </c>
      <c r="F541">
        <v>0.1239</v>
      </c>
      <c r="G541">
        <v>0</v>
      </c>
      <c r="H541">
        <f>AVERAGE(F541:F545)/B$13</f>
        <v>1.4525925925925927</v>
      </c>
      <c r="I541">
        <f>STDEV(F541:F545)/B$13</f>
        <v>6.7443010540617951E-2</v>
      </c>
      <c r="J541">
        <f>I541/H541*100</f>
        <v>4.6429405522607974</v>
      </c>
    </row>
    <row r="542" spans="1:10" x14ac:dyDescent="0.2">
      <c r="A542" t="s">
        <v>101</v>
      </c>
      <c r="B542" t="s">
        <v>35</v>
      </c>
      <c r="C542">
        <v>0</v>
      </c>
      <c r="D542">
        <v>2</v>
      </c>
      <c r="E542">
        <v>0.1328</v>
      </c>
      <c r="F542">
        <v>0.1328</v>
      </c>
      <c r="G542">
        <v>0</v>
      </c>
    </row>
    <row r="543" spans="1:10" x14ac:dyDescent="0.2">
      <c r="A543" t="s">
        <v>101</v>
      </c>
      <c r="B543" t="s">
        <v>35</v>
      </c>
      <c r="C543">
        <v>0</v>
      </c>
      <c r="D543">
        <v>3</v>
      </c>
      <c r="E543">
        <v>0.13550000000000001</v>
      </c>
      <c r="F543">
        <v>0.13550000000000001</v>
      </c>
      <c r="G543">
        <v>0</v>
      </c>
    </row>
    <row r="546" spans="1:10" x14ac:dyDescent="0.2">
      <c r="A546" t="s">
        <v>101</v>
      </c>
      <c r="B546" t="s">
        <v>35</v>
      </c>
      <c r="C546">
        <v>0</v>
      </c>
      <c r="D546">
        <v>1</v>
      </c>
      <c r="E546">
        <v>0.1082</v>
      </c>
      <c r="F546">
        <v>0.1082</v>
      </c>
      <c r="G546">
        <v>0</v>
      </c>
      <c r="H546">
        <f>AVERAGE(F546:F550)/B$13</f>
        <v>0.85444444444444456</v>
      </c>
      <c r="I546">
        <f>STDEV(F546:F550)/B$13</f>
        <v>0.74422301847938555</v>
      </c>
      <c r="J546">
        <f>I546/H546*100</f>
        <v>87.100223229056823</v>
      </c>
    </row>
    <row r="547" spans="1:10" x14ac:dyDescent="0.2">
      <c r="A547" t="s">
        <v>101</v>
      </c>
      <c r="B547" t="s">
        <v>35</v>
      </c>
      <c r="C547">
        <v>0</v>
      </c>
      <c r="D547">
        <v>2</v>
      </c>
      <c r="E547">
        <v>0.1225</v>
      </c>
      <c r="F547">
        <v>0.1225</v>
      </c>
      <c r="G547">
        <v>0</v>
      </c>
    </row>
    <row r="548" spans="1:10" x14ac:dyDescent="0.2">
      <c r="A548" t="s">
        <v>101</v>
      </c>
      <c r="B548" t="s">
        <v>35</v>
      </c>
      <c r="C548">
        <v>0</v>
      </c>
      <c r="D548">
        <v>3</v>
      </c>
      <c r="E548">
        <v>0</v>
      </c>
      <c r="F548">
        <v>0</v>
      </c>
      <c r="G548">
        <v>0</v>
      </c>
    </row>
    <row r="551" spans="1:10" x14ac:dyDescent="0.2">
      <c r="A551" t="s">
        <v>102</v>
      </c>
      <c r="B551" t="s">
        <v>35</v>
      </c>
      <c r="C551">
        <v>0</v>
      </c>
      <c r="D551">
        <v>1</v>
      </c>
      <c r="E551">
        <v>0</v>
      </c>
      <c r="F551">
        <v>0</v>
      </c>
      <c r="G551">
        <v>0</v>
      </c>
      <c r="H551">
        <f>AVERAGE(F551:F555)/B$13</f>
        <v>0.60333333333333328</v>
      </c>
      <c r="I551">
        <f>STDEV(F551:F555)/B$13</f>
        <v>1.0450039872332226</v>
      </c>
      <c r="J551">
        <f>I551/H551*100</f>
        <v>173.20508075688775</v>
      </c>
    </row>
    <row r="552" spans="1:10" x14ac:dyDescent="0.2">
      <c r="A552" t="s">
        <v>102</v>
      </c>
      <c r="B552" t="s">
        <v>35</v>
      </c>
      <c r="C552">
        <v>0</v>
      </c>
      <c r="D552">
        <v>2</v>
      </c>
      <c r="E552">
        <v>0.16289999999999999</v>
      </c>
      <c r="F552">
        <v>0.16289999999999999</v>
      </c>
      <c r="G552">
        <v>0</v>
      </c>
    </row>
    <row r="553" spans="1:10" x14ac:dyDescent="0.2">
      <c r="A553" t="s">
        <v>102</v>
      </c>
      <c r="B553" t="s">
        <v>35</v>
      </c>
      <c r="C553">
        <v>0</v>
      </c>
      <c r="D553">
        <v>3</v>
      </c>
      <c r="E553">
        <v>0</v>
      </c>
      <c r="F553">
        <v>0</v>
      </c>
      <c r="G553">
        <v>0</v>
      </c>
    </row>
    <row r="556" spans="1:10" x14ac:dyDescent="0.2">
      <c r="A556" t="s">
        <v>102</v>
      </c>
      <c r="B556" t="s">
        <v>35</v>
      </c>
      <c r="C556">
        <v>0</v>
      </c>
      <c r="D556">
        <v>1</v>
      </c>
      <c r="E556">
        <v>0</v>
      </c>
      <c r="F556">
        <v>0</v>
      </c>
      <c r="G556">
        <v>0</v>
      </c>
      <c r="H556">
        <f>AVERAGE(F556:F560)/B$13</f>
        <v>0.53259259259259262</v>
      </c>
      <c r="I556">
        <f>STDEV(F556:F560)/B$13</f>
        <v>0.92247743010520222</v>
      </c>
      <c r="J556">
        <f>I556/H556*100</f>
        <v>173.20508075688775</v>
      </c>
    </row>
    <row r="557" spans="1:10" x14ac:dyDescent="0.2">
      <c r="A557" t="s">
        <v>102</v>
      </c>
      <c r="B557" t="s">
        <v>35</v>
      </c>
      <c r="C557">
        <v>0</v>
      </c>
      <c r="D557">
        <v>2</v>
      </c>
      <c r="E557">
        <v>0</v>
      </c>
      <c r="F557">
        <v>0</v>
      </c>
      <c r="G557">
        <v>0</v>
      </c>
    </row>
    <row r="558" spans="1:10" x14ac:dyDescent="0.2">
      <c r="A558" t="s">
        <v>102</v>
      </c>
      <c r="B558" t="s">
        <v>35</v>
      </c>
      <c r="C558">
        <v>0</v>
      </c>
      <c r="D558">
        <v>3</v>
      </c>
      <c r="E558">
        <v>0.14380000000000001</v>
      </c>
      <c r="F558">
        <v>0.14380000000000001</v>
      </c>
      <c r="G5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EEE-7AF9-0F42-B91D-A10D6B1D7395}">
  <sheetPr codeName="Sheet1"/>
  <dimension ref="A1:AD500"/>
  <sheetViews>
    <sheetView topLeftCell="A333" workbookViewId="0">
      <selection activeCell="L138" sqref="L138"/>
    </sheetView>
  </sheetViews>
  <sheetFormatPr baseColWidth="10" defaultRowHeight="16" x14ac:dyDescent="0.2"/>
  <cols>
    <col min="2" max="2" width="23.6640625" bestFit="1" customWidth="1"/>
    <col min="12" max="12" width="4.33203125" bestFit="1" customWidth="1"/>
    <col min="13" max="13" width="9.5" bestFit="1" customWidth="1"/>
    <col min="14" max="14" width="23.6640625" bestFit="1" customWidth="1"/>
    <col min="21" max="22" width="21.1640625" bestFit="1" customWidth="1"/>
  </cols>
  <sheetData>
    <row r="1" spans="1:30" x14ac:dyDescent="0.2">
      <c r="A1" s="1" t="s">
        <v>0</v>
      </c>
      <c r="B1" s="2">
        <v>44543.735069444447</v>
      </c>
      <c r="C1" s="1"/>
      <c r="D1" s="1" t="s">
        <v>1</v>
      </c>
      <c r="E1" s="3"/>
      <c r="L1" s="4" t="str">
        <f>AE2114_SDOMAB_DOC!C17</f>
        <v>Vial</v>
      </c>
      <c r="M1" s="4" t="str">
        <f>AE2114_SDOMAB_DOC!A17</f>
        <v>Sample ID</v>
      </c>
      <c r="N1" s="4" t="str">
        <f>AE2114_SDOMAB_DOC!B17</f>
        <v>Sample Name</v>
      </c>
      <c r="O1" s="4" t="str">
        <f>AE2114_SDOMAB_DOC!H17</f>
        <v>Ave</v>
      </c>
      <c r="P1" s="4" t="str">
        <f>AE2114_SDOMAB_DOC!I17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AVERAGE(AE2114_SDOMAB_DOC!$O$3:$O$21)</f>
        <v>1.2590058479532165</v>
      </c>
      <c r="P2" s="6"/>
      <c r="Q2" s="6">
        <f>(O2)</f>
        <v>1.2590058479532165</v>
      </c>
      <c r="R2" s="6"/>
      <c r="S2" s="6"/>
      <c r="T2" s="6"/>
      <c r="U2" s="7"/>
      <c r="V2" s="7"/>
      <c r="W2" s="7"/>
      <c r="X2" s="7">
        <v>0</v>
      </c>
      <c r="Y2" t="str">
        <f t="shared" ref="Y2:AD31" si="0">B34</f>
        <v>Nano 12/3/2021</v>
      </c>
      <c r="Z2">
        <f t="shared" si="0"/>
        <v>1</v>
      </c>
      <c r="AA2">
        <f t="shared" si="0"/>
        <v>1</v>
      </c>
      <c r="AB2">
        <f t="shared" si="0"/>
        <v>0.2697</v>
      </c>
      <c r="AC2">
        <f t="shared" si="0"/>
        <v>0.2697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AE2114_SDOMAB_DOC!C24</f>
        <v>0</v>
      </c>
      <c r="M3" s="4" t="str">
        <f>AE2114_SDOMAB_DOC!A24</f>
        <v>B01</v>
      </c>
      <c r="N3" s="4" t="str">
        <f>AE2114_SDOMAB_DOC!B24</f>
        <v>Untitled</v>
      </c>
      <c r="O3" s="6">
        <f>AE2114_SDOMAB_DOC!H24</f>
        <v>1.7737037037037036</v>
      </c>
      <c r="P3" s="6">
        <f>AE2114_SDOMAB_DOC!I24</f>
        <v>0.40216748143972608</v>
      </c>
      <c r="Q3" s="6">
        <f t="shared" ref="Q3:Q66" si="1">(O3-Q$2)</f>
        <v>0.5146978557504871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12/3/2021</v>
      </c>
      <c r="Z3">
        <f t="shared" si="0"/>
        <v>1</v>
      </c>
      <c r="AA3">
        <f t="shared" si="0"/>
        <v>2</v>
      </c>
      <c r="AB3">
        <f t="shared" si="0"/>
        <v>0.18509999999999999</v>
      </c>
      <c r="AC3">
        <f t="shared" si="0"/>
        <v>0.18509999999999999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AE2114_SDOMAB_DOC!C29</f>
        <v>0</v>
      </c>
      <c r="M4" s="4" t="str">
        <f>AE2114_SDOMAB_DOC!A29</f>
        <v>B01</v>
      </c>
      <c r="N4" s="4" t="str">
        <f>AE2114_SDOMAB_DOC!B29</f>
        <v>Untitled</v>
      </c>
      <c r="O4" s="6">
        <f>AE2114_SDOMAB_DOC!H29</f>
        <v>1.7096296296296298</v>
      </c>
      <c r="P4" s="6">
        <f>AE2114_SDOMAB_DOC!I29</f>
        <v>0.24430383161120844</v>
      </c>
      <c r="Q4" s="6">
        <f t="shared" si="1"/>
        <v>0.45062378167641337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12/3/2021</v>
      </c>
      <c r="Z4">
        <f t="shared" si="0"/>
        <v>1</v>
      </c>
      <c r="AA4">
        <f t="shared" si="0"/>
        <v>3</v>
      </c>
      <c r="AB4">
        <f t="shared" si="0"/>
        <v>0.2258</v>
      </c>
      <c r="AC4">
        <f t="shared" si="0"/>
        <v>0.2258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AE2114_SDOMAB_DOC!C66</f>
        <v>0</v>
      </c>
      <c r="M5" s="4" t="str">
        <f>AE2114_SDOMAB_DOC!A66</f>
        <v>B01</v>
      </c>
      <c r="N5" s="4" t="str">
        <f>AE2114_SDOMAB_DOC!B66</f>
        <v>Untitled</v>
      </c>
      <c r="O5" s="6">
        <f>AE2114_SDOMAB_DOC!H66</f>
        <v>0.43222222222222223</v>
      </c>
      <c r="P5" s="6">
        <f>AE2114_SDOMAB_DOC!I66</f>
        <v>0.74863084904921473</v>
      </c>
      <c r="Q5" s="6">
        <f t="shared" si="1"/>
        <v>-0.82678362573099418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AE2114_SDOMAB_DOC!C82</f>
        <v>0</v>
      </c>
      <c r="M6" s="4" t="str">
        <f>AE2114_SDOMAB_DOC!A82</f>
        <v>B01</v>
      </c>
      <c r="N6" s="4" t="str">
        <f>AE2114_SDOMAB_DOC!B82</f>
        <v>Untitled</v>
      </c>
      <c r="O6" s="6">
        <f>AE2114_SDOMAB_DOC!H82</f>
        <v>1.0151851851851852</v>
      </c>
      <c r="P6" s="6">
        <f>AE2114_SDOMAB_DOC!I82</f>
        <v>0.87918054813217505</v>
      </c>
      <c r="Q6" s="6">
        <f t="shared" si="1"/>
        <v>-0.24382066276803127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AE2114_SDOMAB_DOC!C162</f>
        <v>0</v>
      </c>
      <c r="M7" s="4" t="str">
        <f>AE2114_SDOMAB_DOC!A162</f>
        <v>B02</v>
      </c>
      <c r="N7" s="4" t="str">
        <f>AE2114_SDOMAB_DOC!B162</f>
        <v>Untitled</v>
      </c>
      <c r="O7" s="6">
        <f>AE2114_SDOMAB_DOC!H162</f>
        <v>2.2966666666666669</v>
      </c>
      <c r="P7" s="6">
        <f>AE2114_SDOMAB_DOC!I162</f>
        <v>0.43948201834027778</v>
      </c>
      <c r="Q7" s="6">
        <f t="shared" si="1"/>
        <v>1.0376608187134504</v>
      </c>
      <c r="R7" s="6"/>
      <c r="S7" s="6"/>
      <c r="T7" s="6"/>
      <c r="U7" s="7"/>
      <c r="V7" s="7"/>
      <c r="W7" s="7"/>
      <c r="X7" s="7">
        <v>24.875552829461743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2.4079999999999999</v>
      </c>
      <c r="AC7">
        <f t="shared" si="0"/>
        <v>2.4079999999999999</v>
      </c>
      <c r="AD7">
        <f t="shared" si="0"/>
        <v>0</v>
      </c>
    </row>
    <row r="8" spans="1:30" x14ac:dyDescent="0.2">
      <c r="A8" s="1"/>
      <c r="B8" s="1"/>
      <c r="C8" s="1"/>
      <c r="D8" s="1"/>
      <c r="E8" s="1"/>
      <c r="L8" s="4">
        <f>AE2114_SDOMAB_DOC!C168</f>
        <v>0</v>
      </c>
      <c r="M8" s="4" t="str">
        <f>AE2114_SDOMAB_DOC!A168</f>
        <v>B02</v>
      </c>
      <c r="N8" s="4" t="str">
        <f>AE2114_SDOMAB_DOC!B168</f>
        <v>Untitled</v>
      </c>
      <c r="O8" s="6">
        <f>AE2114_SDOMAB_DOC!H168</f>
        <v>1.8581481481481483</v>
      </c>
      <c r="P8" s="6">
        <f>AE2114_SDOMAB_DOC!I168</f>
        <v>0.37402108168835108</v>
      </c>
      <c r="Q8" s="6">
        <f t="shared" si="1"/>
        <v>0.59914230019493186</v>
      </c>
      <c r="R8" s="6"/>
      <c r="S8" s="6"/>
      <c r="T8" s="6"/>
      <c r="U8" s="7"/>
      <c r="V8" s="7"/>
      <c r="W8" s="7"/>
      <c r="X8" s="7">
        <v>24.875552829461743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2.3879999999999999</v>
      </c>
      <c r="AC8">
        <f t="shared" si="0"/>
        <v>2.3879999999999999</v>
      </c>
      <c r="AD8">
        <f t="shared" si="0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AE2114_SDOMAB_DOC!C173</f>
        <v>0</v>
      </c>
      <c r="M9" s="4" t="str">
        <f>AE2114_SDOMAB_DOC!A173</f>
        <v>B02</v>
      </c>
      <c r="N9" s="4" t="str">
        <f>AE2114_SDOMAB_DOC!B173</f>
        <v>Untitled</v>
      </c>
      <c r="O9" s="6">
        <f>AE2114_SDOMAB_DOC!H173</f>
        <v>1.1403703703703705</v>
      </c>
      <c r="P9" s="6">
        <f>AE2114_SDOMAB_DOC!I173</f>
        <v>1.0023985637751265</v>
      </c>
      <c r="Q9" s="6">
        <f t="shared" si="1"/>
        <v>-0.11863547758284598</v>
      </c>
      <c r="R9" s="6"/>
      <c r="S9" s="6"/>
      <c r="T9" s="6"/>
      <c r="U9" s="7"/>
      <c r="V9" s="7"/>
      <c r="W9" s="7"/>
      <c r="X9" s="7">
        <v>24.875552829461743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2.4049999999999998</v>
      </c>
      <c r="AC9">
        <f t="shared" si="0"/>
        <v>2.4049999999999998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AE2114_SDOMAB_DOC!C250</f>
        <v>0</v>
      </c>
      <c r="M10" s="4" t="str">
        <f>AE2114_SDOMAB_DOC!A250</f>
        <v>B03</v>
      </c>
      <c r="N10" s="4" t="str">
        <f>AE2114_SDOMAB_DOC!B250</f>
        <v>Untitled</v>
      </c>
      <c r="O10" s="6">
        <f>AE2114_SDOMAB_DOC!H250</f>
        <v>1.7485185185185184</v>
      </c>
      <c r="P10" s="6">
        <f>AE2114_SDOMAB_DOC!I250</f>
        <v>0.25784082881521381</v>
      </c>
      <c r="Q10" s="6">
        <f t="shared" si="1"/>
        <v>0.4895126705653019</v>
      </c>
      <c r="R10" s="6"/>
      <c r="S10" s="6"/>
      <c r="T10" s="6"/>
      <c r="U10" s="7"/>
      <c r="V10" s="7"/>
      <c r="W10" s="7"/>
      <c r="X10" s="7"/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AE2114_SDOMAB_DOC!C255</f>
        <v>0</v>
      </c>
      <c r="M11" s="4" t="str">
        <f>AE2114_SDOMAB_DOC!A255</f>
        <v>B03</v>
      </c>
      <c r="N11" s="4" t="str">
        <f>AE2114_SDOMAB_DOC!B255</f>
        <v>Untitled</v>
      </c>
      <c r="O11" s="6">
        <f>AE2114_SDOMAB_DOC!H255</f>
        <v>1.7162962962962964</v>
      </c>
      <c r="P11" s="6">
        <f>AE2114_SDOMAB_DOC!I255</f>
        <v>0.30867565248366324</v>
      </c>
      <c r="Q11" s="6">
        <f t="shared" si="1"/>
        <v>0.45729044834307997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AE2114_SDOMAB_DOC!C260</f>
        <v>0</v>
      </c>
      <c r="M12" s="4" t="str">
        <f>AE2114_SDOMAB_DOC!A260</f>
        <v>B03</v>
      </c>
      <c r="N12" s="4" t="str">
        <f>AE2114_SDOMAB_DOC!B260</f>
        <v>Untitled</v>
      </c>
      <c r="O12" s="6">
        <f>AE2114_SDOMAB_DOC!H260</f>
        <v>0.96</v>
      </c>
      <c r="P12" s="6">
        <f>AE2114_SDOMAB_DOC!I260</f>
        <v>0.83171175562477462</v>
      </c>
      <c r="Q12" s="6">
        <f t="shared" si="1"/>
        <v>-0.2990058479532165</v>
      </c>
      <c r="R12" s="6"/>
      <c r="S12" s="6"/>
      <c r="T12" s="6"/>
      <c r="U12" s="7"/>
      <c r="V12" s="7"/>
      <c r="W12" s="7"/>
      <c r="X12" s="7">
        <v>50.115160455007064</v>
      </c>
      <c r="Y12">
        <f t="shared" si="0"/>
        <v>50</v>
      </c>
      <c r="Z12">
        <f t="shared" si="0"/>
        <v>3</v>
      </c>
      <c r="AA12">
        <f t="shared" si="0"/>
        <v>1</v>
      </c>
      <c r="AB12">
        <f t="shared" si="0"/>
        <v>4.6349999999999998</v>
      </c>
      <c r="AC12">
        <f t="shared" si="0"/>
        <v>4.6349999999999998</v>
      </c>
      <c r="AD12">
        <f t="shared" si="0"/>
        <v>0</v>
      </c>
    </row>
    <row r="13" spans="1:30" x14ac:dyDescent="0.2">
      <c r="A13" s="1" t="s">
        <v>21</v>
      </c>
      <c r="B13" s="11">
        <v>0.09</v>
      </c>
      <c r="C13" s="1" t="s">
        <v>22</v>
      </c>
      <c r="D13" s="1" t="s">
        <v>23</v>
      </c>
      <c r="E13" s="3"/>
      <c r="G13" s="9"/>
      <c r="L13" s="4">
        <f>AE2114_SDOMAB_DOC!C313</f>
        <v>0</v>
      </c>
      <c r="M13" s="4" t="str">
        <f>AE2114_SDOMAB_DOC!A313</f>
        <v>B04</v>
      </c>
      <c r="N13" s="4" t="str">
        <f>AE2114_SDOMAB_DOC!B313</f>
        <v>Untitled</v>
      </c>
      <c r="O13" s="6">
        <f>AE2114_SDOMAB_DOC!H313</f>
        <v>1.7144444444444444</v>
      </c>
      <c r="P13" s="6">
        <f>AE2114_SDOMAB_DOC!I313</f>
        <v>0.3588785688230694</v>
      </c>
      <c r="Q13" s="6">
        <f t="shared" si="1"/>
        <v>0.45543859649122798</v>
      </c>
      <c r="R13" s="6"/>
      <c r="S13" s="6"/>
      <c r="T13" s="6"/>
      <c r="U13" s="7"/>
      <c r="V13" s="7"/>
      <c r="W13" s="7"/>
      <c r="X13" s="7">
        <v>50.115160455007064</v>
      </c>
      <c r="Y13">
        <f t="shared" si="0"/>
        <v>50</v>
      </c>
      <c r="Z13">
        <f t="shared" si="0"/>
        <v>3</v>
      </c>
      <c r="AA13">
        <f t="shared" si="0"/>
        <v>2</v>
      </c>
      <c r="AB13">
        <f t="shared" si="0"/>
        <v>4.6029999999999998</v>
      </c>
      <c r="AC13">
        <f t="shared" si="0"/>
        <v>4.6029999999999998</v>
      </c>
      <c r="AD13">
        <f t="shared" si="0"/>
        <v>0</v>
      </c>
    </row>
    <row r="14" spans="1:30" x14ac:dyDescent="0.2">
      <c r="A14" s="1"/>
      <c r="B14" s="8">
        <f>SLOPE(AE2114_SDOMAB_DOCArea, AE2114_SDOMAB_DOCConcentration)</f>
        <v>9.195887547644202E-2</v>
      </c>
      <c r="C14" s="1" t="s">
        <v>24</v>
      </c>
      <c r="D14" s="1"/>
      <c r="E14" s="1"/>
      <c r="G14" s="9"/>
      <c r="L14" s="4">
        <f>AE2114_SDOMAB_DOC!C318</f>
        <v>0</v>
      </c>
      <c r="M14" s="4" t="str">
        <f>AE2114_SDOMAB_DOC!A318</f>
        <v>B04</v>
      </c>
      <c r="N14" s="4" t="str">
        <f>AE2114_SDOMAB_DOC!B318</f>
        <v>Untitled</v>
      </c>
      <c r="O14" s="6">
        <f>AE2114_SDOMAB_DOC!H318</f>
        <v>0.60037037037037033</v>
      </c>
      <c r="P14" s="6">
        <f>AE2114_SDOMAB_DOC!I318</f>
        <v>1.0398719848404261</v>
      </c>
      <c r="Q14" s="6">
        <f t="shared" si="1"/>
        <v>-0.65863547758284613</v>
      </c>
      <c r="R14" s="6"/>
      <c r="S14" s="6"/>
      <c r="T14" s="6"/>
      <c r="U14" s="7"/>
      <c r="V14" s="7"/>
      <c r="W14" s="7"/>
      <c r="X14" s="7">
        <v>50.115160455007064</v>
      </c>
      <c r="Y14">
        <f t="shared" si="0"/>
        <v>50</v>
      </c>
      <c r="Z14">
        <f t="shared" si="0"/>
        <v>3</v>
      </c>
      <c r="AA14">
        <f t="shared" si="0"/>
        <v>3</v>
      </c>
      <c r="AB14">
        <f t="shared" si="0"/>
        <v>4.7549999999999999</v>
      </c>
      <c r="AC14">
        <f t="shared" si="0"/>
        <v>4.7549999999999999</v>
      </c>
      <c r="AD14">
        <f t="shared" si="0"/>
        <v>0</v>
      </c>
    </row>
    <row r="15" spans="1:30" x14ac:dyDescent="0.2">
      <c r="A15" s="1" t="s">
        <v>25</v>
      </c>
      <c r="B15" s="11">
        <f>INTERCEPT(AE2114_SDOMAB_DOCArea, AE2114_SDOMAB_DOCConcentration)</f>
        <v>0.15559680052908842</v>
      </c>
      <c r="C15" s="1"/>
      <c r="D15" s="1" t="s">
        <v>26</v>
      </c>
      <c r="E15" s="3"/>
      <c r="G15" s="9"/>
      <c r="L15" s="4">
        <f>AE2114_SDOMAB_DOC!C323</f>
        <v>0</v>
      </c>
      <c r="M15" s="4" t="str">
        <f>AE2114_SDOMAB_DOC!A323</f>
        <v>B04</v>
      </c>
      <c r="N15" s="4" t="str">
        <f>AE2114_SDOMAB_DOC!B323</f>
        <v>Untitled</v>
      </c>
      <c r="O15" s="6">
        <f>AE2114_SDOMAB_DOC!H323</f>
        <v>0.49777777777777776</v>
      </c>
      <c r="P15" s="6">
        <f>AE2114_SDOMAB_DOC!I323</f>
        <v>0.86217640198984113</v>
      </c>
      <c r="Q15" s="6">
        <f t="shared" si="1"/>
        <v>-0.7612280701754387</v>
      </c>
      <c r="R15" s="6"/>
      <c r="S15" s="6"/>
      <c r="T15" s="6"/>
      <c r="U15" s="7"/>
      <c r="V15" s="7"/>
      <c r="W15" s="7"/>
      <c r="X15" s="7"/>
    </row>
    <row r="16" spans="1:30" x14ac:dyDescent="0.2">
      <c r="L16" s="4">
        <f>AE2114_SDOMAB_DOC!C374</f>
        <v>0</v>
      </c>
      <c r="M16" s="4" t="str">
        <f>AE2114_SDOMAB_DOC!A374</f>
        <v>B05</v>
      </c>
      <c r="N16" s="4" t="str">
        <f>AE2114_SDOMAB_DOC!B374</f>
        <v>Untitled</v>
      </c>
      <c r="O16" s="6">
        <f>AE2114_SDOMAB_DOC!H374</f>
        <v>1.7418518518518515</v>
      </c>
      <c r="P16" s="6">
        <f>AE2114_SDOMAB_DOC!I374</f>
        <v>0.13984706520370946</v>
      </c>
      <c r="Q16" s="6">
        <f t="shared" si="1"/>
        <v>0.48284600389863508</v>
      </c>
      <c r="R16" s="6"/>
      <c r="S16" s="6"/>
      <c r="T16" s="6"/>
      <c r="U16" s="7"/>
      <c r="V16" s="7"/>
      <c r="W16" s="7"/>
      <c r="X16" s="7"/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AE2114_SDOMAB_DOC!C379</f>
        <v>0</v>
      </c>
      <c r="M17" s="4" t="str">
        <f>AE2114_SDOMAB_DOC!A379</f>
        <v>B05</v>
      </c>
      <c r="N17" s="4" t="str">
        <f>AE2114_SDOMAB_DOC!B379</f>
        <v>Untitled</v>
      </c>
      <c r="O17" s="6">
        <f>AE2114_SDOMAB_DOC!H379</f>
        <v>0.59000000000000008</v>
      </c>
      <c r="P17" s="6">
        <f>AE2114_SDOMAB_DOC!I379</f>
        <v>1.0219099764656376</v>
      </c>
      <c r="Q17" s="6">
        <f t="shared" si="1"/>
        <v>-0.66900584795321638</v>
      </c>
      <c r="R17" s="6"/>
      <c r="S17" s="6"/>
      <c r="T17" s="6"/>
      <c r="U17" s="7"/>
      <c r="V17" s="7"/>
      <c r="W17" s="7"/>
      <c r="X17" s="7">
        <v>75.159353713450471</v>
      </c>
      <c r="Y17">
        <f t="shared" si="0"/>
        <v>75</v>
      </c>
      <c r="Z17">
        <f t="shared" si="0"/>
        <v>4</v>
      </c>
      <c r="AA17">
        <f t="shared" si="0"/>
        <v>1</v>
      </c>
      <c r="AB17">
        <f t="shared" si="0"/>
        <v>6.7519999999999998</v>
      </c>
      <c r="AD17">
        <f t="shared" si="0"/>
        <v>1</v>
      </c>
    </row>
    <row r="18" spans="1:30" x14ac:dyDescent="0.2">
      <c r="A18" t="s">
        <v>31</v>
      </c>
      <c r="B18" t="s">
        <v>32</v>
      </c>
      <c r="C18">
        <v>61</v>
      </c>
      <c r="D18">
        <v>1</v>
      </c>
      <c r="E18">
        <v>5.2530000000000001</v>
      </c>
      <c r="F18">
        <v>5.2530000000000001</v>
      </c>
      <c r="G18">
        <v>0</v>
      </c>
      <c r="H18" s="7">
        <f>AVERAGE(F18:F22)/B$13</f>
        <v>57.514814814814812</v>
      </c>
      <c r="I18" s="7">
        <f>STDEV(F18:F22)/B$13</f>
        <v>0.79227234790255652</v>
      </c>
      <c r="J18" s="7">
        <f>I18/H18*100</f>
        <v>1.3775100388543389</v>
      </c>
      <c r="L18" s="4">
        <f>AE2114_SDOMAB_DOC!C384</f>
        <v>0</v>
      </c>
      <c r="M18" s="4" t="str">
        <f>AE2114_SDOMAB_DOC!A384</f>
        <v>B05</v>
      </c>
      <c r="N18" s="4" t="str">
        <f>AE2114_SDOMAB_DOC!B384</f>
        <v>Untitled</v>
      </c>
      <c r="O18" s="6">
        <f>AE2114_SDOMAB_DOC!H384</f>
        <v>1.2248148148148148</v>
      </c>
      <c r="P18" s="6">
        <f>AE2114_SDOMAB_DOC!I384</f>
        <v>1.0745221925985668</v>
      </c>
      <c r="Q18" s="6">
        <f t="shared" si="1"/>
        <v>-3.4191033138401661E-2</v>
      </c>
      <c r="R18" s="6"/>
      <c r="S18" s="6"/>
      <c r="T18" s="6"/>
      <c r="U18" s="7"/>
      <c r="V18" s="7"/>
      <c r="W18" s="7"/>
      <c r="X18" s="7">
        <v>75.159353713450471</v>
      </c>
      <c r="Y18">
        <f t="shared" si="0"/>
        <v>75</v>
      </c>
      <c r="Z18">
        <f t="shared" si="0"/>
        <v>4</v>
      </c>
      <c r="AA18">
        <f t="shared" si="0"/>
        <v>2</v>
      </c>
      <c r="AB18">
        <f t="shared" si="0"/>
        <v>7.141</v>
      </c>
      <c r="AC18">
        <f t="shared" si="0"/>
        <v>7.141</v>
      </c>
      <c r="AD18">
        <f t="shared" si="0"/>
        <v>0</v>
      </c>
    </row>
    <row r="19" spans="1:30" x14ac:dyDescent="0.2">
      <c r="A19" t="s">
        <v>31</v>
      </c>
      <c r="B19" t="s">
        <v>32</v>
      </c>
      <c r="C19">
        <v>61</v>
      </c>
      <c r="D19">
        <v>2</v>
      </c>
      <c r="E19">
        <v>5.0220000000000002</v>
      </c>
      <c r="G19">
        <v>1</v>
      </c>
      <c r="H19" s="7"/>
      <c r="I19" s="7"/>
      <c r="J19" s="7"/>
      <c r="L19" s="4">
        <f>AE2114_SDOMAB_DOC!C405</f>
        <v>0</v>
      </c>
      <c r="M19" s="4" t="str">
        <f>AE2114_SDOMAB_DOC!A405</f>
        <v>B06</v>
      </c>
      <c r="N19" s="4" t="str">
        <f>AE2114_SDOMAB_DOC!B405</f>
        <v>Untitled</v>
      </c>
      <c r="O19" s="6">
        <f>AE2114_SDOMAB_DOC!H405</f>
        <v>1.9085185185185185</v>
      </c>
      <c r="P19" s="6">
        <f>AE2114_SDOMAB_DOC!I405</f>
        <v>0.34438051975515654</v>
      </c>
      <c r="Q19" s="6">
        <f t="shared" si="1"/>
        <v>0.64951267056530204</v>
      </c>
      <c r="R19" s="6"/>
      <c r="S19" s="6"/>
      <c r="T19" s="6"/>
      <c r="U19" s="7"/>
      <c r="V19" s="7"/>
      <c r="W19" s="7"/>
      <c r="X19" s="7">
        <v>75.159353713450471</v>
      </c>
      <c r="Y19">
        <f t="shared" si="0"/>
        <v>75</v>
      </c>
      <c r="Z19">
        <f t="shared" si="0"/>
        <v>4</v>
      </c>
      <c r="AA19">
        <f t="shared" si="0"/>
        <v>3</v>
      </c>
      <c r="AB19">
        <f t="shared" si="0"/>
        <v>7.157</v>
      </c>
      <c r="AC19">
        <f t="shared" si="0"/>
        <v>7.157</v>
      </c>
      <c r="AD19">
        <f t="shared" si="0"/>
        <v>0</v>
      </c>
    </row>
    <row r="20" spans="1:30" x14ac:dyDescent="0.2">
      <c r="A20" t="s">
        <v>31</v>
      </c>
      <c r="B20" t="s">
        <v>32</v>
      </c>
      <c r="C20">
        <v>61</v>
      </c>
      <c r="D20">
        <v>3</v>
      </c>
      <c r="E20">
        <v>5.1120000000000001</v>
      </c>
      <c r="F20">
        <v>5.1120000000000001</v>
      </c>
      <c r="G20">
        <v>0</v>
      </c>
      <c r="H20" s="7"/>
      <c r="I20" s="7"/>
      <c r="J20" s="7"/>
      <c r="L20" s="4">
        <f>AE2114_SDOMAB_DOC!C410</f>
        <v>0</v>
      </c>
      <c r="M20" s="4" t="str">
        <f>AE2114_SDOMAB_DOC!A410</f>
        <v>B06</v>
      </c>
      <c r="N20" s="4" t="str">
        <f>AE2114_SDOMAB_DOC!B410</f>
        <v>Untitled</v>
      </c>
      <c r="O20" s="6">
        <f>AE2114_SDOMAB_DOC!H410</f>
        <v>0.43444444444444447</v>
      </c>
      <c r="P20" s="6">
        <f>AE2114_SDOMAB_DOC!I410</f>
        <v>0.7524798508438123</v>
      </c>
      <c r="Q20" s="6">
        <f t="shared" si="1"/>
        <v>-0.82456140350877205</v>
      </c>
      <c r="R20" s="6"/>
      <c r="S20" s="6"/>
      <c r="T20" s="6"/>
      <c r="U20" s="7"/>
      <c r="V20" s="7"/>
      <c r="W20" s="7"/>
      <c r="X20" s="7">
        <v>75.159353713450471</v>
      </c>
      <c r="Y20">
        <f t="shared" si="0"/>
        <v>75</v>
      </c>
      <c r="Z20">
        <f t="shared" si="0"/>
        <v>4</v>
      </c>
      <c r="AA20">
        <f t="shared" si="0"/>
        <v>4</v>
      </c>
      <c r="AB20">
        <f t="shared" si="0"/>
        <v>7.0330000000000004</v>
      </c>
      <c r="AC20">
        <f t="shared" si="0"/>
        <v>7.0330000000000004</v>
      </c>
      <c r="AD20">
        <f t="shared" si="0"/>
        <v>0</v>
      </c>
    </row>
    <row r="21" spans="1:30" x14ac:dyDescent="0.2">
      <c r="A21" t="s">
        <v>31</v>
      </c>
      <c r="B21" t="s">
        <v>32</v>
      </c>
      <c r="C21">
        <v>61</v>
      </c>
      <c r="D21">
        <v>4</v>
      </c>
      <c r="E21">
        <v>5.1639999999999997</v>
      </c>
      <c r="F21">
        <v>5.1639999999999997</v>
      </c>
      <c r="G21">
        <v>0</v>
      </c>
      <c r="H21" s="7"/>
      <c r="I21" s="7"/>
      <c r="J21" s="7"/>
      <c r="L21" s="4">
        <f>AE2114_SDOMAB_DOC!C415</f>
        <v>0</v>
      </c>
      <c r="M21" s="4" t="str">
        <f>AE2114_SDOMAB_DOC!A415</f>
        <v>B06</v>
      </c>
      <c r="N21" s="4" t="str">
        <f>AE2114_SDOMAB_DOC!B415</f>
        <v>Untitled</v>
      </c>
      <c r="O21" s="6">
        <f>AE2114_SDOMAB_DOC!H415</f>
        <v>0.55814814814814817</v>
      </c>
      <c r="P21" s="6">
        <f>AE2114_SDOMAB_DOC!I415</f>
        <v>0.96674095074307342</v>
      </c>
      <c r="Q21" s="6">
        <f t="shared" si="1"/>
        <v>-0.70085769980506829</v>
      </c>
      <c r="R21" s="6"/>
      <c r="S21" s="6"/>
      <c r="T21" s="6"/>
      <c r="U21" s="7"/>
      <c r="V21" s="7"/>
      <c r="W21" s="7"/>
      <c r="X21" s="7"/>
    </row>
    <row r="22" spans="1:30" x14ac:dyDescent="0.2">
      <c r="H22" s="7"/>
      <c r="I22" s="7"/>
      <c r="J22" s="7"/>
      <c r="L22" s="4"/>
      <c r="M22" s="4"/>
      <c r="N22" s="4"/>
      <c r="O22" s="6"/>
      <c r="P22" s="6"/>
      <c r="Q22" s="6"/>
      <c r="R22" s="6"/>
      <c r="S22" s="6"/>
      <c r="T22" s="6"/>
      <c r="U22" s="7"/>
      <c r="V22" s="7"/>
      <c r="W22" s="7"/>
      <c r="X22" s="7"/>
    </row>
    <row r="23" spans="1:30" x14ac:dyDescent="0.2">
      <c r="H23" s="7"/>
      <c r="I23" s="7"/>
      <c r="J23" s="7"/>
      <c r="L23" s="4">
        <f>AE2114_SDOMAB_DOC!C34</f>
        <v>1</v>
      </c>
      <c r="M23" s="4" t="str">
        <f>AE2114_SDOMAB_DOC!A34</f>
        <v>C01</v>
      </c>
      <c r="N23" s="4" t="str">
        <f>AE2114_SDOMAB_DOC!B34</f>
        <v>Nano 12/3/2021</v>
      </c>
      <c r="O23" s="6">
        <f>AE2114_SDOMAB_DOC!H34</f>
        <v>2.5207407407407407</v>
      </c>
      <c r="P23" s="6">
        <f>AE2114_SDOMAB_DOC!I34</f>
        <v>0.47011206088999452</v>
      </c>
      <c r="Q23" s="6">
        <f t="shared" si="1"/>
        <v>1.2617348927875243</v>
      </c>
      <c r="R23" s="6">
        <v>0</v>
      </c>
      <c r="S23" s="6"/>
      <c r="T23" s="6"/>
      <c r="U23" s="7"/>
      <c r="V23" s="7"/>
      <c r="W23" s="7"/>
      <c r="X23" s="7">
        <v>100.2214446667647</v>
      </c>
      <c r="Y23">
        <f t="shared" si="0"/>
        <v>100</v>
      </c>
      <c r="Z23">
        <f t="shared" si="0"/>
        <v>5</v>
      </c>
      <c r="AA23">
        <f t="shared" si="0"/>
        <v>1</v>
      </c>
      <c r="AB23">
        <f t="shared" si="0"/>
        <v>9.2880000000000003</v>
      </c>
      <c r="AC23">
        <f t="shared" si="0"/>
        <v>9.2880000000000003</v>
      </c>
      <c r="AD23">
        <f t="shared" si="0"/>
        <v>0</v>
      </c>
    </row>
    <row r="24" spans="1:30" x14ac:dyDescent="0.2">
      <c r="A24" t="s">
        <v>34</v>
      </c>
      <c r="B24" t="s">
        <v>35</v>
      </c>
      <c r="C24">
        <v>0</v>
      </c>
      <c r="D24">
        <v>1</v>
      </c>
      <c r="E24">
        <v>0.15529999999999999</v>
      </c>
      <c r="F24">
        <v>0.15529999999999999</v>
      </c>
      <c r="G24">
        <v>0</v>
      </c>
      <c r="H24" s="7">
        <f>AVERAGE(F24:F28)/B$13</f>
        <v>1.7737037037037036</v>
      </c>
      <c r="I24" s="7">
        <f>STDEV(F24:F28)/B$13</f>
        <v>0.40216748143972608</v>
      </c>
      <c r="J24" s="7">
        <f>I24/H24*100</f>
        <v>22.673881810132816</v>
      </c>
      <c r="L24" s="4">
        <f>AE2114_SDOMAB_DOC!C39</f>
        <v>2</v>
      </c>
      <c r="M24" s="4" t="str">
        <f>AE2114_SDOMAB_DOC!A39</f>
        <v>C02</v>
      </c>
      <c r="N24" s="4">
        <f>AE2114_SDOMAB_DOC!B39</f>
        <v>25</v>
      </c>
      <c r="O24" s="6">
        <f>AE2114_SDOMAB_DOC!H39</f>
        <v>26.670370370370364</v>
      </c>
      <c r="P24" s="6">
        <f>AE2114_SDOMAB_DOC!I39</f>
        <v>0.11984214583232158</v>
      </c>
      <c r="Q24" s="6">
        <f t="shared" si="1"/>
        <v>25.411364522417148</v>
      </c>
      <c r="R24" s="6">
        <v>24.875552829461743</v>
      </c>
      <c r="S24" s="6"/>
      <c r="T24" s="6"/>
      <c r="U24" s="7"/>
      <c r="V24" s="7"/>
      <c r="W24" s="7"/>
      <c r="X24" s="7">
        <v>100.2214446667647</v>
      </c>
      <c r="Y24">
        <f t="shared" si="0"/>
        <v>100</v>
      </c>
      <c r="Z24">
        <f t="shared" si="0"/>
        <v>5</v>
      </c>
      <c r="AA24">
        <f t="shared" si="0"/>
        <v>2</v>
      </c>
      <c r="AB24">
        <f t="shared" si="0"/>
        <v>9.5510000000000002</v>
      </c>
      <c r="AC24">
        <f t="shared" si="0"/>
        <v>9.5510000000000002</v>
      </c>
      <c r="AD24">
        <f t="shared" si="0"/>
        <v>0</v>
      </c>
    </row>
    <row r="25" spans="1:30" x14ac:dyDescent="0.2">
      <c r="A25" t="s">
        <v>34</v>
      </c>
      <c r="B25" t="s">
        <v>35</v>
      </c>
      <c r="C25">
        <v>0</v>
      </c>
      <c r="D25">
        <v>2</v>
      </c>
      <c r="E25">
        <v>0.1978</v>
      </c>
      <c r="F25">
        <v>0.1978</v>
      </c>
      <c r="G25">
        <v>0</v>
      </c>
      <c r="H25" s="7"/>
      <c r="I25" s="7"/>
      <c r="J25" s="7"/>
      <c r="L25" s="4">
        <f>AE2114_SDOMAB_DOC!C44</f>
        <v>3</v>
      </c>
      <c r="M25" s="4" t="str">
        <f>AE2114_SDOMAB_DOC!A44</f>
        <v>C03</v>
      </c>
      <c r="N25" s="4">
        <f>AE2114_SDOMAB_DOC!B44</f>
        <v>50</v>
      </c>
      <c r="O25" s="6">
        <f>AE2114_SDOMAB_DOC!H44</f>
        <v>51.825925925925922</v>
      </c>
      <c r="P25" s="6">
        <f>AE2114_SDOMAB_DOC!I44</f>
        <v>0.8903691378558064</v>
      </c>
      <c r="Q25" s="6">
        <f t="shared" si="1"/>
        <v>50.566920077972703</v>
      </c>
      <c r="R25" s="6">
        <v>50.115160455007064</v>
      </c>
      <c r="S25" s="6"/>
      <c r="T25" s="6"/>
      <c r="U25" s="7"/>
      <c r="V25" s="7"/>
      <c r="W25" s="7"/>
      <c r="X25" s="7">
        <v>100.2214446667647</v>
      </c>
      <c r="Y25">
        <f t="shared" si="0"/>
        <v>100</v>
      </c>
      <c r="Z25">
        <f t="shared" si="0"/>
        <v>5</v>
      </c>
      <c r="AA25">
        <f t="shared" si="0"/>
        <v>3</v>
      </c>
      <c r="AB25">
        <f t="shared" si="0"/>
        <v>9.3610000000000007</v>
      </c>
      <c r="AC25">
        <f t="shared" si="0"/>
        <v>9.3610000000000007</v>
      </c>
      <c r="AD25">
        <f t="shared" si="0"/>
        <v>0</v>
      </c>
    </row>
    <row r="26" spans="1:30" x14ac:dyDescent="0.2">
      <c r="A26" t="s">
        <v>34</v>
      </c>
      <c r="B26" t="s">
        <v>35</v>
      </c>
      <c r="C26">
        <v>0</v>
      </c>
      <c r="D26">
        <v>3</v>
      </c>
      <c r="E26">
        <v>0.1258</v>
      </c>
      <c r="F26">
        <v>0.1258</v>
      </c>
      <c r="G26">
        <v>0</v>
      </c>
      <c r="H26" s="7"/>
      <c r="I26" s="7"/>
      <c r="J26" s="7"/>
      <c r="L26" s="4">
        <f>AE2114_SDOMAB_DOC!C49</f>
        <v>4</v>
      </c>
      <c r="M26" s="4" t="str">
        <f>AE2114_SDOMAB_DOC!A49</f>
        <v>C04</v>
      </c>
      <c r="N26" s="4">
        <f>AE2114_SDOMAB_DOC!B49</f>
        <v>75</v>
      </c>
      <c r="O26" s="6">
        <f>AE2114_SDOMAB_DOC!H49</f>
        <v>79.003703703703707</v>
      </c>
      <c r="P26" s="6">
        <f>AE2114_SDOMAB_DOC!I49</f>
        <v>0.74943051081136025</v>
      </c>
      <c r="Q26" s="6">
        <f t="shared" si="1"/>
        <v>77.744697855750488</v>
      </c>
      <c r="R26" s="6">
        <v>75.159353713450471</v>
      </c>
      <c r="S26" s="6"/>
      <c r="T26" s="6"/>
      <c r="U26" s="7"/>
      <c r="V26" s="7"/>
      <c r="W26" s="7"/>
      <c r="X26" s="7"/>
    </row>
    <row r="27" spans="1:30" x14ac:dyDescent="0.2">
      <c r="H27" s="7"/>
      <c r="I27" s="7"/>
      <c r="J27" s="7"/>
      <c r="L27" s="4">
        <f>AE2114_SDOMAB_DOC!C55</f>
        <v>5</v>
      </c>
      <c r="M27" s="4" t="str">
        <f>AE2114_SDOMAB_DOC!A55</f>
        <v>C05</v>
      </c>
      <c r="N27" s="4">
        <f>AE2114_SDOMAB_DOC!B55</f>
        <v>100</v>
      </c>
      <c r="O27" s="6">
        <f>AE2114_SDOMAB_DOC!H55</f>
        <v>104.44444444444446</v>
      </c>
      <c r="P27" s="6">
        <f>AE2114_SDOMAB_DOC!I55</f>
        <v>1.5085353865076137</v>
      </c>
      <c r="Q27" s="6">
        <f t="shared" si="1"/>
        <v>103.18543859649124</v>
      </c>
      <c r="R27" s="6">
        <v>100.2214446667647</v>
      </c>
      <c r="S27" s="6"/>
      <c r="T27" s="6"/>
      <c r="U27" s="7"/>
      <c r="V27" s="7"/>
      <c r="W27" s="7"/>
      <c r="X27" s="7"/>
    </row>
    <row r="28" spans="1:30" x14ac:dyDescent="0.2">
      <c r="H28" s="7"/>
      <c r="I28" s="7"/>
      <c r="J28" s="7"/>
      <c r="L28" s="4"/>
      <c r="M28" s="4"/>
      <c r="N28" s="4"/>
      <c r="O28" s="6"/>
      <c r="P28" s="6"/>
      <c r="Q28" s="6"/>
      <c r="R28" s="6" t="s">
        <v>28</v>
      </c>
      <c r="S28" s="6" t="s">
        <v>29</v>
      </c>
      <c r="T28" s="6" t="s">
        <v>30</v>
      </c>
      <c r="U28" s="7" t="str">
        <f>DOC_Diagnostics!Y1</f>
        <v>DOC_Ref Cal 2021.08.13</v>
      </c>
      <c r="V28" s="7" t="str">
        <f>DOC_Diagnostics!Z1</f>
        <v>DOC_Ref Cal 2021.11.09</v>
      </c>
      <c r="W28" s="7"/>
      <c r="X28" s="7" t="s">
        <v>107</v>
      </c>
      <c r="Y28">
        <f t="shared" si="0"/>
        <v>250</v>
      </c>
      <c r="Z28">
        <f t="shared" si="0"/>
        <v>51</v>
      </c>
      <c r="AA28">
        <f t="shared" si="0"/>
        <v>1</v>
      </c>
      <c r="AB28">
        <f t="shared" si="0"/>
        <v>0</v>
      </c>
      <c r="AC28">
        <f t="shared" si="0"/>
        <v>0</v>
      </c>
      <c r="AD28">
        <f t="shared" si="0"/>
        <v>0</v>
      </c>
    </row>
    <row r="29" spans="1:30" x14ac:dyDescent="0.2">
      <c r="A29" t="s">
        <v>34</v>
      </c>
      <c r="B29" t="s">
        <v>35</v>
      </c>
      <c r="C29">
        <v>0</v>
      </c>
      <c r="D29">
        <v>1</v>
      </c>
      <c r="E29">
        <v>0.13059999999999999</v>
      </c>
      <c r="F29">
        <v>0.13059999999999999</v>
      </c>
      <c r="G29">
        <v>0</v>
      </c>
      <c r="H29" s="7">
        <f>AVERAGE(F29:F33)/B$13</f>
        <v>1.7096296296296298</v>
      </c>
      <c r="I29" s="7">
        <f>STDEV(F29:F33)/B$13</f>
        <v>0.24430383161120844</v>
      </c>
      <c r="J29" s="7">
        <f>I29/H29*100</f>
        <v>14.289868833411237</v>
      </c>
      <c r="L29" s="4">
        <f>AE2114_SDOMAB_DOC!C87</f>
        <v>6</v>
      </c>
      <c r="M29" s="4" t="str">
        <f>AE2114_SDOMAB_DOC!A87</f>
        <v>R-S1</v>
      </c>
      <c r="N29" s="4" t="str">
        <f>AE2114_SDOMAB_DOC!B87</f>
        <v>GPW 05-21 SRW</v>
      </c>
      <c r="O29" s="6">
        <f>AE2114_SDOMAB_DOC!H87</f>
        <v>79.777777777777771</v>
      </c>
      <c r="P29" s="6">
        <f>AE2114_SDOMAB_DOC!I87</f>
        <v>0.7264831572567747</v>
      </c>
      <c r="Q29" s="6">
        <f t="shared" si="1"/>
        <v>78.518771929824553</v>
      </c>
      <c r="R29" s="6">
        <f>AVERAGE(Q29:Q33)</f>
        <v>79.834327485380115</v>
      </c>
      <c r="S29" s="6">
        <f>STDEV(Q29:Q33)</f>
        <v>0.80595520099335483</v>
      </c>
      <c r="T29" s="6">
        <f>S29/R29*100</f>
        <v>1.009534653048775</v>
      </c>
      <c r="U29" s="7">
        <f>DOC_Diagnostics!Y2</f>
        <v>80.789892787524366</v>
      </c>
      <c r="V29" s="7">
        <f>DOC_Diagnostics!Z2</f>
        <v>81.206494309747654</v>
      </c>
      <c r="W29" s="7"/>
      <c r="X29" s="7" t="s">
        <v>107</v>
      </c>
      <c r="Y29">
        <f t="shared" si="0"/>
        <v>250</v>
      </c>
      <c r="Z29">
        <f t="shared" si="0"/>
        <v>51</v>
      </c>
      <c r="AA29">
        <f t="shared" si="0"/>
        <v>2</v>
      </c>
      <c r="AB29">
        <f t="shared" si="0"/>
        <v>0</v>
      </c>
      <c r="AC29">
        <f t="shared" si="0"/>
        <v>0</v>
      </c>
      <c r="AD29">
        <f t="shared" si="0"/>
        <v>0</v>
      </c>
    </row>
    <row r="30" spans="1:30" x14ac:dyDescent="0.2">
      <c r="A30" t="s">
        <v>34</v>
      </c>
      <c r="B30" t="s">
        <v>35</v>
      </c>
      <c r="C30">
        <v>0</v>
      </c>
      <c r="D30">
        <v>2</v>
      </c>
      <c r="E30">
        <v>0.17430000000000001</v>
      </c>
      <c r="F30">
        <v>0.17430000000000001</v>
      </c>
      <c r="G30">
        <v>0</v>
      </c>
      <c r="H30" s="7"/>
      <c r="I30" s="7"/>
      <c r="J30" s="7"/>
      <c r="L30" s="4">
        <f>AE2114_SDOMAB_DOC!C178</f>
        <v>66</v>
      </c>
      <c r="M30" s="4" t="str">
        <f>AE2114_SDOMAB_DOC!A178</f>
        <v>R-S2</v>
      </c>
      <c r="N30" s="4" t="str">
        <f>AE2114_SDOMAB_DOC!B178</f>
        <v>GPW 05-21 SRW</v>
      </c>
      <c r="O30" s="6">
        <f>AE2114_SDOMAB_DOC!H178</f>
        <v>81.185185185185176</v>
      </c>
      <c r="P30" s="6">
        <f>AE2114_SDOMAB_DOC!I178</f>
        <v>0.63841367189378373</v>
      </c>
      <c r="Q30" s="6">
        <f t="shared" si="1"/>
        <v>79.926179337231957</v>
      </c>
      <c r="R30" s="6"/>
      <c r="S30" s="6"/>
      <c r="T30" s="6"/>
      <c r="U30" s="7"/>
      <c r="V30" s="7"/>
      <c r="W30" s="7"/>
      <c r="X30" s="7" t="s">
        <v>107</v>
      </c>
      <c r="Y30">
        <f t="shared" si="0"/>
        <v>250</v>
      </c>
      <c r="Z30">
        <f t="shared" si="0"/>
        <v>51</v>
      </c>
      <c r="AA30">
        <f t="shared" si="0"/>
        <v>3</v>
      </c>
      <c r="AB30">
        <f t="shared" si="0"/>
        <v>0.24759999999999999</v>
      </c>
      <c r="AD30">
        <f t="shared" si="0"/>
        <v>1</v>
      </c>
    </row>
    <row r="31" spans="1:30" x14ac:dyDescent="0.2">
      <c r="A31" t="s">
        <v>34</v>
      </c>
      <c r="B31" t="s">
        <v>35</v>
      </c>
      <c r="C31">
        <v>0</v>
      </c>
      <c r="D31">
        <v>3</v>
      </c>
      <c r="E31">
        <v>0.15670000000000001</v>
      </c>
      <c r="F31">
        <v>0.15670000000000001</v>
      </c>
      <c r="G31">
        <v>0</v>
      </c>
      <c r="H31" s="7"/>
      <c r="I31" s="7"/>
      <c r="J31" s="7"/>
      <c r="L31" s="4">
        <f>AE2114_SDOMAB_DOC!C265</f>
        <v>6</v>
      </c>
      <c r="M31" s="4" t="str">
        <f>AE2114_SDOMAB_DOC!A265</f>
        <v>R-S3</v>
      </c>
      <c r="N31" s="4" t="str">
        <f>AE2114_SDOMAB_DOC!B265</f>
        <v>GPW 05-21 SRW</v>
      </c>
      <c r="O31" s="6">
        <f>AE2114_SDOMAB_DOC!H265</f>
        <v>81.651851851851859</v>
      </c>
      <c r="P31" s="6">
        <f>AE2114_SDOMAB_DOC!I265</f>
        <v>1.237297599526582</v>
      </c>
      <c r="Q31" s="6">
        <f t="shared" si="1"/>
        <v>80.39284600389864</v>
      </c>
      <c r="R31" s="6"/>
      <c r="S31" s="6"/>
      <c r="T31" s="6"/>
      <c r="U31" s="7"/>
      <c r="V31" s="7"/>
      <c r="W31" s="7"/>
      <c r="X31" s="7" t="s">
        <v>107</v>
      </c>
      <c r="Y31">
        <f t="shared" si="0"/>
        <v>250</v>
      </c>
      <c r="Z31">
        <f t="shared" si="0"/>
        <v>51</v>
      </c>
      <c r="AA31">
        <f t="shared" si="0"/>
        <v>4</v>
      </c>
      <c r="AB31">
        <f t="shared" si="0"/>
        <v>0</v>
      </c>
      <c r="AC31">
        <f t="shared" si="0"/>
        <v>0</v>
      </c>
      <c r="AD31">
        <f t="shared" si="0"/>
        <v>0</v>
      </c>
    </row>
    <row r="32" spans="1:30" x14ac:dyDescent="0.2">
      <c r="H32" s="7"/>
      <c r="I32" s="7"/>
      <c r="J32" s="7"/>
      <c r="L32" s="4">
        <f>AE2114_SDOMAB_DOC!C329</f>
        <v>66</v>
      </c>
      <c r="M32" s="4" t="str">
        <f>AE2114_SDOMAB_DOC!A329</f>
        <v>R-S4</v>
      </c>
      <c r="N32" s="4" t="str">
        <f>AE2114_SDOMAB_DOC!B329</f>
        <v>GPW 05-21 SRW</v>
      </c>
      <c r="O32" s="6">
        <f>AE2114_SDOMAB_DOC!H329</f>
        <v>81.829629629629636</v>
      </c>
      <c r="P32" s="6">
        <f>AE2114_SDOMAB_DOC!I329</f>
        <v>1.1601582125681416</v>
      </c>
      <c r="Q32" s="6">
        <f t="shared" si="1"/>
        <v>80.570623781676417</v>
      </c>
      <c r="R32" s="6"/>
      <c r="S32" s="6"/>
      <c r="T32" s="6"/>
      <c r="U32" s="7"/>
      <c r="V32" s="7"/>
      <c r="W32" s="7"/>
      <c r="X32" s="7"/>
    </row>
    <row r="33" spans="1:24" x14ac:dyDescent="0.2">
      <c r="H33" s="7"/>
      <c r="I33" s="7"/>
      <c r="J33" s="7"/>
      <c r="L33" s="4">
        <f>AE2114_SDOMAB_DOC!C389</f>
        <v>6</v>
      </c>
      <c r="M33" s="4" t="str">
        <f>AE2114_SDOMAB_DOC!A389</f>
        <v>R-S5</v>
      </c>
      <c r="N33" s="4" t="str">
        <f>AE2114_SDOMAB_DOC!B389</f>
        <v>GPW 05-21 SRW</v>
      </c>
      <c r="O33" s="6">
        <f>AE2114_SDOMAB_DOC!H389</f>
        <v>81.022222222222211</v>
      </c>
      <c r="P33" s="6">
        <f>AE2114_SDOMAB_DOC!I389</f>
        <v>1.2348839101733171</v>
      </c>
      <c r="Q33" s="6">
        <f t="shared" si="1"/>
        <v>79.763216374268993</v>
      </c>
      <c r="R33" s="6"/>
      <c r="S33" s="6"/>
      <c r="T33" s="6"/>
      <c r="U33" s="7"/>
      <c r="V33" s="7"/>
      <c r="W33" s="7"/>
      <c r="X33" s="7"/>
    </row>
    <row r="34" spans="1:24" x14ac:dyDescent="0.2">
      <c r="A34" t="s">
        <v>38</v>
      </c>
      <c r="B34" t="s">
        <v>39</v>
      </c>
      <c r="C34">
        <v>1</v>
      </c>
      <c r="D34">
        <v>1</v>
      </c>
      <c r="E34">
        <v>0.2697</v>
      </c>
      <c r="F34">
        <v>0.2697</v>
      </c>
      <c r="G34">
        <v>0</v>
      </c>
      <c r="H34" s="7">
        <f>AVERAGE(F34:F38)/B$13</f>
        <v>2.5207407407407407</v>
      </c>
      <c r="I34" s="7">
        <f>STDEV(F34:F38)/B$13</f>
        <v>0.47011206088999452</v>
      </c>
      <c r="J34" s="7">
        <f>I34/H34*100</f>
        <v>18.64975851312056</v>
      </c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/>
      <c r="V34" s="7"/>
      <c r="W34" s="7"/>
      <c r="X34" s="7"/>
    </row>
    <row r="35" spans="1:24" x14ac:dyDescent="0.2">
      <c r="A35" t="s">
        <v>38</v>
      </c>
      <c r="B35" t="s">
        <v>39</v>
      </c>
      <c r="C35">
        <v>1</v>
      </c>
      <c r="D35">
        <v>2</v>
      </c>
      <c r="E35">
        <v>0.18509999999999999</v>
      </c>
      <c r="F35">
        <v>0.18509999999999999</v>
      </c>
      <c r="G35">
        <v>0</v>
      </c>
      <c r="H35" s="7"/>
      <c r="I35" s="7"/>
      <c r="J35" s="7"/>
      <c r="L35" s="4">
        <f>AE2114_SDOMAB_DOC!C92</f>
        <v>7</v>
      </c>
      <c r="M35" s="4" t="str">
        <f>AE2114_SDOMAB_DOC!A92</f>
        <v>R-M1</v>
      </c>
      <c r="N35" s="4" t="str">
        <f>AE2114_SDOMAB_DOC!B92</f>
        <v>House 05-21 MRW</v>
      </c>
      <c r="O35" s="6">
        <f>AE2114_SDOMAB_DOC!H92</f>
        <v>54.80740740740741</v>
      </c>
      <c r="P35" s="6">
        <f>AE2114_SDOMAB_DOC!I92</f>
        <v>0.8462942701977556</v>
      </c>
      <c r="Q35" s="6">
        <f t="shared" si="1"/>
        <v>53.548401559454192</v>
      </c>
      <c r="R35" s="6">
        <f>AVERAGE(Q35:Q39)</f>
        <v>54.815068226120857</v>
      </c>
      <c r="S35" s="6">
        <f>STDEV(Q35:Q39)</f>
        <v>0.73982814153852283</v>
      </c>
      <c r="T35" s="6">
        <f>S35/R35*100</f>
        <v>1.3496802347971444</v>
      </c>
      <c r="U35" s="7">
        <f>DOC_Diagnostics!Y3</f>
        <v>56.03433723196882</v>
      </c>
      <c r="V35" s="7">
        <f>DOC_Diagnostics!Z3</f>
        <v>56.167487217549066</v>
      </c>
      <c r="W35" s="7"/>
      <c r="X35" s="7"/>
    </row>
    <row r="36" spans="1:24" x14ac:dyDescent="0.2">
      <c r="A36" t="s">
        <v>38</v>
      </c>
      <c r="B36" t="s">
        <v>39</v>
      </c>
      <c r="C36">
        <v>1</v>
      </c>
      <c r="D36">
        <v>3</v>
      </c>
      <c r="E36">
        <v>0.2258</v>
      </c>
      <c r="F36">
        <v>0.2258</v>
      </c>
      <c r="G36">
        <v>0</v>
      </c>
      <c r="H36" s="7"/>
      <c r="I36" s="7"/>
      <c r="J36" s="7"/>
      <c r="L36" s="4">
        <f>AE2114_SDOMAB_DOC!C183</f>
        <v>67</v>
      </c>
      <c r="M36" s="4" t="str">
        <f>AE2114_SDOMAB_DOC!A183</f>
        <v>R-M2</v>
      </c>
      <c r="N36" s="4" t="str">
        <f>AE2114_SDOMAB_DOC!B183</f>
        <v>House 05-21 MRW</v>
      </c>
      <c r="O36" s="6">
        <f>AE2114_SDOMAB_DOC!H183</f>
        <v>56.229629629629628</v>
      </c>
      <c r="P36" s="6">
        <f>AE2114_SDOMAB_DOC!I183</f>
        <v>0.55436910346867374</v>
      </c>
      <c r="Q36" s="6">
        <f t="shared" si="1"/>
        <v>54.970623781676409</v>
      </c>
      <c r="R36" s="6"/>
      <c r="S36" s="6"/>
      <c r="T36" s="6"/>
      <c r="U36" s="7"/>
      <c r="V36" s="7"/>
      <c r="W36" s="7"/>
      <c r="X36" s="7"/>
    </row>
    <row r="37" spans="1:24" x14ac:dyDescent="0.2">
      <c r="H37" s="7"/>
      <c r="I37" s="7"/>
      <c r="J37" s="7"/>
      <c r="L37" s="4">
        <f>AE2114_SDOMAB_DOC!C270</f>
        <v>7</v>
      </c>
      <c r="M37" s="4" t="str">
        <f>AE2114_SDOMAB_DOC!A270</f>
        <v>R-M3</v>
      </c>
      <c r="N37" s="4" t="str">
        <f>AE2114_SDOMAB_DOC!B270</f>
        <v>House 05-21 MRW</v>
      </c>
      <c r="O37" s="6">
        <f>AE2114_SDOMAB_DOC!H270</f>
        <v>56.270370370370379</v>
      </c>
      <c r="P37" s="6">
        <f>AE2114_SDOMAB_DOC!I270</f>
        <v>0.62463157865536723</v>
      </c>
      <c r="Q37" s="6">
        <f t="shared" si="1"/>
        <v>55.011364522417161</v>
      </c>
      <c r="R37" s="6"/>
      <c r="S37" s="6"/>
      <c r="T37" s="6"/>
      <c r="U37" s="7"/>
      <c r="V37" s="7"/>
      <c r="W37" s="7"/>
      <c r="X37" s="7"/>
    </row>
    <row r="38" spans="1:24" x14ac:dyDescent="0.2">
      <c r="H38" s="7"/>
      <c r="I38" s="7"/>
      <c r="J38" s="7"/>
      <c r="L38" s="4">
        <f>AE2114_SDOMAB_DOC!C334</f>
        <v>67</v>
      </c>
      <c r="M38" s="4" t="str">
        <f>AE2114_SDOMAB_DOC!A334</f>
        <v>R-M4</v>
      </c>
      <c r="N38" s="4" t="str">
        <f>AE2114_SDOMAB_DOC!B334</f>
        <v>House 05-21 MRW</v>
      </c>
      <c r="O38" s="6">
        <f>AE2114_SDOMAB_DOC!H334</f>
        <v>56.75925925925926</v>
      </c>
      <c r="P38" s="6">
        <f>AE2114_SDOMAB_DOC!I334</f>
        <v>0.90583385862081078</v>
      </c>
      <c r="Q38" s="6">
        <f t="shared" si="1"/>
        <v>55.500253411306041</v>
      </c>
      <c r="R38" s="6"/>
      <c r="S38" s="6"/>
      <c r="T38" s="6"/>
      <c r="U38" s="7"/>
      <c r="V38" s="7"/>
      <c r="W38" s="7"/>
      <c r="X38" s="7"/>
    </row>
    <row r="39" spans="1:24" x14ac:dyDescent="0.2">
      <c r="A39" t="s">
        <v>40</v>
      </c>
      <c r="B39">
        <v>25</v>
      </c>
      <c r="C39">
        <v>2</v>
      </c>
      <c r="D39">
        <v>1</v>
      </c>
      <c r="E39">
        <v>2.4079999999999999</v>
      </c>
      <c r="F39">
        <v>2.4079999999999999</v>
      </c>
      <c r="G39">
        <v>0</v>
      </c>
      <c r="H39" s="7">
        <f>AVERAGE(F39:F43)/B$13</f>
        <v>26.670370370370364</v>
      </c>
      <c r="I39" s="7">
        <f>STDEV(F39:F43)/B$13</f>
        <v>0.11984214583232158</v>
      </c>
      <c r="J39" s="7">
        <f>I39/H39*100</f>
        <v>0.4493456377548512</v>
      </c>
      <c r="L39" s="4">
        <f>AE2114_SDOMAB_DOC!C394</f>
        <v>7</v>
      </c>
      <c r="M39" s="4" t="str">
        <f>AE2114_SDOMAB_DOC!A394</f>
        <v>R-M5</v>
      </c>
      <c r="N39" s="4" t="str">
        <f>AE2114_SDOMAB_DOC!B394</f>
        <v>House 05-21 MRW</v>
      </c>
      <c r="O39" s="6">
        <f>AE2114_SDOMAB_DOC!H394</f>
        <v>56.303703703703704</v>
      </c>
      <c r="P39" s="6">
        <f>AE2114_SDOMAB_DOC!I394</f>
        <v>0.32075014954979097</v>
      </c>
      <c r="Q39" s="6">
        <f t="shared" si="1"/>
        <v>55.044697855750485</v>
      </c>
      <c r="R39" s="6"/>
      <c r="S39" s="6"/>
      <c r="T39" s="6"/>
      <c r="U39" s="7"/>
      <c r="V39" s="7"/>
      <c r="W39" s="7"/>
      <c r="X39" s="7"/>
    </row>
    <row r="40" spans="1:24" x14ac:dyDescent="0.2">
      <c r="A40" t="s">
        <v>40</v>
      </c>
      <c r="B40">
        <v>25</v>
      </c>
      <c r="C40">
        <v>2</v>
      </c>
      <c r="D40">
        <v>2</v>
      </c>
      <c r="E40">
        <v>2.3879999999999999</v>
      </c>
      <c r="F40">
        <v>2.3879999999999999</v>
      </c>
      <c r="G40">
        <v>0</v>
      </c>
      <c r="H40" s="7"/>
      <c r="I40" s="7"/>
      <c r="J40" s="7"/>
      <c r="L40" s="4"/>
      <c r="M40" s="4"/>
      <c r="N40" s="4"/>
      <c r="O40" s="6"/>
      <c r="P40" s="6"/>
      <c r="Q40" s="6"/>
      <c r="R40" s="6" t="s">
        <v>28</v>
      </c>
      <c r="S40" s="6" t="s">
        <v>29</v>
      </c>
      <c r="T40" s="6" t="s">
        <v>30</v>
      </c>
      <c r="U40" s="7"/>
      <c r="V40" s="7"/>
      <c r="W40" s="7"/>
      <c r="X40" s="7"/>
    </row>
    <row r="41" spans="1:24" x14ac:dyDescent="0.2">
      <c r="A41" t="s">
        <v>40</v>
      </c>
      <c r="B41">
        <v>25</v>
      </c>
      <c r="C41">
        <v>2</v>
      </c>
      <c r="D41">
        <v>3</v>
      </c>
      <c r="E41">
        <v>2.4049999999999998</v>
      </c>
      <c r="F41">
        <v>2.4049999999999998</v>
      </c>
      <c r="G41">
        <v>0</v>
      </c>
      <c r="H41" s="7"/>
      <c r="I41" s="7"/>
      <c r="J41" s="7"/>
      <c r="L41" s="4">
        <f>AE2114_SDOMAB_DOC!C97</f>
        <v>8</v>
      </c>
      <c r="M41" s="4" t="str">
        <f>AE2114_SDOMAB_DOC!A97</f>
        <v>R-D1</v>
      </c>
      <c r="N41" s="4" t="str">
        <f>AE2114_SDOMAB_DOC!B97</f>
        <v>CRW 09-20 DRW</v>
      </c>
      <c r="O41" s="6">
        <f>AE2114_SDOMAB_DOC!H97</f>
        <v>37.781481481481485</v>
      </c>
      <c r="P41" s="6">
        <f>AE2114_SDOMAB_DOC!I97</f>
        <v>0.79460630311792435</v>
      </c>
      <c r="Q41" s="6">
        <f t="shared" si="1"/>
        <v>36.522475633528266</v>
      </c>
      <c r="R41" s="6">
        <f>AVERAGE(Q41:Q45)</f>
        <v>35.540994152046778</v>
      </c>
      <c r="S41" s="6">
        <f>STDEV(Q41:Q45)</f>
        <v>0.888360182270164</v>
      </c>
      <c r="T41" s="6">
        <f>S41/R41*100</f>
        <v>2.4995366715677649</v>
      </c>
      <c r="U41" s="7">
        <f>DOC_Diagnostics!Y4</f>
        <v>35.719522417153996</v>
      </c>
      <c r="V41" s="7">
        <f>DOC_Diagnostics!Z4</f>
        <v>35.274756721095166</v>
      </c>
      <c r="W41" s="7"/>
      <c r="X41" s="7"/>
    </row>
    <row r="42" spans="1:24" x14ac:dyDescent="0.2">
      <c r="H42" s="7"/>
      <c r="I42" s="7"/>
      <c r="J42" s="7"/>
      <c r="L42" s="4">
        <f>AE2114_SDOMAB_DOC!C188</f>
        <v>68</v>
      </c>
      <c r="M42" s="4" t="str">
        <f>AE2114_SDOMAB_DOC!A188</f>
        <v>R-D2</v>
      </c>
      <c r="N42" s="4" t="str">
        <f>AE2114_SDOMAB_DOC!B188</f>
        <v>CRW 09-20 DRW</v>
      </c>
      <c r="O42" s="6">
        <f>AE2114_SDOMAB_DOC!H188</f>
        <v>35.785185185185185</v>
      </c>
      <c r="P42" s="6">
        <f>AE2114_SDOMAB_DOC!I188</f>
        <v>0.2726942242103696</v>
      </c>
      <c r="Q42" s="6">
        <f t="shared" si="1"/>
        <v>34.526179337231966</v>
      </c>
      <c r="R42" s="6"/>
      <c r="S42" s="6"/>
      <c r="T42" s="6"/>
      <c r="U42" s="7"/>
      <c r="V42" s="7"/>
      <c r="W42" s="7"/>
      <c r="X42" s="7"/>
    </row>
    <row r="43" spans="1:24" x14ac:dyDescent="0.2">
      <c r="H43" s="7"/>
      <c r="I43" s="7"/>
      <c r="J43" s="7"/>
      <c r="L43" s="4">
        <f>AE2114_SDOMAB_DOC!C275</f>
        <v>8</v>
      </c>
      <c r="M43" s="4" t="str">
        <f>AE2114_SDOMAB_DOC!A275</f>
        <v>R-D3</v>
      </c>
      <c r="N43" s="4" t="str">
        <f>AE2114_SDOMAB_DOC!B275</f>
        <v>CRW 09-20 DRW</v>
      </c>
      <c r="O43" s="6">
        <f>AE2114_SDOMAB_DOC!H275</f>
        <v>37.600000000000009</v>
      </c>
      <c r="P43" s="6">
        <f>AE2114_SDOMAB_DOC!I275</f>
        <v>0.58531409738070761</v>
      </c>
      <c r="Q43" s="6">
        <f t="shared" si="1"/>
        <v>36.34099415204679</v>
      </c>
      <c r="R43" s="6"/>
      <c r="S43" s="6"/>
      <c r="T43" s="6"/>
      <c r="U43" s="7"/>
      <c r="V43" s="7"/>
      <c r="W43" s="7"/>
      <c r="X43" s="7"/>
    </row>
    <row r="44" spans="1:24" x14ac:dyDescent="0.2">
      <c r="A44" t="s">
        <v>41</v>
      </c>
      <c r="B44">
        <v>50</v>
      </c>
      <c r="C44">
        <v>3</v>
      </c>
      <c r="D44">
        <v>1</v>
      </c>
      <c r="E44">
        <v>4.6349999999999998</v>
      </c>
      <c r="F44">
        <v>4.6349999999999998</v>
      </c>
      <c r="G44">
        <v>0</v>
      </c>
      <c r="H44" s="7">
        <f>AVERAGE(F44:F48)/B$13</f>
        <v>51.825925925925922</v>
      </c>
      <c r="I44" s="7">
        <f>STDEV(F44:F48)/B$13</f>
        <v>0.8903691378558064</v>
      </c>
      <c r="J44" s="7">
        <f>I44/H44*100</f>
        <v>1.717999479890429</v>
      </c>
      <c r="L44" s="4">
        <f>AE2114_SDOMAB_DOC!C339</f>
        <v>68</v>
      </c>
      <c r="M44" s="4" t="str">
        <f>AE2114_SDOMAB_DOC!A339</f>
        <v>R-D4</v>
      </c>
      <c r="N44" s="4" t="str">
        <f>AE2114_SDOMAB_DOC!B339</f>
        <v>CRW 09-20 DRW</v>
      </c>
      <c r="O44" s="6">
        <f>AE2114_SDOMAB_DOC!H339</f>
        <v>36.077777777777776</v>
      </c>
      <c r="P44" s="6">
        <f>AE2114_SDOMAB_DOC!I339</f>
        <v>0.65102009223512114</v>
      </c>
      <c r="Q44" s="6">
        <f t="shared" si="1"/>
        <v>34.818771929824557</v>
      </c>
      <c r="R44" s="6"/>
      <c r="S44" s="6"/>
      <c r="T44" s="6"/>
      <c r="U44" s="7"/>
      <c r="V44" s="7"/>
      <c r="W44" s="7"/>
      <c r="X44" s="7"/>
    </row>
    <row r="45" spans="1:24" x14ac:dyDescent="0.2">
      <c r="A45" t="s">
        <v>41</v>
      </c>
      <c r="B45">
        <v>50</v>
      </c>
      <c r="C45">
        <v>3</v>
      </c>
      <c r="D45">
        <v>2</v>
      </c>
      <c r="E45">
        <v>4.6029999999999998</v>
      </c>
      <c r="F45">
        <v>4.6029999999999998</v>
      </c>
      <c r="G45">
        <v>0</v>
      </c>
      <c r="H45" s="7"/>
      <c r="I45" s="7"/>
      <c r="J45" s="7"/>
      <c r="L45" s="4">
        <f>AE2114_SDOMAB_DOC!C399</f>
        <v>8</v>
      </c>
      <c r="M45" s="4" t="str">
        <f>AE2114_SDOMAB_DOC!A399</f>
        <v>R-D5</v>
      </c>
      <c r="N45" s="4" t="str">
        <f>AE2114_SDOMAB_DOC!B399</f>
        <v>CRW 09-20 DRW</v>
      </c>
      <c r="O45" s="6">
        <f>AE2114_SDOMAB_DOC!H399</f>
        <v>36.755555555555553</v>
      </c>
      <c r="P45" s="6">
        <f>AE2114_SDOMAB_DOC!I399</f>
        <v>0.44277464100380726</v>
      </c>
      <c r="Q45" s="6">
        <f t="shared" si="1"/>
        <v>35.496549707602334</v>
      </c>
      <c r="R45" s="6"/>
      <c r="S45" s="6"/>
      <c r="T45" s="6"/>
      <c r="U45" s="7"/>
      <c r="V45" s="7"/>
      <c r="W45" s="7"/>
      <c r="X45" s="7"/>
    </row>
    <row r="46" spans="1:24" x14ac:dyDescent="0.2">
      <c r="A46" t="s">
        <v>41</v>
      </c>
      <c r="B46">
        <v>50</v>
      </c>
      <c r="C46">
        <v>3</v>
      </c>
      <c r="D46">
        <v>3</v>
      </c>
      <c r="E46">
        <v>4.7549999999999999</v>
      </c>
      <c r="F46">
        <v>4.7549999999999999</v>
      </c>
      <c r="G46">
        <v>0</v>
      </c>
      <c r="H46" s="7"/>
      <c r="I46" s="7"/>
      <c r="J46" s="7"/>
      <c r="L46" s="4"/>
      <c r="M46" s="4"/>
      <c r="N46" s="4"/>
      <c r="O46" s="6"/>
      <c r="P46" s="6"/>
      <c r="Q46" s="6"/>
      <c r="R46" s="6"/>
      <c r="S46" s="6"/>
      <c r="T46" s="6"/>
      <c r="U46" s="7"/>
      <c r="V46" s="7"/>
      <c r="W46" s="7"/>
      <c r="X46" s="7"/>
    </row>
    <row r="47" spans="1:24" x14ac:dyDescent="0.2">
      <c r="H47" s="7"/>
      <c r="I47" s="7"/>
      <c r="J47" s="7"/>
      <c r="L47" s="4">
        <f>AE2114_SDOMAB_DOC!C103</f>
        <v>9</v>
      </c>
      <c r="M47" s="4" t="str">
        <f>AE2114_SDOMAB_DOC!A103</f>
        <v>X01</v>
      </c>
      <c r="N47" s="4" t="str">
        <f>AE2114_SDOMAB_DOC!B103</f>
        <v>AE2114 SDOM A TOC-T0</v>
      </c>
      <c r="O47" s="6">
        <f>AE2114_SDOMAB_DOC!H103</f>
        <v>58.422222222222224</v>
      </c>
      <c r="P47" s="6">
        <f>AE2114_SDOMAB_DOC!I103</f>
        <v>1.1236514551196897</v>
      </c>
      <c r="Q47" s="6">
        <f t="shared" si="1"/>
        <v>57.163216374269005</v>
      </c>
      <c r="R47" s="6"/>
      <c r="S47" s="6"/>
      <c r="T47" s="6"/>
      <c r="U47" s="7"/>
      <c r="V47" s="7"/>
      <c r="W47" s="7"/>
      <c r="X47" s="7"/>
    </row>
    <row r="48" spans="1:24" x14ac:dyDescent="0.2">
      <c r="H48" s="7"/>
      <c r="I48" s="7"/>
      <c r="J48" s="7"/>
      <c r="L48" s="4">
        <f>AE2114_SDOMAB_DOC!C108</f>
        <v>10</v>
      </c>
      <c r="M48" s="4" t="str">
        <f>AE2114_SDOMAB_DOC!A108</f>
        <v>X02</v>
      </c>
      <c r="N48" s="4" t="str">
        <f>AE2114_SDOMAB_DOC!B108</f>
        <v>AE2114 SDOM A TOC-T0</v>
      </c>
      <c r="O48" s="6">
        <f>AE2114_SDOMAB_DOC!H108</f>
        <v>57.433333333333344</v>
      </c>
      <c r="P48" s="6">
        <f>AE2114_SDOMAB_DOC!I108</f>
        <v>1.1339867397487178</v>
      </c>
      <c r="Q48" s="6">
        <f t="shared" si="1"/>
        <v>56.174327485380125</v>
      </c>
      <c r="R48" s="6"/>
      <c r="S48" s="6"/>
      <c r="T48" s="6"/>
      <c r="U48" s="7"/>
      <c r="V48" s="7"/>
      <c r="W48" s="7"/>
      <c r="X48" s="7"/>
    </row>
    <row r="49" spans="1:24" x14ac:dyDescent="0.2">
      <c r="A49" t="s">
        <v>42</v>
      </c>
      <c r="B49">
        <v>75</v>
      </c>
      <c r="C49">
        <v>4</v>
      </c>
      <c r="D49">
        <v>1</v>
      </c>
      <c r="E49">
        <v>6.7519999999999998</v>
      </c>
      <c r="G49">
        <v>1</v>
      </c>
      <c r="H49" s="7">
        <f>AVERAGE(F49:F53)/B$13</f>
        <v>79.003703703703707</v>
      </c>
      <c r="I49" s="7">
        <f>STDEV(F49:F53)/B$13</f>
        <v>0.74943051081136025</v>
      </c>
      <c r="J49" s="7">
        <f>I49/H49*100</f>
        <v>0.94860174356132987</v>
      </c>
      <c r="L49" s="4">
        <f>AE2114_SDOMAB_DOC!C113</f>
        <v>11</v>
      </c>
      <c r="M49" s="4" t="str">
        <f>AE2114_SDOMAB_DOC!A113</f>
        <v>X03</v>
      </c>
      <c r="N49" s="4" t="str">
        <f>AE2114_SDOMAB_DOC!B113</f>
        <v>AE2114 SDOM B TOC-T0</v>
      </c>
      <c r="O49" s="6">
        <f>AE2114_SDOMAB_DOC!H113</f>
        <v>57.992592592592594</v>
      </c>
      <c r="P49" s="6">
        <f>AE2114_SDOMAB_DOC!I113</f>
        <v>0.9813277307945254</v>
      </c>
      <c r="Q49" s="6">
        <f t="shared" si="1"/>
        <v>56.733586744639375</v>
      </c>
      <c r="R49" s="6"/>
      <c r="S49" s="6"/>
      <c r="T49" s="6"/>
      <c r="U49" s="7"/>
      <c r="V49" s="7"/>
      <c r="W49" s="7"/>
      <c r="X49" s="7"/>
    </row>
    <row r="50" spans="1:24" x14ac:dyDescent="0.2">
      <c r="A50" t="s">
        <v>42</v>
      </c>
      <c r="B50">
        <v>75</v>
      </c>
      <c r="C50">
        <v>4</v>
      </c>
      <c r="D50">
        <v>2</v>
      </c>
      <c r="E50">
        <v>7.141</v>
      </c>
      <c r="F50">
        <v>7.141</v>
      </c>
      <c r="G50">
        <v>0</v>
      </c>
      <c r="H50" s="7"/>
      <c r="I50" s="7"/>
      <c r="J50" s="7"/>
      <c r="L50" s="4">
        <f>AE2114_SDOMAB_DOC!C118</f>
        <v>12</v>
      </c>
      <c r="M50" s="4" t="str">
        <f>AE2114_SDOMAB_DOC!A118</f>
        <v>X04</v>
      </c>
      <c r="N50" s="4" t="str">
        <f>AE2114_SDOMAB_DOC!B118</f>
        <v>AE2114 SDOM B TOC-T0</v>
      </c>
      <c r="O50" s="6">
        <f>AE2114_SDOMAB_DOC!H118</f>
        <v>57.5</v>
      </c>
      <c r="P50" s="6">
        <f>AE2114_SDOMAB_DOC!I118</f>
        <v>0.93933257103772794</v>
      </c>
      <c r="Q50" s="6">
        <f t="shared" si="1"/>
        <v>56.240994152046781</v>
      </c>
      <c r="R50" s="6"/>
      <c r="S50" s="6"/>
      <c r="T50" s="6"/>
      <c r="U50" s="7"/>
      <c r="V50" s="7"/>
      <c r="W50" s="7"/>
      <c r="X50" s="7"/>
    </row>
    <row r="51" spans="1:24" x14ac:dyDescent="0.2">
      <c r="A51" t="s">
        <v>42</v>
      </c>
      <c r="B51">
        <v>75</v>
      </c>
      <c r="C51">
        <v>4</v>
      </c>
      <c r="D51">
        <v>3</v>
      </c>
      <c r="E51">
        <v>7.157</v>
      </c>
      <c r="F51">
        <v>7.157</v>
      </c>
      <c r="G51">
        <v>0</v>
      </c>
      <c r="H51" s="7"/>
      <c r="I51" s="7"/>
      <c r="J51" s="7"/>
      <c r="L51" s="4">
        <f>AE2114_SDOMAB_DOC!C124</f>
        <v>13</v>
      </c>
      <c r="M51" s="4" t="str">
        <f>AE2114_SDOMAB_DOC!A124</f>
        <v>X05</v>
      </c>
      <c r="N51" s="4" t="str">
        <f>AE2114_SDOMAB_DOC!B124</f>
        <v>AE2114 SDOM AB TOC-T0</v>
      </c>
      <c r="O51" s="6">
        <f>AE2114_SDOMAB_DOC!H124</f>
        <v>59.140740740740753</v>
      </c>
      <c r="P51" s="6">
        <f>AE2114_SDOMAB_DOC!I124</f>
        <v>0.74546640743165249</v>
      </c>
      <c r="Q51" s="6">
        <f t="shared" si="1"/>
        <v>57.881734892787534</v>
      </c>
      <c r="R51" s="6"/>
      <c r="S51" s="6"/>
      <c r="T51" s="6"/>
      <c r="U51" s="7"/>
      <c r="V51" s="7"/>
      <c r="W51" s="7"/>
      <c r="X51" s="7"/>
    </row>
    <row r="52" spans="1:24" x14ac:dyDescent="0.2">
      <c r="A52" t="s">
        <v>42</v>
      </c>
      <c r="B52">
        <v>75</v>
      </c>
      <c r="C52">
        <v>4</v>
      </c>
      <c r="D52">
        <v>4</v>
      </c>
      <c r="E52">
        <v>7.0330000000000004</v>
      </c>
      <c r="F52">
        <v>7.0330000000000004</v>
      </c>
      <c r="G52">
        <v>0</v>
      </c>
      <c r="H52" s="7"/>
      <c r="I52" s="7"/>
      <c r="J52" s="7"/>
      <c r="L52" s="4">
        <f>AE2114_SDOMAB_DOC!C129</f>
        <v>14</v>
      </c>
      <c r="M52" s="4" t="str">
        <f>AE2114_SDOMAB_DOC!A129</f>
        <v>X06</v>
      </c>
      <c r="N52" s="4" t="str">
        <f>AE2114_SDOMAB_DOC!B129</f>
        <v>AE2114 SDOM AB TOC-T0</v>
      </c>
      <c r="O52" s="6">
        <f>AE2114_SDOMAB_DOC!H129</f>
        <v>57.222222222222229</v>
      </c>
      <c r="P52" s="6">
        <f>AE2114_SDOMAB_DOC!I129</f>
        <v>0.63430724338631583</v>
      </c>
      <c r="Q52" s="6">
        <f t="shared" si="1"/>
        <v>55.96321637426901</v>
      </c>
      <c r="R52" s="6"/>
      <c r="S52" s="6"/>
      <c r="T52" s="6"/>
      <c r="U52" s="7"/>
      <c r="V52" s="7"/>
      <c r="W52" s="7"/>
      <c r="X52" s="7"/>
    </row>
    <row r="53" spans="1:24" x14ac:dyDescent="0.2">
      <c r="H53" s="7"/>
      <c r="I53" s="7"/>
      <c r="J53" s="7"/>
      <c r="L53" s="4">
        <f>AE2114_SDOMAB_DOC!C134</f>
        <v>15</v>
      </c>
      <c r="M53" s="4" t="str">
        <f>AE2114_SDOMAB_DOC!A134</f>
        <v>X07</v>
      </c>
      <c r="N53" s="4" t="str">
        <f>AE2114_SDOMAB_DOC!B134</f>
        <v>AE2114 SDOM AB TOC-T0</v>
      </c>
      <c r="O53" s="6">
        <f>AE2114_SDOMAB_DOC!H134</f>
        <v>59.388888888888886</v>
      </c>
      <c r="P53" s="6">
        <f>AE2114_SDOMAB_DOC!I134</f>
        <v>1.1738403786579747</v>
      </c>
      <c r="Q53" s="6">
        <f t="shared" si="1"/>
        <v>58.129883040935667</v>
      </c>
      <c r="R53" s="6"/>
      <c r="S53" s="6"/>
      <c r="T53" s="6"/>
      <c r="U53" s="7"/>
      <c r="V53" s="7"/>
      <c r="W53" s="7"/>
      <c r="X53" s="7"/>
    </row>
    <row r="54" spans="1:24" x14ac:dyDescent="0.2">
      <c r="H54" s="7"/>
      <c r="I54" s="7"/>
      <c r="J54" s="7"/>
      <c r="L54" s="4">
        <f>AE2114_SDOMAB_DOC!C140</f>
        <v>16</v>
      </c>
      <c r="M54" s="4" t="str">
        <f>AE2114_SDOMAB_DOC!A140</f>
        <v>X08</v>
      </c>
      <c r="N54" s="4" t="str">
        <f>AE2114_SDOMAB_DOC!B140</f>
        <v>AE2114 SDOM A DOC-T0</v>
      </c>
      <c r="O54" s="6">
        <f>AE2114_SDOMAB_DOC!H140</f>
        <v>57.822222222222223</v>
      </c>
      <c r="P54" s="6">
        <f>AE2114_SDOMAB_DOC!I140</f>
        <v>0.54873592110514224</v>
      </c>
      <c r="Q54" s="6">
        <f t="shared" si="1"/>
        <v>56.563216374269004</v>
      </c>
      <c r="R54" s="6"/>
      <c r="S54" s="6"/>
      <c r="T54" s="6"/>
      <c r="U54" s="7"/>
      <c r="V54" s="7"/>
      <c r="W54" s="7"/>
      <c r="X54" s="7"/>
    </row>
    <row r="55" spans="1:24" x14ac:dyDescent="0.2">
      <c r="A55" t="s">
        <v>43</v>
      </c>
      <c r="B55">
        <v>100</v>
      </c>
      <c r="C55">
        <v>5</v>
      </c>
      <c r="D55">
        <v>1</v>
      </c>
      <c r="E55">
        <v>9.2880000000000003</v>
      </c>
      <c r="F55">
        <v>9.2880000000000003</v>
      </c>
      <c r="G55">
        <v>0</v>
      </c>
      <c r="H55" s="7">
        <f>AVERAGE(F55:F59)/B$13</f>
        <v>104.44444444444446</v>
      </c>
      <c r="I55" s="7">
        <f>STDEV(F55:F59)/B$13</f>
        <v>1.5085353865076137</v>
      </c>
      <c r="J55" s="7">
        <f>I55/H55*100</f>
        <v>1.4443423913370768</v>
      </c>
      <c r="L55" s="4">
        <f>AE2114_SDOMAB_DOC!C145</f>
        <v>17</v>
      </c>
      <c r="M55" s="4" t="str">
        <f>AE2114_SDOMAB_DOC!A145</f>
        <v>X09</v>
      </c>
      <c r="N55" s="4" t="str">
        <f>AE2114_SDOMAB_DOC!B145</f>
        <v>AE2114 SDOM A DOC-T0</v>
      </c>
      <c r="O55" s="6">
        <f>AE2114_SDOMAB_DOC!H145</f>
        <v>59.103703703703701</v>
      </c>
      <c r="P55" s="6">
        <f>AE2114_SDOMAB_DOC!I145</f>
        <v>0.80433496287945117</v>
      </c>
      <c r="Q55" s="6">
        <f t="shared" si="1"/>
        <v>57.844697855750482</v>
      </c>
      <c r="R55" s="6"/>
      <c r="S55" s="6"/>
      <c r="T55" s="6"/>
      <c r="U55" s="7"/>
      <c r="V55" s="7"/>
      <c r="W55" s="7"/>
      <c r="X55" s="7"/>
    </row>
    <row r="56" spans="1:24" x14ac:dyDescent="0.2">
      <c r="A56" t="s">
        <v>43</v>
      </c>
      <c r="B56">
        <v>100</v>
      </c>
      <c r="C56">
        <v>5</v>
      </c>
      <c r="D56">
        <v>2</v>
      </c>
      <c r="E56">
        <v>9.5510000000000002</v>
      </c>
      <c r="F56">
        <v>9.5510000000000002</v>
      </c>
      <c r="G56">
        <v>0</v>
      </c>
      <c r="H56" s="7"/>
      <c r="I56" s="7"/>
      <c r="J56" s="7"/>
      <c r="L56" s="4">
        <f>AE2114_SDOMAB_DOC!C151</f>
        <v>18</v>
      </c>
      <c r="M56" s="4" t="str">
        <f>AE2114_SDOMAB_DOC!A151</f>
        <v>X10</v>
      </c>
      <c r="N56" s="4" t="str">
        <f>AE2114_SDOMAB_DOC!B151</f>
        <v>AE2114 SDOM B DOC-T0</v>
      </c>
      <c r="O56" s="6">
        <f>AE2114_SDOMAB_DOC!H151</f>
        <v>60.24444444444444</v>
      </c>
      <c r="P56" s="6">
        <f>AE2114_SDOMAB_DOC!I151</f>
        <v>0.73467890021407267</v>
      </c>
      <c r="Q56" s="6">
        <f t="shared" si="1"/>
        <v>58.985438596491221</v>
      </c>
      <c r="R56" s="6"/>
      <c r="S56" s="6"/>
      <c r="T56" s="6"/>
      <c r="U56" s="7"/>
      <c r="V56" s="7"/>
      <c r="W56" s="7"/>
      <c r="X56" s="7"/>
    </row>
    <row r="57" spans="1:24" x14ac:dyDescent="0.2">
      <c r="A57" t="s">
        <v>43</v>
      </c>
      <c r="B57">
        <v>100</v>
      </c>
      <c r="C57">
        <v>5</v>
      </c>
      <c r="D57">
        <v>3</v>
      </c>
      <c r="E57">
        <v>9.3610000000000007</v>
      </c>
      <c r="F57">
        <v>9.3610000000000007</v>
      </c>
      <c r="G57">
        <v>0</v>
      </c>
      <c r="H57" s="7"/>
      <c r="I57" s="7"/>
      <c r="J57" s="7"/>
      <c r="L57" s="4">
        <f>AE2114_SDOMAB_DOC!C157</f>
        <v>19</v>
      </c>
      <c r="M57" s="4" t="str">
        <f>AE2114_SDOMAB_DOC!A157</f>
        <v>X11</v>
      </c>
      <c r="N57" s="4" t="str">
        <f>AE2114_SDOMAB_DOC!B157</f>
        <v>AE2114 SDOM B DOC-T0</v>
      </c>
      <c r="O57" s="6">
        <f>AE2114_SDOMAB_DOC!H157</f>
        <v>59.851851851851855</v>
      </c>
      <c r="P57" s="6">
        <f>AE2114_SDOMAB_DOC!I157</f>
        <v>0.63404768030909997</v>
      </c>
      <c r="Q57" s="6">
        <f t="shared" si="1"/>
        <v>58.592846003898636</v>
      </c>
      <c r="R57" s="6"/>
      <c r="S57" s="6"/>
      <c r="T57" s="6"/>
      <c r="U57" s="7"/>
      <c r="V57" s="7"/>
      <c r="W57" s="7"/>
      <c r="X57" s="7"/>
    </row>
    <row r="58" spans="1:24" x14ac:dyDescent="0.2">
      <c r="H58" s="7"/>
      <c r="I58" s="7"/>
      <c r="J58" s="7"/>
      <c r="L58" s="4">
        <f>AE2114_SDOMAB_DOC!C193</f>
        <v>20</v>
      </c>
      <c r="M58" s="4" t="str">
        <f>AE2114_SDOMAB_DOC!A193</f>
        <v>X12</v>
      </c>
      <c r="N58" s="4" t="str">
        <f>AE2114_SDOMAB_DOC!B193</f>
        <v>AE2114 SDOM A TOC-T7</v>
      </c>
      <c r="O58" s="6">
        <f>AE2114_SDOMAB_DOC!H193</f>
        <v>59.82592592592593</v>
      </c>
      <c r="P58" s="6">
        <f>AE2114_SDOMAB_DOC!I193</f>
        <v>0.6425579027887014</v>
      </c>
      <c r="Q58" s="6">
        <f t="shared" si="1"/>
        <v>58.566920077972711</v>
      </c>
      <c r="R58" s="6"/>
      <c r="S58" s="6"/>
      <c r="T58" s="6"/>
      <c r="U58" s="7"/>
      <c r="V58" s="7"/>
      <c r="W58" s="7"/>
      <c r="X58" s="7"/>
    </row>
    <row r="59" spans="1:24" x14ac:dyDescent="0.2">
      <c r="H59" s="7"/>
      <c r="I59" s="7"/>
      <c r="J59" s="7"/>
      <c r="L59" s="4">
        <f>AE2114_SDOMAB_DOC!C198</f>
        <v>21</v>
      </c>
      <c r="M59" s="4" t="str">
        <f>AE2114_SDOMAB_DOC!A198</f>
        <v>X13</v>
      </c>
      <c r="N59" s="4" t="str">
        <f>AE2114_SDOMAB_DOC!B198</f>
        <v>AE2114 SDOM A TOC-T7</v>
      </c>
      <c r="O59" s="6">
        <f>AE2114_SDOMAB_DOC!H198</f>
        <v>59.403703703703712</v>
      </c>
      <c r="P59" s="6">
        <f>AE2114_SDOMAB_DOC!I198</f>
        <v>0.88891203673563712</v>
      </c>
      <c r="Q59" s="6">
        <f t="shared" si="1"/>
        <v>58.144697855750493</v>
      </c>
      <c r="R59" s="6"/>
      <c r="S59" s="6"/>
      <c r="T59" s="6"/>
      <c r="U59" s="7"/>
      <c r="V59" s="7"/>
      <c r="W59" s="7"/>
      <c r="X59" s="7"/>
    </row>
    <row r="60" spans="1:24" x14ac:dyDescent="0.2">
      <c r="A60" t="s">
        <v>107</v>
      </c>
      <c r="B60">
        <v>250</v>
      </c>
      <c r="C60">
        <v>51</v>
      </c>
      <c r="D60">
        <v>1</v>
      </c>
      <c r="E60">
        <v>0</v>
      </c>
      <c r="F60">
        <v>0</v>
      </c>
      <c r="G60">
        <v>0</v>
      </c>
      <c r="H60" s="7">
        <f>AVERAGE(F60:F64)/B$13</f>
        <v>0</v>
      </c>
      <c r="I60" s="7">
        <f>STDEV(F60:F64)/B$13</f>
        <v>0</v>
      </c>
      <c r="J60" s="7" t="e">
        <f>I60/H60*100</f>
        <v>#DIV/0!</v>
      </c>
      <c r="L60" s="4">
        <f>AE2114_SDOMAB_DOC!C203</f>
        <v>22</v>
      </c>
      <c r="M60" s="4" t="str">
        <f>AE2114_SDOMAB_DOC!A203</f>
        <v>X14</v>
      </c>
      <c r="N60" s="4" t="str">
        <f>AE2114_SDOMAB_DOC!B203</f>
        <v>AE2114 SDOM B TOC-T7</v>
      </c>
      <c r="O60" s="6">
        <f>AE2114_SDOMAB_DOC!H203</f>
        <v>65.644444444444446</v>
      </c>
      <c r="P60" s="6">
        <f>AE2114_SDOMAB_DOC!I203</f>
        <v>1.0292631908551806</v>
      </c>
      <c r="Q60" s="6">
        <f t="shared" si="1"/>
        <v>64.385438596491227</v>
      </c>
      <c r="R60" s="6"/>
      <c r="S60" s="6"/>
      <c r="T60" s="6"/>
      <c r="U60" s="7"/>
      <c r="V60" s="7"/>
      <c r="W60" s="7"/>
      <c r="X60" s="7"/>
    </row>
    <row r="61" spans="1:24" x14ac:dyDescent="0.2">
      <c r="A61" t="s">
        <v>107</v>
      </c>
      <c r="B61">
        <v>250</v>
      </c>
      <c r="C61">
        <v>51</v>
      </c>
      <c r="D61">
        <v>2</v>
      </c>
      <c r="E61">
        <v>0</v>
      </c>
      <c r="F61">
        <v>0</v>
      </c>
      <c r="G61">
        <v>0</v>
      </c>
      <c r="H61" s="7"/>
      <c r="I61" s="7"/>
      <c r="J61" s="7"/>
      <c r="L61" s="4">
        <f>AE2114_SDOMAB_DOC!C208</f>
        <v>23</v>
      </c>
      <c r="M61" s="4" t="str">
        <f>AE2114_SDOMAB_DOC!A208</f>
        <v>X15</v>
      </c>
      <c r="N61" s="4" t="str">
        <f>AE2114_SDOMAB_DOC!B208</f>
        <v>AE2114 SDOM B TOC-T7</v>
      </c>
      <c r="O61" s="6">
        <f>AE2114_SDOMAB_DOC!H208</f>
        <v>65.7</v>
      </c>
      <c r="P61" s="6">
        <f>AE2114_SDOMAB_DOC!I208</f>
        <v>1.1814930917808746</v>
      </c>
      <c r="Q61" s="6">
        <f t="shared" si="1"/>
        <v>64.440994152046784</v>
      </c>
      <c r="R61" s="6"/>
      <c r="S61" s="6"/>
      <c r="T61" s="6"/>
      <c r="U61" s="7"/>
      <c r="V61" s="7"/>
      <c r="W61" s="7"/>
      <c r="X61" s="7"/>
    </row>
    <row r="62" spans="1:24" x14ac:dyDescent="0.2">
      <c r="A62" t="s">
        <v>107</v>
      </c>
      <c r="B62">
        <v>250</v>
      </c>
      <c r="C62">
        <v>51</v>
      </c>
      <c r="D62">
        <v>3</v>
      </c>
      <c r="E62">
        <v>0.24759999999999999</v>
      </c>
      <c r="G62">
        <v>1</v>
      </c>
      <c r="H62" s="7"/>
      <c r="I62" s="7"/>
      <c r="J62" s="7"/>
      <c r="L62" s="4">
        <f>AE2114_SDOMAB_DOC!C213</f>
        <v>24</v>
      </c>
      <c r="M62" s="4" t="str">
        <f>AE2114_SDOMAB_DOC!A213</f>
        <v>X16</v>
      </c>
      <c r="N62" s="4" t="str">
        <f>AE2114_SDOMAB_DOC!B213</f>
        <v>AE2114 SDOM AB TOC-T7</v>
      </c>
      <c r="O62" s="6">
        <f>AE2114_SDOMAB_DOC!H213</f>
        <v>57.607407407407401</v>
      </c>
      <c r="P62" s="6">
        <f>AE2114_SDOMAB_DOC!I213</f>
        <v>0.57792021036413477</v>
      </c>
      <c r="Q62" s="6">
        <f t="shared" si="1"/>
        <v>56.348401559454182</v>
      </c>
      <c r="R62" s="6"/>
      <c r="S62" s="6"/>
      <c r="T62" s="6"/>
      <c r="U62" s="7"/>
      <c r="V62" s="7"/>
      <c r="W62" s="7"/>
      <c r="X62" s="7"/>
    </row>
    <row r="63" spans="1:24" x14ac:dyDescent="0.2">
      <c r="A63" t="s">
        <v>107</v>
      </c>
      <c r="B63">
        <v>250</v>
      </c>
      <c r="C63">
        <v>51</v>
      </c>
      <c r="D63">
        <v>4</v>
      </c>
      <c r="E63">
        <v>0</v>
      </c>
      <c r="F63">
        <v>0</v>
      </c>
      <c r="G63">
        <v>0</v>
      </c>
      <c r="H63" s="7"/>
      <c r="I63" s="7"/>
      <c r="J63" s="7"/>
      <c r="L63" s="4">
        <f>AE2114_SDOMAB_DOC!C219</f>
        <v>25</v>
      </c>
      <c r="M63" s="4" t="str">
        <f>AE2114_SDOMAB_DOC!A219</f>
        <v>X17</v>
      </c>
      <c r="N63" s="4" t="str">
        <f>AE2114_SDOMAB_DOC!B219</f>
        <v>AE2114 SDOM AB TOC-T7</v>
      </c>
      <c r="O63" s="6">
        <f>AE2114_SDOMAB_DOC!H219</f>
        <v>58.859259259259261</v>
      </c>
      <c r="P63" s="6">
        <f>AE2114_SDOMAB_DOC!I219</f>
        <v>0.75558278818024949</v>
      </c>
      <c r="Q63" s="6">
        <f t="shared" si="1"/>
        <v>57.600253411306042</v>
      </c>
      <c r="R63" s="6"/>
      <c r="S63" s="6"/>
      <c r="T63" s="6"/>
      <c r="U63" s="7"/>
      <c r="V63" s="7"/>
      <c r="W63" s="7"/>
      <c r="X63" s="7"/>
    </row>
    <row r="64" spans="1:24" x14ac:dyDescent="0.2">
      <c r="H64" s="7"/>
      <c r="I64" s="7"/>
      <c r="J64" s="7"/>
      <c r="L64" s="4">
        <f>AE2114_SDOMAB_DOC!C224</f>
        <v>26</v>
      </c>
      <c r="M64" s="4" t="str">
        <f>AE2114_SDOMAB_DOC!A224</f>
        <v>X18</v>
      </c>
      <c r="N64" s="4" t="str">
        <f>AE2114_SDOMAB_DOC!B224</f>
        <v>AE2114 SDOM AB TOC-T7</v>
      </c>
      <c r="O64" s="6">
        <f>AE2114_SDOMAB_DOC!H224</f>
        <v>57.06666666666667</v>
      </c>
      <c r="P64" s="6">
        <f>AE2114_SDOMAB_DOC!I224</f>
        <v>0.50917507721731436</v>
      </c>
      <c r="Q64" s="6">
        <f t="shared" si="1"/>
        <v>55.807660818713451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AE2114_SDOMAB_DOC!C230</f>
        <v>27</v>
      </c>
      <c r="M65" s="4" t="str">
        <f>AE2114_SDOMAB_DOC!A230</f>
        <v>X19</v>
      </c>
      <c r="N65" s="4" t="str">
        <f>AE2114_SDOMAB_DOC!B230</f>
        <v>AE2114 SDOM A DOC-T7</v>
      </c>
      <c r="O65" s="6">
        <f>AE2114_SDOMAB_DOC!H230</f>
        <v>59.95555555555557</v>
      </c>
      <c r="P65" s="6">
        <f>AE2114_SDOMAB_DOC!I230</f>
        <v>0.38441875315569324</v>
      </c>
      <c r="Q65" s="6">
        <f t="shared" si="1"/>
        <v>58.696549707602351</v>
      </c>
      <c r="R65" s="6"/>
      <c r="S65" s="6"/>
      <c r="T65" s="6"/>
      <c r="U65" s="7"/>
      <c r="V65" s="7"/>
      <c r="W65" s="7"/>
      <c r="X65" s="7"/>
    </row>
    <row r="66" spans="1:24" x14ac:dyDescent="0.2">
      <c r="A66" t="s">
        <v>34</v>
      </c>
      <c r="B66" t="s">
        <v>35</v>
      </c>
      <c r="C66">
        <v>0</v>
      </c>
      <c r="D66">
        <v>1</v>
      </c>
      <c r="E66">
        <v>0</v>
      </c>
      <c r="F66">
        <v>0</v>
      </c>
      <c r="G66">
        <v>0</v>
      </c>
      <c r="H66" s="7">
        <f>AVERAGE(F66:F70)/B$13</f>
        <v>0.43222222222222223</v>
      </c>
      <c r="I66" s="7">
        <f>STDEV(F66:F70)/B$13</f>
        <v>0.74863084904921473</v>
      </c>
      <c r="J66" s="7">
        <f>I66/H66*100</f>
        <v>173.20508075688772</v>
      </c>
      <c r="L66" s="4">
        <f>AE2114_SDOMAB_DOC!C235</f>
        <v>28</v>
      </c>
      <c r="M66" s="4" t="str">
        <f>AE2114_SDOMAB_DOC!A235</f>
        <v>X20</v>
      </c>
      <c r="N66" s="4" t="str">
        <f>AE2114_SDOMAB_DOC!B235</f>
        <v>AE2114 SDOM A DOC-T7</v>
      </c>
      <c r="O66" s="6">
        <f>AE2114_SDOMAB_DOC!H235</f>
        <v>60.381481481481472</v>
      </c>
      <c r="P66" s="6">
        <f>AE2114_SDOMAB_DOC!I235</f>
        <v>1.0658175632768019</v>
      </c>
      <c r="Q66" s="6">
        <f t="shared" si="1"/>
        <v>59.122475633528254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34</v>
      </c>
      <c r="B67" t="s">
        <v>35</v>
      </c>
      <c r="C67">
        <v>0</v>
      </c>
      <c r="D67">
        <v>2</v>
      </c>
      <c r="E67">
        <v>0</v>
      </c>
      <c r="F67">
        <v>0</v>
      </c>
      <c r="G67">
        <v>0</v>
      </c>
      <c r="H67" s="7"/>
      <c r="I67" s="7"/>
      <c r="J67" s="7"/>
      <c r="L67" s="4">
        <f>AE2114_SDOMAB_DOC!C240</f>
        <v>29</v>
      </c>
      <c r="M67" s="4" t="str">
        <f>AE2114_SDOMAB_DOC!A240</f>
        <v>X21</v>
      </c>
      <c r="N67" s="4" t="str">
        <f>AE2114_SDOMAB_DOC!B240</f>
        <v>AE2114 SDOM B DOC-T7</v>
      </c>
      <c r="O67" s="6">
        <f>AE2114_SDOMAB_DOC!H240</f>
        <v>66.544444444444451</v>
      </c>
      <c r="P67" s="6">
        <f>AE2114_SDOMAB_DOC!I240</f>
        <v>0.848819077990416</v>
      </c>
      <c r="Q67" s="6">
        <f t="shared" ref="Q67:Q80" si="2">(O67-Q$2)</f>
        <v>65.285438596491232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34</v>
      </c>
      <c r="B68" t="s">
        <v>35</v>
      </c>
      <c r="C68">
        <v>0</v>
      </c>
      <c r="D68">
        <v>3</v>
      </c>
      <c r="E68">
        <v>0.1167</v>
      </c>
      <c r="F68">
        <v>0.1167</v>
      </c>
      <c r="G68">
        <v>0</v>
      </c>
      <c r="H68" s="7"/>
      <c r="I68" s="7"/>
      <c r="J68" s="7"/>
      <c r="L68" s="4">
        <f>AE2114_SDOMAB_DOC!C245</f>
        <v>30</v>
      </c>
      <c r="M68" s="4" t="str">
        <f>AE2114_SDOMAB_DOC!A245</f>
        <v>X22</v>
      </c>
      <c r="N68" s="4" t="str">
        <f>AE2114_SDOMAB_DOC!B245</f>
        <v>AE2114 SDOM B DOC-T7</v>
      </c>
      <c r="O68" s="6">
        <f>AE2114_SDOMAB_DOC!H245</f>
        <v>66.522222222222211</v>
      </c>
      <c r="P68" s="6">
        <f>AE2114_SDOMAB_DOC!I245</f>
        <v>0.491533252457661</v>
      </c>
      <c r="Q68" s="6">
        <f t="shared" si="2"/>
        <v>65.263216374268993</v>
      </c>
      <c r="R68" s="6"/>
      <c r="S68" s="6"/>
      <c r="T68" s="6"/>
      <c r="U68" s="7"/>
      <c r="V68" s="7"/>
      <c r="W68" s="7"/>
      <c r="X68" s="7"/>
    </row>
    <row r="69" spans="1:24" x14ac:dyDescent="0.2">
      <c r="H69" s="7"/>
      <c r="I69" s="7"/>
      <c r="J69" s="7"/>
      <c r="L69" s="4">
        <f>AE2114_SDOMAB_DOC!C280</f>
        <v>31</v>
      </c>
      <c r="M69" s="4" t="str">
        <f>AE2114_SDOMAB_DOC!A280</f>
        <v>X23</v>
      </c>
      <c r="N69" s="4" t="str">
        <f>AE2114_SDOMAB_DOC!B280</f>
        <v>AE2114 SDOM AB TOC-T8</v>
      </c>
      <c r="O69" s="6">
        <f>AE2114_SDOMAB_DOC!H280</f>
        <v>56.848148148148148</v>
      </c>
      <c r="P69" s="6">
        <f>AE2114_SDOMAB_DOC!I280</f>
        <v>0.87983818190474539</v>
      </c>
      <c r="Q69" s="6">
        <f t="shared" si="2"/>
        <v>55.589142300194929</v>
      </c>
      <c r="R69" s="6"/>
      <c r="S69" s="6"/>
      <c r="T69" s="6"/>
      <c r="U69" s="7"/>
      <c r="V69" s="7"/>
      <c r="W69" s="7"/>
      <c r="X69" s="7"/>
    </row>
    <row r="70" spans="1:24" x14ac:dyDescent="0.2">
      <c r="H70" s="7"/>
      <c r="I70" s="7"/>
      <c r="J70" s="7"/>
      <c r="L70" s="4">
        <f>AE2114_SDOMAB_DOC!C286</f>
        <v>32</v>
      </c>
      <c r="M70" s="4" t="str">
        <f>AE2114_SDOMAB_DOC!A286</f>
        <v>X24</v>
      </c>
      <c r="N70" s="4" t="str">
        <f>AE2114_SDOMAB_DOC!B286</f>
        <v>AE2114 SDOM AB TOC-T8</v>
      </c>
      <c r="O70" s="6">
        <f>AE2114_SDOMAB_DOC!H286</f>
        <v>56.440740740740736</v>
      </c>
      <c r="P70" s="6">
        <f>AE2114_SDOMAB_DOC!I286</f>
        <v>0.86111708480604332</v>
      </c>
      <c r="Q70" s="6">
        <f t="shared" si="2"/>
        <v>55.181734892787517</v>
      </c>
      <c r="R70" s="6"/>
      <c r="S70" s="6"/>
      <c r="T70" s="6"/>
      <c r="U70" s="7"/>
      <c r="V70" s="7"/>
      <c r="W70" s="7"/>
      <c r="X70" s="7"/>
    </row>
    <row r="71" spans="1:24" x14ac:dyDescent="0.2">
      <c r="A71" t="s">
        <v>31</v>
      </c>
      <c r="B71" t="s">
        <v>32</v>
      </c>
      <c r="C71">
        <v>61</v>
      </c>
      <c r="D71">
        <v>1</v>
      </c>
      <c r="E71">
        <v>4.7279999999999998</v>
      </c>
      <c r="G71">
        <v>1</v>
      </c>
      <c r="H71" s="7">
        <f>AVERAGE(F71:F75)/B$13</f>
        <v>55.888888888888893</v>
      </c>
      <c r="I71" s="7">
        <f>STDEV(F71:F75)/B$13</f>
        <v>0.44941663147014765</v>
      </c>
      <c r="J71" s="7">
        <f>I71/H71*100</f>
        <v>0.80412518553306733</v>
      </c>
      <c r="L71" s="4">
        <f>AE2114_SDOMAB_DOC!C292</f>
        <v>33</v>
      </c>
      <c r="M71" s="4" t="str">
        <f>AE2114_SDOMAB_DOC!A292</f>
        <v>X25</v>
      </c>
      <c r="N71" s="4" t="str">
        <f>AE2114_SDOMAB_DOC!B292</f>
        <v>AE2114 SDOM AB TOC-T8</v>
      </c>
      <c r="O71" s="6">
        <f>AE2114_SDOMAB_DOC!H292</f>
        <v>56.44444444444445</v>
      </c>
      <c r="P71" s="6">
        <f>AE2114_SDOMAB_DOC!I292</f>
        <v>0.2912298316018036</v>
      </c>
      <c r="Q71" s="6">
        <f t="shared" si="2"/>
        <v>55.185438596491231</v>
      </c>
      <c r="R71" s="6"/>
      <c r="S71" s="6"/>
      <c r="T71" s="6"/>
      <c r="U71" s="7"/>
      <c r="V71" s="7"/>
      <c r="W71" s="7"/>
      <c r="X71" s="7"/>
    </row>
    <row r="72" spans="1:24" x14ac:dyDescent="0.2">
      <c r="A72" t="s">
        <v>31</v>
      </c>
      <c r="B72" t="s">
        <v>32</v>
      </c>
      <c r="C72">
        <v>61</v>
      </c>
      <c r="D72">
        <v>2</v>
      </c>
      <c r="E72">
        <v>4.984</v>
      </c>
      <c r="F72">
        <v>4.984</v>
      </c>
      <c r="G72">
        <v>0</v>
      </c>
      <c r="H72" s="7"/>
      <c r="I72" s="7"/>
      <c r="J72" s="7"/>
      <c r="L72" s="4">
        <f>AE2114_SDOMAB_DOC!C297</f>
        <v>34</v>
      </c>
      <c r="M72" s="4" t="str">
        <f>AE2114_SDOMAB_DOC!A297</f>
        <v>X26</v>
      </c>
      <c r="N72" s="4" t="str">
        <f>AE2114_SDOMAB_DOC!B297</f>
        <v>AE2114 SDOM AB TOC-T9</v>
      </c>
      <c r="O72" s="6">
        <f>AE2114_SDOMAB_DOC!H297</f>
        <v>56.577777777777776</v>
      </c>
      <c r="P72" s="6">
        <f>AE2114_SDOMAB_DOC!I297</f>
        <v>0.59139926142983335</v>
      </c>
      <c r="Q72" s="6">
        <f t="shared" si="2"/>
        <v>55.318771929824557</v>
      </c>
      <c r="R72" s="6"/>
      <c r="S72" s="6"/>
      <c r="T72" s="6"/>
      <c r="U72" s="7"/>
      <c r="V72" s="7"/>
      <c r="W72" s="7"/>
      <c r="X72" s="7"/>
    </row>
    <row r="73" spans="1:24" x14ac:dyDescent="0.2">
      <c r="A73" t="s">
        <v>31</v>
      </c>
      <c r="B73" t="s">
        <v>32</v>
      </c>
      <c r="C73">
        <v>61</v>
      </c>
      <c r="D73">
        <v>3</v>
      </c>
      <c r="E73">
        <v>5.0599999999999996</v>
      </c>
      <c r="F73">
        <v>5.0599999999999996</v>
      </c>
      <c r="G73">
        <v>0</v>
      </c>
      <c r="H73" s="7"/>
      <c r="I73" s="7"/>
      <c r="J73" s="7"/>
      <c r="L73" s="4">
        <f>AE2114_SDOMAB_DOC!C302</f>
        <v>35</v>
      </c>
      <c r="M73" s="4" t="str">
        <f>AE2114_SDOMAB_DOC!A302</f>
        <v>X27</v>
      </c>
      <c r="N73" s="4" t="str">
        <f>AE2114_SDOMAB_DOC!B302</f>
        <v>AE2114 SDOM AB TOC-T9</v>
      </c>
      <c r="O73" s="6">
        <f>AE2114_SDOMAB_DOC!H302</f>
        <v>55.859259259259268</v>
      </c>
      <c r="P73" s="6">
        <f>AE2114_SDOMAB_DOC!I302</f>
        <v>0.85247159420713003</v>
      </c>
      <c r="Q73" s="6">
        <f t="shared" si="2"/>
        <v>54.600253411306049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31</v>
      </c>
      <c r="B74" t="s">
        <v>32</v>
      </c>
      <c r="C74">
        <v>61</v>
      </c>
      <c r="D74">
        <v>4</v>
      </c>
      <c r="E74">
        <v>5.0460000000000003</v>
      </c>
      <c r="F74">
        <v>5.0460000000000003</v>
      </c>
      <c r="G74">
        <v>0</v>
      </c>
      <c r="H74" s="7"/>
      <c r="I74" s="7"/>
      <c r="J74" s="7"/>
      <c r="L74" s="4">
        <f>AE2114_SDOMAB_DOC!C307</f>
        <v>36</v>
      </c>
      <c r="M74" s="4" t="str">
        <f>AE2114_SDOMAB_DOC!A307</f>
        <v>X28</v>
      </c>
      <c r="N74" s="4" t="str">
        <f>AE2114_SDOMAB_DOC!B307</f>
        <v>AE2114 SDOM AB TOC-T9</v>
      </c>
      <c r="O74" s="6">
        <f>AE2114_SDOMAB_DOC!H307</f>
        <v>57.43333333333333</v>
      </c>
      <c r="P74" s="6">
        <f>AE2114_SDOMAB_DOC!I307</f>
        <v>0.31991511219751084</v>
      </c>
      <c r="Q74" s="6">
        <f t="shared" si="2"/>
        <v>56.174327485380111</v>
      </c>
      <c r="R74" s="6"/>
      <c r="S74" s="6"/>
      <c r="T74" s="6"/>
      <c r="U74" s="7"/>
      <c r="V74" s="7"/>
      <c r="W74" s="7"/>
      <c r="X74" s="7"/>
    </row>
    <row r="75" spans="1:24" x14ac:dyDescent="0.2">
      <c r="H75" s="7"/>
      <c r="I75" s="7"/>
      <c r="J75" s="7"/>
      <c r="L75" s="4">
        <f>AE2114_SDOMAB_DOC!C344</f>
        <v>37</v>
      </c>
      <c r="M75" s="4" t="str">
        <f>AE2114_SDOMAB_DOC!A344</f>
        <v>X29</v>
      </c>
      <c r="N75" s="4" t="str">
        <f>AE2114_SDOMAB_DOC!B344</f>
        <v>AE2114 SDOM AB TOC-T10</v>
      </c>
      <c r="O75" s="6">
        <f>AE2114_SDOMAB_DOC!H344</f>
        <v>59.577777777777769</v>
      </c>
      <c r="P75" s="6">
        <f>AE2114_SDOMAB_DOC!I344</f>
        <v>0.91496475004623057</v>
      </c>
      <c r="Q75" s="6">
        <f t="shared" si="2"/>
        <v>58.31877192982455</v>
      </c>
      <c r="R75" s="6"/>
      <c r="S75" s="6"/>
      <c r="T75" s="6"/>
      <c r="U75" s="7"/>
      <c r="V75" s="7"/>
      <c r="W75" s="7"/>
      <c r="X75" s="7"/>
    </row>
    <row r="76" spans="1:24" x14ac:dyDescent="0.2">
      <c r="H76" s="7"/>
      <c r="I76" s="7"/>
      <c r="J76" s="7"/>
      <c r="L76" s="4">
        <f>AE2114_SDOMAB_DOC!C349</f>
        <v>38</v>
      </c>
      <c r="M76" s="4" t="str">
        <f>AE2114_SDOMAB_DOC!A349</f>
        <v>X30</v>
      </c>
      <c r="N76" s="4" t="str">
        <f>AE2114_SDOMAB_DOC!B349</f>
        <v>AE2114 SDOM AB TOC-T10</v>
      </c>
      <c r="O76" s="6">
        <f>AE2114_SDOMAB_DOC!H349</f>
        <v>57.70000000000001</v>
      </c>
      <c r="P76" s="6">
        <f>AE2114_SDOMAB_DOC!I349</f>
        <v>0.63508529610858966</v>
      </c>
      <c r="Q76" s="6">
        <f t="shared" si="2"/>
        <v>56.440994152046791</v>
      </c>
      <c r="R76" s="6"/>
      <c r="S76" s="6"/>
      <c r="T76" s="6"/>
      <c r="U76" s="7"/>
      <c r="V76" s="7"/>
      <c r="W76" s="7"/>
      <c r="X76" s="7"/>
    </row>
    <row r="77" spans="1:24" x14ac:dyDescent="0.2">
      <c r="A77" t="s">
        <v>33</v>
      </c>
      <c r="B77" t="s">
        <v>32</v>
      </c>
      <c r="C77">
        <v>62</v>
      </c>
      <c r="D77">
        <v>1</v>
      </c>
      <c r="E77">
        <v>4.9290000000000003</v>
      </c>
      <c r="F77">
        <v>4.9290000000000003</v>
      </c>
      <c r="G77">
        <v>0</v>
      </c>
      <c r="H77" s="7">
        <f>AVERAGE(F77:F81)/B$13</f>
        <v>55.422222222222217</v>
      </c>
      <c r="I77" s="7">
        <f>STDEV(F77:F81)/B$13</f>
        <v>0.68502500630214547</v>
      </c>
      <c r="J77" s="7">
        <f>I77/H77*100</f>
        <v>1.2360114387969747</v>
      </c>
      <c r="L77" s="4">
        <f>AE2114_SDOMAB_DOC!C354</f>
        <v>39</v>
      </c>
      <c r="M77" s="4" t="str">
        <f>AE2114_SDOMAB_DOC!A354</f>
        <v>X31</v>
      </c>
      <c r="N77" s="4" t="str">
        <f>AE2114_SDOMAB_DOC!B354</f>
        <v>AE2114 SDOM AB TOC-T10</v>
      </c>
      <c r="O77" s="6">
        <f>AE2114_SDOMAB_DOC!H354</f>
        <v>57.607407407407401</v>
      </c>
      <c r="P77" s="6">
        <f>AE2114_SDOMAB_DOC!I354</f>
        <v>0.18336138954794617</v>
      </c>
      <c r="Q77" s="6">
        <f t="shared" si="2"/>
        <v>56.348401559454182</v>
      </c>
      <c r="R77" s="6"/>
      <c r="S77" s="6"/>
      <c r="T77" s="6"/>
      <c r="U77" s="7"/>
      <c r="V77" s="7"/>
      <c r="W77" s="7"/>
      <c r="X77" s="7"/>
    </row>
    <row r="78" spans="1:24" x14ac:dyDescent="0.2">
      <c r="A78" t="s">
        <v>33</v>
      </c>
      <c r="B78" t="s">
        <v>32</v>
      </c>
      <c r="C78">
        <v>62</v>
      </c>
      <c r="D78">
        <v>2</v>
      </c>
      <c r="E78">
        <v>5.0519999999999996</v>
      </c>
      <c r="F78">
        <v>5.0519999999999996</v>
      </c>
      <c r="G78">
        <v>0</v>
      </c>
      <c r="H78" s="7"/>
      <c r="I78" s="7"/>
      <c r="J78" s="7"/>
      <c r="L78" s="4">
        <f>AE2114_SDOMAB_DOC!C359</f>
        <v>40</v>
      </c>
      <c r="M78" s="4" t="str">
        <f>AE2114_SDOMAB_DOC!A359</f>
        <v>X32</v>
      </c>
      <c r="N78" s="4" t="str">
        <f>AE2114_SDOMAB_DOC!B359</f>
        <v>AE2114 SDOM AB TOC-T11</v>
      </c>
      <c r="O78" s="6">
        <f>AE2114_SDOMAB_DOC!H359</f>
        <v>56.903703703703705</v>
      </c>
      <c r="P78" s="6">
        <f>AE2114_SDOMAB_DOC!I359</f>
        <v>0.67094307437628176</v>
      </c>
      <c r="Q78" s="6">
        <f t="shared" si="2"/>
        <v>55.644697855750486</v>
      </c>
      <c r="R78" s="6"/>
      <c r="S78" s="6"/>
      <c r="T78" s="6"/>
      <c r="U78" s="7"/>
      <c r="V78" s="7"/>
      <c r="W78" s="7"/>
      <c r="X78" s="7"/>
    </row>
    <row r="79" spans="1:24" x14ac:dyDescent="0.2">
      <c r="A79" t="s">
        <v>33</v>
      </c>
      <c r="B79" t="s">
        <v>32</v>
      </c>
      <c r="C79">
        <v>62</v>
      </c>
      <c r="D79">
        <v>3</v>
      </c>
      <c r="E79">
        <v>4.9829999999999997</v>
      </c>
      <c r="F79">
        <v>4.9829999999999997</v>
      </c>
      <c r="G79">
        <v>0</v>
      </c>
      <c r="H79" s="7"/>
      <c r="I79" s="7"/>
      <c r="J79" s="7"/>
      <c r="L79" s="4">
        <f>AE2114_SDOMAB_DOC!C364</f>
        <v>41</v>
      </c>
      <c r="M79" s="4" t="str">
        <f>AE2114_SDOMAB_DOC!A364</f>
        <v>X33</v>
      </c>
      <c r="N79" s="4" t="str">
        <f>AE2114_SDOMAB_DOC!B364</f>
        <v>AE2114 SDOM AB TOC-T11</v>
      </c>
      <c r="O79" s="6">
        <f>AE2114_SDOMAB_DOC!H364</f>
        <v>57.69259259259259</v>
      </c>
      <c r="P79" s="6">
        <f>AE2114_SDOMAB_DOC!I364</f>
        <v>0.74455499455560104</v>
      </c>
      <c r="Q79" s="6">
        <f t="shared" si="2"/>
        <v>56.433586744639371</v>
      </c>
      <c r="R79" s="6"/>
      <c r="S79" s="6"/>
      <c r="T79" s="6"/>
      <c r="U79" s="7"/>
      <c r="V79" s="7"/>
      <c r="W79" s="7"/>
      <c r="X79" s="7"/>
    </row>
    <row r="80" spans="1:24" x14ac:dyDescent="0.2">
      <c r="H80" s="7"/>
      <c r="I80" s="7"/>
      <c r="J80" s="7"/>
      <c r="L80" s="4">
        <f>AE2114_SDOMAB_DOC!C369</f>
        <v>42</v>
      </c>
      <c r="M80" s="4" t="str">
        <f>AE2114_SDOMAB_DOC!A369</f>
        <v>X34</v>
      </c>
      <c r="N80" s="4" t="str">
        <f>AE2114_SDOMAB_DOC!B369</f>
        <v>AE2114 SDOM AB TOC-T11</v>
      </c>
      <c r="O80" s="6">
        <f>AE2114_SDOMAB_DOC!H369</f>
        <v>57.796296296296305</v>
      </c>
      <c r="P80" s="6">
        <f>AE2114_SDOMAB_DOC!I369</f>
        <v>1.0279028952872511</v>
      </c>
      <c r="Q80" s="6">
        <f t="shared" si="2"/>
        <v>56.537290448343086</v>
      </c>
      <c r="R80" s="6"/>
      <c r="S80" s="6"/>
      <c r="T80" s="6"/>
      <c r="U80" s="7"/>
      <c r="V80" s="7"/>
      <c r="W80" s="7"/>
      <c r="X80" s="7"/>
    </row>
    <row r="81" spans="1:24" x14ac:dyDescent="0.2">
      <c r="H81" s="7"/>
      <c r="I81" s="7"/>
      <c r="J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A82" t="s">
        <v>34</v>
      </c>
      <c r="B82" t="s">
        <v>35</v>
      </c>
      <c r="C82">
        <v>0</v>
      </c>
      <c r="D82">
        <v>1</v>
      </c>
      <c r="E82">
        <v>0</v>
      </c>
      <c r="F82">
        <v>0</v>
      </c>
      <c r="G82">
        <v>0</v>
      </c>
      <c r="H82" s="7">
        <f>AVERAGE(F82:F86)/B$13</f>
        <v>1.0151851851851852</v>
      </c>
      <c r="I82" s="7">
        <f>STDEV(F82:F86)/B$13</f>
        <v>0.87918054813217505</v>
      </c>
      <c r="J82" s="7">
        <f>I82/H82*100</f>
        <v>86.602972636150042</v>
      </c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t="s">
        <v>34</v>
      </c>
      <c r="B83" t="s">
        <v>35</v>
      </c>
      <c r="C83">
        <v>0</v>
      </c>
      <c r="D83">
        <v>2</v>
      </c>
      <c r="E83">
        <v>0.13730000000000001</v>
      </c>
      <c r="F83">
        <v>0.13730000000000001</v>
      </c>
      <c r="G83">
        <v>0</v>
      </c>
      <c r="H83" s="7"/>
      <c r="I83" s="7"/>
      <c r="J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A84" t="s">
        <v>34</v>
      </c>
      <c r="B84" t="s">
        <v>35</v>
      </c>
      <c r="C84">
        <v>0</v>
      </c>
      <c r="D84">
        <v>3</v>
      </c>
      <c r="E84">
        <v>0.1368</v>
      </c>
      <c r="F84">
        <v>0.1368</v>
      </c>
      <c r="G84">
        <v>0</v>
      </c>
      <c r="H84" s="7"/>
      <c r="I84" s="7"/>
      <c r="J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H85" s="7"/>
      <c r="I85" s="7"/>
      <c r="J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H86" s="7"/>
      <c r="I86" s="7"/>
      <c r="J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A87" t="s">
        <v>184</v>
      </c>
      <c r="B87" t="s">
        <v>45</v>
      </c>
      <c r="C87">
        <v>6</v>
      </c>
      <c r="D87">
        <v>1</v>
      </c>
      <c r="E87">
        <v>7.1050000000000004</v>
      </c>
      <c r="F87">
        <v>7.1050000000000004</v>
      </c>
      <c r="G87">
        <v>0</v>
      </c>
      <c r="H87" s="7">
        <f>AVERAGE(F87:F91)/B$13</f>
        <v>79.777777777777771</v>
      </c>
      <c r="I87" s="7">
        <f>STDEV(F87:F91)/B$13</f>
        <v>0.7264831572567747</v>
      </c>
      <c r="J87" s="7">
        <f>I87/H87*100</f>
        <v>0.91063348402659794</v>
      </c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184</v>
      </c>
      <c r="B88" t="s">
        <v>45</v>
      </c>
      <c r="C88">
        <v>6</v>
      </c>
      <c r="D88">
        <v>2</v>
      </c>
      <c r="E88">
        <v>7.21</v>
      </c>
      <c r="F88">
        <v>7.21</v>
      </c>
      <c r="G88">
        <v>0</v>
      </c>
      <c r="H88" s="7"/>
      <c r="I88" s="7"/>
      <c r="J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184</v>
      </c>
      <c r="B89" t="s">
        <v>45</v>
      </c>
      <c r="C89">
        <v>6</v>
      </c>
      <c r="D89">
        <v>3</v>
      </c>
      <c r="E89">
        <v>7.2249999999999996</v>
      </c>
      <c r="F89">
        <v>7.2249999999999996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t="s">
        <v>189</v>
      </c>
      <c r="B92" t="s">
        <v>47</v>
      </c>
      <c r="C92">
        <v>7</v>
      </c>
      <c r="D92">
        <v>1</v>
      </c>
      <c r="E92">
        <v>4.9480000000000004</v>
      </c>
      <c r="F92">
        <v>4.9480000000000004</v>
      </c>
      <c r="G92">
        <v>0</v>
      </c>
      <c r="H92" s="7">
        <f>AVERAGE(F92:F96)/B$13</f>
        <v>54.80740740740741</v>
      </c>
      <c r="I92" s="7">
        <f>STDEV(F92:F96)/B$13</f>
        <v>0.8462942701977556</v>
      </c>
      <c r="J92" s="7">
        <f>I92/H92*100</f>
        <v>1.5441238880483443</v>
      </c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t="s">
        <v>189</v>
      </c>
      <c r="B93" t="s">
        <v>47</v>
      </c>
      <c r="C93">
        <v>7</v>
      </c>
      <c r="D93">
        <v>2</v>
      </c>
      <c r="E93">
        <v>4.8499999999999996</v>
      </c>
      <c r="F93">
        <v>4.8499999999999996</v>
      </c>
      <c r="G93">
        <v>0</v>
      </c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189</v>
      </c>
      <c r="B94" t="s">
        <v>47</v>
      </c>
      <c r="C94">
        <v>7</v>
      </c>
      <c r="D94">
        <v>3</v>
      </c>
      <c r="E94">
        <v>5</v>
      </c>
      <c r="F94">
        <v>5</v>
      </c>
      <c r="G94">
        <v>0</v>
      </c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A97" t="s">
        <v>194</v>
      </c>
      <c r="B97" t="s">
        <v>49</v>
      </c>
      <c r="C97">
        <v>8</v>
      </c>
      <c r="D97">
        <v>1</v>
      </c>
      <c r="E97">
        <v>3.4710000000000001</v>
      </c>
      <c r="F97">
        <v>3.4710000000000001</v>
      </c>
      <c r="G97">
        <v>0</v>
      </c>
      <c r="H97" s="7">
        <f>AVERAGE(F97:F101)/B$13</f>
        <v>37.781481481481485</v>
      </c>
      <c r="I97" s="7">
        <f>STDEV(F97:F101)/B$13</f>
        <v>0.79460630311792435</v>
      </c>
      <c r="J97" s="7">
        <f>I97/H97*100</f>
        <v>2.1031634334069165</v>
      </c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t="s">
        <v>194</v>
      </c>
      <c r="B98" t="s">
        <v>49</v>
      </c>
      <c r="C98">
        <v>8</v>
      </c>
      <c r="D98">
        <v>2</v>
      </c>
      <c r="E98">
        <v>3.2309999999999999</v>
      </c>
      <c r="G98">
        <v>1</v>
      </c>
      <c r="H98" s="7"/>
      <c r="I98" s="7"/>
      <c r="J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194</v>
      </c>
      <c r="B99" t="s">
        <v>49</v>
      </c>
      <c r="C99">
        <v>8</v>
      </c>
      <c r="D99">
        <v>3</v>
      </c>
      <c r="E99">
        <v>3.3279999999999998</v>
      </c>
      <c r="F99">
        <v>3.3279999999999998</v>
      </c>
      <c r="G99">
        <v>0</v>
      </c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194</v>
      </c>
      <c r="B100" t="s">
        <v>49</v>
      </c>
      <c r="C100">
        <v>8</v>
      </c>
      <c r="D100">
        <v>4</v>
      </c>
      <c r="E100">
        <v>3.4020000000000001</v>
      </c>
      <c r="F100">
        <v>3.4020000000000001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t="s">
        <v>50</v>
      </c>
      <c r="B103" t="s">
        <v>144</v>
      </c>
      <c r="C103">
        <v>9</v>
      </c>
      <c r="D103">
        <v>1</v>
      </c>
      <c r="E103">
        <v>5.1449999999999996</v>
      </c>
      <c r="F103">
        <v>5.1449999999999996</v>
      </c>
      <c r="G103">
        <v>0</v>
      </c>
      <c r="H103" s="7">
        <f>AVERAGE(F103:F107)/B$13</f>
        <v>58.422222222222224</v>
      </c>
      <c r="I103" s="7">
        <f>STDEV(F103:F107)/B$13</f>
        <v>1.1236514551196897</v>
      </c>
      <c r="J103" s="7">
        <f>I103/H103*100</f>
        <v>1.9233288505281869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50</v>
      </c>
      <c r="B104" t="s">
        <v>144</v>
      </c>
      <c r="C104">
        <v>9</v>
      </c>
      <c r="D104">
        <v>2</v>
      </c>
      <c r="E104">
        <v>5.2889999999999997</v>
      </c>
      <c r="F104">
        <v>5.2889999999999997</v>
      </c>
      <c r="G104">
        <v>0</v>
      </c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50</v>
      </c>
      <c r="B105" t="s">
        <v>144</v>
      </c>
      <c r="C105">
        <v>9</v>
      </c>
      <c r="D105">
        <v>3</v>
      </c>
      <c r="E105">
        <v>5.34</v>
      </c>
      <c r="F105">
        <v>5.34</v>
      </c>
      <c r="G105">
        <v>0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A108" t="s">
        <v>52</v>
      </c>
      <c r="B108" t="s">
        <v>144</v>
      </c>
      <c r="C108">
        <v>10</v>
      </c>
      <c r="D108">
        <v>1</v>
      </c>
      <c r="E108">
        <v>5.2089999999999996</v>
      </c>
      <c r="F108">
        <v>5.2089999999999996</v>
      </c>
      <c r="G108">
        <v>0</v>
      </c>
      <c r="H108" s="7">
        <f>AVERAGE(F108:F112)/B$13</f>
        <v>57.433333333333344</v>
      </c>
      <c r="I108" s="7">
        <f>STDEV(F108:F112)/B$13</f>
        <v>1.1339867397487178</v>
      </c>
      <c r="J108" s="7">
        <f>I108/H108*100</f>
        <v>1.9744400576007852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52</v>
      </c>
      <c r="B109" t="s">
        <v>144</v>
      </c>
      <c r="C109">
        <v>10</v>
      </c>
      <c r="D109">
        <v>2</v>
      </c>
      <c r="E109">
        <v>5.0529999999999999</v>
      </c>
      <c r="F109">
        <v>5.0529999999999999</v>
      </c>
      <c r="G109">
        <v>0</v>
      </c>
      <c r="H109" s="7"/>
      <c r="I109" s="7"/>
      <c r="J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52</v>
      </c>
      <c r="B110" t="s">
        <v>144</v>
      </c>
      <c r="C110">
        <v>10</v>
      </c>
      <c r="D110">
        <v>3</v>
      </c>
      <c r="E110">
        <v>5.2450000000000001</v>
      </c>
      <c r="F110">
        <v>5.2450000000000001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A113" t="s">
        <v>53</v>
      </c>
      <c r="B113" t="s">
        <v>145</v>
      </c>
      <c r="C113">
        <v>11</v>
      </c>
      <c r="D113">
        <v>1</v>
      </c>
      <c r="E113">
        <v>5.12</v>
      </c>
      <c r="F113">
        <v>5.12</v>
      </c>
      <c r="G113">
        <v>0</v>
      </c>
      <c r="H113" s="7">
        <f>AVERAGE(F113:F117)/B$13</f>
        <v>57.992592592592594</v>
      </c>
      <c r="I113" s="7">
        <f>STDEV(F113:F117)/B$13</f>
        <v>0.9813277307945254</v>
      </c>
      <c r="J113" s="7">
        <f>I113/H113*100</f>
        <v>1.6921604758878648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t="s">
        <v>53</v>
      </c>
      <c r="B114" t="s">
        <v>145</v>
      </c>
      <c r="C114">
        <v>11</v>
      </c>
      <c r="D114">
        <v>2</v>
      </c>
      <c r="E114">
        <v>5.2489999999999997</v>
      </c>
      <c r="F114">
        <v>5.2489999999999997</v>
      </c>
      <c r="G114">
        <v>0</v>
      </c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53</v>
      </c>
      <c r="B115" t="s">
        <v>145</v>
      </c>
      <c r="C115">
        <v>11</v>
      </c>
      <c r="D115">
        <v>3</v>
      </c>
      <c r="E115">
        <v>5.2889999999999997</v>
      </c>
      <c r="F115">
        <v>5.2889999999999997</v>
      </c>
      <c r="G115">
        <v>0</v>
      </c>
      <c r="H115" s="7"/>
      <c r="I115" s="7"/>
      <c r="J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t="s">
        <v>55</v>
      </c>
      <c r="B118" t="s">
        <v>145</v>
      </c>
      <c r="C118">
        <v>12</v>
      </c>
      <c r="D118">
        <v>1</v>
      </c>
      <c r="E118">
        <v>5.117</v>
      </c>
      <c r="F118">
        <v>5.117</v>
      </c>
      <c r="G118">
        <v>0</v>
      </c>
      <c r="H118" s="7">
        <f>AVERAGE(F118:F122)/B$13</f>
        <v>57.5</v>
      </c>
      <c r="I118" s="7">
        <f>STDEV(F118:F122)/B$13</f>
        <v>0.93933257103772794</v>
      </c>
      <c r="J118" s="7">
        <f>I118/H118*100</f>
        <v>1.6336218626743095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A119" t="s">
        <v>55</v>
      </c>
      <c r="B119" t="s">
        <v>145</v>
      </c>
      <c r="C119">
        <v>12</v>
      </c>
      <c r="D119">
        <v>2</v>
      </c>
      <c r="E119">
        <v>5.1360000000000001</v>
      </c>
      <c r="F119">
        <v>5.1360000000000001</v>
      </c>
      <c r="G119">
        <v>0</v>
      </c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A120" t="s">
        <v>55</v>
      </c>
      <c r="B120" t="s">
        <v>145</v>
      </c>
      <c r="C120">
        <v>12</v>
      </c>
      <c r="D120">
        <v>3</v>
      </c>
      <c r="E120">
        <v>5.335</v>
      </c>
      <c r="G120">
        <v>1</v>
      </c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55</v>
      </c>
      <c r="B121" t="s">
        <v>145</v>
      </c>
      <c r="C121">
        <v>12</v>
      </c>
      <c r="D121">
        <v>4</v>
      </c>
      <c r="E121">
        <v>5.2720000000000002</v>
      </c>
      <c r="F121">
        <v>5.2720000000000002</v>
      </c>
      <c r="G121">
        <v>0</v>
      </c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t="s">
        <v>56</v>
      </c>
      <c r="B124" t="s">
        <v>146</v>
      </c>
      <c r="C124">
        <v>13</v>
      </c>
      <c r="D124">
        <v>1</v>
      </c>
      <c r="E124">
        <v>5.2880000000000003</v>
      </c>
      <c r="F124">
        <v>5.2880000000000003</v>
      </c>
      <c r="G124">
        <v>0</v>
      </c>
      <c r="H124" s="7">
        <f>AVERAGE(F124:F128)/B$13</f>
        <v>59.140740740740753</v>
      </c>
      <c r="I124" s="7">
        <f>STDEV(F124:F128)/B$13</f>
        <v>0.74546640743165249</v>
      </c>
      <c r="J124" s="7">
        <f>I124/H124*100</f>
        <v>1.2604955536482099</v>
      </c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t="s">
        <v>56</v>
      </c>
      <c r="B125" t="s">
        <v>146</v>
      </c>
      <c r="C125">
        <v>13</v>
      </c>
      <c r="D125">
        <v>2</v>
      </c>
      <c r="E125">
        <v>5.28</v>
      </c>
      <c r="F125">
        <v>5.28</v>
      </c>
      <c r="G125">
        <v>0</v>
      </c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56</v>
      </c>
      <c r="B126" t="s">
        <v>146</v>
      </c>
      <c r="C126">
        <v>13</v>
      </c>
      <c r="D126">
        <v>3</v>
      </c>
      <c r="E126">
        <v>5.4</v>
      </c>
      <c r="F126">
        <v>5.4</v>
      </c>
      <c r="G126">
        <v>0</v>
      </c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58</v>
      </c>
      <c r="B129" t="s">
        <v>146</v>
      </c>
      <c r="C129">
        <v>14</v>
      </c>
      <c r="D129">
        <v>1</v>
      </c>
      <c r="E129">
        <v>5.085</v>
      </c>
      <c r="F129">
        <v>5.085</v>
      </c>
      <c r="G129">
        <v>0</v>
      </c>
      <c r="H129" s="7">
        <f>AVERAGE(F129:F133)/B$13</f>
        <v>57.222222222222229</v>
      </c>
      <c r="I129" s="7">
        <f>STDEV(F129:F133)/B$13</f>
        <v>0.63430724338631583</v>
      </c>
      <c r="J129" s="7">
        <f>I129/H129*100</f>
        <v>1.1084980952382217</v>
      </c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A130" t="s">
        <v>58</v>
      </c>
      <c r="B130" t="s">
        <v>146</v>
      </c>
      <c r="C130">
        <v>14</v>
      </c>
      <c r="D130">
        <v>2</v>
      </c>
      <c r="E130">
        <v>5.1920000000000002</v>
      </c>
      <c r="F130">
        <v>5.1920000000000002</v>
      </c>
      <c r="G130">
        <v>0</v>
      </c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A131" t="s">
        <v>58</v>
      </c>
      <c r="B131" t="s">
        <v>146</v>
      </c>
      <c r="C131">
        <v>14</v>
      </c>
      <c r="D131">
        <v>3</v>
      </c>
      <c r="E131">
        <v>5.173</v>
      </c>
      <c r="F131">
        <v>5.173</v>
      </c>
      <c r="G131">
        <v>0</v>
      </c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59</v>
      </c>
      <c r="B134" t="s">
        <v>146</v>
      </c>
      <c r="C134">
        <v>15</v>
      </c>
      <c r="D134">
        <v>1</v>
      </c>
      <c r="E134">
        <v>5.1210000000000004</v>
      </c>
      <c r="G134">
        <v>0</v>
      </c>
      <c r="H134" s="7">
        <f>AVERAGE(F134:F138)/B$13</f>
        <v>59.388888888888886</v>
      </c>
      <c r="I134" s="7">
        <f>STDEV(F134:F138)/B$13</f>
        <v>1.1738403786579747</v>
      </c>
      <c r="J134" s="7">
        <f>I134/H134*100</f>
        <v>1.9765319752893868</v>
      </c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A135" t="s">
        <v>59</v>
      </c>
      <c r="B135" t="s">
        <v>146</v>
      </c>
      <c r="C135">
        <v>15</v>
      </c>
      <c r="D135">
        <v>2</v>
      </c>
      <c r="E135">
        <v>5.266</v>
      </c>
      <c r="F135">
        <v>5.266</v>
      </c>
      <c r="G135">
        <v>0</v>
      </c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A136" t="s">
        <v>59</v>
      </c>
      <c r="B136" t="s">
        <v>146</v>
      </c>
      <c r="C136">
        <v>15</v>
      </c>
      <c r="D136">
        <v>3</v>
      </c>
      <c r="E136">
        <v>5.4649999999999999</v>
      </c>
      <c r="F136">
        <v>5.4649999999999999</v>
      </c>
      <c r="G136">
        <v>1</v>
      </c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t="s">
        <v>59</v>
      </c>
      <c r="B137" t="s">
        <v>146</v>
      </c>
      <c r="C137">
        <v>15</v>
      </c>
      <c r="D137">
        <v>4</v>
      </c>
      <c r="E137">
        <v>5.3040000000000003</v>
      </c>
      <c r="F137">
        <v>5.3040000000000003</v>
      </c>
      <c r="G137">
        <v>0</v>
      </c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A140" t="s">
        <v>60</v>
      </c>
      <c r="B140" t="s">
        <v>147</v>
      </c>
      <c r="C140">
        <v>16</v>
      </c>
      <c r="D140">
        <v>1</v>
      </c>
      <c r="E140">
        <v>5.1470000000000002</v>
      </c>
      <c r="F140">
        <v>5.1470000000000002</v>
      </c>
      <c r="G140">
        <v>0</v>
      </c>
      <c r="H140" s="7">
        <f>AVERAGE(F140:F144)/B$13</f>
        <v>57.822222222222223</v>
      </c>
      <c r="I140" s="7">
        <f>STDEV(F140:F144)/B$13</f>
        <v>0.54873592110514224</v>
      </c>
      <c r="J140" s="7">
        <f>I140/H140*100</f>
        <v>0.94900524403272091</v>
      </c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A141" t="s">
        <v>60</v>
      </c>
      <c r="B141" t="s">
        <v>147</v>
      </c>
      <c r="C141">
        <v>16</v>
      </c>
      <c r="D141">
        <v>2</v>
      </c>
      <c r="E141">
        <v>5.2309999999999999</v>
      </c>
      <c r="F141">
        <v>5.2309999999999999</v>
      </c>
      <c r="G141">
        <v>0</v>
      </c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A142" t="s">
        <v>60</v>
      </c>
      <c r="B142" t="s">
        <v>147</v>
      </c>
      <c r="C142">
        <v>16</v>
      </c>
      <c r="D142">
        <v>3</v>
      </c>
      <c r="E142">
        <v>5.234</v>
      </c>
      <c r="F142">
        <v>5.234</v>
      </c>
      <c r="G142">
        <v>0</v>
      </c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A145" t="s">
        <v>62</v>
      </c>
      <c r="B145" t="s">
        <v>147</v>
      </c>
      <c r="C145">
        <v>17</v>
      </c>
      <c r="D145">
        <v>1</v>
      </c>
      <c r="E145">
        <v>5.2370000000000001</v>
      </c>
      <c r="F145">
        <v>5.2370000000000001</v>
      </c>
      <c r="G145">
        <v>0</v>
      </c>
      <c r="H145" s="7">
        <f>AVERAGE(F145:F149)/B$13</f>
        <v>59.103703703703701</v>
      </c>
      <c r="I145" s="7">
        <f>STDEV(F145:F149)/B$13</f>
        <v>0.80433496287945117</v>
      </c>
      <c r="J145" s="7">
        <f>I145/H145*100</f>
        <v>1.3608875797559332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A146" t="s">
        <v>62</v>
      </c>
      <c r="B146" t="s">
        <v>147</v>
      </c>
      <c r="C146">
        <v>17</v>
      </c>
      <c r="D146">
        <v>2</v>
      </c>
      <c r="E146">
        <v>5.1479999999999997</v>
      </c>
      <c r="G146">
        <v>1</v>
      </c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A147" t="s">
        <v>62</v>
      </c>
      <c r="B147" t="s">
        <v>147</v>
      </c>
      <c r="C147">
        <v>17</v>
      </c>
      <c r="D147">
        <v>3</v>
      </c>
      <c r="E147">
        <v>5.3730000000000002</v>
      </c>
      <c r="F147">
        <v>5.3730000000000002</v>
      </c>
      <c r="G147">
        <v>0</v>
      </c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A148" t="s">
        <v>62</v>
      </c>
      <c r="B148" t="s">
        <v>147</v>
      </c>
      <c r="C148">
        <v>17</v>
      </c>
      <c r="D148">
        <v>4</v>
      </c>
      <c r="E148">
        <v>5.3479999999999999</v>
      </c>
      <c r="F148">
        <v>5.3479999999999999</v>
      </c>
      <c r="G148">
        <v>0</v>
      </c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A151" t="s">
        <v>63</v>
      </c>
      <c r="B151" t="s">
        <v>148</v>
      </c>
      <c r="C151">
        <v>18</v>
      </c>
      <c r="D151">
        <v>1</v>
      </c>
      <c r="E151">
        <v>5.2149999999999999</v>
      </c>
      <c r="G151">
        <v>1</v>
      </c>
      <c r="H151" s="7">
        <f>AVERAGE(F151:F155)/B$13</f>
        <v>60.24444444444444</v>
      </c>
      <c r="I151" s="7">
        <f>STDEV(F151:F155)/B$13</f>
        <v>0.73467890021407267</v>
      </c>
      <c r="J151" s="7">
        <f>I151/H151*100</f>
        <v>1.219496514556742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A152" t="s">
        <v>63</v>
      </c>
      <c r="B152" t="s">
        <v>148</v>
      </c>
      <c r="C152">
        <v>18</v>
      </c>
      <c r="D152">
        <v>2</v>
      </c>
      <c r="E152">
        <v>5.48</v>
      </c>
      <c r="F152">
        <v>5.48</v>
      </c>
      <c r="G152">
        <v>0</v>
      </c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63</v>
      </c>
      <c r="B153" t="s">
        <v>148</v>
      </c>
      <c r="C153">
        <v>18</v>
      </c>
      <c r="D153">
        <v>3</v>
      </c>
      <c r="E153">
        <v>5.4359999999999999</v>
      </c>
      <c r="F153">
        <v>5.4359999999999999</v>
      </c>
      <c r="G153">
        <v>0</v>
      </c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A154" t="s">
        <v>63</v>
      </c>
      <c r="B154" t="s">
        <v>148</v>
      </c>
      <c r="C154">
        <v>18</v>
      </c>
      <c r="D154">
        <v>4</v>
      </c>
      <c r="E154">
        <v>5.35</v>
      </c>
      <c r="F154">
        <v>5.35</v>
      </c>
      <c r="G154">
        <v>0</v>
      </c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A157" t="s">
        <v>65</v>
      </c>
      <c r="B157" t="s">
        <v>148</v>
      </c>
      <c r="C157">
        <v>19</v>
      </c>
      <c r="D157">
        <v>1</v>
      </c>
      <c r="E157">
        <v>5.3739999999999997</v>
      </c>
      <c r="F157">
        <v>5.3739999999999997</v>
      </c>
      <c r="G157">
        <v>0</v>
      </c>
      <c r="H157" s="7">
        <f>AVERAGE(F157:F161)/B$13</f>
        <v>59.851851851851855</v>
      </c>
      <c r="I157" s="7">
        <f>STDEV(F157:F161)/B$13</f>
        <v>0.63404768030909997</v>
      </c>
      <c r="J157" s="7">
        <f>I157/H157*100</f>
        <v>1.0593618421006001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A158" t="s">
        <v>65</v>
      </c>
      <c r="B158" t="s">
        <v>148</v>
      </c>
      <c r="C158">
        <v>19</v>
      </c>
      <c r="D158">
        <v>2</v>
      </c>
      <c r="E158">
        <v>5.4489999999999998</v>
      </c>
      <c r="F158">
        <v>5.4489999999999998</v>
      </c>
      <c r="G158">
        <v>0</v>
      </c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65</v>
      </c>
      <c r="B159" t="s">
        <v>148</v>
      </c>
      <c r="C159">
        <v>19</v>
      </c>
      <c r="D159">
        <v>3</v>
      </c>
      <c r="E159">
        <v>5.3369999999999997</v>
      </c>
      <c r="F159">
        <v>5.3369999999999997</v>
      </c>
      <c r="G159">
        <v>0</v>
      </c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A162" t="s">
        <v>66</v>
      </c>
      <c r="B162" t="s">
        <v>35</v>
      </c>
      <c r="C162">
        <v>0</v>
      </c>
      <c r="D162">
        <v>1</v>
      </c>
      <c r="E162">
        <v>0.24779999999999999</v>
      </c>
      <c r="F162">
        <v>0.24779999999999999</v>
      </c>
      <c r="G162">
        <v>0</v>
      </c>
      <c r="H162" s="7">
        <f>AVERAGE(F162:F166)/B$13</f>
        <v>2.2966666666666669</v>
      </c>
      <c r="I162" s="7">
        <f>STDEV(F162:F166)/B$13</f>
        <v>0.43948201834027778</v>
      </c>
      <c r="J162" s="7">
        <f>I162/H162*100</f>
        <v>19.135646662131105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A163" t="s">
        <v>66</v>
      </c>
      <c r="B163" t="s">
        <v>35</v>
      </c>
      <c r="C163">
        <v>0</v>
      </c>
      <c r="D163">
        <v>2</v>
      </c>
      <c r="E163">
        <v>0</v>
      </c>
      <c r="G163">
        <v>1</v>
      </c>
      <c r="H163" s="7"/>
      <c r="I163" s="7"/>
      <c r="J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66</v>
      </c>
      <c r="B164" t="s">
        <v>35</v>
      </c>
      <c r="C164">
        <v>0</v>
      </c>
      <c r="D164">
        <v>3</v>
      </c>
      <c r="E164">
        <v>0.16889999999999999</v>
      </c>
      <c r="F164">
        <v>0.16889999999999999</v>
      </c>
      <c r="G164">
        <v>0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66</v>
      </c>
      <c r="B165" t="s">
        <v>35</v>
      </c>
      <c r="C165">
        <v>0</v>
      </c>
      <c r="D165">
        <v>4</v>
      </c>
      <c r="E165">
        <v>0.2034</v>
      </c>
      <c r="F165">
        <v>0.2034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A168" t="s">
        <v>66</v>
      </c>
      <c r="B168" t="s">
        <v>35</v>
      </c>
      <c r="C168">
        <v>0</v>
      </c>
      <c r="D168">
        <v>1</v>
      </c>
      <c r="E168">
        <v>0.20610000000000001</v>
      </c>
      <c r="F168">
        <v>0.20610000000000001</v>
      </c>
      <c r="G168">
        <v>0</v>
      </c>
      <c r="H168" s="7">
        <f>AVERAGE(F168:F172)/B$13</f>
        <v>1.8581481481481483</v>
      </c>
      <c r="I168" s="7">
        <f>STDEV(F168:F172)/B$13</f>
        <v>0.37402108168835108</v>
      </c>
      <c r="J168" s="7">
        <f>I168/H168*100</f>
        <v>20.12870082835455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66</v>
      </c>
      <c r="B169" t="s">
        <v>35</v>
      </c>
      <c r="C169">
        <v>0</v>
      </c>
      <c r="D169">
        <v>2</v>
      </c>
      <c r="E169">
        <v>0.1474</v>
      </c>
      <c r="F169">
        <v>0.1474</v>
      </c>
      <c r="G169">
        <v>0</v>
      </c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66</v>
      </c>
      <c r="B170" t="s">
        <v>35</v>
      </c>
      <c r="C170">
        <v>0</v>
      </c>
      <c r="D170">
        <v>3</v>
      </c>
      <c r="E170">
        <v>0.1482</v>
      </c>
      <c r="F170">
        <v>0.1482</v>
      </c>
      <c r="G170">
        <v>0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A173" t="s">
        <v>66</v>
      </c>
      <c r="B173" t="s">
        <v>35</v>
      </c>
      <c r="C173">
        <v>0</v>
      </c>
      <c r="D173">
        <v>1</v>
      </c>
      <c r="E173">
        <v>0</v>
      </c>
      <c r="F173">
        <v>0</v>
      </c>
      <c r="G173">
        <v>0</v>
      </c>
      <c r="H173" s="7">
        <f>AVERAGE(F173:F177)/B$13</f>
        <v>1.1403703703703705</v>
      </c>
      <c r="I173" s="7">
        <f>STDEV(F173:F177)/B$13</f>
        <v>1.0023985637751265</v>
      </c>
      <c r="J173" s="7">
        <f>I173/H173*100</f>
        <v>87.901140701293969</v>
      </c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A174" t="s">
        <v>66</v>
      </c>
      <c r="B174" t="s">
        <v>35</v>
      </c>
      <c r="C174">
        <v>0</v>
      </c>
      <c r="D174">
        <v>2</v>
      </c>
      <c r="E174">
        <v>0.1694</v>
      </c>
      <c r="F174">
        <v>0.1694</v>
      </c>
      <c r="G174">
        <v>0</v>
      </c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A175" t="s">
        <v>66</v>
      </c>
      <c r="B175" t="s">
        <v>35</v>
      </c>
      <c r="C175">
        <v>0</v>
      </c>
      <c r="D175">
        <v>3</v>
      </c>
      <c r="E175">
        <v>0.13850000000000001</v>
      </c>
      <c r="F175">
        <v>0.13850000000000001</v>
      </c>
      <c r="G175">
        <v>0</v>
      </c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A178" t="s">
        <v>185</v>
      </c>
      <c r="B178" t="s">
        <v>45</v>
      </c>
      <c r="C178">
        <v>66</v>
      </c>
      <c r="D178">
        <v>1</v>
      </c>
      <c r="E178">
        <v>7.3719999999999999</v>
      </c>
      <c r="F178">
        <v>7.3719999999999999</v>
      </c>
      <c r="G178">
        <v>0</v>
      </c>
      <c r="H178" s="7">
        <f>AVERAGE(F178:F182)/B$13</f>
        <v>81.185185185185176</v>
      </c>
      <c r="I178" s="7">
        <f>STDEV(F178:F182)/B$13</f>
        <v>0.63841367189378373</v>
      </c>
      <c r="J178" s="7">
        <f>I178/H178*100</f>
        <v>0.78636720534362059</v>
      </c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185</v>
      </c>
      <c r="B179" t="s">
        <v>45</v>
      </c>
      <c r="C179">
        <v>66</v>
      </c>
      <c r="D179">
        <v>2</v>
      </c>
      <c r="E179">
        <v>7.2839999999999998</v>
      </c>
      <c r="F179">
        <v>7.2839999999999998</v>
      </c>
      <c r="G179">
        <v>0</v>
      </c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185</v>
      </c>
      <c r="B180" t="s">
        <v>45</v>
      </c>
      <c r="C180">
        <v>66</v>
      </c>
      <c r="D180">
        <v>3</v>
      </c>
      <c r="E180">
        <v>7.2640000000000002</v>
      </c>
      <c r="F180">
        <v>7.2640000000000002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A183" t="s">
        <v>190</v>
      </c>
      <c r="B183" t="s">
        <v>47</v>
      </c>
      <c r="C183">
        <v>67</v>
      </c>
      <c r="D183">
        <v>1</v>
      </c>
      <c r="E183">
        <v>5.0039999999999996</v>
      </c>
      <c r="F183">
        <v>5.0039999999999996</v>
      </c>
      <c r="G183">
        <v>0</v>
      </c>
      <c r="H183" s="7">
        <f>AVERAGE(F183:F187)/B$13</f>
        <v>56.229629629629628</v>
      </c>
      <c r="I183" s="7">
        <f>STDEV(F183:F187)/B$13</f>
        <v>0.55436910346867374</v>
      </c>
      <c r="J183" s="7">
        <f>I183/H183*100</f>
        <v>0.9859021073412062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190</v>
      </c>
      <c r="B184" t="s">
        <v>47</v>
      </c>
      <c r="C184">
        <v>67</v>
      </c>
      <c r="D184">
        <v>2</v>
      </c>
      <c r="E184">
        <v>5.08</v>
      </c>
      <c r="F184">
        <v>5.08</v>
      </c>
      <c r="G184">
        <v>0</v>
      </c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190</v>
      </c>
      <c r="B185" t="s">
        <v>47</v>
      </c>
      <c r="C185">
        <v>67</v>
      </c>
      <c r="D185">
        <v>3</v>
      </c>
      <c r="E185">
        <v>5.0979999999999999</v>
      </c>
      <c r="F185">
        <v>5.0979999999999999</v>
      </c>
      <c r="G185">
        <v>0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A188" t="s">
        <v>195</v>
      </c>
      <c r="B188" t="s">
        <v>49</v>
      </c>
      <c r="C188">
        <v>68</v>
      </c>
      <c r="D188">
        <v>1</v>
      </c>
      <c r="E188">
        <v>3.1970000000000001</v>
      </c>
      <c r="F188">
        <v>3.1970000000000001</v>
      </c>
      <c r="G188">
        <v>0</v>
      </c>
      <c r="H188" s="7">
        <f>AVERAGE(F188:F192)/B$13</f>
        <v>35.785185185185185</v>
      </c>
      <c r="I188" s="7">
        <f>STDEV(F188:F192)/B$13</f>
        <v>0.2726942242103696</v>
      </c>
      <c r="J188" s="7">
        <f>I188/H188*100</f>
        <v>0.76203105502794233</v>
      </c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A189" t="s">
        <v>195</v>
      </c>
      <c r="B189" t="s">
        <v>49</v>
      </c>
      <c r="C189">
        <v>68</v>
      </c>
      <c r="D189">
        <v>2</v>
      </c>
      <c r="E189">
        <v>3.246</v>
      </c>
      <c r="F189">
        <v>3.246</v>
      </c>
      <c r="G189">
        <v>0</v>
      </c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195</v>
      </c>
      <c r="B190" t="s">
        <v>49</v>
      </c>
      <c r="C190">
        <v>68</v>
      </c>
      <c r="D190">
        <v>3</v>
      </c>
      <c r="E190">
        <v>3.2189999999999999</v>
      </c>
      <c r="F190">
        <v>3.2189999999999999</v>
      </c>
      <c r="G190">
        <v>0</v>
      </c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A193" t="s">
        <v>67</v>
      </c>
      <c r="B193" t="s">
        <v>149</v>
      </c>
      <c r="C193">
        <v>20</v>
      </c>
      <c r="D193">
        <v>1</v>
      </c>
      <c r="E193">
        <v>5.45</v>
      </c>
      <c r="F193">
        <v>5.45</v>
      </c>
      <c r="G193">
        <v>0</v>
      </c>
      <c r="H193" s="7">
        <f>AVERAGE(F193:F197)/B$13</f>
        <v>59.82592592592593</v>
      </c>
      <c r="I193" s="7">
        <f>STDEV(F193:F197)/B$13</f>
        <v>0.6425579027887014</v>
      </c>
      <c r="J193" s="7">
        <f>I193/H193*100</f>
        <v>1.0740458970652471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A194" t="s">
        <v>67</v>
      </c>
      <c r="B194" t="s">
        <v>149</v>
      </c>
      <c r="C194">
        <v>20</v>
      </c>
      <c r="D194">
        <v>2</v>
      </c>
      <c r="E194">
        <v>5.3410000000000002</v>
      </c>
      <c r="F194">
        <v>5.3410000000000002</v>
      </c>
      <c r="G194">
        <v>0</v>
      </c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A195" t="s">
        <v>67</v>
      </c>
      <c r="B195" t="s">
        <v>149</v>
      </c>
      <c r="C195">
        <v>20</v>
      </c>
      <c r="D195">
        <v>3</v>
      </c>
      <c r="E195">
        <v>5.3620000000000001</v>
      </c>
      <c r="F195">
        <v>5.3620000000000001</v>
      </c>
      <c r="G195">
        <v>0</v>
      </c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A198" t="s">
        <v>69</v>
      </c>
      <c r="B198" t="s">
        <v>149</v>
      </c>
      <c r="C198">
        <v>21</v>
      </c>
      <c r="D198">
        <v>1</v>
      </c>
      <c r="E198">
        <v>5.3949999999999996</v>
      </c>
      <c r="F198">
        <v>5.3949999999999996</v>
      </c>
      <c r="G198">
        <v>0</v>
      </c>
      <c r="H198" s="7">
        <f>AVERAGE(F198:F202)/B$13</f>
        <v>59.403703703703712</v>
      </c>
      <c r="I198" s="7">
        <f>STDEV(F198:F202)/B$13</f>
        <v>0.88891203673563712</v>
      </c>
      <c r="J198" s="7">
        <f>I198/H198*100</f>
        <v>1.4963916074482324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t="s">
        <v>69</v>
      </c>
      <c r="B199" t="s">
        <v>149</v>
      </c>
      <c r="C199">
        <v>21</v>
      </c>
      <c r="D199">
        <v>2</v>
      </c>
      <c r="E199">
        <v>5.39</v>
      </c>
      <c r="F199">
        <v>5.39</v>
      </c>
      <c r="G199">
        <v>0</v>
      </c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A200" t="s">
        <v>69</v>
      </c>
      <c r="B200" t="s">
        <v>149</v>
      </c>
      <c r="C200">
        <v>21</v>
      </c>
      <c r="D200">
        <v>3</v>
      </c>
      <c r="E200">
        <v>5.2539999999999996</v>
      </c>
      <c r="F200">
        <v>5.2539999999999996</v>
      </c>
      <c r="G200">
        <v>0</v>
      </c>
      <c r="H200" s="7"/>
      <c r="I200" s="7"/>
      <c r="J200" s="7"/>
      <c r="X200" s="7"/>
    </row>
    <row r="201" spans="1:24" x14ac:dyDescent="0.2">
      <c r="H201" s="7"/>
      <c r="I201" s="7"/>
      <c r="J201" s="7"/>
    </row>
    <row r="202" spans="1:24" x14ac:dyDescent="0.2">
      <c r="H202" s="7"/>
      <c r="I202" s="7"/>
      <c r="J202" s="7"/>
    </row>
    <row r="203" spans="1:24" x14ac:dyDescent="0.2">
      <c r="A203" t="s">
        <v>70</v>
      </c>
      <c r="B203" t="s">
        <v>150</v>
      </c>
      <c r="C203">
        <v>22</v>
      </c>
      <c r="D203">
        <v>1</v>
      </c>
      <c r="E203">
        <v>5.827</v>
      </c>
      <c r="F203">
        <v>5.827</v>
      </c>
      <c r="G203">
        <v>0</v>
      </c>
      <c r="H203" s="7">
        <f>AVERAGE(F203:F207)/B$13</f>
        <v>65.644444444444446</v>
      </c>
      <c r="I203" s="7">
        <f>STDEV(F203:F207)/B$13</f>
        <v>1.0292631908551806</v>
      </c>
      <c r="J203" s="7">
        <f>I203/H203*100</f>
        <v>1.56793647896016</v>
      </c>
    </row>
    <row r="204" spans="1:24" x14ac:dyDescent="0.2">
      <c r="A204" t="s">
        <v>70</v>
      </c>
      <c r="B204" t="s">
        <v>150</v>
      </c>
      <c r="C204">
        <v>22</v>
      </c>
      <c r="D204">
        <v>2</v>
      </c>
      <c r="E204">
        <v>5.8879999999999999</v>
      </c>
      <c r="F204">
        <v>5.8879999999999999</v>
      </c>
      <c r="G204">
        <v>0</v>
      </c>
      <c r="H204" s="7"/>
      <c r="I204" s="7"/>
      <c r="J204" s="7"/>
    </row>
    <row r="205" spans="1:24" x14ac:dyDescent="0.2">
      <c r="A205" t="s">
        <v>70</v>
      </c>
      <c r="B205" t="s">
        <v>150</v>
      </c>
      <c r="C205">
        <v>22</v>
      </c>
      <c r="D205">
        <v>3</v>
      </c>
      <c r="E205">
        <v>6.0090000000000003</v>
      </c>
      <c r="F205">
        <v>6.0090000000000003</v>
      </c>
      <c r="G205">
        <v>0</v>
      </c>
      <c r="H205" s="7"/>
      <c r="I205" s="7"/>
      <c r="J205" s="7"/>
    </row>
    <row r="206" spans="1:24" x14ac:dyDescent="0.2">
      <c r="H206" s="7"/>
      <c r="I206" s="7"/>
      <c r="J206" s="7"/>
    </row>
    <row r="207" spans="1:24" x14ac:dyDescent="0.2">
      <c r="H207" s="7"/>
      <c r="I207" s="7"/>
      <c r="J207" s="7"/>
    </row>
    <row r="208" spans="1:24" x14ac:dyDescent="0.2">
      <c r="A208" t="s">
        <v>72</v>
      </c>
      <c r="B208" t="s">
        <v>150</v>
      </c>
      <c r="C208">
        <v>23</v>
      </c>
      <c r="D208">
        <v>1</v>
      </c>
      <c r="E208">
        <v>6.0350000000000001</v>
      </c>
      <c r="F208">
        <v>6.0350000000000001</v>
      </c>
      <c r="G208">
        <v>0</v>
      </c>
      <c r="H208" s="7">
        <f>AVERAGE(F208:F212)/B$13</f>
        <v>65.7</v>
      </c>
      <c r="I208" s="7">
        <f>STDEV(F208:F212)/B$13</f>
        <v>1.1814930917808746</v>
      </c>
      <c r="J208" s="7">
        <f>I208/H208*100</f>
        <v>1.798315208190068</v>
      </c>
    </row>
    <row r="209" spans="1:10" x14ac:dyDescent="0.2">
      <c r="A209" t="s">
        <v>72</v>
      </c>
      <c r="B209" t="s">
        <v>150</v>
      </c>
      <c r="C209">
        <v>23</v>
      </c>
      <c r="D209">
        <v>2</v>
      </c>
      <c r="E209">
        <v>5.8639999999999999</v>
      </c>
      <c r="F209">
        <v>5.8639999999999999</v>
      </c>
      <c r="G209">
        <v>0</v>
      </c>
      <c r="H209" s="7"/>
      <c r="I209" s="7"/>
      <c r="J209" s="7"/>
    </row>
    <row r="210" spans="1:10" x14ac:dyDescent="0.2">
      <c r="A210" t="s">
        <v>72</v>
      </c>
      <c r="B210" t="s">
        <v>150</v>
      </c>
      <c r="C210">
        <v>23</v>
      </c>
      <c r="D210">
        <v>3</v>
      </c>
      <c r="E210">
        <v>5.84</v>
      </c>
      <c r="F210">
        <v>5.84</v>
      </c>
      <c r="G210">
        <v>0</v>
      </c>
      <c r="H210" s="7"/>
      <c r="I210" s="7"/>
      <c r="J210" s="7"/>
    </row>
    <row r="211" spans="1:10" x14ac:dyDescent="0.2">
      <c r="H211" s="7"/>
      <c r="I211" s="7"/>
      <c r="J211" s="7"/>
    </row>
    <row r="212" spans="1:10" x14ac:dyDescent="0.2">
      <c r="H212" s="7"/>
      <c r="I212" s="7"/>
      <c r="J212" s="7"/>
    </row>
    <row r="213" spans="1:10" x14ac:dyDescent="0.2">
      <c r="A213" t="s">
        <v>73</v>
      </c>
      <c r="B213" t="s">
        <v>151</v>
      </c>
      <c r="C213">
        <v>24</v>
      </c>
      <c r="D213">
        <v>1</v>
      </c>
      <c r="E213">
        <v>5.2359999999999998</v>
      </c>
      <c r="F213">
        <v>5.2359999999999998</v>
      </c>
      <c r="G213">
        <v>0</v>
      </c>
      <c r="H213" s="7">
        <f>AVERAGE(F213:F217)/B$13</f>
        <v>57.607407407407401</v>
      </c>
      <c r="I213" s="7">
        <f>STDEV(F213:F217)/B$13</f>
        <v>0.57792021036413477</v>
      </c>
      <c r="J213" s="7">
        <f>I213/H213*100</f>
        <v>1.0032046856005941</v>
      </c>
    </row>
    <row r="214" spans="1:10" x14ac:dyDescent="0.2">
      <c r="A214" t="s">
        <v>73</v>
      </c>
      <c r="B214" t="s">
        <v>151</v>
      </c>
      <c r="C214">
        <v>24</v>
      </c>
      <c r="D214">
        <v>2</v>
      </c>
      <c r="E214">
        <v>5.1319999999999997</v>
      </c>
      <c r="F214">
        <v>5.1319999999999997</v>
      </c>
      <c r="G214">
        <v>0</v>
      </c>
      <c r="H214" s="7"/>
      <c r="I214" s="7"/>
      <c r="J214" s="7"/>
    </row>
    <row r="215" spans="1:10" x14ac:dyDescent="0.2">
      <c r="A215" t="s">
        <v>73</v>
      </c>
      <c r="B215" t="s">
        <v>151</v>
      </c>
      <c r="C215">
        <v>24</v>
      </c>
      <c r="D215">
        <v>3</v>
      </c>
      <c r="E215">
        <v>5.4050000000000002</v>
      </c>
      <c r="G215">
        <v>1</v>
      </c>
      <c r="H215" s="7"/>
      <c r="I215" s="7"/>
      <c r="J215" s="7"/>
    </row>
    <row r="216" spans="1:10" x14ac:dyDescent="0.2">
      <c r="A216" t="s">
        <v>73</v>
      </c>
      <c r="B216" t="s">
        <v>151</v>
      </c>
      <c r="C216">
        <v>24</v>
      </c>
      <c r="D216">
        <v>4</v>
      </c>
      <c r="E216">
        <v>5.1859999999999999</v>
      </c>
      <c r="F216">
        <v>5.1859999999999999</v>
      </c>
      <c r="G216">
        <v>0</v>
      </c>
      <c r="H216" s="7"/>
      <c r="I216" s="7"/>
      <c r="J216" s="7"/>
    </row>
    <row r="217" spans="1:10" x14ac:dyDescent="0.2">
      <c r="H217" s="7"/>
      <c r="I217" s="7"/>
      <c r="J217" s="7"/>
    </row>
    <row r="218" spans="1:10" x14ac:dyDescent="0.2">
      <c r="H218" s="7"/>
      <c r="I218" s="7"/>
      <c r="J218" s="7"/>
    </row>
    <row r="219" spans="1:10" x14ac:dyDescent="0.2">
      <c r="A219" t="s">
        <v>75</v>
      </c>
      <c r="B219" t="s">
        <v>151</v>
      </c>
      <c r="C219">
        <v>25</v>
      </c>
      <c r="D219">
        <v>1</v>
      </c>
      <c r="E219">
        <v>5.2290000000000001</v>
      </c>
      <c r="F219">
        <v>5.2290000000000001</v>
      </c>
      <c r="G219">
        <v>0</v>
      </c>
      <c r="H219" s="7">
        <f>AVERAGE(F219:F223)/B$13</f>
        <v>58.859259259259261</v>
      </c>
      <c r="I219" s="7">
        <f>STDEV(F219:F223)/B$13</f>
        <v>0.75558278818024949</v>
      </c>
      <c r="J219" s="7">
        <f>I219/H219*100</f>
        <v>1.2837110043334214</v>
      </c>
    </row>
    <row r="220" spans="1:10" x14ac:dyDescent="0.2">
      <c r="A220" t="s">
        <v>75</v>
      </c>
      <c r="B220" t="s">
        <v>151</v>
      </c>
      <c r="C220">
        <v>25</v>
      </c>
      <c r="D220">
        <v>2</v>
      </c>
      <c r="E220">
        <v>5.298</v>
      </c>
      <c r="F220">
        <v>5.298</v>
      </c>
      <c r="G220">
        <v>0</v>
      </c>
      <c r="H220" s="7"/>
      <c r="I220" s="7"/>
      <c r="J220" s="7"/>
    </row>
    <row r="221" spans="1:10" x14ac:dyDescent="0.2">
      <c r="A221" t="s">
        <v>75</v>
      </c>
      <c r="B221" t="s">
        <v>151</v>
      </c>
      <c r="C221">
        <v>25</v>
      </c>
      <c r="D221">
        <v>3</v>
      </c>
      <c r="E221">
        <v>5.3650000000000002</v>
      </c>
      <c r="F221">
        <v>5.3650000000000002</v>
      </c>
      <c r="G221">
        <v>0</v>
      </c>
      <c r="H221" s="7"/>
      <c r="I221" s="7"/>
      <c r="J221" s="7"/>
    </row>
    <row r="222" spans="1:10" x14ac:dyDescent="0.2">
      <c r="H222" s="7"/>
      <c r="I222" s="7"/>
      <c r="J222" s="7"/>
    </row>
    <row r="223" spans="1:10" x14ac:dyDescent="0.2">
      <c r="H223" s="7"/>
      <c r="I223" s="7"/>
      <c r="J223" s="7"/>
    </row>
    <row r="224" spans="1:10" x14ac:dyDescent="0.2">
      <c r="A224" t="s">
        <v>76</v>
      </c>
      <c r="B224" t="s">
        <v>151</v>
      </c>
      <c r="C224">
        <v>26</v>
      </c>
      <c r="D224">
        <v>1</v>
      </c>
      <c r="E224">
        <v>5.1260000000000003</v>
      </c>
      <c r="F224">
        <v>5.1260000000000003</v>
      </c>
      <c r="G224">
        <v>0</v>
      </c>
      <c r="H224" s="7">
        <f>AVERAGE(F224:F228)/B$13</f>
        <v>57.06666666666667</v>
      </c>
      <c r="I224" s="7">
        <f>STDEV(F224:F228)/B$13</f>
        <v>0.50917507721731436</v>
      </c>
      <c r="J224" s="7">
        <f>I224/H224*100</f>
        <v>0.89224604652566775</v>
      </c>
    </row>
    <row r="225" spans="1:10" x14ac:dyDescent="0.2">
      <c r="A225" t="s">
        <v>76</v>
      </c>
      <c r="B225" t="s">
        <v>151</v>
      </c>
      <c r="C225">
        <v>26</v>
      </c>
      <c r="D225">
        <v>2</v>
      </c>
      <c r="E225">
        <v>5.0960000000000001</v>
      </c>
      <c r="F225">
        <v>5.0960000000000001</v>
      </c>
      <c r="G225">
        <v>0</v>
      </c>
      <c r="H225" s="7"/>
      <c r="I225" s="7"/>
      <c r="J225" s="7"/>
    </row>
    <row r="226" spans="1:10" x14ac:dyDescent="0.2">
      <c r="A226" t="s">
        <v>76</v>
      </c>
      <c r="B226" t="s">
        <v>151</v>
      </c>
      <c r="C226">
        <v>26</v>
      </c>
      <c r="D226">
        <v>3</v>
      </c>
      <c r="E226">
        <v>5.3369999999999997</v>
      </c>
      <c r="G226">
        <v>1</v>
      </c>
      <c r="H226" s="7"/>
      <c r="I226" s="7"/>
      <c r="J226" s="7"/>
    </row>
    <row r="227" spans="1:10" x14ac:dyDescent="0.2">
      <c r="A227" t="s">
        <v>76</v>
      </c>
      <c r="B227" t="s">
        <v>151</v>
      </c>
      <c r="C227">
        <v>26</v>
      </c>
      <c r="D227">
        <v>4</v>
      </c>
      <c r="E227">
        <v>5.1859999999999999</v>
      </c>
      <c r="F227">
        <v>5.1859999999999999</v>
      </c>
      <c r="G227">
        <v>0</v>
      </c>
      <c r="H227" s="7"/>
      <c r="I227" s="7"/>
      <c r="J227" s="7"/>
    </row>
    <row r="228" spans="1:10" x14ac:dyDescent="0.2">
      <c r="H228" s="7"/>
      <c r="I228" s="7"/>
      <c r="J228" s="7"/>
    </row>
    <row r="229" spans="1:10" x14ac:dyDescent="0.2">
      <c r="H229" s="7"/>
      <c r="I229" s="7"/>
      <c r="J229" s="7"/>
    </row>
    <row r="230" spans="1:10" x14ac:dyDescent="0.2">
      <c r="A230" t="s">
        <v>77</v>
      </c>
      <c r="B230" t="s">
        <v>152</v>
      </c>
      <c r="C230">
        <v>27</v>
      </c>
      <c r="D230">
        <v>1</v>
      </c>
      <c r="E230">
        <v>5.3630000000000004</v>
      </c>
      <c r="F230">
        <v>5.3630000000000004</v>
      </c>
      <c r="G230">
        <v>0</v>
      </c>
      <c r="H230" s="7">
        <f>AVERAGE(F230:F234)/B$13</f>
        <v>59.95555555555557</v>
      </c>
      <c r="I230" s="7">
        <f>STDEV(F230:F234)/B$13</f>
        <v>0.38441875315569324</v>
      </c>
      <c r="J230" s="7">
        <f>I230/H230*100</f>
        <v>0.64117286478896185</v>
      </c>
    </row>
    <row r="231" spans="1:10" x14ac:dyDescent="0.2">
      <c r="A231" t="s">
        <v>77</v>
      </c>
      <c r="B231" t="s">
        <v>152</v>
      </c>
      <c r="C231">
        <v>27</v>
      </c>
      <c r="D231">
        <v>2</v>
      </c>
      <c r="E231">
        <v>5.4320000000000004</v>
      </c>
      <c r="F231">
        <v>5.4320000000000004</v>
      </c>
      <c r="G231">
        <v>0</v>
      </c>
      <c r="H231" s="7"/>
      <c r="I231" s="7"/>
      <c r="J231" s="7"/>
    </row>
    <row r="232" spans="1:10" x14ac:dyDescent="0.2">
      <c r="A232" t="s">
        <v>77</v>
      </c>
      <c r="B232" t="s">
        <v>152</v>
      </c>
      <c r="C232">
        <v>27</v>
      </c>
      <c r="D232">
        <v>3</v>
      </c>
      <c r="E232">
        <v>5.3929999999999998</v>
      </c>
      <c r="F232">
        <v>5.3929999999999998</v>
      </c>
      <c r="G232">
        <v>0</v>
      </c>
      <c r="H232" s="7"/>
      <c r="I232" s="7"/>
      <c r="J232" s="7"/>
    </row>
    <row r="233" spans="1:10" x14ac:dyDescent="0.2">
      <c r="H233" s="7"/>
      <c r="I233" s="7"/>
      <c r="J233" s="7"/>
    </row>
    <row r="234" spans="1:10" x14ac:dyDescent="0.2">
      <c r="H234" s="7"/>
      <c r="I234" s="7"/>
      <c r="J234" s="7"/>
    </row>
    <row r="235" spans="1:10" x14ac:dyDescent="0.2">
      <c r="A235" t="s">
        <v>79</v>
      </c>
      <c r="B235" t="s">
        <v>152</v>
      </c>
      <c r="C235">
        <v>28</v>
      </c>
      <c r="D235">
        <v>1</v>
      </c>
      <c r="E235">
        <v>5.375</v>
      </c>
      <c r="F235">
        <v>5.375</v>
      </c>
      <c r="G235">
        <v>0</v>
      </c>
      <c r="H235" s="7">
        <f>AVERAGE(F235:F239)/B$13</f>
        <v>60.381481481481472</v>
      </c>
      <c r="I235" s="7">
        <f>STDEV(F235:F239)/B$13</f>
        <v>1.0658175632768019</v>
      </c>
      <c r="J235" s="7">
        <f>I235/H235*100</f>
        <v>1.7651398030100998</v>
      </c>
    </row>
    <row r="236" spans="1:10" x14ac:dyDescent="0.2">
      <c r="A236" t="s">
        <v>79</v>
      </c>
      <c r="B236" t="s">
        <v>152</v>
      </c>
      <c r="C236">
        <v>28</v>
      </c>
      <c r="D236">
        <v>2</v>
      </c>
      <c r="E236">
        <v>5.383</v>
      </c>
      <c r="F236">
        <v>5.383</v>
      </c>
      <c r="G236">
        <v>0</v>
      </c>
      <c r="H236" s="7"/>
      <c r="I236" s="7"/>
      <c r="J236" s="7"/>
    </row>
    <row r="237" spans="1:10" x14ac:dyDescent="0.2">
      <c r="A237" t="s">
        <v>79</v>
      </c>
      <c r="B237" t="s">
        <v>152</v>
      </c>
      <c r="C237">
        <v>28</v>
      </c>
      <c r="D237">
        <v>3</v>
      </c>
      <c r="E237">
        <v>5.5449999999999999</v>
      </c>
      <c r="F237">
        <v>5.5449999999999999</v>
      </c>
      <c r="G237">
        <v>0</v>
      </c>
      <c r="H237" s="7"/>
      <c r="I237" s="7"/>
      <c r="J237" s="7"/>
    </row>
    <row r="238" spans="1:10" x14ac:dyDescent="0.2">
      <c r="H238" s="7"/>
      <c r="I238" s="7"/>
      <c r="J238" s="7"/>
    </row>
    <row r="239" spans="1:10" x14ac:dyDescent="0.2">
      <c r="H239" s="7"/>
      <c r="I239" s="7"/>
      <c r="J239" s="7"/>
    </row>
    <row r="240" spans="1:10" x14ac:dyDescent="0.2">
      <c r="A240" t="s">
        <v>80</v>
      </c>
      <c r="B240" t="s">
        <v>153</v>
      </c>
      <c r="C240">
        <v>29</v>
      </c>
      <c r="D240">
        <v>1</v>
      </c>
      <c r="E240">
        <v>6.0490000000000004</v>
      </c>
      <c r="F240">
        <v>6.0490000000000004</v>
      </c>
      <c r="G240">
        <v>0</v>
      </c>
      <c r="H240" s="7">
        <f>AVERAGE(F240:F244)/B$13</f>
        <v>66.544444444444451</v>
      </c>
      <c r="I240" s="7">
        <f>STDEV(F240:F244)/B$13</f>
        <v>0.848819077990416</v>
      </c>
      <c r="J240" s="7">
        <f>I240/H240*100</f>
        <v>1.2755671567730411</v>
      </c>
    </row>
    <row r="241" spans="1:10" x14ac:dyDescent="0.2">
      <c r="A241" t="s">
        <v>80</v>
      </c>
      <c r="B241" t="s">
        <v>153</v>
      </c>
      <c r="C241">
        <v>29</v>
      </c>
      <c r="D241">
        <v>2</v>
      </c>
      <c r="E241">
        <v>5.9029999999999996</v>
      </c>
      <c r="F241">
        <v>5.9029999999999996</v>
      </c>
      <c r="G241">
        <v>0</v>
      </c>
      <c r="H241" s="7"/>
      <c r="I241" s="7"/>
      <c r="J241" s="7"/>
    </row>
    <row r="242" spans="1:10" x14ac:dyDescent="0.2">
      <c r="A242" t="s">
        <v>80</v>
      </c>
      <c r="B242" t="s">
        <v>153</v>
      </c>
      <c r="C242">
        <v>29</v>
      </c>
      <c r="D242">
        <v>3</v>
      </c>
      <c r="E242">
        <v>6.0149999999999997</v>
      </c>
      <c r="F242">
        <v>6.0149999999999997</v>
      </c>
      <c r="G242">
        <v>0</v>
      </c>
      <c r="H242" s="7"/>
      <c r="I242" s="7"/>
      <c r="J242" s="7"/>
    </row>
    <row r="243" spans="1:10" x14ac:dyDescent="0.2">
      <c r="H243" s="7"/>
      <c r="I243" s="7"/>
      <c r="J243" s="7"/>
    </row>
    <row r="244" spans="1:10" x14ac:dyDescent="0.2">
      <c r="H244" s="7"/>
      <c r="I244" s="7"/>
      <c r="J244" s="7"/>
    </row>
    <row r="245" spans="1:10" x14ac:dyDescent="0.2">
      <c r="A245" t="s">
        <v>82</v>
      </c>
      <c r="B245" t="s">
        <v>153</v>
      </c>
      <c r="C245">
        <v>30</v>
      </c>
      <c r="D245">
        <v>1</v>
      </c>
      <c r="E245">
        <v>5.9640000000000004</v>
      </c>
      <c r="F245">
        <v>5.9640000000000004</v>
      </c>
      <c r="G245">
        <v>0</v>
      </c>
      <c r="H245" s="7">
        <f>AVERAGE(F245:F249)/B$13</f>
        <v>66.522222222222211</v>
      </c>
      <c r="I245" s="7">
        <f>STDEV(F245:F249)/B$13</f>
        <v>0.491533252457661</v>
      </c>
      <c r="J245" s="7">
        <f>I245/H245*100</f>
        <v>0.73890083048587774</v>
      </c>
    </row>
    <row r="246" spans="1:10" x14ac:dyDescent="0.2">
      <c r="A246" t="s">
        <v>82</v>
      </c>
      <c r="B246" t="s">
        <v>153</v>
      </c>
      <c r="C246">
        <v>30</v>
      </c>
      <c r="D246">
        <v>2</v>
      </c>
      <c r="E246">
        <v>5.9589999999999996</v>
      </c>
      <c r="F246">
        <v>5.9589999999999996</v>
      </c>
      <c r="G246">
        <v>0</v>
      </c>
      <c r="H246" s="7"/>
      <c r="I246" s="7"/>
      <c r="J246" s="7"/>
    </row>
    <row r="247" spans="1:10" x14ac:dyDescent="0.2">
      <c r="A247" t="s">
        <v>82</v>
      </c>
      <c r="B247" t="s">
        <v>153</v>
      </c>
      <c r="C247">
        <v>30</v>
      </c>
      <c r="D247">
        <v>3</v>
      </c>
      <c r="E247">
        <v>6.0380000000000003</v>
      </c>
      <c r="F247">
        <v>6.0380000000000003</v>
      </c>
      <c r="G247">
        <v>0</v>
      </c>
      <c r="H247" s="7"/>
      <c r="I247" s="7"/>
      <c r="J247" s="7"/>
    </row>
    <row r="248" spans="1:10" x14ac:dyDescent="0.2">
      <c r="H248" s="7"/>
      <c r="I248" s="7"/>
      <c r="J248" s="7"/>
    </row>
    <row r="249" spans="1:10" x14ac:dyDescent="0.2">
      <c r="H249" s="7"/>
      <c r="I249" s="7"/>
      <c r="J249" s="7"/>
    </row>
    <row r="250" spans="1:10" x14ac:dyDescent="0.2">
      <c r="A250" t="s">
        <v>83</v>
      </c>
      <c r="B250" t="s">
        <v>35</v>
      </c>
      <c r="C250">
        <v>0</v>
      </c>
      <c r="D250">
        <v>1</v>
      </c>
      <c r="E250">
        <v>0.18229999999999999</v>
      </c>
      <c r="F250">
        <v>0.18229999999999999</v>
      </c>
      <c r="G250">
        <v>0</v>
      </c>
      <c r="H250" s="7">
        <f>AVERAGE(F250:F254)/B$13</f>
        <v>1.7485185185185184</v>
      </c>
      <c r="I250" s="7">
        <f>STDEV(F250:F254)/B$13</f>
        <v>0.25784082881521381</v>
      </c>
      <c r="J250" s="7">
        <f>I250/H250*100</f>
        <v>14.746245240437986</v>
      </c>
    </row>
    <row r="251" spans="1:10" x14ac:dyDescent="0.2">
      <c r="A251" t="s">
        <v>83</v>
      </c>
      <c r="B251" t="s">
        <v>35</v>
      </c>
      <c r="C251">
        <v>0</v>
      </c>
      <c r="D251">
        <v>2</v>
      </c>
      <c r="E251">
        <v>0.15340000000000001</v>
      </c>
      <c r="F251">
        <v>0.15340000000000001</v>
      </c>
      <c r="G251">
        <v>0</v>
      </c>
      <c r="H251" s="7"/>
      <c r="I251" s="7"/>
      <c r="J251" s="7"/>
    </row>
    <row r="252" spans="1:10" x14ac:dyDescent="0.2">
      <c r="A252" t="s">
        <v>83</v>
      </c>
      <c r="B252" t="s">
        <v>35</v>
      </c>
      <c r="C252">
        <v>0</v>
      </c>
      <c r="D252">
        <v>3</v>
      </c>
      <c r="E252">
        <v>0.13639999999999999</v>
      </c>
      <c r="F252">
        <v>0.13639999999999999</v>
      </c>
      <c r="G252">
        <v>0</v>
      </c>
      <c r="H252" s="7"/>
      <c r="I252" s="7"/>
      <c r="J252" s="7"/>
    </row>
    <row r="253" spans="1:10" x14ac:dyDescent="0.2">
      <c r="H253" s="7"/>
      <c r="I253" s="7"/>
      <c r="J253" s="7"/>
    </row>
    <row r="254" spans="1:10" x14ac:dyDescent="0.2">
      <c r="H254" s="7"/>
      <c r="I254" s="7"/>
      <c r="J254" s="7"/>
    </row>
    <row r="255" spans="1:10" x14ac:dyDescent="0.2">
      <c r="A255" t="s">
        <v>83</v>
      </c>
      <c r="B255" t="s">
        <v>35</v>
      </c>
      <c r="C255">
        <v>0</v>
      </c>
      <c r="D255">
        <v>1</v>
      </c>
      <c r="E255">
        <v>0.1336</v>
      </c>
      <c r="F255">
        <v>0.1336</v>
      </c>
      <c r="G255">
        <v>0</v>
      </c>
      <c r="H255" s="7">
        <f>AVERAGE(F255:F259)/B$13</f>
        <v>1.7162962962962964</v>
      </c>
      <c r="I255" s="7">
        <f>STDEV(F255:F259)/B$13</f>
        <v>0.30867565248366324</v>
      </c>
      <c r="J255" s="7">
        <f>I255/H255*100</f>
        <v>17.984986225850037</v>
      </c>
    </row>
    <row r="256" spans="1:10" x14ac:dyDescent="0.2">
      <c r="A256" t="s">
        <v>83</v>
      </c>
      <c r="B256" t="s">
        <v>35</v>
      </c>
      <c r="C256">
        <v>0</v>
      </c>
      <c r="D256">
        <v>2</v>
      </c>
      <c r="E256">
        <v>0.14380000000000001</v>
      </c>
      <c r="F256">
        <v>0.14380000000000001</v>
      </c>
      <c r="G256">
        <v>0</v>
      </c>
      <c r="H256" s="7"/>
      <c r="I256" s="7"/>
      <c r="J256" s="7"/>
    </row>
    <row r="257" spans="1:10" x14ac:dyDescent="0.2">
      <c r="A257" t="s">
        <v>83</v>
      </c>
      <c r="B257" t="s">
        <v>35</v>
      </c>
      <c r="C257">
        <v>0</v>
      </c>
      <c r="D257">
        <v>3</v>
      </c>
      <c r="E257">
        <v>0.186</v>
      </c>
      <c r="F257">
        <v>0.186</v>
      </c>
      <c r="G257">
        <v>0</v>
      </c>
      <c r="H257" s="7"/>
      <c r="I257" s="7"/>
      <c r="J257" s="7"/>
    </row>
    <row r="258" spans="1:10" x14ac:dyDescent="0.2">
      <c r="H258" s="7"/>
      <c r="I258" s="7"/>
      <c r="J258" s="7"/>
    </row>
    <row r="259" spans="1:10" x14ac:dyDescent="0.2">
      <c r="H259" s="7"/>
      <c r="I259" s="7"/>
      <c r="J259" s="7"/>
    </row>
    <row r="260" spans="1:10" x14ac:dyDescent="0.2">
      <c r="A260" t="s">
        <v>83</v>
      </c>
      <c r="B260" t="s">
        <v>35</v>
      </c>
      <c r="C260">
        <v>0</v>
      </c>
      <c r="D260">
        <v>1</v>
      </c>
      <c r="E260">
        <v>0.1275</v>
      </c>
      <c r="F260">
        <v>0.1275</v>
      </c>
      <c r="G260">
        <v>0</v>
      </c>
      <c r="H260" s="7">
        <f>AVERAGE(F260:F264)/B$13</f>
        <v>0.96</v>
      </c>
      <c r="I260" s="7">
        <f>STDEV(F260:F264)/B$13</f>
        <v>0.83171175562477462</v>
      </c>
      <c r="J260" s="7">
        <f>I260/H260*100</f>
        <v>86.636641210914021</v>
      </c>
    </row>
    <row r="261" spans="1:10" x14ac:dyDescent="0.2">
      <c r="A261" t="s">
        <v>83</v>
      </c>
      <c r="B261" t="s">
        <v>35</v>
      </c>
      <c r="C261">
        <v>0</v>
      </c>
      <c r="D261">
        <v>2</v>
      </c>
      <c r="E261">
        <v>0.13170000000000001</v>
      </c>
      <c r="F261">
        <v>0.13170000000000001</v>
      </c>
      <c r="G261">
        <v>0</v>
      </c>
      <c r="H261" s="7"/>
      <c r="I261" s="7"/>
      <c r="J261" s="7"/>
    </row>
    <row r="262" spans="1:10" x14ac:dyDescent="0.2">
      <c r="A262" t="s">
        <v>83</v>
      </c>
      <c r="B262" t="s">
        <v>35</v>
      </c>
      <c r="C262">
        <v>0</v>
      </c>
      <c r="D262">
        <v>3</v>
      </c>
      <c r="E262">
        <v>0</v>
      </c>
      <c r="F262">
        <v>0</v>
      </c>
      <c r="G262">
        <v>0</v>
      </c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H264" s="7"/>
      <c r="I264" s="7"/>
      <c r="J264" s="7"/>
    </row>
    <row r="265" spans="1:10" x14ac:dyDescent="0.2">
      <c r="A265" t="s">
        <v>186</v>
      </c>
      <c r="B265" t="s">
        <v>45</v>
      </c>
      <c r="C265">
        <v>6</v>
      </c>
      <c r="D265">
        <v>1</v>
      </c>
      <c r="E265">
        <v>7.38</v>
      </c>
      <c r="F265">
        <v>7.38</v>
      </c>
      <c r="G265">
        <v>0</v>
      </c>
      <c r="H265" s="7">
        <f>AVERAGE(F265:F269)/B$13</f>
        <v>81.651851851851859</v>
      </c>
      <c r="I265" s="7">
        <f>STDEV(F265:F269)/B$13</f>
        <v>1.237297599526582</v>
      </c>
      <c r="J265" s="7">
        <f>I265/H265*100</f>
        <v>1.515333175506564</v>
      </c>
    </row>
    <row r="266" spans="1:10" x14ac:dyDescent="0.2">
      <c r="A266" t="s">
        <v>186</v>
      </c>
      <c r="B266" t="s">
        <v>45</v>
      </c>
      <c r="C266">
        <v>6</v>
      </c>
      <c r="D266">
        <v>2</v>
      </c>
      <c r="E266">
        <v>7.2249999999999996</v>
      </c>
      <c r="F266">
        <v>7.2249999999999996</v>
      </c>
      <c r="G266">
        <v>0</v>
      </c>
      <c r="H266" s="7"/>
      <c r="I266" s="7"/>
      <c r="J266" s="7"/>
    </row>
    <row r="267" spans="1:10" x14ac:dyDescent="0.2">
      <c r="A267" t="s">
        <v>186</v>
      </c>
      <c r="B267" t="s">
        <v>45</v>
      </c>
      <c r="C267">
        <v>6</v>
      </c>
      <c r="D267">
        <v>3</v>
      </c>
      <c r="E267">
        <v>7.4409999999999998</v>
      </c>
      <c r="F267">
        <v>7.4409999999999998</v>
      </c>
      <c r="G267">
        <v>0</v>
      </c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H269" s="7"/>
      <c r="I269" s="7"/>
      <c r="J269" s="7"/>
    </row>
    <row r="270" spans="1:10" x14ac:dyDescent="0.2">
      <c r="A270" t="s">
        <v>191</v>
      </c>
      <c r="B270" t="s">
        <v>47</v>
      </c>
      <c r="C270">
        <v>7</v>
      </c>
      <c r="D270">
        <v>1</v>
      </c>
      <c r="E270">
        <v>5.0140000000000002</v>
      </c>
      <c r="F270">
        <v>5.0140000000000002</v>
      </c>
      <c r="G270">
        <v>0</v>
      </c>
      <c r="H270" s="7">
        <f>AVERAGE(F270:F274)/B$13</f>
        <v>56.270370370370379</v>
      </c>
      <c r="I270" s="7">
        <f>STDEV(F270:F274)/B$13</f>
        <v>0.62463157865536723</v>
      </c>
      <c r="J270" s="7">
        <f>I270/H270*100</f>
        <v>1.1100541449150867</v>
      </c>
    </row>
    <row r="271" spans="1:10" x14ac:dyDescent="0.2">
      <c r="A271" t="s">
        <v>191</v>
      </c>
      <c r="B271" t="s">
        <v>47</v>
      </c>
      <c r="C271">
        <v>7</v>
      </c>
      <c r="D271">
        <v>2</v>
      </c>
      <c r="E271">
        <v>5.0540000000000003</v>
      </c>
      <c r="F271">
        <v>5.0540000000000003</v>
      </c>
      <c r="G271">
        <v>0</v>
      </c>
      <c r="H271" s="7"/>
      <c r="I271" s="7"/>
      <c r="J271" s="7"/>
    </row>
    <row r="272" spans="1:10" x14ac:dyDescent="0.2">
      <c r="A272" t="s">
        <v>191</v>
      </c>
      <c r="B272" t="s">
        <v>47</v>
      </c>
      <c r="C272">
        <v>7</v>
      </c>
      <c r="D272">
        <v>3</v>
      </c>
      <c r="E272">
        <v>5.125</v>
      </c>
      <c r="F272">
        <v>5.125</v>
      </c>
      <c r="G272">
        <v>0</v>
      </c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A275" t="s">
        <v>196</v>
      </c>
      <c r="B275" t="s">
        <v>49</v>
      </c>
      <c r="C275">
        <v>8</v>
      </c>
      <c r="D275">
        <v>1</v>
      </c>
      <c r="E275">
        <v>3.379</v>
      </c>
      <c r="F275">
        <v>3.379</v>
      </c>
      <c r="G275">
        <v>0</v>
      </c>
      <c r="H275" s="7">
        <f>AVERAGE(F275:F279)/B$13</f>
        <v>37.600000000000009</v>
      </c>
      <c r="I275" s="7">
        <f>STDEV(F275:F279)/B$13</f>
        <v>0.58531409738070761</v>
      </c>
      <c r="J275" s="7">
        <f>I275/H275*100</f>
        <v>1.5566864292040092</v>
      </c>
    </row>
    <row r="276" spans="1:10" x14ac:dyDescent="0.2">
      <c r="A276" t="s">
        <v>196</v>
      </c>
      <c r="B276" t="s">
        <v>49</v>
      </c>
      <c r="C276">
        <v>8</v>
      </c>
      <c r="D276">
        <v>2</v>
      </c>
      <c r="E276">
        <v>3.3340000000000001</v>
      </c>
      <c r="F276">
        <v>3.3340000000000001</v>
      </c>
      <c r="G276">
        <v>0</v>
      </c>
      <c r="H276" s="7"/>
      <c r="I276" s="7"/>
      <c r="J276" s="7"/>
    </row>
    <row r="277" spans="1:10" x14ac:dyDescent="0.2">
      <c r="A277" t="s">
        <v>196</v>
      </c>
      <c r="B277" t="s">
        <v>49</v>
      </c>
      <c r="C277">
        <v>8</v>
      </c>
      <c r="D277">
        <v>3</v>
      </c>
      <c r="E277">
        <v>3.4390000000000001</v>
      </c>
      <c r="F277">
        <v>3.4390000000000001</v>
      </c>
      <c r="G277">
        <v>0</v>
      </c>
      <c r="H277" s="7"/>
      <c r="I277" s="7"/>
      <c r="J277" s="7"/>
    </row>
    <row r="278" spans="1:10" x14ac:dyDescent="0.2">
      <c r="H278" s="7"/>
      <c r="I278" s="7"/>
      <c r="J278" s="7"/>
    </row>
    <row r="279" spans="1:10" x14ac:dyDescent="0.2">
      <c r="H279" s="7"/>
      <c r="I279" s="7"/>
      <c r="J279" s="7"/>
    </row>
    <row r="280" spans="1:10" x14ac:dyDescent="0.2">
      <c r="A280" t="s">
        <v>84</v>
      </c>
      <c r="B280" t="s">
        <v>154</v>
      </c>
      <c r="C280">
        <v>31</v>
      </c>
      <c r="D280">
        <v>1</v>
      </c>
      <c r="E280">
        <v>5.3280000000000003</v>
      </c>
      <c r="G280">
        <v>1</v>
      </c>
      <c r="H280" s="7">
        <f>AVERAGE(F280:F284)/B$13</f>
        <v>56.848148148148148</v>
      </c>
      <c r="I280" s="7">
        <f>STDEV(F280:F284)/B$13</f>
        <v>0.87983818190474539</v>
      </c>
      <c r="J280" s="7">
        <f>I280/H280*100</f>
        <v>1.5476989322710357</v>
      </c>
    </row>
    <row r="281" spans="1:10" x14ac:dyDescent="0.2">
      <c r="A281" t="s">
        <v>84</v>
      </c>
      <c r="B281" t="s">
        <v>154</v>
      </c>
      <c r="C281">
        <v>31</v>
      </c>
      <c r="D281">
        <v>2</v>
      </c>
      <c r="E281">
        <v>5.05</v>
      </c>
      <c r="F281">
        <v>5.05</v>
      </c>
      <c r="G281">
        <v>0</v>
      </c>
      <c r="H281" s="7"/>
      <c r="I281" s="7"/>
      <c r="J281" s="7"/>
    </row>
    <row r="282" spans="1:10" x14ac:dyDescent="0.2">
      <c r="A282" t="s">
        <v>84</v>
      </c>
      <c r="B282" t="s">
        <v>154</v>
      </c>
      <c r="C282">
        <v>31</v>
      </c>
      <c r="D282">
        <v>3</v>
      </c>
      <c r="E282">
        <v>5.0949999999999998</v>
      </c>
      <c r="F282">
        <v>5.0949999999999998</v>
      </c>
      <c r="G282">
        <v>0</v>
      </c>
      <c r="H282" s="7"/>
      <c r="I282" s="7"/>
      <c r="J282" s="7"/>
    </row>
    <row r="283" spans="1:10" x14ac:dyDescent="0.2">
      <c r="A283" t="s">
        <v>84</v>
      </c>
      <c r="B283" t="s">
        <v>154</v>
      </c>
      <c r="C283">
        <v>31</v>
      </c>
      <c r="D283">
        <v>4</v>
      </c>
      <c r="E283">
        <v>5.2039999999999997</v>
      </c>
      <c r="F283">
        <v>5.2039999999999997</v>
      </c>
      <c r="G283">
        <v>0</v>
      </c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H285" s="7"/>
      <c r="I285" s="7"/>
      <c r="J285" s="7"/>
    </row>
    <row r="286" spans="1:10" x14ac:dyDescent="0.2">
      <c r="A286" t="s">
        <v>86</v>
      </c>
      <c r="B286" t="s">
        <v>154</v>
      </c>
      <c r="C286">
        <v>32</v>
      </c>
      <c r="D286">
        <v>1</v>
      </c>
      <c r="E286">
        <v>5.157</v>
      </c>
      <c r="F286">
        <v>5.157</v>
      </c>
      <c r="G286">
        <v>0</v>
      </c>
      <c r="H286" s="7">
        <f>AVERAGE(F286:F290)/B$13</f>
        <v>56.440740740740736</v>
      </c>
      <c r="I286" s="7">
        <f>STDEV(F286:F290)/B$13</f>
        <v>0.86111708480604332</v>
      </c>
      <c r="J286" s="7">
        <f>I286/H286*100</f>
        <v>1.5257012461292192</v>
      </c>
    </row>
    <row r="287" spans="1:10" x14ac:dyDescent="0.2">
      <c r="A287" t="s">
        <v>86</v>
      </c>
      <c r="B287" t="s">
        <v>154</v>
      </c>
      <c r="C287">
        <v>32</v>
      </c>
      <c r="D287">
        <v>2</v>
      </c>
      <c r="E287">
        <v>5.0019999999999998</v>
      </c>
      <c r="F287">
        <v>5.0019999999999998</v>
      </c>
      <c r="G287">
        <v>0</v>
      </c>
      <c r="H287" s="7"/>
      <c r="I287" s="7"/>
      <c r="J287" s="7"/>
    </row>
    <row r="288" spans="1:10" x14ac:dyDescent="0.2">
      <c r="A288" t="s">
        <v>86</v>
      </c>
      <c r="B288" t="s">
        <v>154</v>
      </c>
      <c r="C288">
        <v>32</v>
      </c>
      <c r="D288">
        <v>3</v>
      </c>
      <c r="E288">
        <v>5.2590000000000003</v>
      </c>
      <c r="G288">
        <v>1</v>
      </c>
      <c r="H288" s="7"/>
      <c r="I288" s="7"/>
      <c r="J288" s="7"/>
    </row>
    <row r="289" spans="1:10" x14ac:dyDescent="0.2">
      <c r="A289" t="s">
        <v>86</v>
      </c>
      <c r="B289" t="s">
        <v>154</v>
      </c>
      <c r="C289">
        <v>32</v>
      </c>
      <c r="D289">
        <v>4</v>
      </c>
      <c r="E289">
        <v>5.08</v>
      </c>
      <c r="F289">
        <v>5.08</v>
      </c>
      <c r="G289">
        <v>0</v>
      </c>
      <c r="H289" s="7"/>
      <c r="I289" s="7"/>
      <c r="J289" s="7"/>
    </row>
    <row r="290" spans="1:10" x14ac:dyDescent="0.2">
      <c r="H290" s="7"/>
      <c r="I290" s="7"/>
      <c r="J290" s="7"/>
    </row>
    <row r="291" spans="1:10" x14ac:dyDescent="0.2">
      <c r="H291" s="7"/>
      <c r="I291" s="7"/>
      <c r="J291" s="7"/>
    </row>
    <row r="292" spans="1:10" x14ac:dyDescent="0.2">
      <c r="A292" t="s">
        <v>87</v>
      </c>
      <c r="B292" t="s">
        <v>154</v>
      </c>
      <c r="C292">
        <v>33</v>
      </c>
      <c r="D292">
        <v>1</v>
      </c>
      <c r="E292">
        <v>5.0510000000000002</v>
      </c>
      <c r="F292">
        <v>5.0510000000000002</v>
      </c>
      <c r="G292">
        <v>0</v>
      </c>
      <c r="H292" s="7">
        <f>AVERAGE(F292:F296)/B$13</f>
        <v>56.44444444444445</v>
      </c>
      <c r="I292" s="7">
        <f>STDEV(F292:F296)/B$13</f>
        <v>0.2912298316018036</v>
      </c>
      <c r="J292" s="7">
        <f>I292/H292*100</f>
        <v>0.51595836307406151</v>
      </c>
    </row>
    <row r="293" spans="1:10" x14ac:dyDescent="0.2">
      <c r="A293" t="s">
        <v>87</v>
      </c>
      <c r="B293" t="s">
        <v>154</v>
      </c>
      <c r="C293">
        <v>33</v>
      </c>
      <c r="D293">
        <v>2</v>
      </c>
      <c r="E293">
        <v>5.1020000000000003</v>
      </c>
      <c r="F293">
        <v>5.1020000000000003</v>
      </c>
      <c r="G293">
        <v>0</v>
      </c>
      <c r="H293" s="7"/>
      <c r="I293" s="7"/>
      <c r="J293" s="7"/>
    </row>
    <row r="294" spans="1:10" x14ac:dyDescent="0.2">
      <c r="A294" t="s">
        <v>87</v>
      </c>
      <c r="B294" t="s">
        <v>154</v>
      </c>
      <c r="C294">
        <v>33</v>
      </c>
      <c r="D294">
        <v>3</v>
      </c>
      <c r="E294">
        <v>5.0869999999999997</v>
      </c>
      <c r="F294">
        <v>5.0869999999999997</v>
      </c>
      <c r="G294">
        <v>0</v>
      </c>
      <c r="H294" s="7"/>
      <c r="I294" s="7"/>
      <c r="J294" s="7"/>
    </row>
    <row r="295" spans="1:10" x14ac:dyDescent="0.2">
      <c r="H295" s="7"/>
      <c r="I295" s="7"/>
      <c r="J295" s="7"/>
    </row>
    <row r="296" spans="1:10" x14ac:dyDescent="0.2">
      <c r="H296" s="7"/>
      <c r="I296" s="7"/>
      <c r="J296" s="7"/>
    </row>
    <row r="297" spans="1:10" x14ac:dyDescent="0.2">
      <c r="A297" t="s">
        <v>88</v>
      </c>
      <c r="B297" t="s">
        <v>155</v>
      </c>
      <c r="C297">
        <v>34</v>
      </c>
      <c r="D297">
        <v>1</v>
      </c>
      <c r="E297">
        <v>5.0309999999999997</v>
      </c>
      <c r="F297">
        <v>5.0309999999999997</v>
      </c>
      <c r="G297">
        <v>0</v>
      </c>
      <c r="H297" s="7">
        <f>AVERAGE(F297:F301)/B$13</f>
        <v>56.577777777777776</v>
      </c>
      <c r="I297" s="7">
        <f>STDEV(F297:F301)/B$13</f>
        <v>0.59139926142983335</v>
      </c>
      <c r="J297" s="7">
        <f>I297/H297*100</f>
        <v>1.0452854188665555</v>
      </c>
    </row>
    <row r="298" spans="1:10" x14ac:dyDescent="0.2">
      <c r="A298" t="s">
        <v>88</v>
      </c>
      <c r="B298" t="s">
        <v>155</v>
      </c>
      <c r="C298">
        <v>34</v>
      </c>
      <c r="D298">
        <v>2</v>
      </c>
      <c r="E298">
        <v>5.1159999999999997</v>
      </c>
      <c r="F298">
        <v>5.1159999999999997</v>
      </c>
      <c r="G298">
        <v>0</v>
      </c>
      <c r="H298" s="7"/>
      <c r="I298" s="7"/>
      <c r="J298" s="7"/>
    </row>
    <row r="299" spans="1:10" x14ac:dyDescent="0.2">
      <c r="A299" t="s">
        <v>88</v>
      </c>
      <c r="B299" t="s">
        <v>155</v>
      </c>
      <c r="C299">
        <v>34</v>
      </c>
      <c r="D299">
        <v>3</v>
      </c>
      <c r="E299">
        <v>5.1289999999999996</v>
      </c>
      <c r="F299">
        <v>5.1289999999999996</v>
      </c>
      <c r="G299">
        <v>0</v>
      </c>
      <c r="H299" s="7"/>
      <c r="I299" s="7"/>
      <c r="J299" s="7"/>
    </row>
    <row r="300" spans="1:10" x14ac:dyDescent="0.2">
      <c r="H300" s="7"/>
      <c r="I300" s="7"/>
      <c r="J300" s="7"/>
    </row>
    <row r="301" spans="1:10" x14ac:dyDescent="0.2">
      <c r="H301" s="7"/>
      <c r="I301" s="7"/>
      <c r="J301" s="7"/>
    </row>
    <row r="302" spans="1:10" x14ac:dyDescent="0.2">
      <c r="A302" t="s">
        <v>90</v>
      </c>
      <c r="B302" t="s">
        <v>155</v>
      </c>
      <c r="C302">
        <v>35</v>
      </c>
      <c r="D302">
        <v>1</v>
      </c>
      <c r="E302">
        <v>5.093</v>
      </c>
      <c r="F302">
        <v>5.093</v>
      </c>
      <c r="G302">
        <v>0</v>
      </c>
      <c r="H302" s="7">
        <f>AVERAGE(F302:F306)/B$13</f>
        <v>55.859259259259268</v>
      </c>
      <c r="I302" s="7">
        <f>STDEV(F302:F306)/B$13</f>
        <v>0.85247159420713003</v>
      </c>
      <c r="J302" s="7">
        <f>I302/H302*100</f>
        <v>1.5261061559204685</v>
      </c>
    </row>
    <row r="303" spans="1:10" x14ac:dyDescent="0.2">
      <c r="A303" t="s">
        <v>90</v>
      </c>
      <c r="B303" t="s">
        <v>155</v>
      </c>
      <c r="C303">
        <v>35</v>
      </c>
      <c r="D303">
        <v>2</v>
      </c>
      <c r="E303">
        <v>4.9429999999999996</v>
      </c>
      <c r="F303">
        <v>4.9429999999999996</v>
      </c>
      <c r="G303">
        <v>0</v>
      </c>
      <c r="H303" s="7"/>
      <c r="I303" s="7"/>
      <c r="J303" s="7"/>
    </row>
    <row r="304" spans="1:10" x14ac:dyDescent="0.2">
      <c r="A304" t="s">
        <v>90</v>
      </c>
      <c r="B304" t="s">
        <v>155</v>
      </c>
      <c r="C304">
        <v>35</v>
      </c>
      <c r="D304">
        <v>3</v>
      </c>
      <c r="E304">
        <v>5.0460000000000003</v>
      </c>
      <c r="F304">
        <v>5.0460000000000003</v>
      </c>
      <c r="G304">
        <v>0</v>
      </c>
      <c r="H304" s="7"/>
      <c r="I304" s="7"/>
      <c r="J304" s="7"/>
    </row>
    <row r="305" spans="1:10" x14ac:dyDescent="0.2">
      <c r="H305" s="7"/>
      <c r="I305" s="7"/>
      <c r="J305" s="7"/>
    </row>
    <row r="306" spans="1:10" x14ac:dyDescent="0.2">
      <c r="H306" s="7"/>
      <c r="I306" s="7"/>
      <c r="J306" s="7"/>
    </row>
    <row r="307" spans="1:10" x14ac:dyDescent="0.2">
      <c r="A307" t="s">
        <v>91</v>
      </c>
      <c r="B307" t="s">
        <v>155</v>
      </c>
      <c r="C307">
        <v>36</v>
      </c>
      <c r="D307">
        <v>1</v>
      </c>
      <c r="E307">
        <v>5.202</v>
      </c>
      <c r="F307">
        <v>5.202</v>
      </c>
      <c r="G307">
        <v>0</v>
      </c>
      <c r="H307" s="7">
        <f>AVERAGE(F307:F311)/B$13</f>
        <v>57.43333333333333</v>
      </c>
      <c r="I307" s="7">
        <f>STDEV(F307:F311)/B$13</f>
        <v>0.31991511219751084</v>
      </c>
      <c r="J307" s="7">
        <f>I307/H307*100</f>
        <v>0.55701992837639724</v>
      </c>
    </row>
    <row r="308" spans="1:10" x14ac:dyDescent="0.2">
      <c r="A308" t="s">
        <v>91</v>
      </c>
      <c r="B308" t="s">
        <v>155</v>
      </c>
      <c r="C308">
        <v>36</v>
      </c>
      <c r="D308">
        <v>2</v>
      </c>
      <c r="E308">
        <v>4.93</v>
      </c>
      <c r="G308">
        <v>1</v>
      </c>
      <c r="H308" s="7"/>
      <c r="I308" s="7"/>
      <c r="J308" s="7"/>
    </row>
    <row r="309" spans="1:10" x14ac:dyDescent="0.2">
      <c r="A309" t="s">
        <v>91</v>
      </c>
      <c r="B309" t="s">
        <v>155</v>
      </c>
      <c r="C309">
        <v>36</v>
      </c>
      <c r="D309">
        <v>3</v>
      </c>
      <c r="E309">
        <v>5.149</v>
      </c>
      <c r="F309">
        <v>5.149</v>
      </c>
      <c r="G309">
        <v>0</v>
      </c>
      <c r="H309" s="7"/>
      <c r="I309" s="7"/>
      <c r="J309" s="7"/>
    </row>
    <row r="310" spans="1:10" x14ac:dyDescent="0.2">
      <c r="A310" t="s">
        <v>91</v>
      </c>
      <c r="B310" t="s">
        <v>155</v>
      </c>
      <c r="C310">
        <v>36</v>
      </c>
      <c r="D310">
        <v>4</v>
      </c>
      <c r="E310">
        <v>5.1559999999999997</v>
      </c>
      <c r="F310">
        <v>5.1559999999999997</v>
      </c>
      <c r="G310">
        <v>0</v>
      </c>
      <c r="H310" s="7"/>
      <c r="I310" s="7"/>
      <c r="J310" s="7"/>
    </row>
    <row r="311" spans="1:10" x14ac:dyDescent="0.2">
      <c r="H311" s="7"/>
      <c r="I311" s="7"/>
      <c r="J311" s="7"/>
    </row>
    <row r="312" spans="1:10" x14ac:dyDescent="0.2">
      <c r="H312" s="7"/>
      <c r="I312" s="7"/>
      <c r="J312" s="7"/>
    </row>
    <row r="313" spans="1:10" x14ac:dyDescent="0.2">
      <c r="A313" t="s">
        <v>92</v>
      </c>
      <c r="B313" t="s">
        <v>35</v>
      </c>
      <c r="C313">
        <v>0</v>
      </c>
      <c r="D313">
        <v>1</v>
      </c>
      <c r="E313">
        <v>0.1784</v>
      </c>
      <c r="F313">
        <v>0.1784</v>
      </c>
      <c r="G313">
        <v>0</v>
      </c>
      <c r="H313" s="7">
        <f>AVERAGE(F313:F317)/B$13</f>
        <v>1.7144444444444444</v>
      </c>
      <c r="I313" s="7">
        <f>STDEV(F313:F317)/B$13</f>
        <v>0.3588785688230694</v>
      </c>
      <c r="J313" s="7">
        <f>I313/H313*100</f>
        <v>20.932644973477803</v>
      </c>
    </row>
    <row r="314" spans="1:10" x14ac:dyDescent="0.2">
      <c r="A314" t="s">
        <v>92</v>
      </c>
      <c r="B314" t="s">
        <v>35</v>
      </c>
      <c r="C314">
        <v>0</v>
      </c>
      <c r="D314">
        <v>2</v>
      </c>
      <c r="E314">
        <v>0.16689999999999999</v>
      </c>
      <c r="F314">
        <v>0.16689999999999999</v>
      </c>
      <c r="G314">
        <v>0</v>
      </c>
      <c r="H314" s="7"/>
      <c r="I314" s="7"/>
      <c r="J314" s="7"/>
    </row>
    <row r="315" spans="1:10" x14ac:dyDescent="0.2">
      <c r="A315" t="s">
        <v>92</v>
      </c>
      <c r="B315" t="s">
        <v>35</v>
      </c>
      <c r="C315">
        <v>0</v>
      </c>
      <c r="D315">
        <v>3</v>
      </c>
      <c r="E315">
        <v>0.1176</v>
      </c>
      <c r="F315">
        <v>0.1176</v>
      </c>
      <c r="G315">
        <v>0</v>
      </c>
      <c r="H315" s="7"/>
      <c r="I315" s="7"/>
      <c r="J315" s="7"/>
    </row>
    <row r="316" spans="1:10" x14ac:dyDescent="0.2">
      <c r="H316" s="7"/>
      <c r="I316" s="7"/>
      <c r="J316" s="7"/>
    </row>
    <row r="317" spans="1:10" x14ac:dyDescent="0.2">
      <c r="H317" s="7"/>
      <c r="I317" s="7"/>
      <c r="J317" s="7"/>
    </row>
    <row r="318" spans="1:10" x14ac:dyDescent="0.2">
      <c r="A318" t="s">
        <v>92</v>
      </c>
      <c r="B318" t="s">
        <v>35</v>
      </c>
      <c r="C318">
        <v>0</v>
      </c>
      <c r="D318">
        <v>1</v>
      </c>
      <c r="E318">
        <v>0</v>
      </c>
      <c r="F318">
        <v>0</v>
      </c>
      <c r="G318">
        <v>0</v>
      </c>
      <c r="H318" s="7">
        <f>AVERAGE(F318:F322)/B$13</f>
        <v>0.60037037037037033</v>
      </c>
      <c r="I318" s="7">
        <f>STDEV(F318:F322)/B$13</f>
        <v>1.0398719848404261</v>
      </c>
      <c r="J318" s="7">
        <f>I318/H318*100</f>
        <v>173.20508075688775</v>
      </c>
    </row>
    <row r="319" spans="1:10" x14ac:dyDescent="0.2">
      <c r="A319" t="s">
        <v>92</v>
      </c>
      <c r="B319" t="s">
        <v>35</v>
      </c>
      <c r="C319">
        <v>0</v>
      </c>
      <c r="D319">
        <v>2</v>
      </c>
      <c r="E319">
        <v>0.16209999999999999</v>
      </c>
      <c r="F319">
        <v>0.16209999999999999</v>
      </c>
      <c r="G319">
        <v>0</v>
      </c>
      <c r="H319" s="7"/>
      <c r="I319" s="7"/>
      <c r="J319" s="7"/>
    </row>
    <row r="320" spans="1:10" x14ac:dyDescent="0.2">
      <c r="A320" t="s">
        <v>92</v>
      </c>
      <c r="B320" t="s">
        <v>35</v>
      </c>
      <c r="C320">
        <v>0</v>
      </c>
      <c r="D320">
        <v>3</v>
      </c>
      <c r="E320">
        <v>0</v>
      </c>
      <c r="F320">
        <v>0</v>
      </c>
      <c r="G320">
        <v>0</v>
      </c>
      <c r="H320" s="7"/>
      <c r="I320" s="7"/>
      <c r="J320" s="7"/>
    </row>
    <row r="321" spans="1:10" x14ac:dyDescent="0.2">
      <c r="H321" s="7"/>
      <c r="I321" s="7"/>
      <c r="J321" s="7"/>
    </row>
    <row r="322" spans="1:10" x14ac:dyDescent="0.2">
      <c r="H322" s="7"/>
      <c r="I322" s="7"/>
      <c r="J322" s="7"/>
    </row>
    <row r="323" spans="1:10" x14ac:dyDescent="0.2">
      <c r="A323" t="s">
        <v>92</v>
      </c>
      <c r="B323" t="s">
        <v>35</v>
      </c>
      <c r="C323">
        <v>0</v>
      </c>
      <c r="D323">
        <v>1</v>
      </c>
      <c r="E323">
        <v>0.13439999999999999</v>
      </c>
      <c r="F323">
        <v>0.13439999999999999</v>
      </c>
      <c r="G323">
        <v>0</v>
      </c>
      <c r="H323" s="7">
        <f>AVERAGE(F323:F327)/B$13</f>
        <v>0.49777777777777776</v>
      </c>
      <c r="I323" s="7">
        <f>STDEV(F323:F327)/B$13</f>
        <v>0.86217640198984113</v>
      </c>
      <c r="J323" s="7">
        <f>I323/H323*100</f>
        <v>173.20508075688775</v>
      </c>
    </row>
    <row r="324" spans="1:10" x14ac:dyDescent="0.2">
      <c r="A324" t="s">
        <v>92</v>
      </c>
      <c r="B324" t="s">
        <v>35</v>
      </c>
      <c r="C324">
        <v>0</v>
      </c>
      <c r="D324">
        <v>2</v>
      </c>
      <c r="E324">
        <v>0.20169999999999999</v>
      </c>
      <c r="G324">
        <v>1</v>
      </c>
      <c r="H324" s="7"/>
      <c r="I324" s="7"/>
      <c r="J324" s="7"/>
    </row>
    <row r="325" spans="1:10" x14ac:dyDescent="0.2">
      <c r="A325" t="s">
        <v>92</v>
      </c>
      <c r="B325" t="s">
        <v>35</v>
      </c>
      <c r="C325">
        <v>0</v>
      </c>
      <c r="D325">
        <v>3</v>
      </c>
      <c r="E325">
        <v>0</v>
      </c>
      <c r="F325">
        <v>0</v>
      </c>
      <c r="G325">
        <v>0</v>
      </c>
      <c r="H325" s="7"/>
      <c r="I325" s="7"/>
      <c r="J325" s="7"/>
    </row>
    <row r="326" spans="1:10" x14ac:dyDescent="0.2">
      <c r="A326" t="s">
        <v>92</v>
      </c>
      <c r="B326" t="s">
        <v>35</v>
      </c>
      <c r="C326">
        <v>0</v>
      </c>
      <c r="D326">
        <v>4</v>
      </c>
      <c r="E326">
        <v>0</v>
      </c>
      <c r="F326">
        <v>0</v>
      </c>
      <c r="G326">
        <v>0</v>
      </c>
      <c r="H326" s="7"/>
      <c r="I326" s="7"/>
      <c r="J326" s="7"/>
    </row>
    <row r="327" spans="1:10" x14ac:dyDescent="0.2">
      <c r="H327" s="7"/>
      <c r="I327" s="7"/>
      <c r="J327" s="7"/>
    </row>
    <row r="328" spans="1:10" x14ac:dyDescent="0.2">
      <c r="H328" s="7"/>
      <c r="I328" s="7"/>
      <c r="J328" s="7"/>
    </row>
    <row r="329" spans="1:10" x14ac:dyDescent="0.2">
      <c r="A329" t="s">
        <v>187</v>
      </c>
      <c r="B329" t="s">
        <v>45</v>
      </c>
      <c r="C329">
        <v>66</v>
      </c>
      <c r="D329">
        <v>1</v>
      </c>
      <c r="E329">
        <v>7.298</v>
      </c>
      <c r="F329">
        <v>7.298</v>
      </c>
      <c r="G329">
        <v>0</v>
      </c>
      <c r="H329" s="7">
        <f>AVERAGE(F329:F333)/B$13</f>
        <v>81.829629629629636</v>
      </c>
      <c r="I329" s="7">
        <f>STDEV(F329:F333)/B$13</f>
        <v>1.1601582125681416</v>
      </c>
      <c r="J329" s="7">
        <f>I329/H329*100</f>
        <v>1.4177727771947053</v>
      </c>
    </row>
    <row r="330" spans="1:10" x14ac:dyDescent="0.2">
      <c r="A330" t="s">
        <v>187</v>
      </c>
      <c r="B330" t="s">
        <v>45</v>
      </c>
      <c r="C330">
        <v>66</v>
      </c>
      <c r="D330">
        <v>2</v>
      </c>
      <c r="E330">
        <v>7.4850000000000003</v>
      </c>
      <c r="F330">
        <v>7.4850000000000003</v>
      </c>
      <c r="G330">
        <v>0</v>
      </c>
      <c r="H330" s="7"/>
      <c r="I330" s="7"/>
      <c r="J330" s="7"/>
    </row>
    <row r="331" spans="1:10" x14ac:dyDescent="0.2">
      <c r="A331" t="s">
        <v>187</v>
      </c>
      <c r="B331" t="s">
        <v>45</v>
      </c>
      <c r="C331">
        <v>66</v>
      </c>
      <c r="D331">
        <v>3</v>
      </c>
      <c r="E331">
        <v>7.3109999999999999</v>
      </c>
      <c r="F331">
        <v>7.3109999999999999</v>
      </c>
      <c r="G331">
        <v>0</v>
      </c>
      <c r="H331" s="7"/>
      <c r="I331" s="7"/>
      <c r="J331" s="7"/>
    </row>
    <row r="332" spans="1:10" x14ac:dyDescent="0.2">
      <c r="H332" s="7"/>
      <c r="I332" s="7"/>
      <c r="J332" s="7"/>
    </row>
    <row r="333" spans="1:10" x14ac:dyDescent="0.2">
      <c r="H333" s="7"/>
      <c r="I333" s="7"/>
      <c r="J333" s="7"/>
    </row>
    <row r="334" spans="1:10" x14ac:dyDescent="0.2">
      <c r="A334" t="s">
        <v>192</v>
      </c>
      <c r="B334" t="s">
        <v>47</v>
      </c>
      <c r="C334">
        <v>67</v>
      </c>
      <c r="D334">
        <v>1</v>
      </c>
      <c r="E334">
        <v>5.0220000000000002</v>
      </c>
      <c r="F334">
        <v>5.0220000000000002</v>
      </c>
      <c r="G334">
        <v>0</v>
      </c>
      <c r="H334" s="7">
        <f>AVERAGE(F334:F338)/B$13</f>
        <v>56.75925925925926</v>
      </c>
      <c r="I334" s="7">
        <f>STDEV(F334:F338)/B$13</f>
        <v>0.90583385862081078</v>
      </c>
      <c r="J334" s="7">
        <f>I334/H334*100</f>
        <v>1.5959226220399274</v>
      </c>
    </row>
    <row r="335" spans="1:10" x14ac:dyDescent="0.2">
      <c r="A335" t="s">
        <v>192</v>
      </c>
      <c r="B335" t="s">
        <v>47</v>
      </c>
      <c r="C335">
        <v>67</v>
      </c>
      <c r="D335">
        <v>2</v>
      </c>
      <c r="E335">
        <v>5.1840000000000002</v>
      </c>
      <c r="F335">
        <v>5.1840000000000002</v>
      </c>
      <c r="G335">
        <v>0</v>
      </c>
      <c r="H335" s="7"/>
      <c r="I335" s="7"/>
      <c r="J335" s="7"/>
    </row>
    <row r="336" spans="1:10" x14ac:dyDescent="0.2">
      <c r="A336" t="s">
        <v>192</v>
      </c>
      <c r="B336" t="s">
        <v>47</v>
      </c>
      <c r="C336">
        <v>67</v>
      </c>
      <c r="D336">
        <v>3</v>
      </c>
      <c r="E336">
        <v>5.1189999999999998</v>
      </c>
      <c r="F336">
        <v>5.1189999999999998</v>
      </c>
      <c r="G336">
        <v>0</v>
      </c>
      <c r="H336" s="7"/>
      <c r="I336" s="7"/>
      <c r="J336" s="7"/>
    </row>
    <row r="337" spans="1:10" x14ac:dyDescent="0.2">
      <c r="H337" s="7"/>
      <c r="I337" s="7"/>
      <c r="J337" s="7"/>
    </row>
    <row r="338" spans="1:10" x14ac:dyDescent="0.2">
      <c r="H338" s="7"/>
      <c r="I338" s="7"/>
      <c r="J338" s="7"/>
    </row>
    <row r="339" spans="1:10" x14ac:dyDescent="0.2">
      <c r="A339" t="s">
        <v>197</v>
      </c>
      <c r="B339" t="s">
        <v>49</v>
      </c>
      <c r="C339">
        <v>68</v>
      </c>
      <c r="D339">
        <v>1</v>
      </c>
      <c r="E339">
        <v>3.234</v>
      </c>
      <c r="F339">
        <v>3.234</v>
      </c>
      <c r="G339">
        <v>0</v>
      </c>
      <c r="H339" s="7">
        <f>AVERAGE(F339:F343)/B$13</f>
        <v>36.077777777777776</v>
      </c>
      <c r="I339" s="7">
        <f>STDEV(F339:F343)/B$13</f>
        <v>0.65102009223512114</v>
      </c>
      <c r="J339" s="7">
        <f>I339/H339*100</f>
        <v>1.8044905543936218</v>
      </c>
    </row>
    <row r="340" spans="1:10" x14ac:dyDescent="0.2">
      <c r="A340" t="s">
        <v>197</v>
      </c>
      <c r="B340" t="s">
        <v>49</v>
      </c>
      <c r="C340">
        <v>68</v>
      </c>
      <c r="D340">
        <v>2</v>
      </c>
      <c r="E340">
        <v>3.1960000000000002</v>
      </c>
      <c r="F340">
        <v>3.1960000000000002</v>
      </c>
      <c r="G340">
        <v>0</v>
      </c>
      <c r="H340" s="7"/>
      <c r="I340" s="7"/>
      <c r="J340" s="7"/>
    </row>
    <row r="341" spans="1:10" x14ac:dyDescent="0.2">
      <c r="A341" t="s">
        <v>197</v>
      </c>
      <c r="B341" t="s">
        <v>49</v>
      </c>
      <c r="C341">
        <v>68</v>
      </c>
      <c r="D341">
        <v>3</v>
      </c>
      <c r="E341">
        <v>3.3109999999999999</v>
      </c>
      <c r="F341">
        <v>3.3109999999999999</v>
      </c>
      <c r="G341">
        <v>0</v>
      </c>
      <c r="H341" s="7"/>
      <c r="I341" s="7"/>
      <c r="J341" s="7"/>
    </row>
    <row r="342" spans="1:10" x14ac:dyDescent="0.2">
      <c r="H342" s="7"/>
      <c r="I342" s="7"/>
      <c r="J342" s="7"/>
    </row>
    <row r="343" spans="1:10" x14ac:dyDescent="0.2">
      <c r="H343" s="7"/>
      <c r="I343" s="7"/>
      <c r="J343" s="7"/>
    </row>
    <row r="344" spans="1:10" x14ac:dyDescent="0.2">
      <c r="A344" t="s">
        <v>93</v>
      </c>
      <c r="B344" t="s">
        <v>156</v>
      </c>
      <c r="C344">
        <v>37</v>
      </c>
      <c r="D344">
        <v>1</v>
      </c>
      <c r="E344">
        <v>5.3109999999999999</v>
      </c>
      <c r="F344">
        <v>5.3109999999999999</v>
      </c>
      <c r="G344">
        <v>0</v>
      </c>
      <c r="H344" s="7">
        <f>AVERAGE(F344:F348)/B$13</f>
        <v>59.577777777777769</v>
      </c>
      <c r="I344" s="7">
        <f>STDEV(F344:F348)/B$13</f>
        <v>0.91496475004623057</v>
      </c>
      <c r="J344" s="7">
        <f>I344/H344*100</f>
        <v>1.5357483682238113</v>
      </c>
    </row>
    <row r="345" spans="1:10" x14ac:dyDescent="0.2">
      <c r="A345" t="s">
        <v>93</v>
      </c>
      <c r="B345" t="s">
        <v>156</v>
      </c>
      <c r="C345">
        <v>37</v>
      </c>
      <c r="D345">
        <v>2</v>
      </c>
      <c r="E345">
        <v>5.3179999999999996</v>
      </c>
      <c r="F345">
        <v>5.3179999999999996</v>
      </c>
      <c r="G345">
        <v>0</v>
      </c>
      <c r="H345" s="7"/>
      <c r="I345" s="7"/>
      <c r="J345" s="7"/>
    </row>
    <row r="346" spans="1:10" x14ac:dyDescent="0.2">
      <c r="A346" t="s">
        <v>93</v>
      </c>
      <c r="B346" t="s">
        <v>156</v>
      </c>
      <c r="C346">
        <v>37</v>
      </c>
      <c r="D346">
        <v>3</v>
      </c>
      <c r="E346">
        <v>5.4569999999999999</v>
      </c>
      <c r="F346">
        <v>5.4569999999999999</v>
      </c>
      <c r="G346">
        <v>0</v>
      </c>
      <c r="H346" s="7"/>
      <c r="I346" s="7"/>
      <c r="J346" s="7"/>
    </row>
    <row r="347" spans="1:10" x14ac:dyDescent="0.2">
      <c r="H347" s="7"/>
      <c r="I347" s="7"/>
      <c r="J347" s="7"/>
    </row>
    <row r="348" spans="1:10" x14ac:dyDescent="0.2">
      <c r="H348" s="7"/>
      <c r="I348" s="7"/>
      <c r="J348" s="7"/>
    </row>
    <row r="349" spans="1:10" x14ac:dyDescent="0.2">
      <c r="A349" t="s">
        <v>95</v>
      </c>
      <c r="B349" t="s">
        <v>156</v>
      </c>
      <c r="C349">
        <v>38</v>
      </c>
      <c r="D349">
        <v>1</v>
      </c>
      <c r="E349">
        <v>5.16</v>
      </c>
      <c r="F349">
        <v>5.16</v>
      </c>
      <c r="G349">
        <v>0</v>
      </c>
      <c r="H349" s="7">
        <f>AVERAGE(F349:F353)/B$13</f>
        <v>57.70000000000001</v>
      </c>
      <c r="I349" s="7">
        <f>STDEV(F349:F353)/B$13</f>
        <v>0.63508529610858966</v>
      </c>
      <c r="J349" s="7">
        <f>I349/H349*100</f>
        <v>1.1006677575538815</v>
      </c>
    </row>
    <row r="350" spans="1:10" x14ac:dyDescent="0.2">
      <c r="A350" t="s">
        <v>95</v>
      </c>
      <c r="B350" t="s">
        <v>156</v>
      </c>
      <c r="C350">
        <v>38</v>
      </c>
      <c r="D350">
        <v>2</v>
      </c>
      <c r="E350">
        <v>5.16</v>
      </c>
      <c r="F350">
        <v>5.16</v>
      </c>
      <c r="G350">
        <v>0</v>
      </c>
      <c r="H350" s="7"/>
      <c r="I350" s="7"/>
      <c r="J350" s="7"/>
    </row>
    <row r="351" spans="1:10" x14ac:dyDescent="0.2">
      <c r="A351" t="s">
        <v>95</v>
      </c>
      <c r="B351" t="s">
        <v>156</v>
      </c>
      <c r="C351">
        <v>38</v>
      </c>
      <c r="D351">
        <v>3</v>
      </c>
      <c r="E351">
        <v>5.2590000000000003</v>
      </c>
      <c r="F351">
        <v>5.2590000000000003</v>
      </c>
      <c r="G351">
        <v>0</v>
      </c>
      <c r="H351" s="7"/>
      <c r="I351" s="7"/>
      <c r="J351" s="7"/>
    </row>
    <row r="352" spans="1:10" x14ac:dyDescent="0.2">
      <c r="H352" s="7"/>
      <c r="I352" s="7"/>
      <c r="J352" s="7"/>
    </row>
    <row r="353" spans="1:10" x14ac:dyDescent="0.2">
      <c r="H353" s="7"/>
      <c r="I353" s="7"/>
      <c r="J353" s="7"/>
    </row>
    <row r="354" spans="1:10" x14ac:dyDescent="0.2">
      <c r="A354" t="s">
        <v>96</v>
      </c>
      <c r="B354" t="s">
        <v>156</v>
      </c>
      <c r="C354">
        <v>39</v>
      </c>
      <c r="D354">
        <v>1</v>
      </c>
      <c r="E354">
        <v>5.1680000000000001</v>
      </c>
      <c r="F354">
        <v>5.1680000000000001</v>
      </c>
      <c r="G354">
        <v>0</v>
      </c>
      <c r="H354" s="7">
        <f>AVERAGE(F354:F358)/B$13</f>
        <v>57.607407407407401</v>
      </c>
      <c r="I354" s="7">
        <f>STDEV(F354:F358)/B$13</f>
        <v>0.18336138954794617</v>
      </c>
      <c r="J354" s="7">
        <f>I354/H354*100</f>
        <v>0.31829481276806915</v>
      </c>
    </row>
    <row r="355" spans="1:10" x14ac:dyDescent="0.2">
      <c r="A355" t="s">
        <v>96</v>
      </c>
      <c r="B355" t="s">
        <v>156</v>
      </c>
      <c r="C355">
        <v>39</v>
      </c>
      <c r="D355">
        <v>2</v>
      </c>
      <c r="E355">
        <v>5.2009999999999996</v>
      </c>
      <c r="F355">
        <v>5.2009999999999996</v>
      </c>
      <c r="G355">
        <v>0</v>
      </c>
      <c r="H355" s="7"/>
      <c r="I355" s="7"/>
      <c r="J355" s="7"/>
    </row>
    <row r="356" spans="1:10" x14ac:dyDescent="0.2">
      <c r="A356" t="s">
        <v>96</v>
      </c>
      <c r="B356" t="s">
        <v>156</v>
      </c>
      <c r="C356">
        <v>39</v>
      </c>
      <c r="D356">
        <v>3</v>
      </c>
      <c r="E356">
        <v>5.1849999999999996</v>
      </c>
      <c r="F356">
        <v>5.1849999999999996</v>
      </c>
      <c r="G356">
        <v>0</v>
      </c>
      <c r="H356" s="7"/>
      <c r="I356" s="7"/>
      <c r="J356" s="7"/>
    </row>
    <row r="357" spans="1:10" x14ac:dyDescent="0.2">
      <c r="H357" s="7"/>
      <c r="I357" s="7"/>
      <c r="J357" s="7"/>
    </row>
    <row r="358" spans="1:10" x14ac:dyDescent="0.2">
      <c r="H358" s="7"/>
      <c r="I358" s="7"/>
      <c r="J358" s="7"/>
    </row>
    <row r="359" spans="1:10" x14ac:dyDescent="0.2">
      <c r="A359" t="s">
        <v>97</v>
      </c>
      <c r="B359" t="s">
        <v>157</v>
      </c>
      <c r="C359">
        <v>40</v>
      </c>
      <c r="D359">
        <v>1</v>
      </c>
      <c r="E359">
        <v>5.0890000000000004</v>
      </c>
      <c r="F359">
        <v>5.0890000000000004</v>
      </c>
      <c r="G359">
        <v>0</v>
      </c>
      <c r="H359" s="7">
        <f>AVERAGE(F359:F363)/B$13</f>
        <v>56.903703703703705</v>
      </c>
      <c r="I359" s="7">
        <f>STDEV(F359:F363)/B$13</f>
        <v>0.67094307437628176</v>
      </c>
      <c r="J359" s="7">
        <f>I359/H359*100</f>
        <v>1.179085069523536</v>
      </c>
    </row>
    <row r="360" spans="1:10" x14ac:dyDescent="0.2">
      <c r="A360" t="s">
        <v>97</v>
      </c>
      <c r="B360" t="s">
        <v>157</v>
      </c>
      <c r="C360">
        <v>40</v>
      </c>
      <c r="D360">
        <v>2</v>
      </c>
      <c r="E360">
        <v>5.0839999999999996</v>
      </c>
      <c r="F360">
        <v>5.0839999999999996</v>
      </c>
      <c r="G360">
        <v>0</v>
      </c>
      <c r="H360" s="7"/>
      <c r="I360" s="7"/>
      <c r="J360" s="7"/>
    </row>
    <row r="361" spans="1:10" x14ac:dyDescent="0.2">
      <c r="A361" t="s">
        <v>97</v>
      </c>
      <c r="B361" t="s">
        <v>157</v>
      </c>
      <c r="C361">
        <v>40</v>
      </c>
      <c r="D361">
        <v>3</v>
      </c>
      <c r="E361">
        <v>5.1909999999999998</v>
      </c>
      <c r="F361">
        <v>5.1909999999999998</v>
      </c>
      <c r="G361">
        <v>0</v>
      </c>
      <c r="H361" s="7"/>
      <c r="I361" s="7"/>
      <c r="J361" s="7"/>
    </row>
    <row r="362" spans="1:10" x14ac:dyDescent="0.2">
      <c r="H362" s="7"/>
      <c r="I362" s="7"/>
      <c r="J362" s="7"/>
    </row>
    <row r="363" spans="1:10" x14ac:dyDescent="0.2">
      <c r="H363" s="7"/>
      <c r="I363" s="7"/>
      <c r="J363" s="7"/>
    </row>
    <row r="364" spans="1:10" x14ac:dyDescent="0.2">
      <c r="A364" t="s">
        <v>99</v>
      </c>
      <c r="B364" t="s">
        <v>157</v>
      </c>
      <c r="C364">
        <v>41</v>
      </c>
      <c r="D364">
        <v>1</v>
      </c>
      <c r="E364">
        <v>5.1260000000000003</v>
      </c>
      <c r="F364">
        <v>5.1260000000000003</v>
      </c>
      <c r="G364">
        <v>0</v>
      </c>
      <c r="H364" s="7">
        <f>AVERAGE(F364:F368)/B$13</f>
        <v>57.69259259259259</v>
      </c>
      <c r="I364" s="7">
        <f>STDEV(F364:F368)/B$13</f>
        <v>0.74455499455560104</v>
      </c>
      <c r="J364" s="7">
        <f>I364/H364*100</f>
        <v>1.2905556174488817</v>
      </c>
    </row>
    <row r="365" spans="1:10" x14ac:dyDescent="0.2">
      <c r="A365" t="s">
        <v>99</v>
      </c>
      <c r="B365" t="s">
        <v>157</v>
      </c>
      <c r="C365">
        <v>41</v>
      </c>
      <c r="D365">
        <v>2</v>
      </c>
      <c r="E365">
        <v>5.26</v>
      </c>
      <c r="F365">
        <v>5.26</v>
      </c>
      <c r="G365">
        <v>0</v>
      </c>
      <c r="H365" s="7"/>
      <c r="I365" s="7"/>
      <c r="J365" s="7"/>
    </row>
    <row r="366" spans="1:10" x14ac:dyDescent="0.2">
      <c r="A366" t="s">
        <v>99</v>
      </c>
      <c r="B366" t="s">
        <v>157</v>
      </c>
      <c r="C366">
        <v>41</v>
      </c>
      <c r="D366">
        <v>3</v>
      </c>
      <c r="E366">
        <v>5.1909999999999998</v>
      </c>
      <c r="F366">
        <v>5.1909999999999998</v>
      </c>
      <c r="G366">
        <v>0</v>
      </c>
      <c r="H366" s="7"/>
      <c r="I366" s="7"/>
      <c r="J366" s="7"/>
    </row>
    <row r="367" spans="1:10" x14ac:dyDescent="0.2">
      <c r="H367" s="7"/>
      <c r="I367" s="7"/>
      <c r="J367" s="7"/>
    </row>
    <row r="368" spans="1:10" x14ac:dyDescent="0.2">
      <c r="H368" s="7"/>
      <c r="I368" s="7"/>
      <c r="J368" s="7"/>
    </row>
    <row r="369" spans="1:10" x14ac:dyDescent="0.2">
      <c r="A369" t="s">
        <v>100</v>
      </c>
      <c r="B369" t="s">
        <v>157</v>
      </c>
      <c r="C369">
        <v>42</v>
      </c>
      <c r="D369">
        <v>1</v>
      </c>
      <c r="E369">
        <v>5.2</v>
      </c>
      <c r="F369">
        <v>5.2</v>
      </c>
      <c r="G369">
        <v>0</v>
      </c>
      <c r="H369" s="7">
        <f>AVERAGE(F369:F373)/B$13</f>
        <v>57.796296296296305</v>
      </c>
      <c r="I369" s="7">
        <f>STDEV(F369:F373)/B$13</f>
        <v>1.0279028952872511</v>
      </c>
      <c r="J369" s="7">
        <f>I369/H369*100</f>
        <v>1.7784926736786784</v>
      </c>
    </row>
    <row r="370" spans="1:10" x14ac:dyDescent="0.2">
      <c r="A370" t="s">
        <v>100</v>
      </c>
      <c r="B370" t="s">
        <v>157</v>
      </c>
      <c r="C370">
        <v>42</v>
      </c>
      <c r="D370">
        <v>2</v>
      </c>
      <c r="E370">
        <v>5.1100000000000003</v>
      </c>
      <c r="F370">
        <v>5.1100000000000003</v>
      </c>
      <c r="G370">
        <v>0</v>
      </c>
      <c r="H370" s="7"/>
      <c r="I370" s="7"/>
      <c r="J370" s="7"/>
    </row>
    <row r="371" spans="1:10" x14ac:dyDescent="0.2">
      <c r="A371" t="s">
        <v>100</v>
      </c>
      <c r="B371" t="s">
        <v>157</v>
      </c>
      <c r="C371">
        <v>42</v>
      </c>
      <c r="D371">
        <v>3</v>
      </c>
      <c r="E371">
        <v>5.2949999999999999</v>
      </c>
      <c r="F371">
        <v>5.2949999999999999</v>
      </c>
      <c r="G371">
        <v>0</v>
      </c>
      <c r="H371" s="7"/>
      <c r="I371" s="7"/>
      <c r="J371" s="7"/>
    </row>
    <row r="372" spans="1:10" x14ac:dyDescent="0.2">
      <c r="H372" s="7"/>
      <c r="I372" s="7"/>
      <c r="J372" s="7"/>
    </row>
    <row r="373" spans="1:10" x14ac:dyDescent="0.2">
      <c r="H373" s="7"/>
      <c r="I373" s="7"/>
      <c r="J373" s="7"/>
    </row>
    <row r="374" spans="1:10" x14ac:dyDescent="0.2">
      <c r="A374" t="s">
        <v>101</v>
      </c>
      <c r="B374" t="s">
        <v>35</v>
      </c>
      <c r="C374">
        <v>0</v>
      </c>
      <c r="D374">
        <v>1</v>
      </c>
      <c r="E374">
        <v>0.1663</v>
      </c>
      <c r="F374">
        <v>0.1663</v>
      </c>
      <c r="G374">
        <v>0</v>
      </c>
      <c r="H374" s="7">
        <f>AVERAGE(F374:F378)/B$13</f>
        <v>1.7418518518518515</v>
      </c>
      <c r="I374" s="7">
        <f>STDEV(F374:F378)/B$13</f>
        <v>0.13984706520370946</v>
      </c>
      <c r="J374" s="7">
        <f>I374/H374*100</f>
        <v>8.0286429098451109</v>
      </c>
    </row>
    <row r="375" spans="1:10" x14ac:dyDescent="0.2">
      <c r="A375" t="s">
        <v>101</v>
      </c>
      <c r="B375" t="s">
        <v>35</v>
      </c>
      <c r="C375">
        <v>0</v>
      </c>
      <c r="D375">
        <v>2</v>
      </c>
      <c r="E375">
        <v>0.14249999999999999</v>
      </c>
      <c r="F375">
        <v>0.14249999999999999</v>
      </c>
      <c r="G375">
        <v>0</v>
      </c>
      <c r="H375" s="7"/>
      <c r="I375" s="7"/>
      <c r="J375" s="7"/>
    </row>
    <row r="376" spans="1:10" x14ac:dyDescent="0.2">
      <c r="A376" t="s">
        <v>101</v>
      </c>
      <c r="B376" t="s">
        <v>35</v>
      </c>
      <c r="C376">
        <v>0</v>
      </c>
      <c r="D376">
        <v>3</v>
      </c>
      <c r="E376">
        <v>0.1615</v>
      </c>
      <c r="F376">
        <v>0.1615</v>
      </c>
      <c r="G376">
        <v>0</v>
      </c>
      <c r="H376" s="7"/>
      <c r="I376" s="7"/>
      <c r="J376" s="7"/>
    </row>
    <row r="377" spans="1:10" x14ac:dyDescent="0.2">
      <c r="H377" s="7"/>
      <c r="I377" s="7"/>
      <c r="J377" s="7"/>
    </row>
    <row r="378" spans="1:10" x14ac:dyDescent="0.2">
      <c r="H378" s="7"/>
      <c r="I378" s="7"/>
      <c r="J378" s="7"/>
    </row>
    <row r="379" spans="1:10" x14ac:dyDescent="0.2">
      <c r="A379" t="s">
        <v>101</v>
      </c>
      <c r="B379" t="s">
        <v>35</v>
      </c>
      <c r="C379">
        <v>0</v>
      </c>
      <c r="D379">
        <v>1</v>
      </c>
      <c r="E379">
        <v>0</v>
      </c>
      <c r="F379">
        <v>0</v>
      </c>
      <c r="G379">
        <v>0</v>
      </c>
      <c r="H379" s="7">
        <f>AVERAGE(F379:F383)/B$13</f>
        <v>0.59000000000000008</v>
      </c>
      <c r="I379" s="7">
        <f>STDEV(F379:F383)/B$13</f>
        <v>1.0219099764656376</v>
      </c>
      <c r="J379" s="7">
        <f>I379/H379*100</f>
        <v>173.20508075688772</v>
      </c>
    </row>
    <row r="380" spans="1:10" x14ac:dyDescent="0.2">
      <c r="A380" t="s">
        <v>101</v>
      </c>
      <c r="B380" t="s">
        <v>35</v>
      </c>
      <c r="C380">
        <v>0</v>
      </c>
      <c r="D380">
        <v>2</v>
      </c>
      <c r="E380">
        <v>0.1593</v>
      </c>
      <c r="F380">
        <v>0.1593</v>
      </c>
      <c r="G380">
        <v>0</v>
      </c>
      <c r="H380" s="7"/>
      <c r="I380" s="7"/>
      <c r="J380" s="7"/>
    </row>
    <row r="381" spans="1:10" x14ac:dyDescent="0.2">
      <c r="A381" t="s">
        <v>101</v>
      </c>
      <c r="B381" t="s">
        <v>35</v>
      </c>
      <c r="C381">
        <v>0</v>
      </c>
      <c r="D381">
        <v>3</v>
      </c>
      <c r="E381">
        <v>0</v>
      </c>
      <c r="F381">
        <v>0</v>
      </c>
      <c r="G381">
        <v>0</v>
      </c>
      <c r="H381" s="7"/>
      <c r="I381" s="7"/>
      <c r="J381" s="7"/>
    </row>
    <row r="382" spans="1:10" x14ac:dyDescent="0.2">
      <c r="H382" s="7"/>
      <c r="I382" s="7"/>
      <c r="J382" s="7"/>
    </row>
    <row r="383" spans="1:10" x14ac:dyDescent="0.2">
      <c r="H383" s="7"/>
      <c r="I383" s="7"/>
      <c r="J383" s="7"/>
    </row>
    <row r="384" spans="1:10" x14ac:dyDescent="0.2">
      <c r="A384" t="s">
        <v>101</v>
      </c>
      <c r="B384" t="s">
        <v>35</v>
      </c>
      <c r="C384">
        <v>0</v>
      </c>
      <c r="D384">
        <v>1</v>
      </c>
      <c r="E384">
        <v>0.14990000000000001</v>
      </c>
      <c r="F384">
        <v>0.14990000000000001</v>
      </c>
      <c r="G384">
        <v>0</v>
      </c>
      <c r="H384" s="7">
        <f>AVERAGE(F384:F388)/B$13</f>
        <v>1.2248148148148148</v>
      </c>
      <c r="I384" s="7">
        <f>STDEV(F384:F388)/B$13</f>
        <v>1.0745221925985668</v>
      </c>
      <c r="J384" s="7">
        <f>I384/H384*100</f>
        <v>87.729359540856692</v>
      </c>
    </row>
    <row r="385" spans="1:10" x14ac:dyDescent="0.2">
      <c r="A385" t="s">
        <v>101</v>
      </c>
      <c r="B385" t="s">
        <v>35</v>
      </c>
      <c r="C385">
        <v>0</v>
      </c>
      <c r="D385">
        <v>2</v>
      </c>
      <c r="E385">
        <v>0.18079999999999999</v>
      </c>
      <c r="F385">
        <v>0.18079999999999999</v>
      </c>
      <c r="G385">
        <v>0</v>
      </c>
      <c r="H385" s="7"/>
      <c r="I385" s="7"/>
      <c r="J385" s="7"/>
    </row>
    <row r="386" spans="1:10" x14ac:dyDescent="0.2">
      <c r="A386" t="s">
        <v>101</v>
      </c>
      <c r="B386" t="s">
        <v>35</v>
      </c>
      <c r="C386">
        <v>0</v>
      </c>
      <c r="D386">
        <v>3</v>
      </c>
      <c r="E386">
        <v>0</v>
      </c>
      <c r="F386">
        <v>0</v>
      </c>
      <c r="G386">
        <v>0</v>
      </c>
      <c r="H386" s="7"/>
      <c r="I386" s="7"/>
      <c r="J386" s="7"/>
    </row>
    <row r="387" spans="1:10" x14ac:dyDescent="0.2">
      <c r="H387" s="7"/>
      <c r="I387" s="7"/>
      <c r="J387" s="7"/>
    </row>
    <row r="388" spans="1:10" x14ac:dyDescent="0.2">
      <c r="H388" s="7"/>
      <c r="I388" s="7"/>
      <c r="J388" s="7"/>
    </row>
    <row r="389" spans="1:10" x14ac:dyDescent="0.2">
      <c r="A389" t="s">
        <v>188</v>
      </c>
      <c r="B389" t="s">
        <v>45</v>
      </c>
      <c r="C389">
        <v>6</v>
      </c>
      <c r="D389">
        <v>1</v>
      </c>
      <c r="E389">
        <v>7.42</v>
      </c>
      <c r="F389">
        <v>7.42</v>
      </c>
      <c r="G389">
        <v>0</v>
      </c>
      <c r="H389" s="7">
        <f>AVERAGE(F389:F393)/B$13</f>
        <v>81.022222222222211</v>
      </c>
      <c r="I389" s="7">
        <f>STDEV(F389:F393)/B$13</f>
        <v>1.2348839101733171</v>
      </c>
      <c r="J389" s="7">
        <f>I389/H389*100</f>
        <v>1.5241298946187405</v>
      </c>
    </row>
    <row r="390" spans="1:10" x14ac:dyDescent="0.2">
      <c r="A390" t="s">
        <v>188</v>
      </c>
      <c r="B390" t="s">
        <v>45</v>
      </c>
      <c r="C390">
        <v>6</v>
      </c>
      <c r="D390">
        <v>2</v>
      </c>
      <c r="E390">
        <v>7.2359999999999998</v>
      </c>
      <c r="F390">
        <v>7.2359999999999998</v>
      </c>
      <c r="G390">
        <v>0</v>
      </c>
      <c r="H390" s="7"/>
      <c r="I390" s="7"/>
      <c r="J390" s="7"/>
    </row>
    <row r="391" spans="1:10" x14ac:dyDescent="0.2">
      <c r="A391" t="s">
        <v>188</v>
      </c>
      <c r="B391" t="s">
        <v>45</v>
      </c>
      <c r="C391">
        <v>6</v>
      </c>
      <c r="D391">
        <v>3</v>
      </c>
      <c r="E391">
        <v>7.22</v>
      </c>
      <c r="F391">
        <v>7.22</v>
      </c>
      <c r="G391">
        <v>0</v>
      </c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H393" s="7"/>
      <c r="I393" s="7"/>
      <c r="J393" s="7"/>
    </row>
    <row r="394" spans="1:10" x14ac:dyDescent="0.2">
      <c r="A394" t="s">
        <v>193</v>
      </c>
      <c r="B394" t="s">
        <v>47</v>
      </c>
      <c r="C394">
        <v>7</v>
      </c>
      <c r="D394">
        <v>1</v>
      </c>
      <c r="E394">
        <v>5.0839999999999996</v>
      </c>
      <c r="F394">
        <v>5.0839999999999996</v>
      </c>
      <c r="G394">
        <v>0</v>
      </c>
      <c r="H394" s="7">
        <f>AVERAGE(F394:F398)/B$13</f>
        <v>56.303703703703704</v>
      </c>
      <c r="I394" s="7">
        <f>STDEV(F394:F398)/B$13</f>
        <v>0.32075014954979097</v>
      </c>
      <c r="J394" s="7">
        <f>I394/H394*100</f>
        <v>0.56967859741115356</v>
      </c>
    </row>
    <row r="395" spans="1:10" x14ac:dyDescent="0.2">
      <c r="A395" t="s">
        <v>193</v>
      </c>
      <c r="B395" t="s">
        <v>47</v>
      </c>
      <c r="C395">
        <v>7</v>
      </c>
      <c r="D395">
        <v>2</v>
      </c>
      <c r="E395">
        <v>5.0339999999999998</v>
      </c>
      <c r="F395">
        <v>5.0339999999999998</v>
      </c>
      <c r="G395">
        <v>0</v>
      </c>
      <c r="H395" s="7"/>
      <c r="I395" s="7"/>
      <c r="J395" s="7"/>
    </row>
    <row r="396" spans="1:10" x14ac:dyDescent="0.2">
      <c r="A396" t="s">
        <v>193</v>
      </c>
      <c r="B396" t="s">
        <v>47</v>
      </c>
      <c r="C396">
        <v>7</v>
      </c>
      <c r="D396">
        <v>3</v>
      </c>
      <c r="E396">
        <v>5.0839999999999996</v>
      </c>
      <c r="F396">
        <v>5.0839999999999996</v>
      </c>
      <c r="G396">
        <v>0</v>
      </c>
      <c r="H396" s="7"/>
      <c r="I396" s="7"/>
      <c r="J396" s="7"/>
    </row>
    <row r="397" spans="1:10" x14ac:dyDescent="0.2">
      <c r="H397" s="7"/>
      <c r="I397" s="7"/>
      <c r="J397" s="7"/>
    </row>
    <row r="398" spans="1:10" x14ac:dyDescent="0.2">
      <c r="H398" s="7"/>
      <c r="I398" s="7"/>
      <c r="J398" s="7"/>
    </row>
    <row r="399" spans="1:10" x14ac:dyDescent="0.2">
      <c r="A399" t="s">
        <v>198</v>
      </c>
      <c r="B399" t="s">
        <v>49</v>
      </c>
      <c r="C399">
        <v>8</v>
      </c>
      <c r="D399">
        <v>1</v>
      </c>
      <c r="E399">
        <v>3.2839999999999998</v>
      </c>
      <c r="F399">
        <v>3.2839999999999998</v>
      </c>
      <c r="G399">
        <v>0</v>
      </c>
      <c r="H399" s="7">
        <f>AVERAGE(F399:F403)/B$13</f>
        <v>36.755555555555553</v>
      </c>
      <c r="I399" s="7">
        <f>STDEV(F399:F403)/B$13</f>
        <v>0.44277464100380726</v>
      </c>
      <c r="J399" s="7">
        <f>I399/H399*100</f>
        <v>1.2046468467455458</v>
      </c>
    </row>
    <row r="400" spans="1:10" x14ac:dyDescent="0.2">
      <c r="A400" t="s">
        <v>198</v>
      </c>
      <c r="B400" t="s">
        <v>49</v>
      </c>
      <c r="C400">
        <v>8</v>
      </c>
      <c r="D400">
        <v>2</v>
      </c>
      <c r="E400">
        <v>3.286</v>
      </c>
      <c r="F400">
        <v>3.286</v>
      </c>
      <c r="G400">
        <v>0</v>
      </c>
      <c r="H400" s="7"/>
      <c r="I400" s="7"/>
      <c r="J400" s="7"/>
    </row>
    <row r="401" spans="1:10" x14ac:dyDescent="0.2">
      <c r="A401" t="s">
        <v>198</v>
      </c>
      <c r="B401" t="s">
        <v>49</v>
      </c>
      <c r="C401">
        <v>8</v>
      </c>
      <c r="D401">
        <v>3</v>
      </c>
      <c r="E401">
        <v>3.5859999999999999</v>
      </c>
      <c r="G401">
        <v>1</v>
      </c>
      <c r="H401" s="7"/>
      <c r="I401" s="7"/>
      <c r="J401" s="7"/>
    </row>
    <row r="402" spans="1:10" x14ac:dyDescent="0.2">
      <c r="A402" t="s">
        <v>198</v>
      </c>
      <c r="B402" t="s">
        <v>49</v>
      </c>
      <c r="C402">
        <v>8</v>
      </c>
      <c r="D402">
        <v>4</v>
      </c>
      <c r="E402">
        <v>3.3540000000000001</v>
      </c>
      <c r="F402">
        <v>3.3540000000000001</v>
      </c>
      <c r="G402">
        <v>0</v>
      </c>
      <c r="H402" s="7"/>
      <c r="I402" s="7"/>
      <c r="J402" s="7"/>
    </row>
    <row r="403" spans="1:10" x14ac:dyDescent="0.2">
      <c r="H403" s="7"/>
      <c r="I403" s="7"/>
      <c r="J403" s="7"/>
    </row>
    <row r="404" spans="1:10" x14ac:dyDescent="0.2">
      <c r="H404" s="7"/>
      <c r="I404" s="7"/>
      <c r="J404" s="7"/>
    </row>
    <row r="405" spans="1:10" x14ac:dyDescent="0.2">
      <c r="A405" t="s">
        <v>102</v>
      </c>
      <c r="B405" t="s">
        <v>35</v>
      </c>
      <c r="C405">
        <v>0</v>
      </c>
      <c r="D405">
        <v>1</v>
      </c>
      <c r="E405">
        <v>0.20619999999999999</v>
      </c>
      <c r="F405">
        <v>0.20619999999999999</v>
      </c>
      <c r="G405">
        <v>0</v>
      </c>
      <c r="H405" s="7">
        <f>AVERAGE(F405:F409)/B$13</f>
        <v>1.9085185185185185</v>
      </c>
      <c r="I405" s="7">
        <f>STDEV(F405:F409)/B$13</f>
        <v>0.34438051975515654</v>
      </c>
      <c r="J405" s="7">
        <f>I405/H405*100</f>
        <v>18.044389740712646</v>
      </c>
    </row>
    <row r="406" spans="1:10" x14ac:dyDescent="0.2">
      <c r="A406" t="s">
        <v>102</v>
      </c>
      <c r="B406" t="s">
        <v>35</v>
      </c>
      <c r="C406">
        <v>0</v>
      </c>
      <c r="D406">
        <v>2</v>
      </c>
      <c r="E406">
        <v>0.14610000000000001</v>
      </c>
      <c r="F406">
        <v>0.14610000000000001</v>
      </c>
      <c r="G406">
        <v>0</v>
      </c>
      <c r="H406" s="7"/>
      <c r="I406" s="7"/>
      <c r="J406" s="7"/>
    </row>
    <row r="407" spans="1:10" x14ac:dyDescent="0.2">
      <c r="A407" t="s">
        <v>102</v>
      </c>
      <c r="B407" t="s">
        <v>35</v>
      </c>
      <c r="C407">
        <v>0</v>
      </c>
      <c r="D407">
        <v>3</v>
      </c>
      <c r="E407">
        <v>0.16300000000000001</v>
      </c>
      <c r="F407">
        <v>0.16300000000000001</v>
      </c>
      <c r="G407">
        <v>0</v>
      </c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H409" s="7"/>
      <c r="I409" s="7"/>
      <c r="J409" s="7"/>
    </row>
    <row r="410" spans="1:10" x14ac:dyDescent="0.2">
      <c r="A410" t="s">
        <v>102</v>
      </c>
      <c r="B410" t="s">
        <v>35</v>
      </c>
      <c r="C410">
        <v>0</v>
      </c>
      <c r="D410">
        <v>1</v>
      </c>
      <c r="E410">
        <v>0</v>
      </c>
      <c r="F410">
        <v>0</v>
      </c>
      <c r="G410">
        <v>0</v>
      </c>
      <c r="H410" s="7">
        <f>AVERAGE(F410:F414)/B$13</f>
        <v>0.43444444444444447</v>
      </c>
      <c r="I410" s="7">
        <f>STDEV(F410:F414)/B$13</f>
        <v>0.7524798508438123</v>
      </c>
      <c r="J410" s="7">
        <f>I410/H410*100</f>
        <v>173.20508075688775</v>
      </c>
    </row>
    <row r="411" spans="1:10" x14ac:dyDescent="0.2">
      <c r="A411" t="s">
        <v>102</v>
      </c>
      <c r="B411" t="s">
        <v>35</v>
      </c>
      <c r="C411">
        <v>0</v>
      </c>
      <c r="D411">
        <v>2</v>
      </c>
      <c r="E411">
        <v>0</v>
      </c>
      <c r="F411">
        <v>0</v>
      </c>
      <c r="G411">
        <v>0</v>
      </c>
      <c r="H411" s="7"/>
      <c r="I411" s="7"/>
      <c r="J411" s="7"/>
    </row>
    <row r="412" spans="1:10" x14ac:dyDescent="0.2">
      <c r="A412" t="s">
        <v>102</v>
      </c>
      <c r="B412" t="s">
        <v>35</v>
      </c>
      <c r="C412">
        <v>0</v>
      </c>
      <c r="D412">
        <v>3</v>
      </c>
      <c r="E412">
        <v>0.1173</v>
      </c>
      <c r="F412">
        <v>0.1173</v>
      </c>
      <c r="G412">
        <v>0</v>
      </c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H414" s="7"/>
      <c r="I414" s="7"/>
      <c r="J414" s="7"/>
    </row>
    <row r="415" spans="1:10" x14ac:dyDescent="0.2">
      <c r="A415" t="s">
        <v>102</v>
      </c>
      <c r="B415" t="s">
        <v>35</v>
      </c>
      <c r="C415">
        <v>0</v>
      </c>
      <c r="D415">
        <v>1</v>
      </c>
      <c r="E415">
        <v>0</v>
      </c>
      <c r="F415">
        <v>0</v>
      </c>
      <c r="G415">
        <v>0</v>
      </c>
      <c r="H415" s="7">
        <f>AVERAGE(F415:F419)/B$13</f>
        <v>0.55814814814814817</v>
      </c>
      <c r="I415" s="7">
        <f>STDEV(F415:F419)/B$13</f>
        <v>0.96674095074307342</v>
      </c>
      <c r="J415" s="7">
        <f>I415/H415*100</f>
        <v>173.20508075688775</v>
      </c>
    </row>
    <row r="416" spans="1:10" x14ac:dyDescent="0.2">
      <c r="A416" t="s">
        <v>102</v>
      </c>
      <c r="B416" t="s">
        <v>35</v>
      </c>
      <c r="C416">
        <v>0</v>
      </c>
      <c r="D416">
        <v>2</v>
      </c>
      <c r="E416">
        <v>0.1507</v>
      </c>
      <c r="F416">
        <v>0.1507</v>
      </c>
      <c r="G416">
        <v>0</v>
      </c>
      <c r="H416" s="7"/>
      <c r="I416" s="7"/>
      <c r="J416" s="7"/>
    </row>
    <row r="417" spans="1:10" x14ac:dyDescent="0.2">
      <c r="A417" t="s">
        <v>102</v>
      </c>
      <c r="B417" t="s">
        <v>35</v>
      </c>
      <c r="C417">
        <v>0</v>
      </c>
      <c r="D417">
        <v>3</v>
      </c>
      <c r="E417">
        <v>0</v>
      </c>
      <c r="F417">
        <v>0</v>
      </c>
      <c r="G417">
        <v>0</v>
      </c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H419" s="7"/>
      <c r="I419" s="7"/>
      <c r="J419" s="7"/>
    </row>
    <row r="420" spans="1:10" x14ac:dyDescent="0.2">
      <c r="H420" s="7"/>
      <c r="I420" s="7"/>
      <c r="J420" s="7"/>
    </row>
    <row r="421" spans="1:10" x14ac:dyDescent="0.2">
      <c r="H421" s="7"/>
      <c r="I421" s="7"/>
      <c r="J421" s="7"/>
    </row>
    <row r="422" spans="1:10" x14ac:dyDescent="0.2"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H424" s="7"/>
      <c r="I424" s="7"/>
      <c r="J424" s="7"/>
    </row>
    <row r="425" spans="1:10" x14ac:dyDescent="0.2">
      <c r="H425" s="7"/>
      <c r="I425" s="7"/>
      <c r="J425" s="7"/>
    </row>
    <row r="426" spans="1:10" x14ac:dyDescent="0.2">
      <c r="H426" s="7"/>
      <c r="I426" s="7"/>
      <c r="J426" s="7"/>
    </row>
    <row r="427" spans="1:10" x14ac:dyDescent="0.2"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H429" s="7"/>
      <c r="I429" s="7"/>
      <c r="J429" s="7"/>
    </row>
    <row r="430" spans="1:10" x14ac:dyDescent="0.2">
      <c r="H430" s="7"/>
      <c r="I430" s="7"/>
      <c r="J430" s="7"/>
    </row>
    <row r="431" spans="1:10" x14ac:dyDescent="0.2">
      <c r="H431" s="7"/>
      <c r="I431" s="7"/>
      <c r="J431" s="7"/>
    </row>
    <row r="432" spans="1:10" x14ac:dyDescent="0.2">
      <c r="H432" s="7"/>
      <c r="I432" s="7"/>
      <c r="J432" s="7"/>
    </row>
    <row r="433" spans="8:10" x14ac:dyDescent="0.2">
      <c r="H433" s="7"/>
      <c r="I433" s="7"/>
      <c r="J433" s="7"/>
    </row>
    <row r="434" spans="8:10" x14ac:dyDescent="0.2">
      <c r="H434" s="7"/>
      <c r="I434" s="7"/>
      <c r="J434" s="7"/>
    </row>
    <row r="435" spans="8:10" x14ac:dyDescent="0.2">
      <c r="H435" s="7"/>
      <c r="I435" s="7"/>
      <c r="J435" s="7"/>
    </row>
    <row r="436" spans="8:10" x14ac:dyDescent="0.2">
      <c r="H436" s="7"/>
      <c r="I436" s="7"/>
      <c r="J436" s="7"/>
    </row>
    <row r="437" spans="8:10" x14ac:dyDescent="0.2">
      <c r="H437" s="7"/>
      <c r="I437" s="7"/>
      <c r="J437" s="7"/>
    </row>
    <row r="438" spans="8:10" x14ac:dyDescent="0.2">
      <c r="H438" s="7"/>
      <c r="I438" s="7"/>
      <c r="J438" s="7"/>
    </row>
    <row r="439" spans="8:10" x14ac:dyDescent="0.2">
      <c r="H439" s="7"/>
      <c r="I439" s="7"/>
      <c r="J439" s="7"/>
    </row>
    <row r="440" spans="8:10" x14ac:dyDescent="0.2">
      <c r="H440" s="7"/>
      <c r="I440" s="7"/>
      <c r="J440" s="7"/>
    </row>
    <row r="441" spans="8:10" x14ac:dyDescent="0.2">
      <c r="H441" s="7"/>
      <c r="I441" s="7"/>
      <c r="J441" s="7"/>
    </row>
    <row r="442" spans="8:10" x14ac:dyDescent="0.2">
      <c r="H442" s="7"/>
      <c r="I442" s="7"/>
      <c r="J442" s="7"/>
    </row>
    <row r="443" spans="8:10" x14ac:dyDescent="0.2">
      <c r="H443" s="7"/>
      <c r="I443" s="7"/>
      <c r="J443" s="7"/>
    </row>
    <row r="444" spans="8:10" x14ac:dyDescent="0.2">
      <c r="H444" s="7"/>
      <c r="I444" s="7"/>
      <c r="J444" s="7"/>
    </row>
    <row r="445" spans="8:10" x14ac:dyDescent="0.2">
      <c r="H445" s="7"/>
      <c r="I445" s="7"/>
      <c r="J445" s="7"/>
    </row>
    <row r="446" spans="8:10" x14ac:dyDescent="0.2">
      <c r="H446" s="7"/>
      <c r="I446" s="7"/>
      <c r="J446" s="7"/>
    </row>
    <row r="447" spans="8:10" x14ac:dyDescent="0.2">
      <c r="H447" s="7"/>
      <c r="I447" s="7"/>
      <c r="J447" s="7"/>
    </row>
    <row r="448" spans="8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0A88-9E57-174C-B34D-36029964BF04}">
  <sheetPr codeName="Sheet2"/>
  <dimension ref="A1:AD500"/>
  <sheetViews>
    <sheetView workbookViewId="0">
      <selection activeCell="B14" sqref="B14"/>
    </sheetView>
  </sheetViews>
  <sheetFormatPr baseColWidth="10" defaultRowHeight="16" x14ac:dyDescent="0.2"/>
  <cols>
    <col min="2" max="2" width="22.5" bestFit="1" customWidth="1"/>
    <col min="12" max="12" width="4.33203125" bestFit="1" customWidth="1"/>
    <col min="13" max="13" width="9.5" bestFit="1" customWidth="1"/>
    <col min="14" max="14" width="22.5" bestFit="1" customWidth="1"/>
    <col min="21" max="22" width="21.1640625" bestFit="1" customWidth="1"/>
  </cols>
  <sheetData>
    <row r="1" spans="1:30" x14ac:dyDescent="0.2">
      <c r="A1" s="1" t="s">
        <v>0</v>
      </c>
      <c r="B1" s="2">
        <v>44544.719918981478</v>
      </c>
      <c r="C1" s="1"/>
      <c r="D1" s="1" t="s">
        <v>1</v>
      </c>
      <c r="E1" s="3"/>
      <c r="L1" s="4" t="str">
        <f>AE2114_SDOMCD_DOC!C17</f>
        <v>Vial</v>
      </c>
      <c r="M1" s="4" t="str">
        <f>AE2114_SDOMCD_DOC!A17</f>
        <v>Sample ID</v>
      </c>
      <c r="N1" s="4" t="str">
        <f>AE2114_SDOMCD_DOC!B17</f>
        <v>Sample Name</v>
      </c>
      <c r="O1" s="4" t="str">
        <f>AE2114_SDOMCD_DOC!H17</f>
        <v>Ave</v>
      </c>
      <c r="P1" s="4" t="str">
        <f>AE2114_SDOMCD_DOC!I17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AVERAGE(AE2114_SDOMCD_DOC!$O$3:$O$15)</f>
        <v>2.1364957264957267</v>
      </c>
      <c r="P2" s="6"/>
      <c r="Q2" s="6">
        <f>(O2)</f>
        <v>2.1364957264957267</v>
      </c>
      <c r="R2" s="6"/>
      <c r="S2" s="6"/>
      <c r="T2" s="6"/>
      <c r="U2" s="7"/>
      <c r="V2" s="7"/>
      <c r="W2" s="7"/>
      <c r="X2" s="7">
        <v>0</v>
      </c>
      <c r="Y2" t="str">
        <f t="shared" ref="Y2:AD37" si="0">B70</f>
        <v>Nano 12/3/2021</v>
      </c>
      <c r="Z2">
        <f t="shared" si="0"/>
        <v>1</v>
      </c>
      <c r="AA2">
        <f t="shared" si="0"/>
        <v>1</v>
      </c>
      <c r="AB2">
        <f t="shared" si="0"/>
        <v>0.18149999999999999</v>
      </c>
      <c r="AC2">
        <f t="shared" si="0"/>
        <v>0.18149999999999999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AE2114_SDOMCD_DOC!C60</f>
        <v>0</v>
      </c>
      <c r="M3" s="4" t="str">
        <f>AE2114_SDOMCD_DOC!A60</f>
        <v>B01</v>
      </c>
      <c r="N3" s="4" t="str">
        <f>AE2114_SDOMCD_DOC!B60</f>
        <v>Untitled</v>
      </c>
      <c r="O3" s="6">
        <f>AE2114_SDOMCD_DOC!H60</f>
        <v>1.6666666666666667</v>
      </c>
      <c r="P3" s="6">
        <f>AE2114_SDOMCD_DOC!I60</f>
        <v>0.62238192394964298</v>
      </c>
      <c r="Q3" s="6">
        <f t="shared" ref="Q3:Q38" si="1">(O3-Q$2)</f>
        <v>-0.46982905982905998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12/3/2021</v>
      </c>
      <c r="Z3">
        <f t="shared" si="0"/>
        <v>1</v>
      </c>
      <c r="AA3">
        <f t="shared" si="0"/>
        <v>2</v>
      </c>
      <c r="AB3">
        <f t="shared" si="0"/>
        <v>0.23380000000000001</v>
      </c>
      <c r="AC3">
        <f t="shared" si="0"/>
        <v>0.23380000000000001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AE2114_SDOMCD_DOC!C65</f>
        <v>0</v>
      </c>
      <c r="M4" s="4" t="str">
        <f>AE2114_SDOMCD_DOC!A65</f>
        <v>B01</v>
      </c>
      <c r="N4" s="4" t="str">
        <f>AE2114_SDOMCD_DOC!B65</f>
        <v>Untitled</v>
      </c>
      <c r="O4" s="6">
        <f>AE2114_SDOMCD_DOC!H65</f>
        <v>0.95703703703703702</v>
      </c>
      <c r="P4" s="6">
        <f>AE2114_SDOMCD_DOC!I65</f>
        <v>0.84540977961770181</v>
      </c>
      <c r="Q4" s="6">
        <f t="shared" si="1"/>
        <v>-1.1794586894586896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12/3/2021</v>
      </c>
      <c r="Z4">
        <f t="shared" si="0"/>
        <v>1</v>
      </c>
      <c r="AA4">
        <f t="shared" si="0"/>
        <v>3</v>
      </c>
      <c r="AB4">
        <f t="shared" si="0"/>
        <v>0.2072</v>
      </c>
      <c r="AC4">
        <f t="shared" si="0"/>
        <v>0.2072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AE2114_SDOMCD_DOC!C108</f>
        <v>0</v>
      </c>
      <c r="M5" s="4" t="str">
        <f>AE2114_SDOMCD_DOC!A108</f>
        <v>B01</v>
      </c>
      <c r="N5" s="4" t="str">
        <f>AE2114_SDOMCD_DOC!B108</f>
        <v>Untitled</v>
      </c>
      <c r="O5" s="6">
        <f>AE2114_SDOMCD_DOC!H108</f>
        <v>2.4385185185185185</v>
      </c>
      <c r="P5" s="6">
        <f>AE2114_SDOMCD_DOC!I108</f>
        <v>0.3239995681549751</v>
      </c>
      <c r="Q5" s="6">
        <f t="shared" si="1"/>
        <v>0.30202279202279181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AE2114_SDOMCD_DOC!C132</f>
        <v>0</v>
      </c>
      <c r="M6" s="4" t="str">
        <f>AE2114_SDOMCD_DOC!A132</f>
        <v>B01</v>
      </c>
      <c r="N6" s="4" t="str">
        <f>AE2114_SDOMCD_DOC!B132</f>
        <v>Untitled</v>
      </c>
      <c r="O6" s="6">
        <f>AE2114_SDOMCD_DOC!H132</f>
        <v>0.45037037037037037</v>
      </c>
      <c r="P6" s="6">
        <f>AE2114_SDOMCD_DOC!I132</f>
        <v>0.78006436370509435</v>
      </c>
      <c r="Q6" s="6">
        <f t="shared" si="1"/>
        <v>-1.6861253561253564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AE2114_SDOMCD_DOC!C226</f>
        <v>0</v>
      </c>
      <c r="M7" s="4" t="str">
        <f>AE2114_SDOMCD_DOC!A226</f>
        <v>B02</v>
      </c>
      <c r="N7" s="4" t="str">
        <f>AE2114_SDOMCD_DOC!B226</f>
        <v>Untitled</v>
      </c>
      <c r="O7" s="6">
        <f>AE2114_SDOMCD_DOC!H226</f>
        <v>5.4162962962962968</v>
      </c>
      <c r="P7" s="6">
        <f>AE2114_SDOMCD_DOC!I226</f>
        <v>1.4407715411351116</v>
      </c>
      <c r="Q7" s="6">
        <f t="shared" si="1"/>
        <v>3.2798005698005701</v>
      </c>
      <c r="R7" s="6"/>
      <c r="S7" s="6"/>
      <c r="T7" s="6"/>
      <c r="U7" s="7"/>
      <c r="V7" s="7"/>
      <c r="W7" s="7"/>
      <c r="X7" s="7">
        <v>24.875552829461743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2.44</v>
      </c>
      <c r="AC7">
        <f t="shared" si="0"/>
        <v>2.44</v>
      </c>
      <c r="AD7">
        <f t="shared" si="0"/>
        <v>0</v>
      </c>
    </row>
    <row r="8" spans="1:30" x14ac:dyDescent="0.2">
      <c r="A8" s="1"/>
      <c r="B8" s="1"/>
      <c r="C8" s="1"/>
      <c r="D8" s="1"/>
      <c r="E8" s="1"/>
      <c r="L8" s="4">
        <f>AE2114_SDOMCD_DOC!C233</f>
        <v>0</v>
      </c>
      <c r="M8" s="4" t="str">
        <f>AE2114_SDOMCD_DOC!A233</f>
        <v>B02</v>
      </c>
      <c r="N8" s="4" t="str">
        <f>AE2114_SDOMCD_DOC!B233</f>
        <v>Untitled</v>
      </c>
      <c r="O8" s="6">
        <f>AE2114_SDOMCD_DOC!H233</f>
        <v>4.188518518518519</v>
      </c>
      <c r="P8" s="6">
        <f>AE2114_SDOMCD_DOC!I233</f>
        <v>1.0283477898817766</v>
      </c>
      <c r="Q8" s="6">
        <f t="shared" si="1"/>
        <v>2.0520227920227923</v>
      </c>
      <c r="R8" s="6"/>
      <c r="S8" s="6"/>
      <c r="T8" s="6"/>
      <c r="U8" s="7"/>
      <c r="V8" s="7"/>
      <c r="W8" s="7"/>
      <c r="X8" s="7">
        <v>24.875552829461743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2.613</v>
      </c>
      <c r="AC8">
        <f t="shared" si="0"/>
        <v>2.613</v>
      </c>
      <c r="AD8">
        <f t="shared" si="0"/>
        <v>0</v>
      </c>
    </row>
    <row r="9" spans="1:30" x14ac:dyDescent="0.2">
      <c r="A9" s="1" t="s">
        <v>16</v>
      </c>
      <c r="B9" s="2" t="s">
        <v>142</v>
      </c>
      <c r="C9" s="1"/>
      <c r="D9" s="1" t="s">
        <v>17</v>
      </c>
      <c r="E9" s="3"/>
      <c r="L9" s="4">
        <f>AE2114_SDOMCD_DOC!C240</f>
        <v>0</v>
      </c>
      <c r="M9" s="4" t="str">
        <f>AE2114_SDOMCD_DOC!A240</f>
        <v>B02</v>
      </c>
      <c r="N9" s="4" t="str">
        <f>AE2114_SDOMCD_DOC!B240</f>
        <v>Untitled</v>
      </c>
      <c r="O9" s="6">
        <f>AE2114_SDOMCD_DOC!H240</f>
        <v>0.51814814814814814</v>
      </c>
      <c r="P9" s="6">
        <f>AE2114_SDOMCD_DOC!I240</f>
        <v>0.48971184943112317</v>
      </c>
      <c r="Q9" s="6">
        <f t="shared" si="1"/>
        <v>-1.6183475783475787</v>
      </c>
      <c r="R9" s="6"/>
      <c r="S9" s="6"/>
      <c r="T9" s="6"/>
      <c r="U9" s="7"/>
      <c r="V9" s="7"/>
      <c r="W9" s="7"/>
      <c r="X9" s="7">
        <v>24.875552829461743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2.524</v>
      </c>
      <c r="AC9">
        <f t="shared" si="0"/>
        <v>2.524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AE2114_SDOMCD_DOC!C323</f>
        <v>0</v>
      </c>
      <c r="M10" s="4" t="str">
        <f>AE2114_SDOMCD_DOC!A323</f>
        <v>B03</v>
      </c>
      <c r="N10" s="4" t="str">
        <f>AE2114_SDOMCD_DOC!B323</f>
        <v>Untitled</v>
      </c>
      <c r="O10" s="6">
        <f>AE2114_SDOMCD_DOC!H323</f>
        <v>2.0559259259259264</v>
      </c>
      <c r="P10" s="6">
        <f>AE2114_SDOMCD_DOC!I323</f>
        <v>0.12998733714839317</v>
      </c>
      <c r="Q10" s="6">
        <f t="shared" si="1"/>
        <v>-8.0569800569800343E-2</v>
      </c>
      <c r="R10" s="6"/>
      <c r="S10" s="6"/>
      <c r="T10" s="6"/>
      <c r="U10" s="7"/>
      <c r="V10" s="7"/>
      <c r="W10" s="7"/>
      <c r="X10" s="7"/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AE2114_SDOMCD_DOC!C328</f>
        <v>0</v>
      </c>
      <c r="M11" s="4" t="str">
        <f>AE2114_SDOMCD_DOC!A328</f>
        <v>B03</v>
      </c>
      <c r="N11" s="4" t="str">
        <f>AE2114_SDOMCD_DOC!B328</f>
        <v>Untitled</v>
      </c>
      <c r="O11" s="6">
        <f>AE2114_SDOMCD_DOC!H328</f>
        <v>1.9281481481481484</v>
      </c>
      <c r="P11" s="6">
        <f>AE2114_SDOMCD_DOC!I328</f>
        <v>0.27050326515756407</v>
      </c>
      <c r="Q11" s="6">
        <f t="shared" si="1"/>
        <v>-0.20834757834757833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AE2114_SDOMCD_DOC!C333</f>
        <v>0</v>
      </c>
      <c r="M12" s="4" t="str">
        <f>AE2114_SDOMCD_DOC!A333</f>
        <v>B03</v>
      </c>
      <c r="N12" s="4" t="str">
        <f>AE2114_SDOMCD_DOC!B333</f>
        <v>Untitled</v>
      </c>
      <c r="O12" s="6">
        <f>AE2114_SDOMCD_DOC!H333</f>
        <v>1.9622222222222221</v>
      </c>
      <c r="P12" s="6">
        <f>AE2114_SDOMCD_DOC!I333</f>
        <v>0.14134713419690914</v>
      </c>
      <c r="Q12" s="6">
        <f t="shared" si="1"/>
        <v>-0.17427350427350463</v>
      </c>
      <c r="R12" s="6"/>
      <c r="S12" s="6"/>
      <c r="T12" s="6"/>
      <c r="U12" s="7"/>
      <c r="V12" s="7"/>
      <c r="W12" s="7"/>
      <c r="X12" s="7">
        <v>50.115160455007064</v>
      </c>
      <c r="Y12">
        <f t="shared" si="0"/>
        <v>50</v>
      </c>
      <c r="Z12">
        <f t="shared" si="0"/>
        <v>3</v>
      </c>
      <c r="AA12">
        <f t="shared" si="0"/>
        <v>1</v>
      </c>
      <c r="AB12">
        <f t="shared" si="0"/>
        <v>4.6719999999999997</v>
      </c>
      <c r="AD12">
        <f t="shared" si="0"/>
        <v>1</v>
      </c>
    </row>
    <row r="13" spans="1:30" x14ac:dyDescent="0.2">
      <c r="A13" s="1" t="s">
        <v>21</v>
      </c>
      <c r="B13" s="11">
        <v>0.09</v>
      </c>
      <c r="C13" s="1" t="s">
        <v>22</v>
      </c>
      <c r="D13" s="1" t="s">
        <v>23</v>
      </c>
      <c r="E13" s="3"/>
      <c r="G13" s="9"/>
      <c r="L13" s="4">
        <f>AE2114_SDOMCD_DOC!C386</f>
        <v>0</v>
      </c>
      <c r="M13" s="4" t="str">
        <f>AE2114_SDOMCD_DOC!A386</f>
        <v>B04</v>
      </c>
      <c r="N13" s="4" t="str">
        <f>AE2114_SDOMCD_DOC!B386</f>
        <v>Untitled</v>
      </c>
      <c r="O13" s="6">
        <f>AE2114_SDOMCD_DOC!H386</f>
        <v>2.4870370370370369</v>
      </c>
      <c r="P13" s="6">
        <f>AE2114_SDOMCD_DOC!I386</f>
        <v>6.9480731260263037E-2</v>
      </c>
      <c r="Q13" s="6">
        <f t="shared" si="1"/>
        <v>0.35054131054131021</v>
      </c>
      <c r="R13" s="6"/>
      <c r="S13" s="6"/>
      <c r="T13" s="6"/>
      <c r="U13" s="7"/>
      <c r="V13" s="7"/>
      <c r="W13" s="7"/>
      <c r="X13" s="7">
        <v>50.115160455007064</v>
      </c>
      <c r="Y13">
        <f t="shared" si="0"/>
        <v>50</v>
      </c>
      <c r="Z13">
        <f t="shared" si="0"/>
        <v>3</v>
      </c>
      <c r="AA13">
        <f t="shared" si="0"/>
        <v>2</v>
      </c>
      <c r="AB13">
        <f t="shared" si="0"/>
        <v>5.0019999999999998</v>
      </c>
      <c r="AC13">
        <f t="shared" si="0"/>
        <v>5.0019999999999998</v>
      </c>
      <c r="AD13">
        <f t="shared" si="0"/>
        <v>0</v>
      </c>
    </row>
    <row r="14" spans="1:30" x14ac:dyDescent="0.2">
      <c r="A14" s="1"/>
      <c r="B14" s="8">
        <f>SLOPE(AE2114_SDOMCD_DOCArea, AE2114_SDOMCD_DOCConcentration)</f>
        <v>9.4334496063384343E-2</v>
      </c>
      <c r="C14" s="1" t="s">
        <v>24</v>
      </c>
      <c r="D14" s="1"/>
      <c r="E14" s="1"/>
      <c r="F14" t="s">
        <v>103</v>
      </c>
      <c r="G14" s="9" t="e">
        <f>SLOPE(AE2114_SDOMCD_DOCArea2, AE2114_SDOMCD_DOCConcentration2)</f>
        <v>#DIV/0!</v>
      </c>
      <c r="L14" s="4">
        <f>AE2114_SDOMCD_DOC!C391</f>
        <v>0</v>
      </c>
      <c r="M14" s="4" t="str">
        <f>AE2114_SDOMCD_DOC!A391</f>
        <v>B04</v>
      </c>
      <c r="N14" s="4" t="str">
        <f>AE2114_SDOMCD_DOC!B391</f>
        <v>Untitled</v>
      </c>
      <c r="O14" s="6">
        <f>AE2114_SDOMCD_DOC!H391</f>
        <v>2.1022222222222222</v>
      </c>
      <c r="P14" s="6">
        <f>AE2114_SDOMCD_DOC!I391</f>
        <v>0.34867651002322531</v>
      </c>
      <c r="Q14" s="6">
        <f t="shared" si="1"/>
        <v>-3.4273504273504507E-2</v>
      </c>
      <c r="R14" s="6"/>
      <c r="S14" s="6"/>
      <c r="T14" s="6"/>
      <c r="U14" s="7"/>
      <c r="V14" s="7"/>
      <c r="W14" s="7"/>
      <c r="X14" s="7">
        <v>50.115160455007064</v>
      </c>
      <c r="Y14">
        <f t="shared" si="0"/>
        <v>50</v>
      </c>
      <c r="Z14">
        <f t="shared" si="0"/>
        <v>3</v>
      </c>
      <c r="AA14">
        <f t="shared" si="0"/>
        <v>3</v>
      </c>
      <c r="AB14">
        <f t="shared" si="0"/>
        <v>4.9829999999999997</v>
      </c>
      <c r="AC14">
        <f t="shared" si="0"/>
        <v>4.9829999999999997</v>
      </c>
      <c r="AD14">
        <f t="shared" si="0"/>
        <v>0</v>
      </c>
    </row>
    <row r="15" spans="1:30" x14ac:dyDescent="0.2">
      <c r="A15" s="1" t="s">
        <v>25</v>
      </c>
      <c r="B15" s="11">
        <f>INTERCEPT(AE2114_SDOMCD_DOCArea, AE2114_SDOMCD_DOCConcentration)</f>
        <v>0.20023259036352314</v>
      </c>
      <c r="C15" s="1"/>
      <c r="D15" s="1" t="s">
        <v>26</v>
      </c>
      <c r="E15" s="3"/>
      <c r="F15" t="s">
        <v>104</v>
      </c>
      <c r="G15" s="9" t="e">
        <f>INTERCEPT(AE2114_SDOMCD_DOCArea2, AE2114_SDOMCD_DOCConcentration2)</f>
        <v>#DIV/0!</v>
      </c>
      <c r="L15" s="4">
        <f>AE2114_SDOMCD_DOC!C397</f>
        <v>0</v>
      </c>
      <c r="M15" s="4" t="str">
        <f>AE2114_SDOMCD_DOC!A397</f>
        <v>B04</v>
      </c>
      <c r="N15" s="4" t="str">
        <f>AE2114_SDOMCD_DOC!B397</f>
        <v>Untitled</v>
      </c>
      <c r="O15" s="6">
        <f>AE2114_SDOMCD_DOC!H397</f>
        <v>1.6033333333333333</v>
      </c>
      <c r="P15" s="6">
        <f>AE2114_SDOMCD_DOC!I397</f>
        <v>0.44162578427140542</v>
      </c>
      <c r="Q15" s="6">
        <f t="shared" si="1"/>
        <v>-0.53316239316239344</v>
      </c>
      <c r="R15" s="6"/>
      <c r="S15" s="6"/>
      <c r="T15" s="6"/>
      <c r="U15" s="7"/>
      <c r="V15" s="7"/>
      <c r="W15" s="7"/>
      <c r="X15" s="7">
        <v>50.115160455007064</v>
      </c>
      <c r="Y15">
        <f t="shared" si="0"/>
        <v>50</v>
      </c>
      <c r="Z15">
        <f t="shared" si="0"/>
        <v>3</v>
      </c>
      <c r="AA15">
        <f t="shared" si="0"/>
        <v>4</v>
      </c>
      <c r="AB15">
        <f t="shared" si="0"/>
        <v>5.1929999999999996</v>
      </c>
      <c r="AD15">
        <f t="shared" si="0"/>
        <v>1</v>
      </c>
    </row>
    <row r="16" spans="1:30" x14ac:dyDescent="0.2">
      <c r="L16" s="4"/>
      <c r="M16" s="4"/>
      <c r="N16" s="4"/>
      <c r="O16" s="6"/>
      <c r="P16" s="6"/>
      <c r="Q16" s="6"/>
      <c r="R16" s="6"/>
      <c r="S16" s="6"/>
      <c r="T16" s="6"/>
      <c r="U16" s="7"/>
      <c r="V16" s="7"/>
      <c r="W16" s="7"/>
      <c r="X16" s="7">
        <v>50.115160455007064</v>
      </c>
      <c r="Y16">
        <f t="shared" si="0"/>
        <v>50</v>
      </c>
      <c r="Z16">
        <f t="shared" si="0"/>
        <v>3</v>
      </c>
      <c r="AA16">
        <f t="shared" si="0"/>
        <v>5</v>
      </c>
      <c r="AB16">
        <f t="shared" si="0"/>
        <v>4.9379999999999997</v>
      </c>
      <c r="AC16">
        <f t="shared" si="0"/>
        <v>4.9379999999999997</v>
      </c>
      <c r="AD16">
        <f t="shared" si="0"/>
        <v>0</v>
      </c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AE2114_SDOMCD_DOC!C70</f>
        <v>1</v>
      </c>
      <c r="M17" s="4" t="str">
        <f>AE2114_SDOMCD_DOC!A70</f>
        <v>C01</v>
      </c>
      <c r="N17" s="4" t="str">
        <f>AE2114_SDOMCD_DOC!B70</f>
        <v>Nano 12/3/2021</v>
      </c>
      <c r="O17" s="6">
        <f>AE2114_SDOMCD_DOC!H70</f>
        <v>2.3055555555555558</v>
      </c>
      <c r="P17" s="6">
        <f>AE2114_SDOMCD_DOC!I70</f>
        <v>0.29056989554585649</v>
      </c>
      <c r="Q17" s="6">
        <f t="shared" si="1"/>
        <v>0.16905982905982908</v>
      </c>
      <c r="R17" s="6">
        <v>0</v>
      </c>
      <c r="S17" s="6"/>
      <c r="T17" s="6"/>
      <c r="U17" s="7"/>
      <c r="V17" s="7"/>
      <c r="W17" s="7"/>
      <c r="X17" s="7"/>
    </row>
    <row r="18" spans="1:30" x14ac:dyDescent="0.2">
      <c r="A18" t="s">
        <v>31</v>
      </c>
      <c r="B18" t="s">
        <v>32</v>
      </c>
      <c r="C18">
        <v>61</v>
      </c>
      <c r="D18">
        <v>1</v>
      </c>
      <c r="E18">
        <v>6.54</v>
      </c>
      <c r="F18">
        <v>6.54</v>
      </c>
      <c r="G18">
        <v>0</v>
      </c>
      <c r="H18" s="7">
        <f>AVERAGE(F18:F22)/B$13</f>
        <v>69.742222222222225</v>
      </c>
      <c r="I18" s="7">
        <f>STDEV(F18:F22)/B$13</f>
        <v>1.7397388763905617</v>
      </c>
      <c r="J18" s="7">
        <f>I18/H18*100</f>
        <v>2.4945274483040807</v>
      </c>
      <c r="L18" s="4">
        <f>AE2114_SDOMCD_DOC!C75</f>
        <v>2</v>
      </c>
      <c r="M18" s="4" t="str">
        <f>AE2114_SDOMCD_DOC!A75</f>
        <v>C02</v>
      </c>
      <c r="N18" s="4">
        <f>AE2114_SDOMCD_DOC!B75</f>
        <v>25</v>
      </c>
      <c r="O18" s="6">
        <f>AE2114_SDOMCD_DOC!H75</f>
        <v>28.062962962962963</v>
      </c>
      <c r="P18" s="6">
        <f>AE2114_SDOMCD_DOC!I75</f>
        <v>0.96124490612295344</v>
      </c>
      <c r="Q18" s="6">
        <f t="shared" si="1"/>
        <v>25.926467236467236</v>
      </c>
      <c r="R18" s="6">
        <v>24.875552829461743</v>
      </c>
      <c r="S18" s="6"/>
      <c r="T18" s="6"/>
      <c r="U18" s="7"/>
      <c r="V18" s="7"/>
      <c r="W18" s="7"/>
      <c r="X18" s="7"/>
    </row>
    <row r="19" spans="1:30" x14ac:dyDescent="0.2">
      <c r="A19" t="s">
        <v>31</v>
      </c>
      <c r="B19" t="s">
        <v>32</v>
      </c>
      <c r="C19">
        <v>61</v>
      </c>
      <c r="D19">
        <v>2</v>
      </c>
      <c r="E19">
        <v>6.157</v>
      </c>
      <c r="F19">
        <v>6.157</v>
      </c>
      <c r="G19">
        <v>0</v>
      </c>
      <c r="H19" s="7"/>
      <c r="I19" s="7"/>
      <c r="J19" s="7"/>
      <c r="L19" s="4">
        <f>AE2114_SDOMCD_DOC!C80</f>
        <v>3</v>
      </c>
      <c r="M19" s="4" t="str">
        <f>AE2114_SDOMCD_DOC!A80</f>
        <v>C03</v>
      </c>
      <c r="N19" s="4">
        <f>AE2114_SDOMCD_DOC!B80</f>
        <v>50</v>
      </c>
      <c r="O19" s="6">
        <f>AE2114_SDOMCD_DOC!H80</f>
        <v>55.270370370370372</v>
      </c>
      <c r="P19" s="6">
        <f>AE2114_SDOMCD_DOC!I80</f>
        <v>0.36520471738014004</v>
      </c>
      <c r="Q19" s="6">
        <f t="shared" si="1"/>
        <v>53.133874643874648</v>
      </c>
      <c r="R19" s="6">
        <v>50.115160455007064</v>
      </c>
      <c r="S19" s="6"/>
      <c r="T19" s="6"/>
      <c r="U19" s="7"/>
      <c r="V19" s="7"/>
      <c r="W19" s="7"/>
      <c r="X19" s="7">
        <v>75.159353713450471</v>
      </c>
      <c r="Y19">
        <f t="shared" si="0"/>
        <v>75</v>
      </c>
      <c r="Z19">
        <f t="shared" si="0"/>
        <v>4</v>
      </c>
      <c r="AA19">
        <f t="shared" si="0"/>
        <v>1</v>
      </c>
      <c r="AB19">
        <f t="shared" si="0"/>
        <v>7.0880000000000001</v>
      </c>
      <c r="AC19">
        <f t="shared" si="0"/>
        <v>7.0880000000000001</v>
      </c>
      <c r="AD19">
        <f t="shared" si="0"/>
        <v>0</v>
      </c>
    </row>
    <row r="20" spans="1:30" x14ac:dyDescent="0.2">
      <c r="A20" t="s">
        <v>31</v>
      </c>
      <c r="B20" t="s">
        <v>32</v>
      </c>
      <c r="C20">
        <v>61</v>
      </c>
      <c r="D20">
        <v>3</v>
      </c>
      <c r="E20">
        <v>6.1769999999999996</v>
      </c>
      <c r="F20">
        <v>6.1769999999999996</v>
      </c>
      <c r="G20">
        <v>0</v>
      </c>
      <c r="H20" s="7"/>
      <c r="I20" s="7"/>
      <c r="J20" s="7"/>
      <c r="L20" s="4">
        <f>AE2114_SDOMCD_DOC!C87</f>
        <v>4</v>
      </c>
      <c r="M20" s="4" t="str">
        <f>AE2114_SDOMCD_DOC!A87</f>
        <v>C04</v>
      </c>
      <c r="N20" s="4">
        <f>AE2114_SDOMCD_DOC!B87</f>
        <v>75</v>
      </c>
      <c r="O20" s="6">
        <f>AE2114_SDOMCD_DOC!H87</f>
        <v>80.355555555555554</v>
      </c>
      <c r="P20" s="6">
        <f>AE2114_SDOMCD_DOC!I87</f>
        <v>1.6000000000000014</v>
      </c>
      <c r="Q20" s="6">
        <f t="shared" si="1"/>
        <v>78.21905982905983</v>
      </c>
      <c r="R20" s="6">
        <v>75.159353713450471</v>
      </c>
      <c r="S20" s="6"/>
      <c r="T20" s="6"/>
      <c r="U20" s="7"/>
      <c r="V20" s="7"/>
      <c r="W20" s="7"/>
      <c r="X20" s="7">
        <v>75.159353713450471</v>
      </c>
      <c r="Y20">
        <f t="shared" si="0"/>
        <v>75</v>
      </c>
      <c r="Z20">
        <f t="shared" si="0"/>
        <v>4</v>
      </c>
      <c r="AA20">
        <f t="shared" si="0"/>
        <v>2</v>
      </c>
      <c r="AB20">
        <f t="shared" si="0"/>
        <v>7.3760000000000003</v>
      </c>
      <c r="AC20">
        <f t="shared" si="0"/>
        <v>7.3760000000000003</v>
      </c>
      <c r="AD20">
        <f t="shared" si="0"/>
        <v>0</v>
      </c>
    </row>
    <row r="21" spans="1:30" x14ac:dyDescent="0.2">
      <c r="A21" t="s">
        <v>31</v>
      </c>
      <c r="B21" t="s">
        <v>32</v>
      </c>
      <c r="C21">
        <v>61</v>
      </c>
      <c r="D21">
        <v>4</v>
      </c>
      <c r="E21">
        <v>6.2969999999999997</v>
      </c>
      <c r="F21">
        <v>6.2969999999999997</v>
      </c>
      <c r="G21">
        <v>0</v>
      </c>
      <c r="H21" s="7"/>
      <c r="I21" s="7"/>
      <c r="J21" s="7"/>
      <c r="L21" s="4">
        <f>AE2114_SDOMCD_DOC!C92</f>
        <v>5</v>
      </c>
      <c r="M21" s="4" t="str">
        <f>AE2114_SDOMCD_DOC!A92</f>
        <v>C05</v>
      </c>
      <c r="N21" s="4">
        <f>AE2114_SDOMCD_DOC!B92</f>
        <v>100</v>
      </c>
      <c r="O21" s="6">
        <f>AE2114_SDOMCD_DOC!H92</f>
        <v>107.55925925925925</v>
      </c>
      <c r="P21" s="6">
        <f>AE2114_SDOMCD_DOC!I92</f>
        <v>0.81954017017775038</v>
      </c>
      <c r="Q21" s="6">
        <f t="shared" si="1"/>
        <v>105.42276353276353</v>
      </c>
      <c r="R21" s="6">
        <v>100.2214446667647</v>
      </c>
      <c r="S21" s="6"/>
      <c r="T21" s="6"/>
      <c r="U21" s="7"/>
      <c r="V21" s="7"/>
      <c r="W21" s="7"/>
      <c r="X21" s="7">
        <v>75.159353713450471</v>
      </c>
      <c r="Y21">
        <f t="shared" si="0"/>
        <v>75</v>
      </c>
      <c r="Z21">
        <f t="shared" si="0"/>
        <v>4</v>
      </c>
      <c r="AA21">
        <f t="shared" si="0"/>
        <v>3</v>
      </c>
      <c r="AB21">
        <f t="shared" si="0"/>
        <v>7.2320000000000002</v>
      </c>
      <c r="AC21">
        <f t="shared" si="0"/>
        <v>7.2320000000000002</v>
      </c>
      <c r="AD21">
        <f t="shared" si="0"/>
        <v>0</v>
      </c>
    </row>
    <row r="22" spans="1:30" x14ac:dyDescent="0.2">
      <c r="A22" t="s">
        <v>31</v>
      </c>
      <c r="B22" t="s">
        <v>32</v>
      </c>
      <c r="C22">
        <v>61</v>
      </c>
      <c r="D22">
        <v>5</v>
      </c>
      <c r="E22">
        <v>6.2130000000000001</v>
      </c>
      <c r="F22">
        <v>6.2130000000000001</v>
      </c>
      <c r="G22">
        <v>0</v>
      </c>
      <c r="H22" s="7"/>
      <c r="I22" s="7"/>
      <c r="J22" s="7"/>
      <c r="L22" s="4">
        <f>AE2114_SDOMCD_DOC!C98</f>
        <v>51</v>
      </c>
      <c r="M22" s="4" t="str">
        <f>AE2114_SDOMCD_DOC!A98</f>
        <v>C06</v>
      </c>
      <c r="N22" s="4">
        <f>AE2114_SDOMCD_DOC!B98</f>
        <v>250</v>
      </c>
      <c r="O22" s="6">
        <f>AE2114_SDOMCD_DOC!H98</f>
        <v>268.14814814814821</v>
      </c>
      <c r="P22" s="6">
        <f>AE2114_SDOMCD_DOC!I98</f>
        <v>3.5924016749576761</v>
      </c>
      <c r="Q22" s="6">
        <f t="shared" si="1"/>
        <v>266.01165242165246</v>
      </c>
      <c r="R22" s="6"/>
      <c r="S22" s="6"/>
      <c r="T22" s="6"/>
      <c r="U22" s="7"/>
      <c r="V22" s="7"/>
      <c r="W22" s="7"/>
      <c r="X22" s="7"/>
    </row>
    <row r="23" spans="1:30" x14ac:dyDescent="0.2">
      <c r="H23" s="7"/>
      <c r="I23" s="7"/>
      <c r="J23" s="7"/>
      <c r="L23" s="4">
        <f>AE2114_SDOMCD_DOC!C103</f>
        <v>52</v>
      </c>
      <c r="M23" s="4" t="str">
        <f>AE2114_SDOMCD_DOC!A103</f>
        <v>C07</v>
      </c>
      <c r="N23" s="4">
        <f>AE2114_SDOMCD_DOC!B103</f>
        <v>500</v>
      </c>
      <c r="O23" s="6">
        <f>AE2114_SDOMCD_DOC!H103</f>
        <v>527.96296296296305</v>
      </c>
      <c r="P23" s="6">
        <f>AE2114_SDOMCD_DOC!I103</f>
        <v>1.8470307614506076</v>
      </c>
      <c r="Q23" s="6">
        <f t="shared" si="1"/>
        <v>525.82646723646735</v>
      </c>
      <c r="R23" s="6"/>
      <c r="S23" s="6"/>
      <c r="T23" s="6"/>
      <c r="U23" s="7"/>
      <c r="V23" s="7"/>
      <c r="W23" s="7"/>
      <c r="X23" s="7"/>
    </row>
    <row r="24" spans="1:30" x14ac:dyDescent="0.2">
      <c r="H24" s="7"/>
      <c r="I24" s="7"/>
      <c r="J24" s="7"/>
      <c r="L24" s="4"/>
      <c r="M24" s="4"/>
      <c r="N24" s="4"/>
      <c r="O24" s="6"/>
      <c r="P24" s="6"/>
      <c r="Q24" s="6"/>
      <c r="R24" s="6" t="s">
        <v>28</v>
      </c>
      <c r="S24" s="6" t="s">
        <v>29</v>
      </c>
      <c r="T24" s="6" t="s">
        <v>30</v>
      </c>
      <c r="U24" s="7" t="str">
        <f>DOC_Diagnostics!Y1</f>
        <v>DOC_Ref Cal 2021.08.13</v>
      </c>
      <c r="V24" s="7" t="str">
        <f>DOC_Diagnostics!Z1</f>
        <v>DOC_Ref Cal 2021.11.09</v>
      </c>
      <c r="W24" s="7"/>
      <c r="X24" s="7">
        <v>100.2214446667647</v>
      </c>
      <c r="Y24">
        <f t="shared" si="0"/>
        <v>100</v>
      </c>
      <c r="Z24">
        <f t="shared" si="0"/>
        <v>5</v>
      </c>
      <c r="AA24">
        <f t="shared" si="0"/>
        <v>1</v>
      </c>
      <c r="AB24">
        <f t="shared" si="0"/>
        <v>10.08</v>
      </c>
      <c r="AD24">
        <f t="shared" si="0"/>
        <v>1</v>
      </c>
    </row>
    <row r="25" spans="1:30" x14ac:dyDescent="0.2">
      <c r="A25" t="s">
        <v>33</v>
      </c>
      <c r="B25" t="s">
        <v>32</v>
      </c>
      <c r="C25">
        <v>62</v>
      </c>
      <c r="D25">
        <v>1</v>
      </c>
      <c r="E25">
        <v>5.4329999999999998</v>
      </c>
      <c r="F25">
        <v>5.4329999999999998</v>
      </c>
      <c r="G25">
        <v>0</v>
      </c>
      <c r="H25" s="7">
        <f>AVERAGE(F25:F29)/B$13</f>
        <v>61.088888888888896</v>
      </c>
      <c r="I25" s="7">
        <f>STDEV(F25:F29)/B$13</f>
        <v>1.3600335870943387</v>
      </c>
      <c r="J25" s="7">
        <f>I25/H25*100</f>
        <v>2.2263190767277279</v>
      </c>
      <c r="L25" s="4">
        <f>AE2114_SDOMCD_DOC!C137</f>
        <v>6</v>
      </c>
      <c r="M25" s="4" t="str">
        <f>AE2114_SDOMCD_DOC!A137</f>
        <v>R-S1</v>
      </c>
      <c r="N25" s="4" t="str">
        <f>AE2114_SDOMCD_DOC!B137</f>
        <v>GPW 05-21 SRW</v>
      </c>
      <c r="O25" s="6">
        <f>AE2114_SDOMCD_DOC!H137</f>
        <v>81.066666666666663</v>
      </c>
      <c r="P25" s="6">
        <f>AE2114_SDOMCD_DOC!I137</f>
        <v>1.4132092887563235</v>
      </c>
      <c r="Q25" s="6">
        <f t="shared" si="1"/>
        <v>78.930170940170939</v>
      </c>
      <c r="R25" s="6">
        <f>AVERAGE(Q25:Q28)</f>
        <v>79.793133903133906</v>
      </c>
      <c r="S25" s="6">
        <f>STDEV(Q25:Q28)</f>
        <v>0.65743261993037483</v>
      </c>
      <c r="T25" s="6">
        <f>S25/R25*100</f>
        <v>0.82392129218596066</v>
      </c>
      <c r="U25" s="7">
        <f>DOC_Diagnostics!Y2</f>
        <v>80.789892787524366</v>
      </c>
      <c r="V25" s="7">
        <f>DOC_Diagnostics!Z2</f>
        <v>81.206494309747654</v>
      </c>
      <c r="W25" s="7"/>
      <c r="X25" s="7">
        <v>100.2214446667647</v>
      </c>
      <c r="Y25">
        <f t="shared" si="0"/>
        <v>100</v>
      </c>
      <c r="Z25">
        <f t="shared" si="0"/>
        <v>5</v>
      </c>
      <c r="AA25">
        <f t="shared" si="0"/>
        <v>2</v>
      </c>
      <c r="AB25">
        <f t="shared" si="0"/>
        <v>9.6959999999999997</v>
      </c>
      <c r="AC25">
        <f t="shared" si="0"/>
        <v>9.6959999999999997</v>
      </c>
      <c r="AD25">
        <f t="shared" si="0"/>
        <v>0</v>
      </c>
    </row>
    <row r="26" spans="1:30" x14ac:dyDescent="0.2">
      <c r="A26" t="s">
        <v>33</v>
      </c>
      <c r="B26" t="s">
        <v>32</v>
      </c>
      <c r="C26">
        <v>62</v>
      </c>
      <c r="D26">
        <v>2</v>
      </c>
      <c r="E26">
        <v>5.6660000000000004</v>
      </c>
      <c r="F26">
        <v>5.6660000000000004</v>
      </c>
      <c r="G26">
        <v>0</v>
      </c>
      <c r="H26" s="7"/>
      <c r="I26" s="7"/>
      <c r="J26" s="7"/>
      <c r="L26" s="4">
        <f>AE2114_SDOMCD_DOC!C247</f>
        <v>66</v>
      </c>
      <c r="M26" s="4" t="str">
        <f>AE2114_SDOMCD_DOC!A247</f>
        <v>R-S2</v>
      </c>
      <c r="N26" s="4" t="str">
        <f>AE2114_SDOMCD_DOC!B247</f>
        <v>GPW 05-21 SRW</v>
      </c>
      <c r="O26" s="6">
        <f>AE2114_SDOMCD_DOC!H247</f>
        <v>82.662962962962965</v>
      </c>
      <c r="P26" s="6">
        <f>AE2114_SDOMCD_DOC!I247</f>
        <v>0.98484399550043122</v>
      </c>
      <c r="Q26" s="6">
        <f t="shared" si="1"/>
        <v>80.526467236467241</v>
      </c>
      <c r="R26" s="6"/>
      <c r="S26" s="6"/>
      <c r="T26" s="6"/>
      <c r="U26" s="7"/>
      <c r="V26" s="7"/>
      <c r="W26" s="7"/>
      <c r="X26" s="7">
        <v>100.2214446667647</v>
      </c>
      <c r="Y26">
        <f t="shared" si="0"/>
        <v>100</v>
      </c>
      <c r="Z26">
        <f t="shared" si="0"/>
        <v>5</v>
      </c>
      <c r="AA26">
        <f t="shared" si="0"/>
        <v>3</v>
      </c>
      <c r="AB26">
        <f t="shared" si="0"/>
        <v>9.6</v>
      </c>
      <c r="AC26">
        <f t="shared" si="0"/>
        <v>9.6</v>
      </c>
      <c r="AD26">
        <f t="shared" si="0"/>
        <v>0</v>
      </c>
    </row>
    <row r="27" spans="1:30" x14ac:dyDescent="0.2">
      <c r="A27" t="s">
        <v>33</v>
      </c>
      <c r="B27" t="s">
        <v>32</v>
      </c>
      <c r="C27">
        <v>62</v>
      </c>
      <c r="D27">
        <v>3</v>
      </c>
      <c r="E27">
        <v>5.59</v>
      </c>
      <c r="F27">
        <v>5.59</v>
      </c>
      <c r="G27">
        <v>0</v>
      </c>
      <c r="H27" s="7"/>
      <c r="I27" s="7"/>
      <c r="J27" s="7"/>
      <c r="L27" s="4">
        <f>AE2114_SDOMCD_DOC!C338</f>
        <v>6</v>
      </c>
      <c r="M27" s="4" t="str">
        <f>AE2114_SDOMCD_DOC!A338</f>
        <v>R-S3</v>
      </c>
      <c r="N27" s="4" t="str">
        <f>AE2114_SDOMCD_DOC!B338</f>
        <v>GPW 05-21 SRW</v>
      </c>
      <c r="O27" s="6">
        <f>AE2114_SDOMCD_DOC!H338</f>
        <v>82.048148148148144</v>
      </c>
      <c r="P27" s="6">
        <f>AE2114_SDOMCD_DOC!I338</f>
        <v>1.1496823680152284</v>
      </c>
      <c r="Q27" s="6">
        <f t="shared" si="1"/>
        <v>79.91165242165242</v>
      </c>
      <c r="R27" s="6"/>
      <c r="S27" s="6"/>
      <c r="T27" s="6"/>
      <c r="U27" s="7"/>
      <c r="V27" s="7"/>
      <c r="W27" s="7"/>
      <c r="X27" s="7">
        <v>100.2214446667647</v>
      </c>
      <c r="Y27">
        <f t="shared" si="0"/>
        <v>100</v>
      </c>
      <c r="Z27">
        <f t="shared" si="0"/>
        <v>5</v>
      </c>
      <c r="AA27">
        <f t="shared" si="0"/>
        <v>4</v>
      </c>
      <c r="AB27">
        <f t="shared" si="0"/>
        <v>9.7449999999999992</v>
      </c>
      <c r="AC27">
        <f t="shared" si="0"/>
        <v>9.7449999999999992</v>
      </c>
      <c r="AD27">
        <f t="shared" si="0"/>
        <v>0</v>
      </c>
    </row>
    <row r="28" spans="1:30" x14ac:dyDescent="0.2">
      <c r="A28" t="s">
        <v>33</v>
      </c>
      <c r="B28" t="s">
        <v>32</v>
      </c>
      <c r="C28">
        <v>62</v>
      </c>
      <c r="D28">
        <v>4</v>
      </c>
      <c r="E28">
        <v>5.399</v>
      </c>
      <c r="F28">
        <v>5.399</v>
      </c>
      <c r="G28">
        <v>0</v>
      </c>
      <c r="H28" s="7"/>
      <c r="I28" s="7"/>
      <c r="J28" s="7"/>
      <c r="L28" s="4">
        <f>AE2114_SDOMCD_DOC!C403</f>
        <v>66</v>
      </c>
      <c r="M28" s="4" t="str">
        <f>AE2114_SDOMCD_DOC!A403</f>
        <v>R-S4</v>
      </c>
      <c r="N28" s="4" t="str">
        <f>AE2114_SDOMCD_DOC!B403</f>
        <v>GPW 05-21 SRW</v>
      </c>
      <c r="O28" s="6">
        <f>AE2114_SDOMCD_DOC!H403</f>
        <v>81.940740740740736</v>
      </c>
      <c r="P28" s="6">
        <f>AE2114_SDOMCD_DOC!I403</f>
        <v>0.50690702550891187</v>
      </c>
      <c r="Q28" s="6">
        <f t="shared" si="1"/>
        <v>79.804245014245012</v>
      </c>
      <c r="R28" s="6"/>
      <c r="S28" s="6"/>
      <c r="T28" s="6"/>
      <c r="U28" s="7"/>
      <c r="V28" s="7"/>
      <c r="W28" s="7"/>
      <c r="X28" s="7"/>
    </row>
    <row r="29" spans="1:30" x14ac:dyDescent="0.2">
      <c r="A29" t="s">
        <v>33</v>
      </c>
      <c r="B29" t="s">
        <v>32</v>
      </c>
      <c r="C29">
        <v>62</v>
      </c>
      <c r="D29">
        <v>5</v>
      </c>
      <c r="E29">
        <v>5.4020000000000001</v>
      </c>
      <c r="F29">
        <v>5.4020000000000001</v>
      </c>
      <c r="G29">
        <v>0</v>
      </c>
      <c r="H29" s="7"/>
      <c r="I29" s="7"/>
      <c r="J29" s="7"/>
      <c r="L29" s="4"/>
      <c r="M29" s="4"/>
      <c r="N29" s="4"/>
      <c r="O29" s="6"/>
      <c r="P29" s="6"/>
      <c r="Q29" s="6"/>
      <c r="R29" s="6" t="s">
        <v>28</v>
      </c>
      <c r="S29" s="6" t="s">
        <v>29</v>
      </c>
      <c r="T29" s="6" t="s">
        <v>30</v>
      </c>
      <c r="U29" s="7"/>
      <c r="V29" s="7"/>
      <c r="W29" s="7"/>
      <c r="X29" s="7"/>
    </row>
    <row r="30" spans="1:30" x14ac:dyDescent="0.2">
      <c r="H30" s="7"/>
      <c r="I30" s="7"/>
      <c r="J30" s="7"/>
      <c r="L30" s="4">
        <f>AE2114_SDOMCD_DOC!C143</f>
        <v>7</v>
      </c>
      <c r="M30" s="4" t="str">
        <f>AE2114_SDOMCD_DOC!A143</f>
        <v>R-M1</v>
      </c>
      <c r="N30" s="4" t="str">
        <f>AE2114_SDOMCD_DOC!B143</f>
        <v>House 05-21 MRW</v>
      </c>
      <c r="O30" s="6">
        <f>AE2114_SDOMCD_DOC!H143</f>
        <v>57.848148148148148</v>
      </c>
      <c r="P30" s="6">
        <f>AE2114_SDOMCD_DOC!I143</f>
        <v>1.0413863820445421</v>
      </c>
      <c r="Q30" s="6">
        <f t="shared" si="1"/>
        <v>55.711652421652424</v>
      </c>
      <c r="R30" s="6">
        <f>AVERAGE(Q30:Q33)</f>
        <v>55.158874643874654</v>
      </c>
      <c r="S30" s="6">
        <f>STDEV(Q30:Q33)</f>
        <v>0.47289953846419686</v>
      </c>
      <c r="T30" s="6">
        <f>S30/R30*100</f>
        <v>0.85734080239563393</v>
      </c>
      <c r="U30" s="7">
        <f>DOC_Diagnostics!Y3</f>
        <v>56.03433723196882</v>
      </c>
      <c r="V30" s="7">
        <f>DOC_Diagnostics!Z3</f>
        <v>56.167487217549066</v>
      </c>
      <c r="W30" s="7"/>
      <c r="X30" s="7"/>
      <c r="Y30">
        <f t="shared" si="0"/>
        <v>250</v>
      </c>
      <c r="Z30">
        <f t="shared" si="0"/>
        <v>51</v>
      </c>
      <c r="AA30">
        <f t="shared" si="0"/>
        <v>1</v>
      </c>
      <c r="AB30">
        <f t="shared" si="0"/>
        <v>23.84</v>
      </c>
      <c r="AC30">
        <f t="shared" si="0"/>
        <v>23.84</v>
      </c>
      <c r="AD30">
        <f t="shared" si="0"/>
        <v>0</v>
      </c>
    </row>
    <row r="31" spans="1:30" x14ac:dyDescent="0.2">
      <c r="H31" s="7"/>
      <c r="I31" s="7"/>
      <c r="J31" s="7"/>
      <c r="L31" s="4">
        <f>AE2114_SDOMCD_DOC!C252</f>
        <v>67</v>
      </c>
      <c r="M31" s="4" t="str">
        <f>AE2114_SDOMCD_DOC!A252</f>
        <v>R-M2</v>
      </c>
      <c r="N31" s="4" t="str">
        <f>AE2114_SDOMCD_DOC!B252</f>
        <v>House 05-21 MRW</v>
      </c>
      <c r="O31" s="6">
        <f>AE2114_SDOMCD_DOC!H252</f>
        <v>57.229629629629635</v>
      </c>
      <c r="P31" s="6">
        <f>AE2114_SDOMCD_DOC!I252</f>
        <v>1.1253165992553695</v>
      </c>
      <c r="Q31" s="6">
        <f t="shared" si="1"/>
        <v>55.093133903133911</v>
      </c>
      <c r="R31" s="6"/>
      <c r="S31" s="6"/>
      <c r="T31" s="6"/>
      <c r="U31" s="7"/>
      <c r="V31" s="7"/>
      <c r="W31" s="7"/>
      <c r="X31" s="7"/>
      <c r="Y31">
        <f t="shared" si="0"/>
        <v>250</v>
      </c>
      <c r="Z31">
        <f t="shared" si="0"/>
        <v>51</v>
      </c>
      <c r="AA31">
        <f t="shared" si="0"/>
        <v>2</v>
      </c>
      <c r="AB31">
        <f t="shared" si="0"/>
        <v>24.08</v>
      </c>
      <c r="AC31">
        <f t="shared" si="0"/>
        <v>24.08</v>
      </c>
      <c r="AD31">
        <f t="shared" si="0"/>
        <v>0</v>
      </c>
    </row>
    <row r="32" spans="1:30" x14ac:dyDescent="0.2">
      <c r="A32" t="s">
        <v>143</v>
      </c>
      <c r="B32" t="s">
        <v>32</v>
      </c>
      <c r="C32">
        <v>63</v>
      </c>
      <c r="D32">
        <v>1</v>
      </c>
      <c r="E32">
        <v>4.8520000000000003</v>
      </c>
      <c r="F32">
        <v>4.8520000000000003</v>
      </c>
      <c r="G32">
        <v>0</v>
      </c>
      <c r="H32" s="7">
        <f>AVERAGE(F32:F36)/B$13</f>
        <v>53.973333333333329</v>
      </c>
      <c r="I32" s="7">
        <f>STDEV(F32:F36)/B$13</f>
        <v>0.72591364313115758</v>
      </c>
      <c r="J32" s="7">
        <f>I32/H32*100</f>
        <v>1.3449486965127675</v>
      </c>
      <c r="L32" s="4">
        <f>AE2114_SDOMCD_DOC!C343</f>
        <v>7</v>
      </c>
      <c r="M32" s="4" t="str">
        <f>AE2114_SDOMCD_DOC!A343</f>
        <v>R-M3</v>
      </c>
      <c r="N32" s="4" t="str">
        <f>AE2114_SDOMCD_DOC!B343</f>
        <v>House 05-21 MRW</v>
      </c>
      <c r="O32" s="6">
        <f>AE2114_SDOMCD_DOC!H343</f>
        <v>57.400000000000006</v>
      </c>
      <c r="P32" s="6">
        <f>AE2114_SDOMCD_DOC!I343</f>
        <v>0.68322040620636149</v>
      </c>
      <c r="Q32" s="6">
        <f t="shared" si="1"/>
        <v>55.263504273504282</v>
      </c>
      <c r="R32" s="6"/>
      <c r="S32" s="6"/>
      <c r="T32" s="6"/>
      <c r="U32" s="7"/>
      <c r="V32" s="7"/>
      <c r="W32" s="7"/>
      <c r="X32" s="7"/>
      <c r="Y32">
        <f t="shared" si="0"/>
        <v>250</v>
      </c>
      <c r="Z32">
        <f t="shared" si="0"/>
        <v>51</v>
      </c>
      <c r="AA32">
        <f t="shared" si="0"/>
        <v>3</v>
      </c>
      <c r="AB32">
        <f t="shared" si="0"/>
        <v>24.48</v>
      </c>
      <c r="AC32">
        <f t="shared" si="0"/>
        <v>24.48</v>
      </c>
      <c r="AD32">
        <f t="shared" si="0"/>
        <v>0</v>
      </c>
    </row>
    <row r="33" spans="1:30" x14ac:dyDescent="0.2">
      <c r="A33" t="s">
        <v>143</v>
      </c>
      <c r="B33" t="s">
        <v>32</v>
      </c>
      <c r="C33">
        <v>63</v>
      </c>
      <c r="D33">
        <v>2</v>
      </c>
      <c r="E33">
        <v>4.851</v>
      </c>
      <c r="F33">
        <v>4.851</v>
      </c>
      <c r="G33">
        <v>0</v>
      </c>
      <c r="H33" s="7"/>
      <c r="I33" s="7"/>
      <c r="J33" s="7"/>
      <c r="L33" s="4">
        <f>AE2114_SDOMCD_DOC!C409</f>
        <v>67</v>
      </c>
      <c r="M33" s="4" t="str">
        <f>AE2114_SDOMCD_DOC!A409</f>
        <v>R-M4</v>
      </c>
      <c r="N33" s="4" t="str">
        <f>AE2114_SDOMCD_DOC!B409</f>
        <v>House 05-21 MRW</v>
      </c>
      <c r="O33" s="6">
        <f>AE2114_SDOMCD_DOC!H409</f>
        <v>56.703703703703709</v>
      </c>
      <c r="P33" s="6">
        <f>AE2114_SDOMCD_DOC!I409</f>
        <v>0.15608375930152454</v>
      </c>
      <c r="Q33" s="6">
        <f t="shared" si="1"/>
        <v>54.567207977207985</v>
      </c>
      <c r="R33" s="6"/>
      <c r="S33" s="6"/>
      <c r="T33" s="6"/>
      <c r="U33" s="7"/>
      <c r="V33" s="7"/>
      <c r="W33" s="7"/>
      <c r="X33" s="7"/>
    </row>
    <row r="34" spans="1:30" x14ac:dyDescent="0.2">
      <c r="A34" t="s">
        <v>143</v>
      </c>
      <c r="B34" t="s">
        <v>32</v>
      </c>
      <c r="C34">
        <v>63</v>
      </c>
      <c r="D34">
        <v>3</v>
      </c>
      <c r="E34">
        <v>4.8499999999999996</v>
      </c>
      <c r="F34">
        <v>4.8499999999999996</v>
      </c>
      <c r="G34">
        <v>0</v>
      </c>
      <c r="H34" s="7"/>
      <c r="I34" s="7"/>
      <c r="J34" s="7"/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/>
      <c r="V34" s="7"/>
      <c r="W34" s="7"/>
      <c r="X34" s="7"/>
    </row>
    <row r="35" spans="1:30" x14ac:dyDescent="0.2">
      <c r="A35" t="s">
        <v>143</v>
      </c>
      <c r="B35" t="s">
        <v>32</v>
      </c>
      <c r="C35">
        <v>63</v>
      </c>
      <c r="D35">
        <v>4</v>
      </c>
      <c r="E35">
        <v>4.7759999999999998</v>
      </c>
      <c r="F35">
        <v>4.7759999999999998</v>
      </c>
      <c r="G35">
        <v>0</v>
      </c>
      <c r="H35" s="7"/>
      <c r="I35" s="7"/>
      <c r="J35" s="7"/>
      <c r="L35" s="4">
        <f>AE2114_SDOMCD_DOC!C150</f>
        <v>8</v>
      </c>
      <c r="M35" s="4" t="str">
        <f>AE2114_SDOMCD_DOC!A150</f>
        <v>R-D1</v>
      </c>
      <c r="N35" s="4" t="str">
        <f>AE2114_SDOMCD_DOC!B150</f>
        <v>CRW 09-20 DRW</v>
      </c>
      <c r="O35" s="6">
        <f>AE2114_SDOMCD_DOC!H150</f>
        <v>38.351851851851855</v>
      </c>
      <c r="P35" s="6">
        <f>AE2114_SDOMCD_DOC!I150</f>
        <v>0.95104447672430914</v>
      </c>
      <c r="Q35" s="6">
        <f t="shared" si="1"/>
        <v>36.215356125356131</v>
      </c>
      <c r="R35" s="6">
        <f>AVERAGE(Q35:Q38)</f>
        <v>34.595911680911684</v>
      </c>
      <c r="S35" s="6">
        <f>STDEV(Q35:Q38)</f>
        <v>1.1430287100138246</v>
      </c>
      <c r="T35" s="6">
        <f>S35/R35*100</f>
        <v>3.303941577132917</v>
      </c>
      <c r="U35" s="7">
        <f>DOC_Diagnostics!Y4</f>
        <v>35.719522417153996</v>
      </c>
      <c r="V35" s="7">
        <f>DOC_Diagnostics!Z4</f>
        <v>35.274756721095166</v>
      </c>
      <c r="W35" s="7"/>
      <c r="X35" s="7"/>
      <c r="Y35">
        <f t="shared" si="0"/>
        <v>500</v>
      </c>
      <c r="Z35">
        <f t="shared" si="0"/>
        <v>52</v>
      </c>
      <c r="AA35">
        <f t="shared" si="0"/>
        <v>1</v>
      </c>
      <c r="AB35">
        <f t="shared" si="0"/>
        <v>47.34</v>
      </c>
      <c r="AC35">
        <f t="shared" si="0"/>
        <v>47.34</v>
      </c>
      <c r="AD35">
        <f t="shared" si="0"/>
        <v>0</v>
      </c>
    </row>
    <row r="36" spans="1:30" x14ac:dyDescent="0.2">
      <c r="A36" t="s">
        <v>143</v>
      </c>
      <c r="B36" t="s">
        <v>32</v>
      </c>
      <c r="C36">
        <v>63</v>
      </c>
      <c r="D36">
        <v>5</v>
      </c>
      <c r="E36">
        <v>4.9589999999999996</v>
      </c>
      <c r="F36">
        <v>4.9589999999999996</v>
      </c>
      <c r="G36">
        <v>0</v>
      </c>
      <c r="H36" s="7"/>
      <c r="I36" s="7"/>
      <c r="J36" s="7"/>
      <c r="L36" s="4">
        <f>AE2114_SDOMCD_DOC!C258</f>
        <v>68</v>
      </c>
      <c r="M36" s="4" t="str">
        <f>AE2114_SDOMCD_DOC!A258</f>
        <v>R-D2</v>
      </c>
      <c r="N36" s="4" t="str">
        <f>AE2114_SDOMCD_DOC!B258</f>
        <v>CRW 09-20 DRW</v>
      </c>
      <c r="O36" s="6">
        <f>AE2114_SDOMCD_DOC!H258</f>
        <v>36.425925925925924</v>
      </c>
      <c r="P36" s="6">
        <f>AE2114_SDOMCD_DOC!I258</f>
        <v>0.17996341649268821</v>
      </c>
      <c r="Q36" s="6">
        <f t="shared" si="1"/>
        <v>34.2894301994302</v>
      </c>
      <c r="R36" s="6"/>
      <c r="S36" s="6"/>
      <c r="T36" s="6"/>
      <c r="U36" s="7"/>
      <c r="V36" s="7"/>
      <c r="W36" s="7"/>
      <c r="X36" s="7"/>
      <c r="Y36">
        <f t="shared" si="0"/>
        <v>500</v>
      </c>
      <c r="Z36">
        <f t="shared" si="0"/>
        <v>52</v>
      </c>
      <c r="AA36">
        <f t="shared" si="0"/>
        <v>2</v>
      </c>
      <c r="AB36">
        <f t="shared" si="0"/>
        <v>47.67</v>
      </c>
      <c r="AC36">
        <f t="shared" si="0"/>
        <v>47.67</v>
      </c>
      <c r="AD36">
        <f t="shared" si="0"/>
        <v>0</v>
      </c>
    </row>
    <row r="37" spans="1:30" x14ac:dyDescent="0.2">
      <c r="H37" s="7"/>
      <c r="I37" s="7"/>
      <c r="J37" s="7"/>
      <c r="L37" s="4">
        <f>AE2114_SDOMCD_DOC!C349</f>
        <v>8</v>
      </c>
      <c r="M37" s="4" t="str">
        <f>AE2114_SDOMCD_DOC!A349</f>
        <v>R-D3</v>
      </c>
      <c r="N37" s="4" t="str">
        <f>AE2114_SDOMCD_DOC!B349</f>
        <v>CRW 09-20 DRW</v>
      </c>
      <c r="O37" s="6">
        <f>AE2114_SDOMCD_DOC!H349</f>
        <v>36.488888888888894</v>
      </c>
      <c r="P37" s="6">
        <f>AE2114_SDOMCD_DOC!I349</f>
        <v>0.47777777777777652</v>
      </c>
      <c r="Q37" s="6">
        <f t="shared" si="1"/>
        <v>34.35239316239317</v>
      </c>
      <c r="R37" s="6"/>
      <c r="S37" s="6"/>
      <c r="T37" s="6"/>
      <c r="U37" s="7"/>
      <c r="V37" s="7"/>
      <c r="W37" s="7"/>
      <c r="X37" s="7"/>
      <c r="Y37">
        <f t="shared" si="0"/>
        <v>500</v>
      </c>
      <c r="Z37">
        <f t="shared" si="0"/>
        <v>52</v>
      </c>
      <c r="AA37">
        <f t="shared" si="0"/>
        <v>3</v>
      </c>
      <c r="AB37">
        <f t="shared" si="0"/>
        <v>47.54</v>
      </c>
      <c r="AC37">
        <f t="shared" si="0"/>
        <v>47.54</v>
      </c>
      <c r="AD37">
        <f t="shared" si="0"/>
        <v>0</v>
      </c>
    </row>
    <row r="38" spans="1:30" x14ac:dyDescent="0.2">
      <c r="H38" s="7"/>
      <c r="I38" s="7"/>
      <c r="J38" s="7"/>
      <c r="L38" s="4">
        <f>AE2114_SDOMCD_DOC!C414</f>
        <v>68</v>
      </c>
      <c r="M38" s="4" t="str">
        <f>AE2114_SDOMCD_DOC!A414</f>
        <v>R-D4</v>
      </c>
      <c r="N38" s="4" t="str">
        <f>AE2114_SDOMCD_DOC!B414</f>
        <v>CRW 09-20 DRW</v>
      </c>
      <c r="O38" s="6">
        <f>AE2114_SDOMCD_DOC!H414</f>
        <v>35.662962962962965</v>
      </c>
      <c r="P38" s="6">
        <f>AE2114_SDOMCD_DOC!I414</f>
        <v>0.7112268424343795</v>
      </c>
      <c r="Q38" s="6">
        <f t="shared" si="1"/>
        <v>33.526467236467241</v>
      </c>
      <c r="R38" s="6"/>
      <c r="S38" s="6"/>
      <c r="T38" s="6"/>
      <c r="U38" s="7"/>
      <c r="V38" s="7"/>
      <c r="W38" s="7"/>
      <c r="X38" s="7"/>
    </row>
    <row r="39" spans="1:30" x14ac:dyDescent="0.2">
      <c r="A39" t="s">
        <v>31</v>
      </c>
      <c r="B39" t="s">
        <v>32</v>
      </c>
      <c r="C39">
        <v>61</v>
      </c>
      <c r="D39">
        <v>1</v>
      </c>
      <c r="E39">
        <v>6.423</v>
      </c>
      <c r="F39">
        <v>6.423</v>
      </c>
      <c r="G39">
        <v>0</v>
      </c>
      <c r="H39" s="7">
        <f>AVERAGE(F39:F43)/B$13</f>
        <v>69.62444444444445</v>
      </c>
      <c r="I39" s="7">
        <f>STDEV(F39:F43)/B$13</f>
        <v>1.0570574111042284</v>
      </c>
      <c r="J39" s="7">
        <f>I39/H39*100</f>
        <v>1.5182274265005993</v>
      </c>
      <c r="L39" s="4"/>
      <c r="M39" s="4"/>
      <c r="N39" s="4"/>
      <c r="O39" s="6"/>
      <c r="P39" s="6"/>
      <c r="Q39" s="6"/>
      <c r="R39" s="6"/>
      <c r="S39" s="6"/>
      <c r="T39" s="6"/>
      <c r="U39" s="7"/>
      <c r="V39" s="7"/>
      <c r="W39" s="7"/>
      <c r="X39" s="7"/>
    </row>
    <row r="40" spans="1:30" x14ac:dyDescent="0.2">
      <c r="A40" t="s">
        <v>31</v>
      </c>
      <c r="B40" t="s">
        <v>32</v>
      </c>
      <c r="C40">
        <v>61</v>
      </c>
      <c r="D40">
        <v>2</v>
      </c>
      <c r="E40">
        <v>6.1689999999999996</v>
      </c>
      <c r="F40">
        <v>6.1689999999999996</v>
      </c>
      <c r="G40">
        <v>0</v>
      </c>
      <c r="H40" s="7"/>
      <c r="I40" s="7"/>
      <c r="J40" s="7"/>
      <c r="L40" s="4">
        <f>AE2114_SDOMCD_DOC!C156</f>
        <v>9</v>
      </c>
      <c r="M40" s="4" t="str">
        <f>AE2114_SDOMCD_DOC!A156</f>
        <v>X01</v>
      </c>
      <c r="N40" s="4" t="str">
        <f>AE2114_SDOMCD_DOC!B156</f>
        <v>AE2114 SDOM C TOC-T0</v>
      </c>
      <c r="O40" s="6">
        <f>AE2114_SDOMCD_DOC!H156</f>
        <v>82.211111111111109</v>
      </c>
      <c r="P40" s="6">
        <f>AE2114_SDOMCD_DOC!I156</f>
        <v>2.2451868959021777</v>
      </c>
      <c r="Q40" s="6">
        <f t="shared" ref="Q40:Q67" si="2">(O40-Q$2)</f>
        <v>80.074615384615385</v>
      </c>
      <c r="R40" s="6"/>
      <c r="S40" s="6"/>
      <c r="T40" s="6"/>
      <c r="U40" s="7"/>
      <c r="V40" s="7"/>
      <c r="W40" s="7"/>
      <c r="X40" s="7"/>
    </row>
    <row r="41" spans="1:30" x14ac:dyDescent="0.2">
      <c r="A41" t="s">
        <v>31</v>
      </c>
      <c r="B41" t="s">
        <v>32</v>
      </c>
      <c r="C41">
        <v>61</v>
      </c>
      <c r="D41">
        <v>3</v>
      </c>
      <c r="E41">
        <v>6.2709999999999999</v>
      </c>
      <c r="F41">
        <v>6.2709999999999999</v>
      </c>
      <c r="G41">
        <v>0</v>
      </c>
      <c r="H41" s="7"/>
      <c r="I41" s="7"/>
      <c r="J41" s="7"/>
      <c r="L41" s="4">
        <f>AE2114_SDOMCD_DOC!C163</f>
        <v>10</v>
      </c>
      <c r="M41" s="4" t="str">
        <f>AE2114_SDOMCD_DOC!A163</f>
        <v>X02</v>
      </c>
      <c r="N41" s="4" t="str">
        <f>AE2114_SDOMCD_DOC!B163</f>
        <v>AE2114 SDOM C TOC-T0</v>
      </c>
      <c r="O41" s="6">
        <f>AE2114_SDOMCD_DOC!H163</f>
        <v>77.677777777777777</v>
      </c>
      <c r="P41" s="6">
        <f>AE2114_SDOMCD_DOC!I163</f>
        <v>1.2670077513477569</v>
      </c>
      <c r="Q41" s="6">
        <f t="shared" si="2"/>
        <v>75.541282051282053</v>
      </c>
      <c r="R41" s="6"/>
      <c r="S41" s="6"/>
      <c r="T41" s="6"/>
      <c r="U41" s="7"/>
      <c r="V41" s="7"/>
      <c r="W41" s="7"/>
      <c r="X41" s="7"/>
    </row>
    <row r="42" spans="1:30" x14ac:dyDescent="0.2">
      <c r="A42" t="s">
        <v>31</v>
      </c>
      <c r="B42" t="s">
        <v>32</v>
      </c>
      <c r="C42">
        <v>61</v>
      </c>
      <c r="D42">
        <v>4</v>
      </c>
      <c r="E42">
        <v>6.24</v>
      </c>
      <c r="F42">
        <v>6.24</v>
      </c>
      <c r="G42">
        <v>0</v>
      </c>
      <c r="H42" s="7"/>
      <c r="I42" s="7"/>
      <c r="J42" s="7"/>
      <c r="L42" s="4">
        <f>AE2114_SDOMCD_DOC!C169</f>
        <v>11</v>
      </c>
      <c r="M42" s="4" t="str">
        <f>AE2114_SDOMCD_DOC!A169</f>
        <v>X03</v>
      </c>
      <c r="N42" s="4" t="str">
        <f>AE2114_SDOMCD_DOC!B169</f>
        <v>AE2114 SDOM D TOC-T0</v>
      </c>
      <c r="O42" s="6">
        <f>AE2114_SDOMCD_DOC!H169</f>
        <v>78.351851851851848</v>
      </c>
      <c r="P42" s="6">
        <f>AE2114_SDOMCD_DOC!I169</f>
        <v>2.6799975431473304</v>
      </c>
      <c r="Q42" s="6">
        <f t="shared" si="2"/>
        <v>76.215356125356124</v>
      </c>
      <c r="R42" s="6"/>
      <c r="S42" s="6"/>
      <c r="T42" s="6"/>
      <c r="U42" s="7"/>
      <c r="V42" s="7"/>
      <c r="W42" s="7"/>
      <c r="X42" s="7"/>
    </row>
    <row r="43" spans="1:30" x14ac:dyDescent="0.2">
      <c r="A43" t="s">
        <v>31</v>
      </c>
      <c r="B43" t="s">
        <v>32</v>
      </c>
      <c r="C43">
        <v>61</v>
      </c>
      <c r="D43">
        <v>5</v>
      </c>
      <c r="E43">
        <v>6.2279999999999998</v>
      </c>
      <c r="F43">
        <v>6.2279999999999998</v>
      </c>
      <c r="G43">
        <v>0</v>
      </c>
      <c r="H43" s="7"/>
      <c r="I43" s="7"/>
      <c r="J43" s="7"/>
      <c r="L43" s="4">
        <f>AE2114_SDOMCD_DOC!C176</f>
        <v>12</v>
      </c>
      <c r="M43" s="4" t="str">
        <f>AE2114_SDOMCD_DOC!A176</f>
        <v>X04</v>
      </c>
      <c r="N43" s="4" t="str">
        <f>AE2114_SDOMCD_DOC!B176</f>
        <v>AE2114 SDOM D TOC-T0</v>
      </c>
      <c r="O43" s="6">
        <f>AE2114_SDOMCD_DOC!H176</f>
        <v>81.87777777777778</v>
      </c>
      <c r="P43" s="6">
        <f>AE2114_SDOMCD_DOC!I176</f>
        <v>1.1045919865679446</v>
      </c>
      <c r="Q43" s="6">
        <f t="shared" si="2"/>
        <v>79.741282051282056</v>
      </c>
      <c r="R43" s="6"/>
      <c r="S43" s="6"/>
      <c r="T43" s="6"/>
      <c r="U43" s="7"/>
      <c r="V43" s="7"/>
      <c r="W43" s="7"/>
      <c r="X43" s="7"/>
    </row>
    <row r="44" spans="1:30" x14ac:dyDescent="0.2">
      <c r="H44" s="7"/>
      <c r="I44" s="7"/>
      <c r="J44" s="7"/>
      <c r="L44" s="4">
        <f>AE2114_SDOMCD_DOC!C183</f>
        <v>13</v>
      </c>
      <c r="M44" s="4" t="str">
        <f>AE2114_SDOMCD_DOC!A183</f>
        <v>X05</v>
      </c>
      <c r="N44" s="4" t="str">
        <f>AE2114_SDOMCD_DOC!B183</f>
        <v>AE2114 SDOM CD TOC-T0</v>
      </c>
      <c r="O44" s="6">
        <f>AE2114_SDOMCD_DOC!H183</f>
        <v>84.503703703703721</v>
      </c>
      <c r="P44" s="6">
        <f>AE2114_SDOMCD_DOC!I183</f>
        <v>3.2061733148884626</v>
      </c>
      <c r="Q44" s="6">
        <f t="shared" si="2"/>
        <v>82.367207977207997</v>
      </c>
      <c r="R44" s="6"/>
      <c r="S44" s="6"/>
      <c r="T44" s="6"/>
      <c r="U44" s="7"/>
      <c r="V44" s="7"/>
      <c r="W44" s="7"/>
      <c r="X44" s="7"/>
    </row>
    <row r="45" spans="1:30" x14ac:dyDescent="0.2">
      <c r="H45" s="7"/>
      <c r="I45" s="7"/>
      <c r="J45" s="7"/>
      <c r="L45" s="4">
        <f>AE2114_SDOMCD_DOC!C190</f>
        <v>14</v>
      </c>
      <c r="M45" s="4" t="str">
        <f>AE2114_SDOMCD_DOC!A190</f>
        <v>X06</v>
      </c>
      <c r="N45" s="4" t="str">
        <f>AE2114_SDOMCD_DOC!B190</f>
        <v>AE2114 SDOM CD TOC-T0</v>
      </c>
      <c r="O45" s="6">
        <f>AE2114_SDOMCD_DOC!H190</f>
        <v>59.337037037037042</v>
      </c>
      <c r="P45" s="6">
        <f>AE2114_SDOMCD_DOC!I190</f>
        <v>1.0087477466943389</v>
      </c>
      <c r="Q45" s="6">
        <f t="shared" si="2"/>
        <v>57.200541310541318</v>
      </c>
      <c r="R45" s="6"/>
      <c r="S45" s="6"/>
      <c r="T45" s="6"/>
      <c r="U45" s="7"/>
      <c r="V45" s="7"/>
      <c r="W45" s="7"/>
      <c r="X45" s="7"/>
    </row>
    <row r="46" spans="1:30" x14ac:dyDescent="0.2">
      <c r="A46" t="s">
        <v>33</v>
      </c>
      <c r="B46" t="s">
        <v>32</v>
      </c>
      <c r="C46">
        <v>62</v>
      </c>
      <c r="D46">
        <v>1</v>
      </c>
      <c r="E46">
        <v>5.3620000000000001</v>
      </c>
      <c r="F46">
        <v>5.3620000000000001</v>
      </c>
      <c r="G46">
        <v>0</v>
      </c>
      <c r="H46" s="7">
        <f>AVERAGE(F46:F50)/B$13</f>
        <v>59.724444444444451</v>
      </c>
      <c r="I46" s="7">
        <f>STDEV(F46:F50)/B$13</f>
        <v>0.43782571649537733</v>
      </c>
      <c r="J46" s="7">
        <f>I46/H46*100</f>
        <v>0.73307624803884419</v>
      </c>
      <c r="L46" s="4">
        <f>AE2114_SDOMCD_DOC!C196</f>
        <v>15</v>
      </c>
      <c r="M46" s="4" t="str">
        <f>AE2114_SDOMCD_DOC!A196</f>
        <v>X07</v>
      </c>
      <c r="N46" s="4" t="str">
        <f>AE2114_SDOMCD_DOC!B196</f>
        <v>AE2114 SDOM CD TOC-T0</v>
      </c>
      <c r="O46" s="6">
        <f>AE2114_SDOMCD_DOC!H196</f>
        <v>61.496296296296293</v>
      </c>
      <c r="P46" s="6">
        <f>AE2114_SDOMCD_DOC!I196</f>
        <v>0.57373944847161129</v>
      </c>
      <c r="Q46" s="6">
        <f t="shared" si="2"/>
        <v>59.359800569800569</v>
      </c>
      <c r="R46" s="6"/>
      <c r="S46" s="6"/>
      <c r="T46" s="6"/>
      <c r="U46" s="7"/>
      <c r="V46" s="7"/>
      <c r="W46" s="7"/>
      <c r="X46" s="7"/>
    </row>
    <row r="47" spans="1:30" x14ac:dyDescent="0.2">
      <c r="A47" t="s">
        <v>33</v>
      </c>
      <c r="B47" t="s">
        <v>32</v>
      </c>
      <c r="C47">
        <v>62</v>
      </c>
      <c r="D47">
        <v>2</v>
      </c>
      <c r="E47">
        <v>5.359</v>
      </c>
      <c r="F47">
        <v>5.359</v>
      </c>
      <c r="G47">
        <v>0</v>
      </c>
      <c r="H47" s="7"/>
      <c r="I47" s="7"/>
      <c r="J47" s="7"/>
      <c r="L47" s="4">
        <f>AE2114_SDOMCD_DOC!C201</f>
        <v>16</v>
      </c>
      <c r="M47" s="4" t="str">
        <f>AE2114_SDOMCD_DOC!A201</f>
        <v>X08</v>
      </c>
      <c r="N47" s="4" t="str">
        <f>AE2114_SDOMCD_DOC!B201</f>
        <v>AE2114 SDOM C DOC-T0</v>
      </c>
      <c r="O47" s="6">
        <f>AE2114_SDOMCD_DOC!H201</f>
        <v>81.244444444444454</v>
      </c>
      <c r="P47" s="6">
        <f>AE2114_SDOMCD_DOC!I201</f>
        <v>1.5408431233789457</v>
      </c>
      <c r="Q47" s="6">
        <f t="shared" si="2"/>
        <v>79.10794871794873</v>
      </c>
      <c r="R47" s="6"/>
      <c r="S47" s="6"/>
      <c r="T47" s="6"/>
      <c r="U47" s="7"/>
      <c r="V47" s="7"/>
      <c r="W47" s="7"/>
      <c r="X47" s="7"/>
    </row>
    <row r="48" spans="1:30" x14ac:dyDescent="0.2">
      <c r="A48" t="s">
        <v>33</v>
      </c>
      <c r="B48" t="s">
        <v>32</v>
      </c>
      <c r="C48">
        <v>62</v>
      </c>
      <c r="D48">
        <v>3</v>
      </c>
      <c r="E48">
        <v>5.431</v>
      </c>
      <c r="F48">
        <v>5.431</v>
      </c>
      <c r="G48">
        <v>0</v>
      </c>
      <c r="H48" s="7"/>
      <c r="I48" s="7"/>
      <c r="J48" s="7"/>
      <c r="L48" s="4">
        <f>AE2114_SDOMCD_DOC!C206</f>
        <v>17</v>
      </c>
      <c r="M48" s="4" t="str">
        <f>AE2114_SDOMCD_DOC!A206</f>
        <v>X09</v>
      </c>
      <c r="N48" s="4" t="str">
        <f>AE2114_SDOMCD_DOC!B206</f>
        <v>AE2114 SDOM C DOC-T0</v>
      </c>
      <c r="O48" s="6">
        <f>AE2114_SDOMCD_DOC!H206</f>
        <v>83.181481481481484</v>
      </c>
      <c r="P48" s="6">
        <f>AE2114_SDOMCD_DOC!I206</f>
        <v>0.55792089059705208</v>
      </c>
      <c r="Q48" s="6">
        <f t="shared" si="2"/>
        <v>81.04498575498576</v>
      </c>
      <c r="R48" s="6"/>
      <c r="S48" s="6"/>
      <c r="T48" s="6"/>
      <c r="U48" s="7"/>
      <c r="V48" s="7"/>
      <c r="W48" s="7"/>
      <c r="X48" s="7"/>
    </row>
    <row r="49" spans="1:24" x14ac:dyDescent="0.2">
      <c r="A49" t="s">
        <v>33</v>
      </c>
      <c r="B49" t="s">
        <v>32</v>
      </c>
      <c r="C49">
        <v>62</v>
      </c>
      <c r="D49">
        <v>4</v>
      </c>
      <c r="E49">
        <v>5.3280000000000003</v>
      </c>
      <c r="F49">
        <v>5.3280000000000003</v>
      </c>
      <c r="G49">
        <v>0</v>
      </c>
      <c r="H49" s="7"/>
      <c r="I49" s="7"/>
      <c r="J49" s="7"/>
      <c r="L49" s="4">
        <f>AE2114_SDOMCD_DOC!C213</f>
        <v>18</v>
      </c>
      <c r="M49" s="4" t="str">
        <f>AE2114_SDOMCD_DOC!A213</f>
        <v>X10</v>
      </c>
      <c r="N49" s="4" t="str">
        <f>AE2114_SDOMCD_DOC!B213</f>
        <v>AE2114 SDOM D DOC-T0</v>
      </c>
      <c r="O49" s="6">
        <f>AE2114_SDOMCD_DOC!H213</f>
        <v>81.096296296296302</v>
      </c>
      <c r="P49" s="6">
        <f>AE2114_SDOMCD_DOC!I213</f>
        <v>1.4522155629080229</v>
      </c>
      <c r="Q49" s="6">
        <f t="shared" si="2"/>
        <v>78.959800569800578</v>
      </c>
      <c r="R49" s="6"/>
      <c r="S49" s="6"/>
      <c r="T49" s="6"/>
      <c r="U49" s="7"/>
      <c r="V49" s="7"/>
      <c r="W49" s="7"/>
      <c r="X49" s="7"/>
    </row>
    <row r="50" spans="1:24" x14ac:dyDescent="0.2">
      <c r="A50" t="s">
        <v>33</v>
      </c>
      <c r="B50" t="s">
        <v>32</v>
      </c>
      <c r="C50">
        <v>62</v>
      </c>
      <c r="D50">
        <v>5</v>
      </c>
      <c r="E50">
        <v>5.3959999999999999</v>
      </c>
      <c r="F50">
        <v>5.3959999999999999</v>
      </c>
      <c r="G50">
        <v>0</v>
      </c>
      <c r="H50" s="7"/>
      <c r="I50" s="7"/>
      <c r="J50" s="7"/>
      <c r="L50" s="4">
        <f>AE2114_SDOMCD_DOC!C219</f>
        <v>19</v>
      </c>
      <c r="M50" s="4" t="str">
        <f>AE2114_SDOMCD_DOC!A219</f>
        <v>X11</v>
      </c>
      <c r="N50" s="4" t="str">
        <f>AE2114_SDOMCD_DOC!B219</f>
        <v>AE2114 SDOM D DOC-T0</v>
      </c>
      <c r="O50" s="6">
        <f>AE2114_SDOMCD_DOC!H219</f>
        <v>85.688888888888883</v>
      </c>
      <c r="P50" s="6">
        <f>AE2114_SDOMCD_DOC!I219</f>
        <v>1.462114146630755</v>
      </c>
      <c r="Q50" s="6">
        <f t="shared" si="2"/>
        <v>83.552393162393159</v>
      </c>
      <c r="R50" s="6"/>
      <c r="S50" s="6"/>
      <c r="T50" s="6"/>
      <c r="U50" s="7"/>
      <c r="V50" s="7"/>
      <c r="W50" s="7"/>
      <c r="X50" s="7"/>
    </row>
    <row r="51" spans="1:24" x14ac:dyDescent="0.2">
      <c r="H51" s="7"/>
      <c r="I51" s="7"/>
      <c r="J51" s="7"/>
      <c r="L51" s="4">
        <f>AE2114_SDOMCD_DOC!C264</f>
        <v>20</v>
      </c>
      <c r="M51" s="4" t="str">
        <f>AE2114_SDOMCD_DOC!A264</f>
        <v>X12</v>
      </c>
      <c r="N51" s="4" t="str">
        <f>AE2114_SDOMCD_DOC!B264</f>
        <v>AE2114 SDOM C TOC-T7</v>
      </c>
      <c r="O51" s="6">
        <f>AE2114_SDOMCD_DOC!H264</f>
        <v>60.514814814814805</v>
      </c>
      <c r="P51" s="6">
        <f>AE2114_SDOMCD_DOC!I264</f>
        <v>0.58207094444074448</v>
      </c>
      <c r="Q51" s="6">
        <f t="shared" si="2"/>
        <v>58.378319088319081</v>
      </c>
      <c r="R51" s="6"/>
      <c r="S51" s="6"/>
      <c r="T51" s="6"/>
      <c r="U51" s="7"/>
      <c r="V51" s="7"/>
      <c r="W51" s="7"/>
      <c r="X51" s="7"/>
    </row>
    <row r="52" spans="1:24" x14ac:dyDescent="0.2">
      <c r="H52" s="7"/>
      <c r="I52" s="7"/>
      <c r="J52" s="7"/>
      <c r="L52" s="4">
        <f>AE2114_SDOMCD_DOC!C269</f>
        <v>21</v>
      </c>
      <c r="M52" s="4" t="str">
        <f>AE2114_SDOMCD_DOC!A269</f>
        <v>X13</v>
      </c>
      <c r="N52" s="4" t="str">
        <f>AE2114_SDOMCD_DOC!B269</f>
        <v>AE2114 SDOM C TOC-T7</v>
      </c>
      <c r="O52" s="6">
        <f>AE2114_SDOMCD_DOC!H269</f>
        <v>61.222222222222229</v>
      </c>
      <c r="P52" s="6">
        <f>AE2114_SDOMCD_DOC!I269</f>
        <v>0.56775494626849854</v>
      </c>
      <c r="Q52" s="6">
        <f t="shared" si="2"/>
        <v>59.085726495726504</v>
      </c>
      <c r="R52" s="6"/>
      <c r="S52" s="6"/>
      <c r="T52" s="6"/>
      <c r="U52" s="7"/>
      <c r="V52" s="7"/>
      <c r="W52" s="7"/>
      <c r="X52" s="7"/>
    </row>
    <row r="53" spans="1:24" x14ac:dyDescent="0.2">
      <c r="A53" t="s">
        <v>143</v>
      </c>
      <c r="B53" t="s">
        <v>32</v>
      </c>
      <c r="C53">
        <v>63</v>
      </c>
      <c r="D53">
        <v>1</v>
      </c>
      <c r="E53">
        <v>4.5629999999999997</v>
      </c>
      <c r="F53">
        <v>4.5629999999999997</v>
      </c>
      <c r="G53">
        <v>0</v>
      </c>
      <c r="H53" s="7">
        <f>AVERAGE(F53:F57)/B$13</f>
        <v>53.217777777777769</v>
      </c>
      <c r="I53" s="7">
        <f>STDEV(F53:F57)/B$13</f>
        <v>1.4642783584793948</v>
      </c>
      <c r="J53" s="7">
        <f>I53/H53*100</f>
        <v>2.7514834696664763</v>
      </c>
      <c r="L53" s="4">
        <f>AE2114_SDOMCD_DOC!C274</f>
        <v>22</v>
      </c>
      <c r="M53" s="4" t="str">
        <f>AE2114_SDOMCD_DOC!A274</f>
        <v>X14</v>
      </c>
      <c r="N53" s="4" t="str">
        <f>AE2114_SDOMCD_DOC!B274</f>
        <v>AE2114 SDOM D TOC-T7</v>
      </c>
      <c r="O53" s="6">
        <f>AE2114_SDOMCD_DOC!H274</f>
        <v>64.17407407407407</v>
      </c>
      <c r="P53" s="6">
        <f>AE2114_SDOMCD_DOC!I274</f>
        <v>0.48206517326573345</v>
      </c>
      <c r="Q53" s="6">
        <f t="shared" si="2"/>
        <v>62.037578347578346</v>
      </c>
      <c r="R53" s="6"/>
      <c r="S53" s="6"/>
      <c r="T53" s="6"/>
      <c r="U53" s="7"/>
      <c r="V53" s="7"/>
      <c r="W53" s="7"/>
      <c r="X53" s="7"/>
    </row>
    <row r="54" spans="1:24" x14ac:dyDescent="0.2">
      <c r="A54" t="s">
        <v>143</v>
      </c>
      <c r="B54" t="s">
        <v>32</v>
      </c>
      <c r="C54">
        <v>63</v>
      </c>
      <c r="D54">
        <v>2</v>
      </c>
      <c r="E54">
        <v>4.8929999999999998</v>
      </c>
      <c r="F54">
        <v>4.8929999999999998</v>
      </c>
      <c r="G54">
        <v>0</v>
      </c>
      <c r="H54" s="7"/>
      <c r="I54" s="7"/>
      <c r="J54" s="7"/>
      <c r="L54" s="4">
        <f>AE2114_SDOMCD_DOC!C279</f>
        <v>23</v>
      </c>
      <c r="M54" s="4" t="str">
        <f>AE2114_SDOMCD_DOC!A279</f>
        <v>X15</v>
      </c>
      <c r="N54" s="4" t="str">
        <f>AE2114_SDOMCD_DOC!B279</f>
        <v>AE2114 SDOM D TOC-T7</v>
      </c>
      <c r="O54" s="6">
        <f>AE2114_SDOMCD_DOC!H279</f>
        <v>66.648148148148152</v>
      </c>
      <c r="P54" s="6">
        <f>AE2114_SDOMCD_DOC!I279</f>
        <v>1.0388938403526256</v>
      </c>
      <c r="Q54" s="6">
        <f t="shared" si="2"/>
        <v>64.511652421652428</v>
      </c>
      <c r="R54" s="6"/>
      <c r="S54" s="6"/>
      <c r="T54" s="6"/>
      <c r="U54" s="7"/>
      <c r="V54" s="7"/>
      <c r="W54" s="7"/>
      <c r="X54" s="7"/>
    </row>
    <row r="55" spans="1:24" x14ac:dyDescent="0.2">
      <c r="A55" t="s">
        <v>143</v>
      </c>
      <c r="B55" t="s">
        <v>32</v>
      </c>
      <c r="C55">
        <v>63</v>
      </c>
      <c r="D55">
        <v>3</v>
      </c>
      <c r="E55">
        <v>4.8419999999999996</v>
      </c>
      <c r="F55">
        <v>4.8419999999999996</v>
      </c>
      <c r="G55">
        <v>0</v>
      </c>
      <c r="H55" s="7"/>
      <c r="I55" s="7"/>
      <c r="J55" s="7"/>
      <c r="L55" s="4">
        <f>AE2114_SDOMCD_DOC!C285</f>
        <v>24</v>
      </c>
      <c r="M55" s="4" t="str">
        <f>AE2114_SDOMCD_DOC!A285</f>
        <v>X16</v>
      </c>
      <c r="N55" s="4" t="str">
        <f>AE2114_SDOMCD_DOC!B285</f>
        <v>AE2114 SDOM CD TOC-T7</v>
      </c>
      <c r="O55" s="6">
        <f>AE2114_SDOMCD_DOC!H285</f>
        <v>61.0037037037037</v>
      </c>
      <c r="P55" s="6">
        <f>AE2114_SDOMCD_DOC!I285</f>
        <v>0.30334215154730443</v>
      </c>
      <c r="Q55" s="6">
        <f t="shared" si="2"/>
        <v>58.867207977207975</v>
      </c>
      <c r="R55" s="6"/>
      <c r="S55" s="6"/>
      <c r="T55" s="6"/>
      <c r="U55" s="7"/>
      <c r="V55" s="7"/>
      <c r="W55" s="7"/>
      <c r="X55" s="7"/>
    </row>
    <row r="56" spans="1:24" x14ac:dyDescent="0.2">
      <c r="A56" t="s">
        <v>143</v>
      </c>
      <c r="B56" t="s">
        <v>32</v>
      </c>
      <c r="C56">
        <v>63</v>
      </c>
      <c r="D56">
        <v>4</v>
      </c>
      <c r="E56">
        <v>4.7919999999999998</v>
      </c>
      <c r="F56">
        <v>4.7919999999999998</v>
      </c>
      <c r="G56">
        <v>0</v>
      </c>
      <c r="H56" s="7"/>
      <c r="I56" s="7"/>
      <c r="J56" s="7"/>
      <c r="L56" s="4">
        <f>AE2114_SDOMCD_DOC!C291</f>
        <v>25</v>
      </c>
      <c r="M56" s="4" t="str">
        <f>AE2114_SDOMCD_DOC!A291</f>
        <v>X17</v>
      </c>
      <c r="N56" s="4" t="str">
        <f>AE2114_SDOMCD_DOC!B291</f>
        <v>AE2114 SDOM CD TOC-T7</v>
      </c>
      <c r="O56" s="6">
        <f>AE2114_SDOMCD_DOC!H291</f>
        <v>60.581481481481475</v>
      </c>
      <c r="P56" s="6">
        <f>AE2114_SDOMCD_DOC!I291</f>
        <v>0.44086521740515422</v>
      </c>
      <c r="Q56" s="6">
        <f t="shared" si="2"/>
        <v>58.444985754985751</v>
      </c>
      <c r="R56" s="6"/>
      <c r="S56" s="6"/>
      <c r="T56" s="6"/>
      <c r="U56" s="7"/>
      <c r="V56" s="7"/>
      <c r="W56" s="7"/>
      <c r="X56" s="7"/>
    </row>
    <row r="57" spans="1:24" x14ac:dyDescent="0.2">
      <c r="A57" t="s">
        <v>143</v>
      </c>
      <c r="B57" t="s">
        <v>32</v>
      </c>
      <c r="C57">
        <v>63</v>
      </c>
      <c r="D57">
        <v>5</v>
      </c>
      <c r="E57">
        <v>4.8579999999999997</v>
      </c>
      <c r="F57">
        <v>4.8579999999999997</v>
      </c>
      <c r="G57">
        <v>0</v>
      </c>
      <c r="H57" s="7"/>
      <c r="I57" s="7"/>
      <c r="J57" s="7"/>
      <c r="L57" s="4">
        <f>AE2114_SDOMCD_DOC!C296</f>
        <v>26</v>
      </c>
      <c r="M57" s="4" t="str">
        <f>AE2114_SDOMCD_DOC!A296</f>
        <v>X18</v>
      </c>
      <c r="N57" s="4" t="str">
        <f>AE2114_SDOMCD_DOC!B296</f>
        <v>AE2114 SDOM CD TOC-T7</v>
      </c>
      <c r="O57" s="6">
        <f>AE2114_SDOMCD_DOC!H296</f>
        <v>59.003703703703707</v>
      </c>
      <c r="P57" s="6">
        <f>AE2114_SDOMCD_DOC!I296</f>
        <v>0.98940893524985851</v>
      </c>
      <c r="Q57" s="6">
        <f t="shared" si="2"/>
        <v>56.867207977207983</v>
      </c>
      <c r="R57" s="6"/>
      <c r="S57" s="6"/>
      <c r="T57" s="6"/>
      <c r="U57" s="7"/>
      <c r="V57" s="7"/>
      <c r="W57" s="7"/>
      <c r="X57" s="7"/>
    </row>
    <row r="58" spans="1:24" x14ac:dyDescent="0.2">
      <c r="H58" s="7"/>
      <c r="I58" s="7"/>
      <c r="J58" s="7"/>
      <c r="L58" s="4">
        <f>AE2114_SDOMCD_DOC!C301</f>
        <v>27</v>
      </c>
      <c r="M58" s="4" t="str">
        <f>AE2114_SDOMCD_DOC!A301</f>
        <v>X19</v>
      </c>
      <c r="N58" s="4" t="str">
        <f>AE2114_SDOMCD_DOC!B301</f>
        <v>AE2114 SDOM C DOC-T7</v>
      </c>
      <c r="O58" s="6">
        <f>AE2114_SDOMCD_DOC!H301</f>
        <v>62.385185185185172</v>
      </c>
      <c r="P58" s="6">
        <f>AE2114_SDOMCD_DOC!I301</f>
        <v>0.52520816958533179</v>
      </c>
      <c r="Q58" s="6">
        <f t="shared" si="2"/>
        <v>60.248689458689448</v>
      </c>
      <c r="R58" s="6"/>
      <c r="S58" s="6"/>
      <c r="T58" s="6"/>
      <c r="U58" s="7"/>
      <c r="V58" s="7"/>
      <c r="W58" s="7"/>
      <c r="X58" s="7"/>
    </row>
    <row r="59" spans="1:24" x14ac:dyDescent="0.2">
      <c r="H59" s="7"/>
      <c r="I59" s="7"/>
      <c r="J59" s="7"/>
      <c r="L59" s="4">
        <f>AE2114_SDOMCD_DOC!C306</f>
        <v>28</v>
      </c>
      <c r="M59" s="4" t="str">
        <f>AE2114_SDOMCD_DOC!A306</f>
        <v>X20</v>
      </c>
      <c r="N59" s="4" t="str">
        <f>AE2114_SDOMCD_DOC!B306</f>
        <v>AE2114 SDOM C DOC-T7</v>
      </c>
      <c r="O59" s="6">
        <f>AE2114_SDOMCD_DOC!H306</f>
        <v>62.648148148148145</v>
      </c>
      <c r="P59" s="6">
        <f>AE2114_SDOMCD_DOC!I306</f>
        <v>1.3867687521776866</v>
      </c>
      <c r="Q59" s="6">
        <f t="shared" si="2"/>
        <v>60.511652421652421</v>
      </c>
      <c r="R59" s="6"/>
      <c r="S59" s="6"/>
      <c r="T59" s="6"/>
      <c r="U59" s="7"/>
      <c r="V59" s="7"/>
      <c r="W59" s="7"/>
      <c r="X59" s="7"/>
    </row>
    <row r="60" spans="1:24" x14ac:dyDescent="0.2">
      <c r="A60" t="s">
        <v>34</v>
      </c>
      <c r="B60" t="s">
        <v>35</v>
      </c>
      <c r="C60">
        <v>0</v>
      </c>
      <c r="D60">
        <v>1</v>
      </c>
      <c r="E60">
        <v>0.13159999999999999</v>
      </c>
      <c r="F60">
        <v>0.13159999999999999</v>
      </c>
      <c r="G60">
        <v>0</v>
      </c>
      <c r="H60" s="7">
        <f>AVERAGE(F60:F64)/B$13</f>
        <v>1.6666666666666667</v>
      </c>
      <c r="I60" s="7">
        <f>STDEV(F60:F64)/B$13</f>
        <v>0.62238192394964298</v>
      </c>
      <c r="J60" s="7">
        <f>I60/H60*100</f>
        <v>37.342915436978579</v>
      </c>
      <c r="L60" s="4">
        <f>AE2114_SDOMCD_DOC!C313</f>
        <v>29</v>
      </c>
      <c r="M60" s="4" t="str">
        <f>AE2114_SDOMCD_DOC!A313</f>
        <v>X21</v>
      </c>
      <c r="N60" s="4" t="str">
        <f>AE2114_SDOMCD_DOC!B313</f>
        <v>AE2114 SDOM D DOC-T7</v>
      </c>
      <c r="O60" s="6">
        <f>AE2114_SDOMCD_DOC!H313</f>
        <v>63.44074074074075</v>
      </c>
      <c r="P60" s="6">
        <f>AE2114_SDOMCD_DOC!I313</f>
        <v>0.23891042107955843</v>
      </c>
      <c r="Q60" s="6">
        <f t="shared" si="2"/>
        <v>61.304245014245026</v>
      </c>
      <c r="R60" s="6"/>
      <c r="S60" s="6"/>
      <c r="T60" s="6"/>
      <c r="U60" s="7"/>
      <c r="V60" s="7"/>
      <c r="W60" s="7"/>
      <c r="X60" s="7"/>
    </row>
    <row r="61" spans="1:24" x14ac:dyDescent="0.2">
      <c r="A61" t="s">
        <v>34</v>
      </c>
      <c r="B61" t="s">
        <v>35</v>
      </c>
      <c r="C61">
        <v>0</v>
      </c>
      <c r="D61">
        <v>2</v>
      </c>
      <c r="E61">
        <v>0.21290000000000001</v>
      </c>
      <c r="F61">
        <v>0.21290000000000001</v>
      </c>
      <c r="G61">
        <v>0</v>
      </c>
      <c r="H61" s="7"/>
      <c r="I61" s="7"/>
      <c r="J61" s="7"/>
      <c r="L61" s="4">
        <f>AE2114_SDOMCD_DOC!C318</f>
        <v>30</v>
      </c>
      <c r="M61" s="4" t="str">
        <f>AE2114_SDOMCD_DOC!A318</f>
        <v>X22</v>
      </c>
      <c r="N61" s="4" t="str">
        <f>AE2114_SDOMCD_DOC!B318</f>
        <v>AE2114 SDOM D DOC-T7</v>
      </c>
      <c r="O61" s="6">
        <f>AE2114_SDOMCD_DOC!H318</f>
        <v>65.018518518518519</v>
      </c>
      <c r="P61" s="6">
        <f>AE2114_SDOMCD_DOC!I318</f>
        <v>0.71200753683531648</v>
      </c>
      <c r="Q61" s="6">
        <f t="shared" si="2"/>
        <v>62.882022792022795</v>
      </c>
      <c r="R61" s="6"/>
      <c r="S61" s="6"/>
      <c r="T61" s="6"/>
      <c r="U61" s="7"/>
      <c r="V61" s="7"/>
      <c r="W61" s="7"/>
      <c r="X61" s="7"/>
    </row>
    <row r="62" spans="1:24" x14ac:dyDescent="0.2">
      <c r="A62" t="s">
        <v>34</v>
      </c>
      <c r="B62" t="s">
        <v>35</v>
      </c>
      <c r="C62">
        <v>0</v>
      </c>
      <c r="D62">
        <v>3</v>
      </c>
      <c r="E62">
        <v>0.1055</v>
      </c>
      <c r="F62">
        <v>0.1055</v>
      </c>
      <c r="G62">
        <v>0</v>
      </c>
      <c r="H62" s="7"/>
      <c r="I62" s="7"/>
      <c r="J62" s="7"/>
      <c r="L62" s="4">
        <f>AE2114_SDOMCD_DOC!C354</f>
        <v>31</v>
      </c>
      <c r="M62" s="4" t="str">
        <f>AE2114_SDOMCD_DOC!A354</f>
        <v>X23</v>
      </c>
      <c r="N62" s="4" t="str">
        <f>AE2114_SDOMCD_DOC!B354</f>
        <v>AE2114 SDOM CD TOC-T8</v>
      </c>
      <c r="O62" s="6">
        <f>AE2114_SDOMCD_DOC!H354</f>
        <v>59.603703703703708</v>
      </c>
      <c r="P62" s="6">
        <f>AE2114_SDOMCD_DOC!I354</f>
        <v>0.60003429257283136</v>
      </c>
      <c r="Q62" s="6">
        <f t="shared" si="2"/>
        <v>57.467207977207984</v>
      </c>
      <c r="R62" s="6"/>
      <c r="S62" s="6"/>
      <c r="T62" s="6"/>
      <c r="U62" s="7"/>
      <c r="V62" s="7"/>
      <c r="W62" s="7"/>
      <c r="X62" s="7"/>
    </row>
    <row r="63" spans="1:24" x14ac:dyDescent="0.2">
      <c r="H63" s="7"/>
      <c r="I63" s="7"/>
      <c r="J63" s="7"/>
      <c r="L63" s="4">
        <f>AE2114_SDOMCD_DOC!C359</f>
        <v>32</v>
      </c>
      <c r="M63" s="4" t="str">
        <f>AE2114_SDOMCD_DOC!A359</f>
        <v>X24</v>
      </c>
      <c r="N63" s="4" t="str">
        <f>AE2114_SDOMCD_DOC!B359</f>
        <v>AE2114 SDOM CD TOC-T8</v>
      </c>
      <c r="O63" s="6">
        <f>AE2114_SDOMCD_DOC!H359</f>
        <v>61.574074074074076</v>
      </c>
      <c r="P63" s="6">
        <f>AE2114_SDOMCD_DOC!I359</f>
        <v>0.70783388346727572</v>
      </c>
      <c r="Q63" s="6">
        <f t="shared" si="2"/>
        <v>59.437578347578352</v>
      </c>
      <c r="R63" s="6"/>
      <c r="S63" s="6"/>
      <c r="T63" s="6"/>
      <c r="U63" s="7"/>
      <c r="V63" s="7"/>
      <c r="W63" s="7"/>
      <c r="X63" s="7"/>
    </row>
    <row r="64" spans="1:24" x14ac:dyDescent="0.2">
      <c r="H64" s="7"/>
      <c r="I64" s="7"/>
      <c r="J64" s="7"/>
      <c r="L64" s="4">
        <f>AE2114_SDOMCD_DOC!C364</f>
        <v>33</v>
      </c>
      <c r="M64" s="4" t="str">
        <f>AE2114_SDOMCD_DOC!A364</f>
        <v>X25</v>
      </c>
      <c r="N64" s="4" t="str">
        <f>AE2114_SDOMCD_DOC!B364</f>
        <v>AE2114 SDOM CD TOC-T8</v>
      </c>
      <c r="O64" s="6">
        <f>AE2114_SDOMCD_DOC!H364</f>
        <v>59.211111111111123</v>
      </c>
      <c r="P64" s="6">
        <f>AE2114_SDOMCD_DOC!I364</f>
        <v>0.9967230257817149</v>
      </c>
      <c r="Q64" s="6">
        <f t="shared" si="2"/>
        <v>57.074615384615399</v>
      </c>
      <c r="R64" s="6"/>
      <c r="S64" s="6"/>
      <c r="T64" s="6"/>
      <c r="U64" s="7"/>
      <c r="V64" s="7"/>
      <c r="W64" s="7"/>
      <c r="X64" s="7"/>
    </row>
    <row r="65" spans="1:24" x14ac:dyDescent="0.2">
      <c r="A65" t="s">
        <v>34</v>
      </c>
      <c r="B65" t="s">
        <v>35</v>
      </c>
      <c r="C65">
        <v>0</v>
      </c>
      <c r="D65">
        <v>1</v>
      </c>
      <c r="E65">
        <v>0.14419999999999999</v>
      </c>
      <c r="F65">
        <v>0.14419999999999999</v>
      </c>
      <c r="G65">
        <v>0</v>
      </c>
      <c r="H65" s="7">
        <f>AVERAGE(F65:F69)/B$13</f>
        <v>0.95703703703703702</v>
      </c>
      <c r="I65" s="7">
        <f>STDEV(F65:F69)/B$13</f>
        <v>0.84540977961770181</v>
      </c>
      <c r="J65" s="7">
        <f>I65/H65*100</f>
        <v>88.336161182964204</v>
      </c>
      <c r="L65" s="4">
        <f>AE2114_SDOMCD_DOC!C370</f>
        <v>34</v>
      </c>
      <c r="M65" s="4" t="str">
        <f>AE2114_SDOMCD_DOC!A370</f>
        <v>X26</v>
      </c>
      <c r="N65" s="4" t="str">
        <f>AE2114_SDOMCD_DOC!B370</f>
        <v>AE2114 SDOM CD TOC-T9</v>
      </c>
      <c r="O65" s="6">
        <f>AE2114_SDOMCD_DOC!H370</f>
        <v>59.085185185185189</v>
      </c>
      <c r="P65" s="6">
        <f>AE2114_SDOMCD_DOC!I370</f>
        <v>0.87498383289002901</v>
      </c>
      <c r="Q65" s="6">
        <f t="shared" si="2"/>
        <v>56.948689458689465</v>
      </c>
      <c r="R65" s="6"/>
      <c r="S65" s="6"/>
      <c r="T65" s="6"/>
      <c r="U65" s="7"/>
      <c r="V65" s="7"/>
      <c r="W65" s="7"/>
      <c r="X65" s="7"/>
    </row>
    <row r="66" spans="1:24" x14ac:dyDescent="0.2">
      <c r="A66" t="s">
        <v>34</v>
      </c>
      <c r="B66" t="s">
        <v>35</v>
      </c>
      <c r="C66">
        <v>0</v>
      </c>
      <c r="D66">
        <v>2</v>
      </c>
      <c r="E66">
        <v>0.1142</v>
      </c>
      <c r="F66">
        <v>0.1142</v>
      </c>
      <c r="G66">
        <v>0</v>
      </c>
      <c r="H66" s="7"/>
      <c r="I66" s="7"/>
      <c r="J66" s="7"/>
      <c r="L66" s="4">
        <f>AE2114_SDOMCD_DOC!C375</f>
        <v>35</v>
      </c>
      <c r="M66" s="4" t="str">
        <f>AE2114_SDOMCD_DOC!A375</f>
        <v>X27</v>
      </c>
      <c r="N66" s="4" t="str">
        <f>AE2114_SDOMCD_DOC!B375</f>
        <v>AE2114 SDOM CD TOC-T9</v>
      </c>
      <c r="O66" s="6">
        <f>AE2114_SDOMCD_DOC!H375</f>
        <v>58.992592592592601</v>
      </c>
      <c r="P66" s="6">
        <f>AE2114_SDOMCD_DOC!I375</f>
        <v>1.1391101862686095</v>
      </c>
      <c r="Q66" s="6">
        <f t="shared" si="2"/>
        <v>56.856096866096877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34</v>
      </c>
      <c r="B67" t="s">
        <v>35</v>
      </c>
      <c r="C67">
        <v>0</v>
      </c>
      <c r="D67">
        <v>3</v>
      </c>
      <c r="E67">
        <v>0</v>
      </c>
      <c r="F67">
        <v>0</v>
      </c>
      <c r="G67">
        <v>0</v>
      </c>
      <c r="H67" s="7"/>
      <c r="I67" s="7"/>
      <c r="J67" s="7"/>
      <c r="L67" s="4">
        <f>AE2114_SDOMCD_DOC!C380</f>
        <v>36</v>
      </c>
      <c r="M67" s="4" t="str">
        <f>AE2114_SDOMCD_DOC!A380</f>
        <v>X28</v>
      </c>
      <c r="N67" s="4" t="str">
        <f>AE2114_SDOMCD_DOC!B380</f>
        <v>AE2114 SDOM CD TOC-T9</v>
      </c>
      <c r="O67" s="6">
        <f>AE2114_SDOMCD_DOC!H380</f>
        <v>59.711111111111109</v>
      </c>
      <c r="P67" s="6">
        <f>AE2114_SDOMCD_DOC!I380</f>
        <v>1.0585338101168467</v>
      </c>
      <c r="Q67" s="6">
        <f t="shared" si="2"/>
        <v>57.574615384615385</v>
      </c>
      <c r="R67" s="6"/>
      <c r="S67" s="6"/>
      <c r="T67" s="6"/>
      <c r="U67" s="7"/>
      <c r="V67" s="7"/>
      <c r="W67" s="7"/>
      <c r="X67" s="7"/>
    </row>
    <row r="68" spans="1:24" x14ac:dyDescent="0.2">
      <c r="H68" s="7"/>
      <c r="I68" s="7"/>
      <c r="J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2">
      <c r="H69" s="7"/>
      <c r="I69" s="7"/>
      <c r="J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">
      <c r="A70" t="s">
        <v>38</v>
      </c>
      <c r="B70" t="s">
        <v>39</v>
      </c>
      <c r="C70">
        <v>1</v>
      </c>
      <c r="D70">
        <v>1</v>
      </c>
      <c r="E70">
        <v>0.18149999999999999</v>
      </c>
      <c r="F70">
        <v>0.18149999999999999</v>
      </c>
      <c r="G70">
        <v>0</v>
      </c>
      <c r="H70" s="7">
        <f>AVERAGE(F70:F74)/B$13</f>
        <v>2.3055555555555558</v>
      </c>
      <c r="I70" s="7">
        <f>STDEV(F70:F74)/B$13</f>
        <v>0.29056989554585649</v>
      </c>
      <c r="J70" s="7">
        <f>I70/H70*100</f>
        <v>12.603031614037146</v>
      </c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">
      <c r="A71" t="s">
        <v>38</v>
      </c>
      <c r="B71" t="s">
        <v>39</v>
      </c>
      <c r="C71">
        <v>1</v>
      </c>
      <c r="D71">
        <v>2</v>
      </c>
      <c r="E71">
        <v>0.23380000000000001</v>
      </c>
      <c r="F71">
        <v>0.23380000000000001</v>
      </c>
      <c r="G71">
        <v>0</v>
      </c>
      <c r="H71" s="7"/>
      <c r="I71" s="7"/>
      <c r="J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2">
      <c r="A72" t="s">
        <v>38</v>
      </c>
      <c r="B72" t="s">
        <v>39</v>
      </c>
      <c r="C72">
        <v>1</v>
      </c>
      <c r="D72">
        <v>3</v>
      </c>
      <c r="E72">
        <v>0.2072</v>
      </c>
      <c r="F72">
        <v>0.2072</v>
      </c>
      <c r="G72">
        <v>0</v>
      </c>
      <c r="H72" s="7"/>
      <c r="I72" s="7"/>
      <c r="J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2">
      <c r="H73" s="7"/>
      <c r="I73" s="7"/>
      <c r="J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">
      <c r="H74" s="7"/>
      <c r="I74" s="7"/>
      <c r="J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2">
      <c r="A75" t="s">
        <v>40</v>
      </c>
      <c r="B75">
        <v>25</v>
      </c>
      <c r="C75">
        <v>2</v>
      </c>
      <c r="D75">
        <v>1</v>
      </c>
      <c r="E75">
        <v>2.44</v>
      </c>
      <c r="F75">
        <v>2.44</v>
      </c>
      <c r="G75">
        <v>0</v>
      </c>
      <c r="H75" s="7">
        <f>AVERAGE(F75:F79)/B$13</f>
        <v>28.062962962962963</v>
      </c>
      <c r="I75" s="7">
        <f>STDEV(F75:F79)/B$13</f>
        <v>0.96124490612295344</v>
      </c>
      <c r="J75" s="7">
        <f>I75/H75*100</f>
        <v>3.4253150937468315</v>
      </c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2">
      <c r="A76" t="s">
        <v>40</v>
      </c>
      <c r="B76">
        <v>25</v>
      </c>
      <c r="C76">
        <v>2</v>
      </c>
      <c r="D76">
        <v>2</v>
      </c>
      <c r="E76">
        <v>2.613</v>
      </c>
      <c r="F76">
        <v>2.613</v>
      </c>
      <c r="G76">
        <v>0</v>
      </c>
      <c r="H76" s="7"/>
      <c r="I76" s="7"/>
      <c r="J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2">
      <c r="A77" t="s">
        <v>40</v>
      </c>
      <c r="B77">
        <v>25</v>
      </c>
      <c r="C77">
        <v>2</v>
      </c>
      <c r="D77">
        <v>3</v>
      </c>
      <c r="E77">
        <v>2.524</v>
      </c>
      <c r="F77">
        <v>2.524</v>
      </c>
      <c r="G77">
        <v>0</v>
      </c>
      <c r="H77" s="7"/>
      <c r="I77" s="7"/>
      <c r="J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2">
      <c r="H78" s="7"/>
      <c r="I78" s="7"/>
      <c r="J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2">
      <c r="H79" s="7"/>
      <c r="I79" s="7"/>
      <c r="J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2">
      <c r="A80" t="s">
        <v>41</v>
      </c>
      <c r="B80">
        <v>50</v>
      </c>
      <c r="C80">
        <v>3</v>
      </c>
      <c r="D80">
        <v>1</v>
      </c>
      <c r="E80">
        <v>4.6719999999999997</v>
      </c>
      <c r="G80">
        <v>1</v>
      </c>
      <c r="H80" s="7">
        <f>AVERAGE(F80:F84)/B$13</f>
        <v>55.270370370370372</v>
      </c>
      <c r="I80" s="7">
        <f>STDEV(F80:F84)/B$13</f>
        <v>0.36520471738014004</v>
      </c>
      <c r="J80" s="7">
        <f>I80/H80*100</f>
        <v>0.66076039464342162</v>
      </c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2">
      <c r="A81" t="s">
        <v>41</v>
      </c>
      <c r="B81">
        <v>50</v>
      </c>
      <c r="C81">
        <v>3</v>
      </c>
      <c r="D81">
        <v>2</v>
      </c>
      <c r="E81">
        <v>5.0019999999999998</v>
      </c>
      <c r="F81">
        <v>5.0019999999999998</v>
      </c>
      <c r="G81">
        <v>0</v>
      </c>
      <c r="H81" s="7"/>
      <c r="I81" s="7"/>
      <c r="J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A82" t="s">
        <v>41</v>
      </c>
      <c r="B82">
        <v>50</v>
      </c>
      <c r="C82">
        <v>3</v>
      </c>
      <c r="D82">
        <v>3</v>
      </c>
      <c r="E82">
        <v>4.9829999999999997</v>
      </c>
      <c r="F82">
        <v>4.9829999999999997</v>
      </c>
      <c r="G82">
        <v>0</v>
      </c>
      <c r="H82" s="7"/>
      <c r="I82" s="7"/>
      <c r="J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t="s">
        <v>41</v>
      </c>
      <c r="B83">
        <v>50</v>
      </c>
      <c r="C83">
        <v>3</v>
      </c>
      <c r="D83">
        <v>4</v>
      </c>
      <c r="E83">
        <v>5.1929999999999996</v>
      </c>
      <c r="G83">
        <v>1</v>
      </c>
      <c r="H83" s="7"/>
      <c r="I83" s="7"/>
      <c r="J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A84" t="s">
        <v>41</v>
      </c>
      <c r="B84">
        <v>50</v>
      </c>
      <c r="C84">
        <v>3</v>
      </c>
      <c r="D84">
        <v>5</v>
      </c>
      <c r="E84">
        <v>4.9379999999999997</v>
      </c>
      <c r="F84">
        <v>4.9379999999999997</v>
      </c>
      <c r="G84">
        <v>0</v>
      </c>
      <c r="H84" s="7"/>
      <c r="I84" s="7"/>
      <c r="J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H85" s="7"/>
      <c r="I85" s="7"/>
      <c r="J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H86" s="7"/>
      <c r="I86" s="7"/>
      <c r="J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A87" t="s">
        <v>42</v>
      </c>
      <c r="B87">
        <v>75</v>
      </c>
      <c r="C87">
        <v>4</v>
      </c>
      <c r="D87">
        <v>1</v>
      </c>
      <c r="E87">
        <v>7.0880000000000001</v>
      </c>
      <c r="F87">
        <v>7.0880000000000001</v>
      </c>
      <c r="G87">
        <v>0</v>
      </c>
      <c r="H87" s="7">
        <f>AVERAGE(F87:F91)/B$13</f>
        <v>80.355555555555554</v>
      </c>
      <c r="I87" s="7">
        <f>STDEV(F87:F91)/B$13</f>
        <v>1.6000000000000014</v>
      </c>
      <c r="J87" s="7">
        <f>I87/H87*100</f>
        <v>1.9911504424778779</v>
      </c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42</v>
      </c>
      <c r="B88">
        <v>75</v>
      </c>
      <c r="C88">
        <v>4</v>
      </c>
      <c r="D88">
        <v>2</v>
      </c>
      <c r="E88">
        <v>7.3760000000000003</v>
      </c>
      <c r="F88">
        <v>7.3760000000000003</v>
      </c>
      <c r="G88">
        <v>0</v>
      </c>
      <c r="H88" s="7"/>
      <c r="I88" s="7"/>
      <c r="J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42</v>
      </c>
      <c r="B89">
        <v>75</v>
      </c>
      <c r="C89">
        <v>4</v>
      </c>
      <c r="D89">
        <v>3</v>
      </c>
      <c r="E89">
        <v>7.2320000000000002</v>
      </c>
      <c r="F89">
        <v>7.2320000000000002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t="s">
        <v>43</v>
      </c>
      <c r="B92">
        <v>100</v>
      </c>
      <c r="C92">
        <v>5</v>
      </c>
      <c r="D92">
        <v>1</v>
      </c>
      <c r="E92">
        <v>10.08</v>
      </c>
      <c r="G92">
        <v>1</v>
      </c>
      <c r="H92" s="7">
        <f>AVERAGE(F92:F96)/B$13</f>
        <v>107.55925925925925</v>
      </c>
      <c r="I92" s="7">
        <f>STDEV(F92:F96)/B$13</f>
        <v>0.81954017017775038</v>
      </c>
      <c r="J92" s="7">
        <f>I92/H92*100</f>
        <v>0.76194292878341863</v>
      </c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t="s">
        <v>43</v>
      </c>
      <c r="B93">
        <v>100</v>
      </c>
      <c r="C93">
        <v>5</v>
      </c>
      <c r="D93">
        <v>2</v>
      </c>
      <c r="E93">
        <v>9.6959999999999997</v>
      </c>
      <c r="F93">
        <v>9.6959999999999997</v>
      </c>
      <c r="G93">
        <v>0</v>
      </c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43</v>
      </c>
      <c r="B94">
        <v>100</v>
      </c>
      <c r="C94">
        <v>5</v>
      </c>
      <c r="D94">
        <v>3</v>
      </c>
      <c r="E94">
        <v>9.6</v>
      </c>
      <c r="F94">
        <v>9.6</v>
      </c>
      <c r="G94">
        <v>0</v>
      </c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t="s">
        <v>43</v>
      </c>
      <c r="B95">
        <v>100</v>
      </c>
      <c r="C95">
        <v>5</v>
      </c>
      <c r="D95">
        <v>4</v>
      </c>
      <c r="E95">
        <v>9.7449999999999992</v>
      </c>
      <c r="F95">
        <v>9.7449999999999992</v>
      </c>
      <c r="G95">
        <v>0</v>
      </c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t="s">
        <v>107</v>
      </c>
      <c r="B98">
        <v>250</v>
      </c>
      <c r="C98">
        <v>51</v>
      </c>
      <c r="D98">
        <v>1</v>
      </c>
      <c r="E98">
        <v>23.84</v>
      </c>
      <c r="F98">
        <v>23.84</v>
      </c>
      <c r="G98">
        <v>0</v>
      </c>
      <c r="H98" s="7">
        <f>AVERAGE(F98:F102)/B$13</f>
        <v>268.14814814814821</v>
      </c>
      <c r="I98" s="7">
        <f>STDEV(F98:F102)/B$13</f>
        <v>3.5924016749576761</v>
      </c>
      <c r="J98" s="7">
        <f>I98/H98*100</f>
        <v>1.339707806959354</v>
      </c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107</v>
      </c>
      <c r="B99">
        <v>250</v>
      </c>
      <c r="C99">
        <v>51</v>
      </c>
      <c r="D99">
        <v>2</v>
      </c>
      <c r="E99">
        <v>24.08</v>
      </c>
      <c r="F99">
        <v>24.08</v>
      </c>
      <c r="G99">
        <v>0</v>
      </c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107</v>
      </c>
      <c r="B100">
        <v>250</v>
      </c>
      <c r="C100">
        <v>51</v>
      </c>
      <c r="D100">
        <v>3</v>
      </c>
      <c r="E100">
        <v>24.48</v>
      </c>
      <c r="F100">
        <v>24.48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t="s">
        <v>109</v>
      </c>
      <c r="B103">
        <v>500</v>
      </c>
      <c r="C103">
        <v>52</v>
      </c>
      <c r="D103">
        <v>1</v>
      </c>
      <c r="E103">
        <v>47.34</v>
      </c>
      <c r="F103">
        <v>47.34</v>
      </c>
      <c r="G103">
        <v>0</v>
      </c>
      <c r="H103" s="7">
        <f>AVERAGE(F103:F107)/B$13</f>
        <v>527.96296296296305</v>
      </c>
      <c r="I103" s="7">
        <f>STDEV(F103:F107)/B$13</f>
        <v>1.8470307614506076</v>
      </c>
      <c r="J103" s="7">
        <f>I103/H103*100</f>
        <v>0.34984097200397329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109</v>
      </c>
      <c r="B104">
        <v>500</v>
      </c>
      <c r="C104">
        <v>52</v>
      </c>
      <c r="D104">
        <v>2</v>
      </c>
      <c r="E104">
        <v>47.67</v>
      </c>
      <c r="F104">
        <v>47.67</v>
      </c>
      <c r="G104">
        <v>0</v>
      </c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109</v>
      </c>
      <c r="B105">
        <v>500</v>
      </c>
      <c r="C105">
        <v>52</v>
      </c>
      <c r="D105">
        <v>3</v>
      </c>
      <c r="E105">
        <v>47.54</v>
      </c>
      <c r="F105">
        <v>47.54</v>
      </c>
      <c r="G105">
        <v>0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A108" t="s">
        <v>34</v>
      </c>
      <c r="B108" t="s">
        <v>35</v>
      </c>
      <c r="C108">
        <v>0</v>
      </c>
      <c r="D108">
        <v>1</v>
      </c>
      <c r="E108">
        <v>0.1885</v>
      </c>
      <c r="F108">
        <v>0.1885</v>
      </c>
      <c r="G108">
        <v>0</v>
      </c>
      <c r="H108" s="7">
        <f>AVERAGE(F108:F112)/B$13</f>
        <v>2.4385185185185185</v>
      </c>
      <c r="I108" s="7">
        <f>STDEV(F108:F112)/B$13</f>
        <v>0.3239995681549751</v>
      </c>
      <c r="J108" s="7">
        <f>I108/H108*100</f>
        <v>13.286738062248372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34</v>
      </c>
      <c r="B109" t="s">
        <v>35</v>
      </c>
      <c r="C109">
        <v>0</v>
      </c>
      <c r="D109">
        <v>2</v>
      </c>
      <c r="E109">
        <v>0.24640000000000001</v>
      </c>
      <c r="F109">
        <v>0.24640000000000001</v>
      </c>
      <c r="G109">
        <v>0</v>
      </c>
      <c r="H109" s="7"/>
      <c r="I109" s="7"/>
      <c r="J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34</v>
      </c>
      <c r="B110" t="s">
        <v>35</v>
      </c>
      <c r="C110">
        <v>0</v>
      </c>
      <c r="D110">
        <v>3</v>
      </c>
      <c r="E110">
        <v>0.2235</v>
      </c>
      <c r="F110">
        <v>0.2235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A113" t="s">
        <v>31</v>
      </c>
      <c r="B113" t="s">
        <v>32</v>
      </c>
      <c r="C113">
        <v>61</v>
      </c>
      <c r="D113">
        <v>1</v>
      </c>
      <c r="E113">
        <v>6.2140000000000004</v>
      </c>
      <c r="F113">
        <v>6.2140000000000004</v>
      </c>
      <c r="G113">
        <v>0</v>
      </c>
      <c r="H113" s="7">
        <f>AVERAGE(F113:F117)/B$13</f>
        <v>68.159259259259272</v>
      </c>
      <c r="I113" s="7">
        <f>STDEV(F113:F117)/B$13</f>
        <v>0.912217034315562</v>
      </c>
      <c r="J113" s="7">
        <f>I113/H113*100</f>
        <v>1.3383611327783607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t="s">
        <v>31</v>
      </c>
      <c r="B114" t="s">
        <v>32</v>
      </c>
      <c r="C114">
        <v>61</v>
      </c>
      <c r="D114">
        <v>2</v>
      </c>
      <c r="E114">
        <v>6.1390000000000002</v>
      </c>
      <c r="F114">
        <v>6.1390000000000002</v>
      </c>
      <c r="G114">
        <v>0</v>
      </c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31</v>
      </c>
      <c r="B115" t="s">
        <v>32</v>
      </c>
      <c r="C115">
        <v>61</v>
      </c>
      <c r="D115">
        <v>3</v>
      </c>
      <c r="E115">
        <v>6.05</v>
      </c>
      <c r="F115">
        <v>6.05</v>
      </c>
      <c r="G115">
        <v>0</v>
      </c>
      <c r="H115" s="7"/>
      <c r="I115" s="7"/>
      <c r="J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t="s">
        <v>33</v>
      </c>
      <c r="B118" t="s">
        <v>32</v>
      </c>
      <c r="C118">
        <v>62</v>
      </c>
      <c r="D118">
        <v>1</v>
      </c>
      <c r="E118">
        <v>4.7380000000000004</v>
      </c>
      <c r="G118">
        <v>1</v>
      </c>
      <c r="H118" s="7">
        <f>AVERAGE(F118:F122)/B$13</f>
        <v>62.766666666666666</v>
      </c>
      <c r="I118" s="7">
        <f>STDEV(F118:F122)/B$13</f>
        <v>2.298577122944423</v>
      </c>
      <c r="J118" s="7">
        <f>I118/H118*100</f>
        <v>3.6620984433527717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A119" t="s">
        <v>33</v>
      </c>
      <c r="B119" t="s">
        <v>32</v>
      </c>
      <c r="C119">
        <v>62</v>
      </c>
      <c r="D119">
        <v>2</v>
      </c>
      <c r="E119">
        <v>5.4130000000000003</v>
      </c>
      <c r="F119">
        <v>5.4130000000000003</v>
      </c>
      <c r="G119">
        <v>0</v>
      </c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A120" t="s">
        <v>33</v>
      </c>
      <c r="B120" t="s">
        <v>32</v>
      </c>
      <c r="C120">
        <v>62</v>
      </c>
      <c r="D120">
        <v>3</v>
      </c>
      <c r="E120">
        <v>5.1710000000000003</v>
      </c>
      <c r="G120">
        <v>1</v>
      </c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33</v>
      </c>
      <c r="B121" t="s">
        <v>32</v>
      </c>
      <c r="C121">
        <v>62</v>
      </c>
      <c r="D121">
        <v>4</v>
      </c>
      <c r="E121">
        <v>5.7990000000000004</v>
      </c>
      <c r="F121">
        <v>5.7990000000000004</v>
      </c>
      <c r="G121">
        <v>0</v>
      </c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t="s">
        <v>33</v>
      </c>
      <c r="B122" t="s">
        <v>32</v>
      </c>
      <c r="C122">
        <v>62</v>
      </c>
      <c r="D122">
        <v>5</v>
      </c>
      <c r="E122">
        <v>5.7350000000000003</v>
      </c>
      <c r="F122">
        <v>5.7350000000000003</v>
      </c>
      <c r="G122">
        <v>0</v>
      </c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t="s">
        <v>143</v>
      </c>
      <c r="B125" t="s">
        <v>32</v>
      </c>
      <c r="C125">
        <v>63</v>
      </c>
      <c r="D125">
        <v>1</v>
      </c>
      <c r="E125">
        <v>4.657</v>
      </c>
      <c r="F125">
        <v>4.657</v>
      </c>
      <c r="G125">
        <v>0</v>
      </c>
      <c r="H125" s="7">
        <f>AVERAGE(F125:F129)/B$13</f>
        <v>53.451851851851856</v>
      </c>
      <c r="I125" s="7">
        <f>STDEV(F125:F129)/B$13</f>
        <v>1.5055589722525136</v>
      </c>
      <c r="J125" s="7">
        <f>I125/H125*100</f>
        <v>2.8166638200400405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143</v>
      </c>
      <c r="B126" t="s">
        <v>32</v>
      </c>
      <c r="C126">
        <v>63</v>
      </c>
      <c r="D126">
        <v>2</v>
      </c>
      <c r="E126">
        <v>5.2869999999999999</v>
      </c>
      <c r="G126">
        <v>1</v>
      </c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A127" t="s">
        <v>143</v>
      </c>
      <c r="B127" t="s">
        <v>32</v>
      </c>
      <c r="C127">
        <v>63</v>
      </c>
      <c r="D127">
        <v>3</v>
      </c>
      <c r="E127">
        <v>4.8620000000000001</v>
      </c>
      <c r="F127">
        <v>4.8620000000000001</v>
      </c>
      <c r="G127">
        <v>0</v>
      </c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A128" t="s">
        <v>143</v>
      </c>
      <c r="B128" t="s">
        <v>32</v>
      </c>
      <c r="C128">
        <v>63</v>
      </c>
      <c r="D128">
        <v>4</v>
      </c>
      <c r="E128">
        <v>4.9130000000000003</v>
      </c>
      <c r="F128">
        <v>4.9130000000000003</v>
      </c>
      <c r="G128">
        <v>0</v>
      </c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143</v>
      </c>
      <c r="B129" t="s">
        <v>32</v>
      </c>
      <c r="C129">
        <v>63</v>
      </c>
      <c r="D129">
        <v>5</v>
      </c>
      <c r="E129">
        <v>5.8250000000000002</v>
      </c>
      <c r="G129">
        <v>1</v>
      </c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A132" t="s">
        <v>34</v>
      </c>
      <c r="B132" t="s">
        <v>35</v>
      </c>
      <c r="C132">
        <v>0</v>
      </c>
      <c r="D132">
        <v>1</v>
      </c>
      <c r="E132">
        <v>0</v>
      </c>
      <c r="F132">
        <v>0</v>
      </c>
      <c r="G132">
        <v>0</v>
      </c>
      <c r="H132" s="7">
        <f>AVERAGE(F132:F136)/B$13</f>
        <v>0.45037037037037037</v>
      </c>
      <c r="I132" s="7">
        <f>STDEV(F132:F136)/B$13</f>
        <v>0.78006436370509435</v>
      </c>
      <c r="J132" s="7">
        <f>I132/H132*100</f>
        <v>173.20508075688772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A133" t="s">
        <v>34</v>
      </c>
      <c r="B133" t="s">
        <v>35</v>
      </c>
      <c r="C133">
        <v>0</v>
      </c>
      <c r="D133">
        <v>2</v>
      </c>
      <c r="E133">
        <v>0.1216</v>
      </c>
      <c r="F133">
        <v>0.1216</v>
      </c>
      <c r="G133">
        <v>0</v>
      </c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34</v>
      </c>
      <c r="B134" t="s">
        <v>35</v>
      </c>
      <c r="C134">
        <v>0</v>
      </c>
      <c r="D134">
        <v>3</v>
      </c>
      <c r="E134">
        <v>0</v>
      </c>
      <c r="F134">
        <v>0</v>
      </c>
      <c r="G134">
        <v>0</v>
      </c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t="s">
        <v>184</v>
      </c>
      <c r="B137" t="s">
        <v>45</v>
      </c>
      <c r="C137">
        <v>6</v>
      </c>
      <c r="D137">
        <v>1</v>
      </c>
      <c r="E137">
        <v>7.4269999999999996</v>
      </c>
      <c r="F137">
        <v>7.4269999999999996</v>
      </c>
      <c r="G137">
        <v>0</v>
      </c>
      <c r="H137" s="7">
        <f>AVERAGE(F137:F141)/B$13</f>
        <v>81.066666666666663</v>
      </c>
      <c r="I137" s="7">
        <f>STDEV(F137:F141)/B$13</f>
        <v>1.4132092887563235</v>
      </c>
      <c r="J137" s="7">
        <f>I137/H137*100</f>
        <v>1.7432680371171756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t="s">
        <v>184</v>
      </c>
      <c r="B138" t="s">
        <v>45</v>
      </c>
      <c r="C138">
        <v>6</v>
      </c>
      <c r="D138">
        <v>2</v>
      </c>
      <c r="E138">
        <v>7.5949999999999998</v>
      </c>
      <c r="G138">
        <v>1</v>
      </c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t="s">
        <v>184</v>
      </c>
      <c r="B139" t="s">
        <v>45</v>
      </c>
      <c r="C139">
        <v>6</v>
      </c>
      <c r="D139">
        <v>3</v>
      </c>
      <c r="E139">
        <v>7.173</v>
      </c>
      <c r="F139">
        <v>7.173</v>
      </c>
      <c r="G139">
        <v>0</v>
      </c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A140" t="s">
        <v>184</v>
      </c>
      <c r="B140" t="s">
        <v>45</v>
      </c>
      <c r="C140">
        <v>6</v>
      </c>
      <c r="D140">
        <v>4</v>
      </c>
      <c r="E140">
        <v>7.2880000000000003</v>
      </c>
      <c r="F140">
        <v>7.2880000000000003</v>
      </c>
      <c r="G140">
        <v>0</v>
      </c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A143" t="s">
        <v>189</v>
      </c>
      <c r="B143" t="s">
        <v>47</v>
      </c>
      <c r="C143">
        <v>7</v>
      </c>
      <c r="D143">
        <v>1</v>
      </c>
      <c r="E143">
        <v>5.1040000000000001</v>
      </c>
      <c r="F143">
        <v>5.1040000000000001</v>
      </c>
      <c r="G143">
        <v>0</v>
      </c>
      <c r="H143" s="7">
        <f>AVERAGE(F143:F147)/B$13</f>
        <v>57.848148148148148</v>
      </c>
      <c r="I143" s="7">
        <f>STDEV(F143:F147)/B$13</f>
        <v>1.0413863820445421</v>
      </c>
      <c r="J143" s="7">
        <f>I143/H143*100</f>
        <v>1.8002069476408631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A144" t="s">
        <v>189</v>
      </c>
      <c r="B144" t="s">
        <v>47</v>
      </c>
      <c r="C144">
        <v>7</v>
      </c>
      <c r="D144">
        <v>2</v>
      </c>
      <c r="E144">
        <v>5.6269999999999998</v>
      </c>
      <c r="G144">
        <v>1</v>
      </c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A145" t="s">
        <v>189</v>
      </c>
      <c r="B145" t="s">
        <v>47</v>
      </c>
      <c r="C145">
        <v>7</v>
      </c>
      <c r="D145">
        <v>3</v>
      </c>
      <c r="E145">
        <v>5.2270000000000003</v>
      </c>
      <c r="F145">
        <v>5.2270000000000003</v>
      </c>
      <c r="G145">
        <v>0</v>
      </c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A146" t="s">
        <v>189</v>
      </c>
      <c r="B146" t="s">
        <v>47</v>
      </c>
      <c r="C146">
        <v>7</v>
      </c>
      <c r="D146">
        <v>4</v>
      </c>
      <c r="E146">
        <v>5.476</v>
      </c>
      <c r="G146">
        <v>1</v>
      </c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A147" t="s">
        <v>189</v>
      </c>
      <c r="B147" t="s">
        <v>47</v>
      </c>
      <c r="C147">
        <v>7</v>
      </c>
      <c r="D147">
        <v>5</v>
      </c>
      <c r="E147">
        <v>5.2880000000000003</v>
      </c>
      <c r="F147">
        <v>5.2880000000000003</v>
      </c>
      <c r="G147">
        <v>0</v>
      </c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A150" t="s">
        <v>194</v>
      </c>
      <c r="B150" t="s">
        <v>49</v>
      </c>
      <c r="C150">
        <v>8</v>
      </c>
      <c r="D150">
        <v>1</v>
      </c>
      <c r="E150">
        <v>3.1179999999999999</v>
      </c>
      <c r="G150">
        <v>1</v>
      </c>
      <c r="H150" s="7">
        <f>AVERAGE(F150:F154)/B$13</f>
        <v>38.351851851851855</v>
      </c>
      <c r="I150" s="7">
        <f>STDEV(F150:F154)/B$13</f>
        <v>0.95104447672430914</v>
      </c>
      <c r="J150" s="7">
        <f>I150/H150*100</f>
        <v>2.4797876264178025</v>
      </c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A151" t="s">
        <v>194</v>
      </c>
      <c r="B151" t="s">
        <v>49</v>
      </c>
      <c r="C151">
        <v>8</v>
      </c>
      <c r="D151">
        <v>2</v>
      </c>
      <c r="E151">
        <v>3.496</v>
      </c>
      <c r="F151">
        <v>3.496</v>
      </c>
      <c r="G151">
        <v>0</v>
      </c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A152" t="s">
        <v>194</v>
      </c>
      <c r="B152" t="s">
        <v>49</v>
      </c>
      <c r="C152">
        <v>8</v>
      </c>
      <c r="D152">
        <v>3</v>
      </c>
      <c r="E152">
        <v>3.3530000000000002</v>
      </c>
      <c r="F152">
        <v>3.3530000000000002</v>
      </c>
      <c r="G152">
        <v>0</v>
      </c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194</v>
      </c>
      <c r="B153" t="s">
        <v>49</v>
      </c>
      <c r="C153">
        <v>8</v>
      </c>
      <c r="D153">
        <v>4</v>
      </c>
      <c r="E153">
        <v>3.5059999999999998</v>
      </c>
      <c r="F153">
        <v>3.5059999999999998</v>
      </c>
      <c r="G153">
        <v>0</v>
      </c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A156" t="s">
        <v>50</v>
      </c>
      <c r="B156" t="s">
        <v>51</v>
      </c>
      <c r="C156">
        <v>9</v>
      </c>
      <c r="D156">
        <v>1</v>
      </c>
      <c r="E156">
        <v>7.6289999999999996</v>
      </c>
      <c r="F156">
        <v>7.6289999999999996</v>
      </c>
      <c r="G156">
        <v>0</v>
      </c>
      <c r="H156" s="7">
        <f>AVERAGE(F156:F160)/B$13</f>
        <v>82.211111111111109</v>
      </c>
      <c r="I156" s="7">
        <f>STDEV(F156:F160)/B$13</f>
        <v>2.2451868959021777</v>
      </c>
      <c r="J156" s="7">
        <f>I156/H156*100</f>
        <v>2.7310017655250167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A157" t="s">
        <v>50</v>
      </c>
      <c r="B157" t="s">
        <v>51</v>
      </c>
      <c r="C157">
        <v>9</v>
      </c>
      <c r="D157">
        <v>2</v>
      </c>
      <c r="E157">
        <v>7.3179999999999996</v>
      </c>
      <c r="F157">
        <v>7.3179999999999996</v>
      </c>
      <c r="G157">
        <v>0</v>
      </c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A158" t="s">
        <v>50</v>
      </c>
      <c r="B158" t="s">
        <v>51</v>
      </c>
      <c r="C158">
        <v>9</v>
      </c>
      <c r="D158">
        <v>3</v>
      </c>
      <c r="E158">
        <v>8.9529999999999994</v>
      </c>
      <c r="G158">
        <v>1</v>
      </c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50</v>
      </c>
      <c r="B159" t="s">
        <v>51</v>
      </c>
      <c r="C159">
        <v>9</v>
      </c>
      <c r="D159">
        <v>4</v>
      </c>
      <c r="E159">
        <v>6.673</v>
      </c>
      <c r="G159">
        <v>1</v>
      </c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A160" t="s">
        <v>50</v>
      </c>
      <c r="B160" t="s">
        <v>51</v>
      </c>
      <c r="C160">
        <v>9</v>
      </c>
      <c r="D160">
        <v>5</v>
      </c>
      <c r="E160">
        <v>7.25</v>
      </c>
      <c r="F160">
        <v>7.25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A163" t="s">
        <v>52</v>
      </c>
      <c r="B163" t="s">
        <v>51</v>
      </c>
      <c r="C163">
        <v>10</v>
      </c>
      <c r="D163">
        <v>1</v>
      </c>
      <c r="E163">
        <v>7.0449999999999999</v>
      </c>
      <c r="F163">
        <v>7.0449999999999999</v>
      </c>
      <c r="G163">
        <v>0</v>
      </c>
      <c r="H163" s="7">
        <f>AVERAGE(F163:F167)/B$13</f>
        <v>77.677777777777777</v>
      </c>
      <c r="I163" s="7">
        <f>STDEV(F163:F167)/B$13</f>
        <v>1.2670077513477569</v>
      </c>
      <c r="J163" s="7">
        <f>I163/H163*100</f>
        <v>1.6311071037233318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52</v>
      </c>
      <c r="B164" t="s">
        <v>51</v>
      </c>
      <c r="C164">
        <v>10</v>
      </c>
      <c r="D164">
        <v>2</v>
      </c>
      <c r="E164">
        <v>8.8510000000000009</v>
      </c>
      <c r="G164">
        <v>1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52</v>
      </c>
      <c r="B165" t="s">
        <v>51</v>
      </c>
      <c r="C165">
        <v>10</v>
      </c>
      <c r="D165">
        <v>3</v>
      </c>
      <c r="E165">
        <v>7.0679999999999996</v>
      </c>
      <c r="F165">
        <v>7.0679999999999996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A166" t="s">
        <v>52</v>
      </c>
      <c r="B166" t="s">
        <v>51</v>
      </c>
      <c r="C166">
        <v>10</v>
      </c>
      <c r="D166">
        <v>4</v>
      </c>
      <c r="E166">
        <v>6.86</v>
      </c>
      <c r="F166">
        <v>6.86</v>
      </c>
      <c r="G166">
        <v>0</v>
      </c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H168" s="7"/>
      <c r="I168" s="7"/>
      <c r="J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53</v>
      </c>
      <c r="B169" t="s">
        <v>54</v>
      </c>
      <c r="C169">
        <v>11</v>
      </c>
      <c r="D169">
        <v>1</v>
      </c>
      <c r="E169">
        <v>7.7729999999999997</v>
      </c>
      <c r="G169">
        <v>1</v>
      </c>
      <c r="H169" s="7">
        <f>AVERAGE(F169:F173)/B$13</f>
        <v>78.351851851851848</v>
      </c>
      <c r="I169" s="7">
        <f>STDEV(F169:F173)/B$13</f>
        <v>2.6799975431473304</v>
      </c>
      <c r="J169" s="7">
        <f>I169/H169*100</f>
        <v>3.420464838807749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53</v>
      </c>
      <c r="B170" t="s">
        <v>54</v>
      </c>
      <c r="C170">
        <v>11</v>
      </c>
      <c r="D170">
        <v>2</v>
      </c>
      <c r="E170">
        <v>6.47</v>
      </c>
      <c r="G170">
        <v>1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A171" t="s">
        <v>53</v>
      </c>
      <c r="B171" t="s">
        <v>54</v>
      </c>
      <c r="C171">
        <v>11</v>
      </c>
      <c r="D171">
        <v>3</v>
      </c>
      <c r="E171">
        <v>6.8049999999999997</v>
      </c>
      <c r="F171">
        <v>6.8049999999999997</v>
      </c>
      <c r="G171">
        <v>0</v>
      </c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A172" t="s">
        <v>53</v>
      </c>
      <c r="B172" t="s">
        <v>54</v>
      </c>
      <c r="C172">
        <v>11</v>
      </c>
      <c r="D172">
        <v>4</v>
      </c>
      <c r="E172">
        <v>7.0629999999999997</v>
      </c>
      <c r="F172">
        <v>7.0629999999999997</v>
      </c>
      <c r="G172">
        <v>0</v>
      </c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A173" t="s">
        <v>53</v>
      </c>
      <c r="B173" t="s">
        <v>54</v>
      </c>
      <c r="C173">
        <v>11</v>
      </c>
      <c r="D173">
        <v>5</v>
      </c>
      <c r="E173">
        <v>7.2869999999999999</v>
      </c>
      <c r="F173">
        <v>7.2869999999999999</v>
      </c>
      <c r="G173">
        <v>0</v>
      </c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A176" t="s">
        <v>55</v>
      </c>
      <c r="B176" t="s">
        <v>54</v>
      </c>
      <c r="C176">
        <v>12</v>
      </c>
      <c r="D176">
        <v>1</v>
      </c>
      <c r="E176">
        <v>6.8079999999999998</v>
      </c>
      <c r="G176">
        <v>1</v>
      </c>
      <c r="H176" s="7">
        <f>AVERAGE(F176:F180)/B$13</f>
        <v>81.87777777777778</v>
      </c>
      <c r="I176" s="7">
        <f>STDEV(F176:F180)/B$13</f>
        <v>1.1045919865679446</v>
      </c>
      <c r="J176" s="7">
        <f>I176/H176*100</f>
        <v>1.3490742134769305</v>
      </c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A177" t="s">
        <v>55</v>
      </c>
      <c r="B177" t="s">
        <v>54</v>
      </c>
      <c r="C177">
        <v>12</v>
      </c>
      <c r="D177">
        <v>2</v>
      </c>
      <c r="E177">
        <v>7.1109999999999998</v>
      </c>
      <c r="G177">
        <v>1</v>
      </c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A178" t="s">
        <v>55</v>
      </c>
      <c r="B178" t="s">
        <v>54</v>
      </c>
      <c r="C178">
        <v>12</v>
      </c>
      <c r="D178">
        <v>3</v>
      </c>
      <c r="E178">
        <v>7.2560000000000002</v>
      </c>
      <c r="F178">
        <v>7.2560000000000002</v>
      </c>
      <c r="G178">
        <v>0</v>
      </c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55</v>
      </c>
      <c r="B179" t="s">
        <v>54</v>
      </c>
      <c r="C179">
        <v>12</v>
      </c>
      <c r="D179">
        <v>4</v>
      </c>
      <c r="E179">
        <v>7.4080000000000004</v>
      </c>
      <c r="F179">
        <v>7.4080000000000004</v>
      </c>
      <c r="G179">
        <v>0</v>
      </c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55</v>
      </c>
      <c r="B180" t="s">
        <v>54</v>
      </c>
      <c r="C180">
        <v>12</v>
      </c>
      <c r="D180">
        <v>5</v>
      </c>
      <c r="E180">
        <v>7.4429999999999996</v>
      </c>
      <c r="F180">
        <v>7.4429999999999996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A183" t="s">
        <v>56</v>
      </c>
      <c r="B183" t="s">
        <v>57</v>
      </c>
      <c r="C183">
        <v>13</v>
      </c>
      <c r="D183">
        <v>1</v>
      </c>
      <c r="E183">
        <v>7.2930000000000001</v>
      </c>
      <c r="F183">
        <v>7.2930000000000001</v>
      </c>
      <c r="G183">
        <v>0</v>
      </c>
      <c r="H183" s="7">
        <f>AVERAGE(F183:F187)/B$13</f>
        <v>84.503703703703721</v>
      </c>
      <c r="I183" s="7">
        <f>STDEV(F183:F187)/B$13</f>
        <v>3.2061733148884626</v>
      </c>
      <c r="J183" s="7">
        <f>I183/H183*100</f>
        <v>3.7941216471769144</v>
      </c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56</v>
      </c>
      <c r="B184" t="s">
        <v>57</v>
      </c>
      <c r="C184">
        <v>13</v>
      </c>
      <c r="D184">
        <v>2</v>
      </c>
      <c r="E184">
        <v>6.7080000000000002</v>
      </c>
      <c r="G184">
        <v>1</v>
      </c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56</v>
      </c>
      <c r="B185" t="s">
        <v>57</v>
      </c>
      <c r="C185">
        <v>13</v>
      </c>
      <c r="D185">
        <v>3</v>
      </c>
      <c r="E185">
        <v>8.3309999999999995</v>
      </c>
      <c r="G185">
        <v>1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A186" t="s">
        <v>56</v>
      </c>
      <c r="B186" t="s">
        <v>57</v>
      </c>
      <c r="C186">
        <v>13</v>
      </c>
      <c r="D186">
        <v>4</v>
      </c>
      <c r="E186">
        <v>7.8620000000000001</v>
      </c>
      <c r="F186">
        <v>7.8620000000000001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A187" t="s">
        <v>56</v>
      </c>
      <c r="B187" t="s">
        <v>57</v>
      </c>
      <c r="C187">
        <v>13</v>
      </c>
      <c r="D187">
        <v>5</v>
      </c>
      <c r="E187">
        <v>7.6609999999999996</v>
      </c>
      <c r="F187">
        <v>7.6609999999999996</v>
      </c>
      <c r="G187">
        <v>0</v>
      </c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58</v>
      </c>
      <c r="B190" t="s">
        <v>57</v>
      </c>
      <c r="C190">
        <v>14</v>
      </c>
      <c r="D190">
        <v>1</v>
      </c>
      <c r="E190">
        <v>5.3319999999999999</v>
      </c>
      <c r="F190">
        <v>5.3319999999999999</v>
      </c>
      <c r="G190">
        <v>0</v>
      </c>
      <c r="H190" s="7">
        <f>AVERAGE(F190:F194)/B$13</f>
        <v>59.337037037037042</v>
      </c>
      <c r="I190" s="7">
        <f>STDEV(F190:F194)/B$13</f>
        <v>1.0087477466943389</v>
      </c>
      <c r="J190" s="7">
        <f>I190/H190*100</f>
        <v>1.7000305324728262</v>
      </c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A191" t="s">
        <v>58</v>
      </c>
      <c r="B191" t="s">
        <v>57</v>
      </c>
      <c r="C191">
        <v>14</v>
      </c>
      <c r="D191">
        <v>2</v>
      </c>
      <c r="E191">
        <v>5.6180000000000003</v>
      </c>
      <c r="G191">
        <v>1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A192" t="s">
        <v>58</v>
      </c>
      <c r="B192" t="s">
        <v>57</v>
      </c>
      <c r="C192">
        <v>14</v>
      </c>
      <c r="D192">
        <v>3</v>
      </c>
      <c r="E192">
        <v>5.4349999999999996</v>
      </c>
      <c r="F192">
        <v>5.4349999999999996</v>
      </c>
      <c r="G192">
        <v>0</v>
      </c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A193" t="s">
        <v>58</v>
      </c>
      <c r="B193" t="s">
        <v>57</v>
      </c>
      <c r="C193">
        <v>14</v>
      </c>
      <c r="D193">
        <v>4</v>
      </c>
      <c r="E193">
        <v>5.2539999999999996</v>
      </c>
      <c r="F193">
        <v>5.2539999999999996</v>
      </c>
      <c r="G193">
        <v>0</v>
      </c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A196" t="s">
        <v>59</v>
      </c>
      <c r="B196" t="s">
        <v>57</v>
      </c>
      <c r="C196">
        <v>15</v>
      </c>
      <c r="D196">
        <v>1</v>
      </c>
      <c r="E196">
        <v>5.4809999999999999</v>
      </c>
      <c r="F196">
        <v>5.4809999999999999</v>
      </c>
      <c r="G196">
        <v>0</v>
      </c>
      <c r="H196" s="7">
        <f>AVERAGE(F196:F200)/B$13</f>
        <v>61.496296296296293</v>
      </c>
      <c r="I196" s="7">
        <f>STDEV(F196:F200)/B$13</f>
        <v>0.57373944847161129</v>
      </c>
      <c r="J196" s="7">
        <f>I196/H196*100</f>
        <v>0.9329658581506568</v>
      </c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A197" t="s">
        <v>59</v>
      </c>
      <c r="B197" t="s">
        <v>57</v>
      </c>
      <c r="C197">
        <v>15</v>
      </c>
      <c r="D197">
        <v>2</v>
      </c>
      <c r="E197">
        <v>5.5389999999999997</v>
      </c>
      <c r="F197">
        <v>5.5389999999999997</v>
      </c>
      <c r="G197">
        <v>0</v>
      </c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A198" t="s">
        <v>59</v>
      </c>
      <c r="B198" t="s">
        <v>57</v>
      </c>
      <c r="C198">
        <v>15</v>
      </c>
      <c r="D198">
        <v>3</v>
      </c>
      <c r="E198">
        <v>5.5839999999999996</v>
      </c>
      <c r="F198">
        <v>5.5839999999999996</v>
      </c>
      <c r="G198">
        <v>0</v>
      </c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H200" s="7"/>
      <c r="I200" s="7"/>
      <c r="J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A201" t="s">
        <v>60</v>
      </c>
      <c r="B201" t="s">
        <v>61</v>
      </c>
      <c r="C201">
        <v>16</v>
      </c>
      <c r="D201">
        <v>1</v>
      </c>
      <c r="E201">
        <v>7.1580000000000004</v>
      </c>
      <c r="F201">
        <v>7.1580000000000004</v>
      </c>
      <c r="G201">
        <v>0</v>
      </c>
      <c r="H201" s="7">
        <f>AVERAGE(F201:F205)/B$13</f>
        <v>81.244444444444454</v>
      </c>
      <c r="I201" s="7">
        <f>STDEV(F201:F205)/B$13</f>
        <v>1.5408431233789457</v>
      </c>
      <c r="J201" s="7">
        <f>I201/H201*100</f>
        <v>1.8965519844653322</v>
      </c>
    </row>
    <row r="202" spans="1:24" x14ac:dyDescent="0.2">
      <c r="A202" t="s">
        <v>60</v>
      </c>
      <c r="B202" t="s">
        <v>61</v>
      </c>
      <c r="C202">
        <v>16</v>
      </c>
      <c r="D202">
        <v>2</v>
      </c>
      <c r="E202">
        <v>7.351</v>
      </c>
      <c r="F202">
        <v>7.351</v>
      </c>
      <c r="G202">
        <v>0</v>
      </c>
      <c r="H202" s="7"/>
      <c r="I202" s="7"/>
      <c r="J202" s="7"/>
    </row>
    <row r="203" spans="1:24" x14ac:dyDescent="0.2">
      <c r="A203" t="s">
        <v>60</v>
      </c>
      <c r="B203" t="s">
        <v>61</v>
      </c>
      <c r="C203">
        <v>16</v>
      </c>
      <c r="D203">
        <v>3</v>
      </c>
      <c r="E203">
        <v>7.4269999999999996</v>
      </c>
      <c r="F203">
        <v>7.4269999999999996</v>
      </c>
      <c r="G203">
        <v>0</v>
      </c>
      <c r="H203" s="7"/>
      <c r="I203" s="7"/>
      <c r="J203" s="7"/>
    </row>
    <row r="204" spans="1:24" x14ac:dyDescent="0.2">
      <c r="H204" s="7"/>
      <c r="I204" s="7"/>
      <c r="J204" s="7"/>
    </row>
    <row r="205" spans="1:24" x14ac:dyDescent="0.2">
      <c r="H205" s="7"/>
      <c r="I205" s="7"/>
      <c r="J205" s="7"/>
    </row>
    <row r="206" spans="1:24" x14ac:dyDescent="0.2">
      <c r="A206" t="s">
        <v>62</v>
      </c>
      <c r="B206" t="s">
        <v>61</v>
      </c>
      <c r="C206">
        <v>17</v>
      </c>
      <c r="D206">
        <v>1</v>
      </c>
      <c r="E206">
        <v>6.8289999999999997</v>
      </c>
      <c r="G206">
        <v>1</v>
      </c>
      <c r="H206" s="7">
        <f>AVERAGE(F206:F210)/B$13</f>
        <v>83.181481481481484</v>
      </c>
      <c r="I206" s="7">
        <f>STDEV(F206:F210)/B$13</f>
        <v>0.55792089059705208</v>
      </c>
      <c r="J206" s="7">
        <f>I206/H206*100</f>
        <v>0.67072728287637051</v>
      </c>
    </row>
    <row r="207" spans="1:24" x14ac:dyDescent="0.2">
      <c r="A207" t="s">
        <v>62</v>
      </c>
      <c r="B207" t="s">
        <v>61</v>
      </c>
      <c r="C207">
        <v>17</v>
      </c>
      <c r="D207">
        <v>2</v>
      </c>
      <c r="E207">
        <v>7.4989999999999997</v>
      </c>
      <c r="F207">
        <v>7.4989999999999997</v>
      </c>
      <c r="G207">
        <v>0</v>
      </c>
      <c r="H207" s="7"/>
      <c r="I207" s="7"/>
      <c r="J207" s="7"/>
    </row>
    <row r="208" spans="1:24" x14ac:dyDescent="0.2">
      <c r="A208" t="s">
        <v>62</v>
      </c>
      <c r="B208" t="s">
        <v>61</v>
      </c>
      <c r="C208">
        <v>17</v>
      </c>
      <c r="D208">
        <v>3</v>
      </c>
      <c r="E208">
        <v>7.5289999999999999</v>
      </c>
      <c r="F208">
        <v>7.5289999999999999</v>
      </c>
      <c r="G208">
        <v>0</v>
      </c>
      <c r="H208" s="7"/>
      <c r="I208" s="7"/>
      <c r="J208" s="7"/>
    </row>
    <row r="209" spans="1:10" x14ac:dyDescent="0.2">
      <c r="A209" t="s">
        <v>62</v>
      </c>
      <c r="B209" t="s">
        <v>61</v>
      </c>
      <c r="C209">
        <v>17</v>
      </c>
      <c r="D209">
        <v>4</v>
      </c>
      <c r="E209">
        <v>8.2780000000000005</v>
      </c>
      <c r="G209">
        <v>1</v>
      </c>
      <c r="H209" s="7"/>
      <c r="I209" s="7"/>
      <c r="J209" s="7"/>
    </row>
    <row r="210" spans="1:10" x14ac:dyDescent="0.2">
      <c r="A210" t="s">
        <v>62</v>
      </c>
      <c r="B210" t="s">
        <v>61</v>
      </c>
      <c r="C210">
        <v>17</v>
      </c>
      <c r="D210">
        <v>5</v>
      </c>
      <c r="E210">
        <v>7.431</v>
      </c>
      <c r="F210">
        <v>7.431</v>
      </c>
      <c r="G210">
        <v>0</v>
      </c>
      <c r="H210" s="7"/>
      <c r="I210" s="7"/>
      <c r="J210" s="7"/>
    </row>
    <row r="211" spans="1:10" x14ac:dyDescent="0.2">
      <c r="H211" s="7"/>
      <c r="I211" s="7"/>
      <c r="J211" s="7"/>
    </row>
    <row r="212" spans="1:10" x14ac:dyDescent="0.2">
      <c r="H212" s="7"/>
      <c r="I212" s="7"/>
      <c r="J212" s="7"/>
    </row>
    <row r="213" spans="1:10" x14ac:dyDescent="0.2">
      <c r="A213" t="s">
        <v>63</v>
      </c>
      <c r="B213" t="s">
        <v>64</v>
      </c>
      <c r="C213">
        <v>18</v>
      </c>
      <c r="D213">
        <v>1</v>
      </c>
      <c r="E213">
        <v>7.0190000000000001</v>
      </c>
      <c r="G213">
        <v>1</v>
      </c>
      <c r="H213" s="7">
        <f>AVERAGE(F213:F217)/B$13</f>
        <v>81.096296296296302</v>
      </c>
      <c r="I213" s="7">
        <f>STDEV(F213:F217)/B$13</f>
        <v>1.4522155629080229</v>
      </c>
      <c r="J213" s="7">
        <f>I213/H213*100</f>
        <v>1.7907298227309378</v>
      </c>
    </row>
    <row r="214" spans="1:10" x14ac:dyDescent="0.2">
      <c r="A214" t="s">
        <v>63</v>
      </c>
      <c r="B214" t="s">
        <v>64</v>
      </c>
      <c r="C214">
        <v>18</v>
      </c>
      <c r="D214">
        <v>2</v>
      </c>
      <c r="E214">
        <v>7.1639999999999997</v>
      </c>
      <c r="F214">
        <v>7.1639999999999997</v>
      </c>
      <c r="G214">
        <v>0</v>
      </c>
      <c r="H214" s="7"/>
      <c r="I214" s="7"/>
      <c r="J214" s="7"/>
    </row>
    <row r="215" spans="1:10" x14ac:dyDescent="0.2">
      <c r="A215" t="s">
        <v>63</v>
      </c>
      <c r="B215" t="s">
        <v>64</v>
      </c>
      <c r="C215">
        <v>18</v>
      </c>
      <c r="D215">
        <v>3</v>
      </c>
      <c r="E215">
        <v>7.4249999999999998</v>
      </c>
      <c r="F215">
        <v>7.4249999999999998</v>
      </c>
      <c r="G215">
        <v>0</v>
      </c>
      <c r="H215" s="7"/>
      <c r="I215" s="7"/>
      <c r="J215" s="7"/>
    </row>
    <row r="216" spans="1:10" x14ac:dyDescent="0.2">
      <c r="A216" t="s">
        <v>63</v>
      </c>
      <c r="B216" t="s">
        <v>64</v>
      </c>
      <c r="C216">
        <v>18</v>
      </c>
      <c r="D216">
        <v>4</v>
      </c>
      <c r="E216">
        <v>7.3070000000000004</v>
      </c>
      <c r="F216">
        <v>7.3070000000000004</v>
      </c>
      <c r="G216">
        <v>0</v>
      </c>
      <c r="H216" s="7"/>
      <c r="I216" s="7"/>
      <c r="J216" s="7"/>
    </row>
    <row r="217" spans="1:10" x14ac:dyDescent="0.2">
      <c r="H217" s="7"/>
      <c r="I217" s="7"/>
      <c r="J217" s="7"/>
    </row>
    <row r="218" spans="1:10" x14ac:dyDescent="0.2">
      <c r="H218" s="7"/>
      <c r="I218" s="7"/>
      <c r="J218" s="7"/>
    </row>
    <row r="219" spans="1:10" x14ac:dyDescent="0.2">
      <c r="A219" t="s">
        <v>65</v>
      </c>
      <c r="B219" t="s">
        <v>64</v>
      </c>
      <c r="C219">
        <v>19</v>
      </c>
      <c r="D219">
        <v>1</v>
      </c>
      <c r="E219">
        <v>7.8620000000000001</v>
      </c>
      <c r="F219">
        <v>7.8620000000000001</v>
      </c>
      <c r="G219">
        <v>0</v>
      </c>
      <c r="H219" s="7">
        <f>AVERAGE(F219:F223)/B$13</f>
        <v>85.688888888888883</v>
      </c>
      <c r="I219" s="7">
        <f>STDEV(F219:F223)/B$13</f>
        <v>1.462114146630755</v>
      </c>
      <c r="J219" s="7">
        <f>I219/H219*100</f>
        <v>1.7063054097091281</v>
      </c>
    </row>
    <row r="220" spans="1:10" x14ac:dyDescent="0.2">
      <c r="A220" t="s">
        <v>65</v>
      </c>
      <c r="B220" t="s">
        <v>64</v>
      </c>
      <c r="C220">
        <v>19</v>
      </c>
      <c r="D220">
        <v>2</v>
      </c>
      <c r="E220">
        <v>7.6159999999999997</v>
      </c>
      <c r="F220">
        <v>7.6159999999999997</v>
      </c>
      <c r="G220">
        <v>0</v>
      </c>
      <c r="H220" s="7"/>
      <c r="I220" s="7"/>
      <c r="J220" s="7"/>
    </row>
    <row r="221" spans="1:10" x14ac:dyDescent="0.2">
      <c r="A221" t="s">
        <v>65</v>
      </c>
      <c r="B221" t="s">
        <v>64</v>
      </c>
      <c r="C221">
        <v>19</v>
      </c>
      <c r="D221">
        <v>3</v>
      </c>
      <c r="E221">
        <v>8.1489999999999991</v>
      </c>
      <c r="G221">
        <v>1</v>
      </c>
      <c r="H221" s="7"/>
      <c r="I221" s="7"/>
      <c r="J221" s="7"/>
    </row>
    <row r="222" spans="1:10" x14ac:dyDescent="0.2">
      <c r="A222" t="s">
        <v>65</v>
      </c>
      <c r="B222" t="s">
        <v>64</v>
      </c>
      <c r="C222">
        <v>19</v>
      </c>
      <c r="D222">
        <v>4</v>
      </c>
      <c r="E222">
        <v>6.84</v>
      </c>
      <c r="G222">
        <v>1</v>
      </c>
      <c r="H222" s="7"/>
      <c r="I222" s="7"/>
      <c r="J222" s="7"/>
    </row>
    <row r="223" spans="1:10" x14ac:dyDescent="0.2">
      <c r="A223" t="s">
        <v>65</v>
      </c>
      <c r="B223" t="s">
        <v>64</v>
      </c>
      <c r="C223">
        <v>19</v>
      </c>
      <c r="D223">
        <v>5</v>
      </c>
      <c r="E223">
        <v>7.6580000000000004</v>
      </c>
      <c r="F223">
        <v>7.6580000000000004</v>
      </c>
      <c r="G223">
        <v>0</v>
      </c>
      <c r="H223" s="7"/>
      <c r="I223" s="7"/>
      <c r="J223" s="7"/>
    </row>
    <row r="224" spans="1:10" x14ac:dyDescent="0.2">
      <c r="H224" s="7"/>
      <c r="I224" s="7"/>
      <c r="J224" s="7"/>
    </row>
    <row r="225" spans="1:10" x14ac:dyDescent="0.2">
      <c r="H225" s="7"/>
      <c r="I225" s="7"/>
      <c r="J225" s="7"/>
    </row>
    <row r="226" spans="1:10" x14ac:dyDescent="0.2">
      <c r="A226" t="s">
        <v>66</v>
      </c>
      <c r="B226" t="s">
        <v>35</v>
      </c>
      <c r="C226">
        <v>0</v>
      </c>
      <c r="D226">
        <v>1</v>
      </c>
      <c r="E226">
        <v>1.5800000000000002E-2</v>
      </c>
      <c r="G226">
        <v>1</v>
      </c>
      <c r="H226" s="7">
        <f>AVERAGE(F226:F230)/B$13</f>
        <v>5.4162962962962968</v>
      </c>
      <c r="I226" s="7">
        <f>STDEV(F226:F230)/B$13</f>
        <v>1.4407715411351116</v>
      </c>
      <c r="J226" s="7">
        <f>I226/H226*100</f>
        <v>26.600678070738521</v>
      </c>
    </row>
    <row r="227" spans="1:10" x14ac:dyDescent="0.2">
      <c r="A227" t="s">
        <v>66</v>
      </c>
      <c r="B227" t="s">
        <v>35</v>
      </c>
      <c r="C227">
        <v>0</v>
      </c>
      <c r="D227">
        <v>2</v>
      </c>
      <c r="E227">
        <v>0.4995</v>
      </c>
      <c r="F227">
        <v>0.4995</v>
      </c>
      <c r="G227">
        <v>0</v>
      </c>
      <c r="H227" s="7"/>
      <c r="I227" s="7"/>
      <c r="J227" s="7"/>
    </row>
    <row r="228" spans="1:10" x14ac:dyDescent="0.2">
      <c r="A228" t="s">
        <v>66</v>
      </c>
      <c r="B228" t="s">
        <v>35</v>
      </c>
      <c r="C228">
        <v>0</v>
      </c>
      <c r="D228">
        <v>3</v>
      </c>
      <c r="E228">
        <v>0.61070000000000002</v>
      </c>
      <c r="F228">
        <v>0.61070000000000002</v>
      </c>
      <c r="G228">
        <v>0</v>
      </c>
      <c r="H228" s="7"/>
      <c r="I228" s="7"/>
      <c r="J228" s="7"/>
    </row>
    <row r="229" spans="1:10" x14ac:dyDescent="0.2">
      <c r="A229" t="s">
        <v>66</v>
      </c>
      <c r="B229" t="s">
        <v>35</v>
      </c>
      <c r="C229">
        <v>0</v>
      </c>
      <c r="D229">
        <v>4</v>
      </c>
      <c r="E229">
        <v>0.35220000000000001</v>
      </c>
      <c r="F229">
        <v>0.35220000000000001</v>
      </c>
      <c r="G229">
        <v>0</v>
      </c>
      <c r="H229" s="7"/>
      <c r="I229" s="7"/>
      <c r="J229" s="7"/>
    </row>
    <row r="230" spans="1:10" x14ac:dyDescent="0.2">
      <c r="A230" t="s">
        <v>66</v>
      </c>
      <c r="B230" t="s">
        <v>35</v>
      </c>
      <c r="C230">
        <v>0</v>
      </c>
      <c r="D230">
        <v>5</v>
      </c>
      <c r="E230">
        <v>0.83140000000000003</v>
      </c>
      <c r="G230">
        <v>1</v>
      </c>
      <c r="H230" s="7"/>
      <c r="I230" s="7"/>
      <c r="J230" s="7"/>
    </row>
    <row r="231" spans="1:10" x14ac:dyDescent="0.2">
      <c r="H231" s="7"/>
      <c r="I231" s="7"/>
      <c r="J231" s="7"/>
    </row>
    <row r="232" spans="1:10" x14ac:dyDescent="0.2">
      <c r="H232" s="7"/>
      <c r="I232" s="7"/>
      <c r="J232" s="7"/>
    </row>
    <row r="233" spans="1:10" x14ac:dyDescent="0.2">
      <c r="A233" t="s">
        <v>66</v>
      </c>
      <c r="B233" t="s">
        <v>35</v>
      </c>
      <c r="C233">
        <v>0</v>
      </c>
      <c r="D233">
        <v>1</v>
      </c>
      <c r="E233">
        <v>0.44940000000000002</v>
      </c>
      <c r="F233">
        <v>0.44940000000000002</v>
      </c>
      <c r="G233">
        <v>0</v>
      </c>
      <c r="H233" s="7">
        <f>AVERAGE(F233:F237)/B$13</f>
        <v>4.188518518518519</v>
      </c>
      <c r="I233" s="7">
        <f>STDEV(F233:F237)/B$13</f>
        <v>1.0283477898817766</v>
      </c>
      <c r="J233" s="7">
        <f>I233/H233*100</f>
        <v>24.551587520389042</v>
      </c>
    </row>
    <row r="234" spans="1:10" x14ac:dyDescent="0.2">
      <c r="A234" t="s">
        <v>66</v>
      </c>
      <c r="B234" t="s">
        <v>35</v>
      </c>
      <c r="C234">
        <v>0</v>
      </c>
      <c r="D234">
        <v>2</v>
      </c>
      <c r="E234">
        <v>1.796</v>
      </c>
      <c r="G234">
        <v>1</v>
      </c>
      <c r="H234" s="7"/>
      <c r="I234" s="7"/>
      <c r="J234" s="7"/>
    </row>
    <row r="235" spans="1:10" x14ac:dyDescent="0.2">
      <c r="A235" t="s">
        <v>66</v>
      </c>
      <c r="B235" t="s">
        <v>35</v>
      </c>
      <c r="C235">
        <v>0</v>
      </c>
      <c r="D235">
        <v>3</v>
      </c>
      <c r="E235">
        <v>0.73519999999999996</v>
      </c>
      <c r="G235">
        <v>1</v>
      </c>
      <c r="H235" s="7"/>
      <c r="I235" s="7"/>
      <c r="J235" s="7"/>
    </row>
    <row r="236" spans="1:10" x14ac:dyDescent="0.2">
      <c r="A236" t="s">
        <v>66</v>
      </c>
      <c r="B236" t="s">
        <v>35</v>
      </c>
      <c r="C236">
        <v>0</v>
      </c>
      <c r="D236">
        <v>4</v>
      </c>
      <c r="E236">
        <v>0.2727</v>
      </c>
      <c r="F236">
        <v>0.2727</v>
      </c>
      <c r="G236">
        <v>0</v>
      </c>
      <c r="H236" s="7"/>
      <c r="I236" s="7"/>
      <c r="J236" s="7"/>
    </row>
    <row r="237" spans="1:10" x14ac:dyDescent="0.2">
      <c r="A237" t="s">
        <v>66</v>
      </c>
      <c r="B237" t="s">
        <v>35</v>
      </c>
      <c r="C237">
        <v>0</v>
      </c>
      <c r="D237">
        <v>5</v>
      </c>
      <c r="E237">
        <v>0.4088</v>
      </c>
      <c r="F237">
        <v>0.4088</v>
      </c>
      <c r="G237">
        <v>0</v>
      </c>
      <c r="H237" s="7"/>
      <c r="I237" s="7"/>
      <c r="J237" s="7"/>
    </row>
    <row r="238" spans="1:10" x14ac:dyDescent="0.2">
      <c r="H238" s="7"/>
      <c r="I238" s="7"/>
      <c r="J238" s="7"/>
    </row>
    <row r="239" spans="1:10" x14ac:dyDescent="0.2">
      <c r="H239" s="7"/>
      <c r="I239" s="7"/>
      <c r="J239" s="7"/>
    </row>
    <row r="240" spans="1:10" x14ac:dyDescent="0.2">
      <c r="A240" t="s">
        <v>66</v>
      </c>
      <c r="B240" t="s">
        <v>35</v>
      </c>
      <c r="C240">
        <v>0</v>
      </c>
      <c r="D240">
        <v>1</v>
      </c>
      <c r="E240">
        <v>0</v>
      </c>
      <c r="F240">
        <v>0</v>
      </c>
      <c r="G240">
        <v>0</v>
      </c>
      <c r="H240" s="7">
        <f>AVERAGE(F240:F244)/B$13</f>
        <v>0.51814814814814814</v>
      </c>
      <c r="I240" s="7">
        <f>STDEV(F240:F244)/B$13</f>
        <v>0.48971184943112317</v>
      </c>
      <c r="J240" s="7">
        <f>I240/H240*100</f>
        <v>94.511936630738575</v>
      </c>
    </row>
    <row r="241" spans="1:10" x14ac:dyDescent="0.2">
      <c r="A241" t="s">
        <v>66</v>
      </c>
      <c r="B241" t="s">
        <v>35</v>
      </c>
      <c r="C241">
        <v>0</v>
      </c>
      <c r="D241">
        <v>2</v>
      </c>
      <c r="E241">
        <v>5.2299999999999999E-2</v>
      </c>
      <c r="F241">
        <v>5.2299999999999999E-2</v>
      </c>
      <c r="G241">
        <v>0</v>
      </c>
      <c r="H241" s="7"/>
      <c r="I241" s="7"/>
      <c r="J241" s="7"/>
    </row>
    <row r="242" spans="1:10" x14ac:dyDescent="0.2">
      <c r="A242" t="s">
        <v>66</v>
      </c>
      <c r="B242" t="s">
        <v>35</v>
      </c>
      <c r="C242">
        <v>0</v>
      </c>
      <c r="D242">
        <v>3</v>
      </c>
      <c r="E242">
        <v>0.3271</v>
      </c>
      <c r="G242">
        <v>1</v>
      </c>
      <c r="H242" s="7"/>
      <c r="I242" s="7"/>
      <c r="J242" s="7"/>
    </row>
    <row r="243" spans="1:10" x14ac:dyDescent="0.2">
      <c r="A243" t="s">
        <v>66</v>
      </c>
      <c r="B243" t="s">
        <v>35</v>
      </c>
      <c r="C243">
        <v>0</v>
      </c>
      <c r="D243">
        <v>4</v>
      </c>
      <c r="E243">
        <v>0.20680000000000001</v>
      </c>
      <c r="G243">
        <v>1</v>
      </c>
      <c r="H243" s="7"/>
      <c r="I243" s="7"/>
      <c r="J243" s="7"/>
    </row>
    <row r="244" spans="1:10" x14ac:dyDescent="0.2">
      <c r="A244" t="s">
        <v>66</v>
      </c>
      <c r="B244" t="s">
        <v>35</v>
      </c>
      <c r="C244">
        <v>0</v>
      </c>
      <c r="D244">
        <v>5</v>
      </c>
      <c r="E244">
        <v>8.7599999999999997E-2</v>
      </c>
      <c r="F244">
        <v>8.7599999999999997E-2</v>
      </c>
      <c r="G244">
        <v>0</v>
      </c>
      <c r="H244" s="7"/>
      <c r="I244" s="7"/>
      <c r="J244" s="7"/>
    </row>
    <row r="245" spans="1:10" x14ac:dyDescent="0.2">
      <c r="H245" s="7"/>
      <c r="I245" s="7"/>
      <c r="J245" s="7"/>
    </row>
    <row r="246" spans="1:10" x14ac:dyDescent="0.2">
      <c r="H246" s="7"/>
      <c r="I246" s="7"/>
      <c r="J246" s="7"/>
    </row>
    <row r="247" spans="1:10" x14ac:dyDescent="0.2">
      <c r="A247" t="s">
        <v>185</v>
      </c>
      <c r="B247" t="s">
        <v>45</v>
      </c>
      <c r="C247">
        <v>66</v>
      </c>
      <c r="D247">
        <v>1</v>
      </c>
      <c r="E247">
        <v>7.3869999999999996</v>
      </c>
      <c r="F247">
        <v>7.3869999999999996</v>
      </c>
      <c r="G247">
        <v>0</v>
      </c>
      <c r="H247" s="7">
        <f>AVERAGE(F247:F251)/B$13</f>
        <v>82.662962962962965</v>
      </c>
      <c r="I247" s="7">
        <f>STDEV(F247:F251)/B$13</f>
        <v>0.98484399550043122</v>
      </c>
      <c r="J247" s="7">
        <f>I247/H247*100</f>
        <v>1.1913969209423201</v>
      </c>
    </row>
    <row r="248" spans="1:10" x14ac:dyDescent="0.2">
      <c r="A248" t="s">
        <v>185</v>
      </c>
      <c r="B248" t="s">
        <v>45</v>
      </c>
      <c r="C248">
        <v>66</v>
      </c>
      <c r="D248">
        <v>2</v>
      </c>
      <c r="E248">
        <v>7.5419999999999998</v>
      </c>
      <c r="F248">
        <v>7.5419999999999998</v>
      </c>
      <c r="G248">
        <v>0</v>
      </c>
      <c r="H248" s="7"/>
      <c r="I248" s="7"/>
      <c r="J248" s="7"/>
    </row>
    <row r="249" spans="1:10" x14ac:dyDescent="0.2">
      <c r="A249" t="s">
        <v>185</v>
      </c>
      <c r="B249" t="s">
        <v>45</v>
      </c>
      <c r="C249">
        <v>66</v>
      </c>
      <c r="D249">
        <v>3</v>
      </c>
      <c r="E249">
        <v>7.39</v>
      </c>
      <c r="F249">
        <v>7.39</v>
      </c>
      <c r="G249">
        <v>0</v>
      </c>
      <c r="H249" s="7"/>
      <c r="I249" s="7"/>
      <c r="J249" s="7"/>
    </row>
    <row r="250" spans="1:10" x14ac:dyDescent="0.2">
      <c r="H250" s="7"/>
      <c r="I250" s="7"/>
      <c r="J250" s="7"/>
    </row>
    <row r="251" spans="1:10" x14ac:dyDescent="0.2">
      <c r="H251" s="7"/>
      <c r="I251" s="7"/>
      <c r="J251" s="7"/>
    </row>
    <row r="252" spans="1:10" x14ac:dyDescent="0.2">
      <c r="A252" t="s">
        <v>190</v>
      </c>
      <c r="B252" t="s">
        <v>47</v>
      </c>
      <c r="C252">
        <v>67</v>
      </c>
      <c r="D252">
        <v>1</v>
      </c>
      <c r="E252">
        <v>5.0540000000000003</v>
      </c>
      <c r="F252">
        <v>5.0540000000000003</v>
      </c>
      <c r="G252">
        <v>0</v>
      </c>
      <c r="H252" s="7">
        <f>AVERAGE(F252:F256)/B$13</f>
        <v>57.229629629629635</v>
      </c>
      <c r="I252" s="7">
        <f>STDEV(F252:F256)/B$13</f>
        <v>1.1253165992553695</v>
      </c>
      <c r="J252" s="7">
        <f>I252/H252*100</f>
        <v>1.9663181581604308</v>
      </c>
    </row>
    <row r="253" spans="1:10" x14ac:dyDescent="0.2">
      <c r="A253" t="s">
        <v>190</v>
      </c>
      <c r="B253" t="s">
        <v>47</v>
      </c>
      <c r="C253">
        <v>67</v>
      </c>
      <c r="D253">
        <v>2</v>
      </c>
      <c r="E253">
        <v>5.2560000000000002</v>
      </c>
      <c r="F253">
        <v>5.2560000000000002</v>
      </c>
      <c r="G253">
        <v>0</v>
      </c>
      <c r="H253" s="7"/>
      <c r="I253" s="7"/>
      <c r="J253" s="7"/>
    </row>
    <row r="254" spans="1:10" x14ac:dyDescent="0.2">
      <c r="A254" t="s">
        <v>190</v>
      </c>
      <c r="B254" t="s">
        <v>47</v>
      </c>
      <c r="C254">
        <v>67</v>
      </c>
      <c r="D254">
        <v>3</v>
      </c>
      <c r="E254">
        <v>4.8869999999999996</v>
      </c>
      <c r="G254">
        <v>1</v>
      </c>
      <c r="H254" s="7"/>
      <c r="I254" s="7"/>
      <c r="J254" s="7"/>
    </row>
    <row r="255" spans="1:10" x14ac:dyDescent="0.2">
      <c r="A255" t="s">
        <v>190</v>
      </c>
      <c r="B255" t="s">
        <v>47</v>
      </c>
      <c r="C255">
        <v>67</v>
      </c>
      <c r="D255">
        <v>4</v>
      </c>
      <c r="E255">
        <v>5.1420000000000003</v>
      </c>
      <c r="F255">
        <v>5.1420000000000003</v>
      </c>
      <c r="G255">
        <v>0</v>
      </c>
      <c r="H255" s="7"/>
      <c r="I255" s="7"/>
      <c r="J255" s="7"/>
    </row>
    <row r="256" spans="1:10" x14ac:dyDescent="0.2">
      <c r="H256" s="7"/>
      <c r="I256" s="7"/>
      <c r="J256" s="7"/>
    </row>
    <row r="257" spans="1:10" x14ac:dyDescent="0.2">
      <c r="H257" s="7"/>
      <c r="I257" s="7"/>
      <c r="J257" s="7"/>
    </row>
    <row r="258" spans="1:10" x14ac:dyDescent="0.2">
      <c r="A258" t="s">
        <v>195</v>
      </c>
      <c r="B258" t="s">
        <v>49</v>
      </c>
      <c r="C258">
        <v>68</v>
      </c>
      <c r="D258">
        <v>1</v>
      </c>
      <c r="E258">
        <v>3.871</v>
      </c>
      <c r="G258">
        <v>1</v>
      </c>
      <c r="H258" s="7">
        <f>AVERAGE(F258:F262)/B$13</f>
        <v>36.425925925925924</v>
      </c>
      <c r="I258" s="7">
        <f>STDEV(F258:F262)/B$13</f>
        <v>0.17996341649268821</v>
      </c>
      <c r="J258" s="7">
        <f>I258/H258*100</f>
        <v>0.49405310069167074</v>
      </c>
    </row>
    <row r="259" spans="1:10" x14ac:dyDescent="0.2">
      <c r="A259" t="s">
        <v>195</v>
      </c>
      <c r="B259" t="s">
        <v>49</v>
      </c>
      <c r="C259">
        <v>68</v>
      </c>
      <c r="D259">
        <v>2</v>
      </c>
      <c r="E259">
        <v>3.2679999999999998</v>
      </c>
      <c r="F259">
        <v>3.2679999999999998</v>
      </c>
      <c r="G259">
        <v>0</v>
      </c>
      <c r="H259" s="7"/>
      <c r="I259" s="7"/>
      <c r="J259" s="7"/>
    </row>
    <row r="260" spans="1:10" x14ac:dyDescent="0.2">
      <c r="A260" t="s">
        <v>195</v>
      </c>
      <c r="B260" t="s">
        <v>49</v>
      </c>
      <c r="C260">
        <v>68</v>
      </c>
      <c r="D260">
        <v>3</v>
      </c>
      <c r="E260">
        <v>3.2970000000000002</v>
      </c>
      <c r="F260">
        <v>3.2970000000000002</v>
      </c>
      <c r="G260">
        <v>0</v>
      </c>
      <c r="H260" s="7"/>
      <c r="I260" s="7"/>
      <c r="J260" s="7"/>
    </row>
    <row r="261" spans="1:10" x14ac:dyDescent="0.2">
      <c r="A261" t="s">
        <v>195</v>
      </c>
      <c r="B261" t="s">
        <v>49</v>
      </c>
      <c r="C261">
        <v>68</v>
      </c>
      <c r="D261">
        <v>4</v>
      </c>
      <c r="E261">
        <v>3.27</v>
      </c>
      <c r="F261">
        <v>3.27</v>
      </c>
      <c r="G261">
        <v>0</v>
      </c>
      <c r="H261" s="7"/>
      <c r="I261" s="7"/>
      <c r="J261" s="7"/>
    </row>
    <row r="262" spans="1:10" x14ac:dyDescent="0.2"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A264" t="s">
        <v>67</v>
      </c>
      <c r="B264" t="s">
        <v>68</v>
      </c>
      <c r="C264">
        <v>20</v>
      </c>
      <c r="D264">
        <v>1</v>
      </c>
      <c r="E264">
        <v>5.4390000000000001</v>
      </c>
      <c r="F264">
        <v>5.4390000000000001</v>
      </c>
      <c r="G264">
        <v>0</v>
      </c>
      <c r="H264" s="7">
        <f>AVERAGE(F264:F268)/B$13</f>
        <v>60.514814814814805</v>
      </c>
      <c r="I264" s="7">
        <f>STDEV(F264:F268)/B$13</f>
        <v>0.58207094444074448</v>
      </c>
      <c r="J264" s="7">
        <f>I264/H264*100</f>
        <v>0.96186519982251684</v>
      </c>
    </row>
    <row r="265" spans="1:10" x14ac:dyDescent="0.2">
      <c r="A265" t="s">
        <v>67</v>
      </c>
      <c r="B265" t="s">
        <v>68</v>
      </c>
      <c r="C265">
        <v>20</v>
      </c>
      <c r="D265">
        <v>2</v>
      </c>
      <c r="E265">
        <v>5.3979999999999997</v>
      </c>
      <c r="F265">
        <v>5.3979999999999997</v>
      </c>
      <c r="G265">
        <v>0</v>
      </c>
      <c r="H265" s="7"/>
      <c r="I265" s="7"/>
      <c r="J265" s="7"/>
    </row>
    <row r="266" spans="1:10" x14ac:dyDescent="0.2">
      <c r="A266" t="s">
        <v>67</v>
      </c>
      <c r="B266" t="s">
        <v>68</v>
      </c>
      <c r="C266">
        <v>20</v>
      </c>
      <c r="D266">
        <v>3</v>
      </c>
      <c r="E266">
        <v>5.5019999999999998</v>
      </c>
      <c r="F266">
        <v>5.5019999999999998</v>
      </c>
      <c r="G266">
        <v>0</v>
      </c>
      <c r="H266" s="7"/>
      <c r="I266" s="7"/>
      <c r="J266" s="7"/>
    </row>
    <row r="267" spans="1:10" x14ac:dyDescent="0.2"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A269" t="s">
        <v>69</v>
      </c>
      <c r="B269" t="s">
        <v>68</v>
      </c>
      <c r="C269">
        <v>21</v>
      </c>
      <c r="D269">
        <v>1</v>
      </c>
      <c r="E269">
        <v>5.556</v>
      </c>
      <c r="F269">
        <v>5.556</v>
      </c>
      <c r="G269">
        <v>0</v>
      </c>
      <c r="H269" s="7">
        <f>AVERAGE(F269:F273)/B$13</f>
        <v>61.222222222222229</v>
      </c>
      <c r="I269" s="7">
        <f>STDEV(F269:F273)/B$13</f>
        <v>0.56775494626849854</v>
      </c>
      <c r="J269" s="7">
        <f>I269/H269*100</f>
        <v>0.92736742584691223</v>
      </c>
    </row>
    <row r="270" spans="1:10" x14ac:dyDescent="0.2">
      <c r="A270" t="s">
        <v>69</v>
      </c>
      <c r="B270" t="s">
        <v>68</v>
      </c>
      <c r="C270">
        <v>21</v>
      </c>
      <c r="D270">
        <v>2</v>
      </c>
      <c r="E270">
        <v>5.5190000000000001</v>
      </c>
      <c r="F270">
        <v>5.5190000000000001</v>
      </c>
      <c r="G270">
        <v>0</v>
      </c>
      <c r="H270" s="7"/>
      <c r="I270" s="7"/>
      <c r="J270" s="7"/>
    </row>
    <row r="271" spans="1:10" x14ac:dyDescent="0.2">
      <c r="A271" t="s">
        <v>69</v>
      </c>
      <c r="B271" t="s">
        <v>68</v>
      </c>
      <c r="C271">
        <v>21</v>
      </c>
      <c r="D271">
        <v>3</v>
      </c>
      <c r="E271">
        <v>5.4550000000000001</v>
      </c>
      <c r="F271">
        <v>5.4550000000000001</v>
      </c>
      <c r="G271">
        <v>0</v>
      </c>
      <c r="H271" s="7"/>
      <c r="I271" s="7"/>
      <c r="J271" s="7"/>
    </row>
    <row r="272" spans="1:10" x14ac:dyDescent="0.2"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A274" t="s">
        <v>70</v>
      </c>
      <c r="B274" t="s">
        <v>71</v>
      </c>
      <c r="C274">
        <v>22</v>
      </c>
      <c r="D274">
        <v>1</v>
      </c>
      <c r="E274">
        <v>5.7359999999999998</v>
      </c>
      <c r="F274">
        <v>5.7359999999999998</v>
      </c>
      <c r="G274">
        <v>0</v>
      </c>
      <c r="H274" s="7">
        <f>AVERAGE(F274:F278)/B$13</f>
        <v>64.17407407407407</v>
      </c>
      <c r="I274" s="7">
        <f>STDEV(F274:F278)/B$13</f>
        <v>0.48206517326573345</v>
      </c>
      <c r="J274" s="7">
        <f>I274/H274*100</f>
        <v>0.75118368316354844</v>
      </c>
    </row>
    <row r="275" spans="1:10" x14ac:dyDescent="0.2">
      <c r="A275" t="s">
        <v>70</v>
      </c>
      <c r="B275" t="s">
        <v>71</v>
      </c>
      <c r="C275">
        <v>22</v>
      </c>
      <c r="D275">
        <v>2</v>
      </c>
      <c r="E275">
        <v>5.8220000000000001</v>
      </c>
      <c r="F275">
        <v>5.8220000000000001</v>
      </c>
      <c r="G275">
        <v>0</v>
      </c>
      <c r="H275" s="7"/>
      <c r="I275" s="7"/>
      <c r="J275" s="7"/>
    </row>
    <row r="276" spans="1:10" x14ac:dyDescent="0.2">
      <c r="A276" t="s">
        <v>70</v>
      </c>
      <c r="B276" t="s">
        <v>71</v>
      </c>
      <c r="C276">
        <v>22</v>
      </c>
      <c r="D276">
        <v>3</v>
      </c>
      <c r="E276">
        <v>5.7690000000000001</v>
      </c>
      <c r="F276">
        <v>5.7690000000000001</v>
      </c>
      <c r="G276">
        <v>0</v>
      </c>
      <c r="H276" s="7"/>
      <c r="I276" s="7"/>
      <c r="J276" s="7"/>
    </row>
    <row r="277" spans="1:10" x14ac:dyDescent="0.2">
      <c r="H277" s="7"/>
      <c r="I277" s="7"/>
      <c r="J277" s="7"/>
    </row>
    <row r="278" spans="1:10" x14ac:dyDescent="0.2">
      <c r="H278" s="7"/>
      <c r="I278" s="7"/>
      <c r="J278" s="7"/>
    </row>
    <row r="279" spans="1:10" x14ac:dyDescent="0.2">
      <c r="A279" t="s">
        <v>72</v>
      </c>
      <c r="B279" t="s">
        <v>71</v>
      </c>
      <c r="C279">
        <v>23</v>
      </c>
      <c r="D279">
        <v>1</v>
      </c>
      <c r="E279">
        <v>6.0919999999999996</v>
      </c>
      <c r="F279">
        <v>6.0919999999999996</v>
      </c>
      <c r="G279">
        <v>0</v>
      </c>
      <c r="H279" s="7">
        <f>AVERAGE(F279:F283)/B$13</f>
        <v>66.648148148148152</v>
      </c>
      <c r="I279" s="7">
        <f>STDEV(F279:F283)/B$13</f>
        <v>1.0388938403526256</v>
      </c>
      <c r="J279" s="7">
        <f>I279/H279*100</f>
        <v>1.5587737532381711</v>
      </c>
    </row>
    <row r="280" spans="1:10" x14ac:dyDescent="0.2">
      <c r="A280" t="s">
        <v>72</v>
      </c>
      <c r="B280" t="s">
        <v>71</v>
      </c>
      <c r="C280">
        <v>23</v>
      </c>
      <c r="D280">
        <v>2</v>
      </c>
      <c r="E280">
        <v>5.9050000000000002</v>
      </c>
      <c r="F280">
        <v>5.9050000000000002</v>
      </c>
      <c r="G280">
        <v>0</v>
      </c>
      <c r="H280" s="7"/>
      <c r="I280" s="7"/>
      <c r="J280" s="7"/>
    </row>
    <row r="281" spans="1:10" x14ac:dyDescent="0.2">
      <c r="A281" t="s">
        <v>72</v>
      </c>
      <c r="B281" t="s">
        <v>71</v>
      </c>
      <c r="C281">
        <v>23</v>
      </c>
      <c r="D281">
        <v>3</v>
      </c>
      <c r="E281">
        <v>5.8049999999999997</v>
      </c>
      <c r="G281">
        <v>1</v>
      </c>
      <c r="H281" s="7"/>
      <c r="I281" s="7"/>
      <c r="J281" s="7"/>
    </row>
    <row r="282" spans="1:10" x14ac:dyDescent="0.2">
      <c r="A282" t="s">
        <v>72</v>
      </c>
      <c r="B282" t="s">
        <v>71</v>
      </c>
      <c r="C282">
        <v>23</v>
      </c>
      <c r="D282">
        <v>4</v>
      </c>
      <c r="E282">
        <v>5.9980000000000002</v>
      </c>
      <c r="F282">
        <v>5.9980000000000002</v>
      </c>
      <c r="G282">
        <v>0</v>
      </c>
      <c r="H282" s="7"/>
      <c r="I282" s="7"/>
      <c r="J282" s="7"/>
    </row>
    <row r="283" spans="1:10" x14ac:dyDescent="0.2"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A285" t="s">
        <v>73</v>
      </c>
      <c r="B285" t="s">
        <v>74</v>
      </c>
      <c r="C285">
        <v>24</v>
      </c>
      <c r="D285">
        <v>1</v>
      </c>
      <c r="E285">
        <v>5.226</v>
      </c>
      <c r="G285">
        <v>1</v>
      </c>
      <c r="H285" s="7">
        <f>AVERAGE(F285:F289)/B$13</f>
        <v>61.0037037037037</v>
      </c>
      <c r="I285" s="7">
        <f>STDEV(F285:F289)/B$13</f>
        <v>0.30334215154730443</v>
      </c>
      <c r="J285" s="7">
        <f>I285/H285*100</f>
        <v>0.49725202427158155</v>
      </c>
    </row>
    <row r="286" spans="1:10" x14ac:dyDescent="0.2">
      <c r="A286" t="s">
        <v>73</v>
      </c>
      <c r="B286" t="s">
        <v>74</v>
      </c>
      <c r="C286">
        <v>24</v>
      </c>
      <c r="D286">
        <v>2</v>
      </c>
      <c r="E286">
        <v>5.5149999999999997</v>
      </c>
      <c r="F286">
        <v>5.5149999999999997</v>
      </c>
      <c r="G286">
        <v>0</v>
      </c>
      <c r="H286" s="7"/>
      <c r="I286" s="7"/>
      <c r="J286" s="7"/>
    </row>
    <row r="287" spans="1:10" x14ac:dyDescent="0.2">
      <c r="A287" t="s">
        <v>73</v>
      </c>
      <c r="B287" t="s">
        <v>74</v>
      </c>
      <c r="C287">
        <v>24</v>
      </c>
      <c r="D287">
        <v>3</v>
      </c>
      <c r="E287">
        <v>5.4950000000000001</v>
      </c>
      <c r="F287">
        <v>5.4950000000000001</v>
      </c>
      <c r="G287">
        <v>0</v>
      </c>
      <c r="H287" s="7"/>
      <c r="I287" s="7"/>
      <c r="J287" s="7"/>
    </row>
    <row r="288" spans="1:10" x14ac:dyDescent="0.2">
      <c r="A288" t="s">
        <v>73</v>
      </c>
      <c r="B288" t="s">
        <v>74</v>
      </c>
      <c r="C288">
        <v>24</v>
      </c>
      <c r="D288">
        <v>4</v>
      </c>
      <c r="E288">
        <v>5.4610000000000003</v>
      </c>
      <c r="F288">
        <v>5.4610000000000003</v>
      </c>
      <c r="G288">
        <v>0</v>
      </c>
      <c r="H288" s="7"/>
      <c r="I288" s="7"/>
      <c r="J288" s="7"/>
    </row>
    <row r="289" spans="1:10" x14ac:dyDescent="0.2">
      <c r="H289" s="7"/>
      <c r="I289" s="7"/>
      <c r="J289" s="7"/>
    </row>
    <row r="290" spans="1:10" x14ac:dyDescent="0.2">
      <c r="H290" s="7"/>
      <c r="I290" s="7"/>
      <c r="J290" s="7"/>
    </row>
    <row r="291" spans="1:10" x14ac:dyDescent="0.2">
      <c r="A291" t="s">
        <v>75</v>
      </c>
      <c r="B291" t="s">
        <v>74</v>
      </c>
      <c r="C291">
        <v>25</v>
      </c>
      <c r="D291">
        <v>1</v>
      </c>
      <c r="E291">
        <v>5.415</v>
      </c>
      <c r="F291">
        <v>5.415</v>
      </c>
      <c r="G291">
        <v>0</v>
      </c>
      <c r="H291" s="7">
        <f>AVERAGE(F291:F295)/B$13</f>
        <v>60.581481481481475</v>
      </c>
      <c r="I291" s="7">
        <f>STDEV(F291:F295)/B$13</f>
        <v>0.44086521740515422</v>
      </c>
      <c r="J291" s="7">
        <f>I291/H291*100</f>
        <v>0.72772274071890719</v>
      </c>
    </row>
    <row r="292" spans="1:10" x14ac:dyDescent="0.2">
      <c r="A292" t="s">
        <v>75</v>
      </c>
      <c r="B292" t="s">
        <v>74</v>
      </c>
      <c r="C292">
        <v>25</v>
      </c>
      <c r="D292">
        <v>2</v>
      </c>
      <c r="E292">
        <v>5.4480000000000004</v>
      </c>
      <c r="F292">
        <v>5.4480000000000004</v>
      </c>
      <c r="G292">
        <v>0</v>
      </c>
      <c r="H292" s="7"/>
      <c r="I292" s="7"/>
      <c r="J292" s="7"/>
    </row>
    <row r="293" spans="1:10" x14ac:dyDescent="0.2">
      <c r="A293" t="s">
        <v>75</v>
      </c>
      <c r="B293" t="s">
        <v>74</v>
      </c>
      <c r="C293">
        <v>25</v>
      </c>
      <c r="D293">
        <v>3</v>
      </c>
      <c r="E293">
        <v>5.4939999999999998</v>
      </c>
      <c r="F293">
        <v>5.4939999999999998</v>
      </c>
      <c r="G293">
        <v>0</v>
      </c>
      <c r="H293" s="7"/>
      <c r="I293" s="7"/>
      <c r="J293" s="7"/>
    </row>
    <row r="294" spans="1:10" x14ac:dyDescent="0.2">
      <c r="H294" s="7"/>
      <c r="I294" s="7"/>
      <c r="J294" s="7"/>
    </row>
    <row r="295" spans="1:10" x14ac:dyDescent="0.2">
      <c r="H295" s="7"/>
      <c r="I295" s="7"/>
      <c r="J295" s="7"/>
    </row>
    <row r="296" spans="1:10" x14ac:dyDescent="0.2">
      <c r="A296" t="s">
        <v>76</v>
      </c>
      <c r="B296" t="s">
        <v>74</v>
      </c>
      <c r="C296">
        <v>26</v>
      </c>
      <c r="D296">
        <v>1</v>
      </c>
      <c r="E296">
        <v>5.2110000000000003</v>
      </c>
      <c r="F296">
        <v>5.2110000000000003</v>
      </c>
      <c r="G296">
        <v>0</v>
      </c>
      <c r="H296" s="7">
        <f>AVERAGE(F296:F300)/B$13</f>
        <v>59.003703703703707</v>
      </c>
      <c r="I296" s="7">
        <f>STDEV(F296:F300)/B$13</f>
        <v>0.98940893524985851</v>
      </c>
      <c r="J296" s="7">
        <f>I296/H296*100</f>
        <v>1.6768590328131427</v>
      </c>
    </row>
    <row r="297" spans="1:10" x14ac:dyDescent="0.2">
      <c r="A297" t="s">
        <v>76</v>
      </c>
      <c r="B297" t="s">
        <v>74</v>
      </c>
      <c r="C297">
        <v>26</v>
      </c>
      <c r="D297">
        <v>2</v>
      </c>
      <c r="E297">
        <v>5.383</v>
      </c>
      <c r="F297">
        <v>5.383</v>
      </c>
      <c r="G297">
        <v>0</v>
      </c>
      <c r="H297" s="7"/>
      <c r="I297" s="7"/>
      <c r="J297" s="7"/>
    </row>
    <row r="298" spans="1:10" x14ac:dyDescent="0.2">
      <c r="A298" t="s">
        <v>76</v>
      </c>
      <c r="B298" t="s">
        <v>74</v>
      </c>
      <c r="C298">
        <v>26</v>
      </c>
      <c r="D298">
        <v>3</v>
      </c>
      <c r="E298">
        <v>5.3369999999999997</v>
      </c>
      <c r="F298">
        <v>5.3369999999999997</v>
      </c>
      <c r="G298">
        <v>0</v>
      </c>
      <c r="H298" s="7"/>
      <c r="I298" s="7"/>
      <c r="J298" s="7"/>
    </row>
    <row r="299" spans="1:10" x14ac:dyDescent="0.2">
      <c r="H299" s="7"/>
      <c r="I299" s="7"/>
      <c r="J299" s="7"/>
    </row>
    <row r="300" spans="1:10" x14ac:dyDescent="0.2">
      <c r="H300" s="7"/>
      <c r="I300" s="7"/>
      <c r="J300" s="7"/>
    </row>
    <row r="301" spans="1:10" x14ac:dyDescent="0.2">
      <c r="A301" t="s">
        <v>77</v>
      </c>
      <c r="B301" t="s">
        <v>78</v>
      </c>
      <c r="C301">
        <v>27</v>
      </c>
      <c r="D301">
        <v>1</v>
      </c>
      <c r="E301">
        <v>5.5830000000000002</v>
      </c>
      <c r="F301">
        <v>5.5830000000000002</v>
      </c>
      <c r="G301">
        <v>0</v>
      </c>
      <c r="H301" s="7">
        <f>AVERAGE(F301:F305)/B$13</f>
        <v>62.385185185185172</v>
      </c>
      <c r="I301" s="7">
        <f>STDEV(F301:F305)/B$13</f>
        <v>0.52520816958533179</v>
      </c>
      <c r="J301" s="7">
        <f>I301/H301*100</f>
        <v>0.84187963540750188</v>
      </c>
    </row>
    <row r="302" spans="1:10" x14ac:dyDescent="0.2">
      <c r="A302" t="s">
        <v>77</v>
      </c>
      <c r="B302" t="s">
        <v>78</v>
      </c>
      <c r="C302">
        <v>27</v>
      </c>
      <c r="D302">
        <v>2</v>
      </c>
      <c r="E302">
        <v>5.6689999999999996</v>
      </c>
      <c r="F302">
        <v>5.6689999999999996</v>
      </c>
      <c r="G302">
        <v>0</v>
      </c>
      <c r="H302" s="7"/>
      <c r="I302" s="7"/>
      <c r="J302" s="7"/>
    </row>
    <row r="303" spans="1:10" x14ac:dyDescent="0.2">
      <c r="A303" t="s">
        <v>77</v>
      </c>
      <c r="B303" t="s">
        <v>78</v>
      </c>
      <c r="C303">
        <v>27</v>
      </c>
      <c r="D303">
        <v>3</v>
      </c>
      <c r="E303">
        <v>5.5919999999999996</v>
      </c>
      <c r="F303">
        <v>5.5919999999999996</v>
      </c>
      <c r="G303">
        <v>0</v>
      </c>
      <c r="H303" s="7"/>
      <c r="I303" s="7"/>
      <c r="J303" s="7"/>
    </row>
    <row r="304" spans="1:10" x14ac:dyDescent="0.2">
      <c r="H304" s="7"/>
      <c r="I304" s="7"/>
      <c r="J304" s="7"/>
    </row>
    <row r="305" spans="1:10" x14ac:dyDescent="0.2">
      <c r="H305" s="7"/>
      <c r="I305" s="7"/>
      <c r="J305" s="7"/>
    </row>
    <row r="306" spans="1:10" x14ac:dyDescent="0.2">
      <c r="A306" t="s">
        <v>79</v>
      </c>
      <c r="B306" t="s">
        <v>78</v>
      </c>
      <c r="C306">
        <v>28</v>
      </c>
      <c r="D306">
        <v>1</v>
      </c>
      <c r="E306">
        <v>5.4950000000000001</v>
      </c>
      <c r="F306">
        <v>5.4950000000000001</v>
      </c>
      <c r="G306">
        <v>0</v>
      </c>
      <c r="H306" s="7">
        <f>AVERAGE(F306:F310)/B$13</f>
        <v>62.648148148148145</v>
      </c>
      <c r="I306" s="7">
        <f>STDEV(F306:F310)/B$13</f>
        <v>1.3867687521776866</v>
      </c>
      <c r="J306" s="7">
        <f>I306/H306*100</f>
        <v>2.2135829919478298</v>
      </c>
    </row>
    <row r="307" spans="1:10" x14ac:dyDescent="0.2">
      <c r="A307" t="s">
        <v>79</v>
      </c>
      <c r="B307" t="s">
        <v>78</v>
      </c>
      <c r="C307">
        <v>28</v>
      </c>
      <c r="D307">
        <v>2</v>
      </c>
      <c r="E307">
        <v>5.6970000000000001</v>
      </c>
      <c r="F307">
        <v>5.6970000000000001</v>
      </c>
      <c r="G307">
        <v>0</v>
      </c>
      <c r="H307" s="7"/>
      <c r="I307" s="7"/>
      <c r="J307" s="7"/>
    </row>
    <row r="308" spans="1:10" x14ac:dyDescent="0.2">
      <c r="A308" t="s">
        <v>79</v>
      </c>
      <c r="B308" t="s">
        <v>78</v>
      </c>
      <c r="C308">
        <v>28</v>
      </c>
      <c r="D308">
        <v>3</v>
      </c>
      <c r="E308">
        <v>5.7229999999999999</v>
      </c>
      <c r="F308">
        <v>5.7229999999999999</v>
      </c>
      <c r="G308">
        <v>0</v>
      </c>
      <c r="H308" s="7"/>
      <c r="I308" s="7"/>
      <c r="J308" s="7"/>
    </row>
    <row r="309" spans="1:10" x14ac:dyDescent="0.2">
      <c r="A309" t="s">
        <v>79</v>
      </c>
      <c r="B309" t="s">
        <v>78</v>
      </c>
      <c r="C309">
        <v>28</v>
      </c>
      <c r="D309">
        <v>4</v>
      </c>
      <c r="E309">
        <v>5.3570000000000002</v>
      </c>
      <c r="G309">
        <v>1</v>
      </c>
      <c r="H309" s="7"/>
      <c r="I309" s="7"/>
      <c r="J309" s="7"/>
    </row>
    <row r="310" spans="1:10" x14ac:dyDescent="0.2">
      <c r="A310" t="s">
        <v>79</v>
      </c>
      <c r="B310" t="s">
        <v>78</v>
      </c>
      <c r="C310">
        <v>28</v>
      </c>
      <c r="D310">
        <v>5</v>
      </c>
      <c r="E310">
        <v>5.93</v>
      </c>
      <c r="G310">
        <v>1</v>
      </c>
      <c r="H310" s="7"/>
      <c r="I310" s="7"/>
      <c r="J310" s="7"/>
    </row>
    <row r="311" spans="1:10" x14ac:dyDescent="0.2">
      <c r="H311" s="7"/>
      <c r="I311" s="7"/>
      <c r="J311" s="7"/>
    </row>
    <row r="312" spans="1:10" x14ac:dyDescent="0.2">
      <c r="H312" s="7"/>
      <c r="I312" s="7"/>
      <c r="J312" s="7"/>
    </row>
    <row r="313" spans="1:10" x14ac:dyDescent="0.2">
      <c r="A313" t="s">
        <v>80</v>
      </c>
      <c r="B313" t="s">
        <v>81</v>
      </c>
      <c r="C313">
        <v>29</v>
      </c>
      <c r="D313">
        <v>1</v>
      </c>
      <c r="E313">
        <v>5.7309999999999999</v>
      </c>
      <c r="F313">
        <v>5.7309999999999999</v>
      </c>
      <c r="G313">
        <v>0</v>
      </c>
      <c r="H313" s="7">
        <f>AVERAGE(F313:F317)/B$13</f>
        <v>63.44074074074075</v>
      </c>
      <c r="I313" s="7">
        <f>STDEV(F313:F317)/B$13</f>
        <v>0.23891042107955843</v>
      </c>
      <c r="J313" s="7">
        <f>I313/H313*100</f>
        <v>0.37658832209399712</v>
      </c>
    </row>
    <row r="314" spans="1:10" x14ac:dyDescent="0.2">
      <c r="A314" t="s">
        <v>80</v>
      </c>
      <c r="B314" t="s">
        <v>81</v>
      </c>
      <c r="C314">
        <v>29</v>
      </c>
      <c r="D314">
        <v>2</v>
      </c>
      <c r="E314">
        <v>5.6879999999999997</v>
      </c>
      <c r="F314">
        <v>5.6879999999999997</v>
      </c>
      <c r="G314">
        <v>0</v>
      </c>
      <c r="H314" s="7"/>
      <c r="I314" s="7"/>
      <c r="J314" s="7"/>
    </row>
    <row r="315" spans="1:10" x14ac:dyDescent="0.2">
      <c r="A315" t="s">
        <v>80</v>
      </c>
      <c r="B315" t="s">
        <v>81</v>
      </c>
      <c r="C315">
        <v>29</v>
      </c>
      <c r="D315">
        <v>3</v>
      </c>
      <c r="E315">
        <v>5.71</v>
      </c>
      <c r="F315">
        <v>5.71</v>
      </c>
      <c r="G315">
        <v>0</v>
      </c>
      <c r="H315" s="7"/>
      <c r="I315" s="7"/>
      <c r="J315" s="7"/>
    </row>
    <row r="316" spans="1:10" x14ac:dyDescent="0.2">
      <c r="H316" s="7"/>
      <c r="I316" s="7"/>
      <c r="J316" s="7"/>
    </row>
    <row r="317" spans="1:10" x14ac:dyDescent="0.2">
      <c r="H317" s="7"/>
      <c r="I317" s="7"/>
      <c r="J317" s="7"/>
    </row>
    <row r="318" spans="1:10" x14ac:dyDescent="0.2">
      <c r="A318" t="s">
        <v>82</v>
      </c>
      <c r="B318" t="s">
        <v>81</v>
      </c>
      <c r="C318">
        <v>30</v>
      </c>
      <c r="D318">
        <v>1</v>
      </c>
      <c r="E318">
        <v>5.8289999999999997</v>
      </c>
      <c r="F318">
        <v>5.8289999999999997</v>
      </c>
      <c r="G318">
        <v>0</v>
      </c>
      <c r="H318" s="7">
        <f>AVERAGE(F318:F322)/B$13</f>
        <v>65.018518518518519</v>
      </c>
      <c r="I318" s="7">
        <f>STDEV(F318:F322)/B$13</f>
        <v>0.71200753683531648</v>
      </c>
      <c r="J318" s="7">
        <f>I318/H318*100</f>
        <v>1.0950842207094016</v>
      </c>
    </row>
    <row r="319" spans="1:10" x14ac:dyDescent="0.2">
      <c r="A319" t="s">
        <v>82</v>
      </c>
      <c r="B319" t="s">
        <v>81</v>
      </c>
      <c r="C319">
        <v>30</v>
      </c>
      <c r="D319">
        <v>2</v>
      </c>
      <c r="E319">
        <v>5.9240000000000004</v>
      </c>
      <c r="F319">
        <v>5.9240000000000004</v>
      </c>
      <c r="G319">
        <v>0</v>
      </c>
      <c r="H319" s="7"/>
      <c r="I319" s="7"/>
      <c r="J319" s="7"/>
    </row>
    <row r="320" spans="1:10" x14ac:dyDescent="0.2">
      <c r="A320" t="s">
        <v>82</v>
      </c>
      <c r="B320" t="s">
        <v>81</v>
      </c>
      <c r="C320">
        <v>30</v>
      </c>
      <c r="D320">
        <v>3</v>
      </c>
      <c r="E320">
        <v>5.8019999999999996</v>
      </c>
      <c r="F320">
        <v>5.8019999999999996</v>
      </c>
      <c r="G320">
        <v>0</v>
      </c>
      <c r="H320" s="7"/>
      <c r="I320" s="7"/>
      <c r="J320" s="7"/>
    </row>
    <row r="321" spans="1:10" x14ac:dyDescent="0.2">
      <c r="H321" s="7"/>
      <c r="I321" s="7"/>
      <c r="J321" s="7"/>
    </row>
    <row r="322" spans="1:10" x14ac:dyDescent="0.2">
      <c r="H322" s="7"/>
      <c r="I322" s="7"/>
      <c r="J322" s="7"/>
    </row>
    <row r="323" spans="1:10" x14ac:dyDescent="0.2">
      <c r="A323" t="s">
        <v>83</v>
      </c>
      <c r="B323" t="s">
        <v>35</v>
      </c>
      <c r="C323">
        <v>0</v>
      </c>
      <c r="D323">
        <v>1</v>
      </c>
      <c r="E323">
        <v>0.19400000000000001</v>
      </c>
      <c r="F323">
        <v>0.19400000000000001</v>
      </c>
      <c r="G323">
        <v>0</v>
      </c>
      <c r="H323" s="7">
        <f>AVERAGE(F323:F327)/B$13</f>
        <v>2.0559259259259264</v>
      </c>
      <c r="I323" s="7">
        <f>STDEV(F323:F327)/B$13</f>
        <v>0.12998733714839317</v>
      </c>
      <c r="J323" s="7">
        <f>I323/H323*100</f>
        <v>6.3225690920674023</v>
      </c>
    </row>
    <row r="324" spans="1:10" x14ac:dyDescent="0.2">
      <c r="A324" t="s">
        <v>83</v>
      </c>
      <c r="B324" t="s">
        <v>35</v>
      </c>
      <c r="C324">
        <v>0</v>
      </c>
      <c r="D324">
        <v>2</v>
      </c>
      <c r="E324">
        <v>0.17180000000000001</v>
      </c>
      <c r="F324">
        <v>0.17180000000000001</v>
      </c>
      <c r="G324">
        <v>0</v>
      </c>
      <c r="H324" s="7"/>
      <c r="I324" s="7"/>
      <c r="J324" s="7"/>
    </row>
    <row r="325" spans="1:10" x14ac:dyDescent="0.2">
      <c r="A325" t="s">
        <v>83</v>
      </c>
      <c r="B325" t="s">
        <v>35</v>
      </c>
      <c r="C325">
        <v>0</v>
      </c>
      <c r="D325">
        <v>3</v>
      </c>
      <c r="E325">
        <v>0.1893</v>
      </c>
      <c r="F325">
        <v>0.1893</v>
      </c>
      <c r="G325">
        <v>0</v>
      </c>
      <c r="H325" s="7"/>
      <c r="I325" s="7"/>
      <c r="J325" s="7"/>
    </row>
    <row r="326" spans="1:10" x14ac:dyDescent="0.2">
      <c r="H326" s="7"/>
      <c r="I326" s="7"/>
      <c r="J326" s="7"/>
    </row>
    <row r="327" spans="1:10" x14ac:dyDescent="0.2">
      <c r="H327" s="7"/>
      <c r="I327" s="7"/>
      <c r="J327" s="7"/>
    </row>
    <row r="328" spans="1:10" x14ac:dyDescent="0.2">
      <c r="A328" t="s">
        <v>83</v>
      </c>
      <c r="B328" t="s">
        <v>35</v>
      </c>
      <c r="C328">
        <v>0</v>
      </c>
      <c r="D328">
        <v>1</v>
      </c>
      <c r="E328">
        <v>0.17660000000000001</v>
      </c>
      <c r="F328">
        <v>0.17660000000000001</v>
      </c>
      <c r="G328">
        <v>0</v>
      </c>
      <c r="H328" s="7">
        <f>AVERAGE(F328:F332)/B$13</f>
        <v>1.9281481481481484</v>
      </c>
      <c r="I328" s="7">
        <f>STDEV(F328:F332)/B$13</f>
        <v>0.27050326515756407</v>
      </c>
      <c r="J328" s="7">
        <f>I328/H328*100</f>
        <v>14.029174335870589</v>
      </c>
    </row>
    <row r="329" spans="1:10" x14ac:dyDescent="0.2">
      <c r="A329" t="s">
        <v>83</v>
      </c>
      <c r="B329" t="s">
        <v>35</v>
      </c>
      <c r="C329">
        <v>0</v>
      </c>
      <c r="D329">
        <v>2</v>
      </c>
      <c r="E329">
        <v>0.14779999999999999</v>
      </c>
      <c r="F329">
        <v>0.14779999999999999</v>
      </c>
      <c r="G329">
        <v>0</v>
      </c>
      <c r="H329" s="7"/>
      <c r="I329" s="7"/>
      <c r="J329" s="7"/>
    </row>
    <row r="330" spans="1:10" x14ac:dyDescent="0.2">
      <c r="A330" t="s">
        <v>83</v>
      </c>
      <c r="B330" t="s">
        <v>35</v>
      </c>
      <c r="C330">
        <v>0</v>
      </c>
      <c r="D330">
        <v>3</v>
      </c>
      <c r="E330">
        <v>0.19620000000000001</v>
      </c>
      <c r="F330">
        <v>0.19620000000000001</v>
      </c>
      <c r="G330">
        <v>0</v>
      </c>
      <c r="H330" s="7"/>
      <c r="I330" s="7"/>
      <c r="J330" s="7"/>
    </row>
    <row r="331" spans="1:10" x14ac:dyDescent="0.2">
      <c r="H331" s="7"/>
      <c r="I331" s="7"/>
      <c r="J331" s="7"/>
    </row>
    <row r="332" spans="1:10" x14ac:dyDescent="0.2">
      <c r="H332" s="7"/>
      <c r="I332" s="7"/>
      <c r="J332" s="7"/>
    </row>
    <row r="333" spans="1:10" x14ac:dyDescent="0.2">
      <c r="A333" t="s">
        <v>83</v>
      </c>
      <c r="B333" t="s">
        <v>35</v>
      </c>
      <c r="C333">
        <v>0</v>
      </c>
      <c r="D333">
        <v>1</v>
      </c>
      <c r="E333">
        <v>0.19120000000000001</v>
      </c>
      <c r="F333">
        <v>0.19120000000000001</v>
      </c>
      <c r="G333">
        <v>0</v>
      </c>
      <c r="H333" s="7">
        <f>AVERAGE(F333:F337)/B$13</f>
        <v>1.9622222222222221</v>
      </c>
      <c r="I333" s="7">
        <f>STDEV(F333:F337)/B$13</f>
        <v>0.14134713419690914</v>
      </c>
      <c r="J333" s="7">
        <f>I333/H333*100</f>
        <v>7.2034213350633198</v>
      </c>
    </row>
    <row r="334" spans="1:10" x14ac:dyDescent="0.2">
      <c r="A334" t="s">
        <v>83</v>
      </c>
      <c r="B334" t="s">
        <v>35</v>
      </c>
      <c r="C334">
        <v>0</v>
      </c>
      <c r="D334">
        <v>2</v>
      </c>
      <c r="E334">
        <v>0.16789999999999999</v>
      </c>
      <c r="F334">
        <v>0.16789999999999999</v>
      </c>
      <c r="G334">
        <v>0</v>
      </c>
      <c r="H334" s="7"/>
      <c r="I334" s="7"/>
      <c r="J334" s="7"/>
    </row>
    <row r="335" spans="1:10" x14ac:dyDescent="0.2">
      <c r="A335" t="s">
        <v>83</v>
      </c>
      <c r="B335" t="s">
        <v>35</v>
      </c>
      <c r="C335">
        <v>0</v>
      </c>
      <c r="D335">
        <v>3</v>
      </c>
      <c r="E335">
        <v>0.17069999999999999</v>
      </c>
      <c r="F335">
        <v>0.17069999999999999</v>
      </c>
      <c r="G335">
        <v>0</v>
      </c>
      <c r="H335" s="7"/>
      <c r="I335" s="7"/>
      <c r="J335" s="7"/>
    </row>
    <row r="336" spans="1:10" x14ac:dyDescent="0.2">
      <c r="H336" s="7"/>
      <c r="I336" s="7"/>
      <c r="J336" s="7"/>
    </row>
    <row r="337" spans="1:10" x14ac:dyDescent="0.2">
      <c r="H337" s="7"/>
      <c r="I337" s="7"/>
      <c r="J337" s="7"/>
    </row>
    <row r="338" spans="1:10" x14ac:dyDescent="0.2">
      <c r="A338" t="s">
        <v>186</v>
      </c>
      <c r="B338" t="s">
        <v>45</v>
      </c>
      <c r="C338">
        <v>6</v>
      </c>
      <c r="D338">
        <v>1</v>
      </c>
      <c r="E338">
        <v>7.29</v>
      </c>
      <c r="F338">
        <v>7.29</v>
      </c>
      <c r="G338">
        <v>0</v>
      </c>
      <c r="H338" s="7">
        <f>AVERAGE(F338:F342)/B$13</f>
        <v>82.048148148148144</v>
      </c>
      <c r="I338" s="7">
        <f>STDEV(F338:F342)/B$13</f>
        <v>1.1496823680152284</v>
      </c>
      <c r="J338" s="7">
        <f>I338/H338*100</f>
        <v>1.4012289051781324</v>
      </c>
    </row>
    <row r="339" spans="1:10" x14ac:dyDescent="0.2">
      <c r="A339" t="s">
        <v>186</v>
      </c>
      <c r="B339" t="s">
        <v>45</v>
      </c>
      <c r="C339">
        <v>6</v>
      </c>
      <c r="D339">
        <v>2</v>
      </c>
      <c r="E339">
        <v>7.4950000000000001</v>
      </c>
      <c r="F339">
        <v>7.4950000000000001</v>
      </c>
      <c r="G339">
        <v>0</v>
      </c>
      <c r="H339" s="7"/>
      <c r="I339" s="7"/>
      <c r="J339" s="7"/>
    </row>
    <row r="340" spans="1:10" x14ac:dyDescent="0.2">
      <c r="A340" t="s">
        <v>186</v>
      </c>
      <c r="B340" t="s">
        <v>45</v>
      </c>
      <c r="C340">
        <v>6</v>
      </c>
      <c r="D340">
        <v>3</v>
      </c>
      <c r="E340">
        <v>7.3680000000000003</v>
      </c>
      <c r="F340">
        <v>7.3680000000000003</v>
      </c>
      <c r="G340">
        <v>0</v>
      </c>
      <c r="H340" s="7"/>
      <c r="I340" s="7"/>
      <c r="J340" s="7"/>
    </row>
    <row r="341" spans="1:10" x14ac:dyDescent="0.2">
      <c r="H341" s="7"/>
      <c r="I341" s="7"/>
      <c r="J341" s="7"/>
    </row>
    <row r="342" spans="1:10" x14ac:dyDescent="0.2">
      <c r="H342" s="7"/>
      <c r="I342" s="7"/>
      <c r="J342" s="7"/>
    </row>
    <row r="343" spans="1:10" x14ac:dyDescent="0.2">
      <c r="A343" t="s">
        <v>191</v>
      </c>
      <c r="B343" t="s">
        <v>47</v>
      </c>
      <c r="C343">
        <v>7</v>
      </c>
      <c r="D343">
        <v>1</v>
      </c>
      <c r="E343">
        <v>4.9550000000000001</v>
      </c>
      <c r="G343">
        <v>1</v>
      </c>
      <c r="H343" s="7">
        <f>AVERAGE(F343:F347)/B$13</f>
        <v>57.400000000000006</v>
      </c>
      <c r="I343" s="7">
        <f>STDEV(F343:F347)/B$13</f>
        <v>0.68322040620636149</v>
      </c>
      <c r="J343" s="7">
        <f>I343/H343*100</f>
        <v>1.1902794533211871</v>
      </c>
    </row>
    <row r="344" spans="1:10" x14ac:dyDescent="0.2">
      <c r="A344" t="s">
        <v>191</v>
      </c>
      <c r="B344" t="s">
        <v>47</v>
      </c>
      <c r="C344">
        <v>7</v>
      </c>
      <c r="D344">
        <v>2</v>
      </c>
      <c r="E344">
        <v>5.0970000000000004</v>
      </c>
      <c r="F344">
        <v>5.0970000000000004</v>
      </c>
      <c r="G344">
        <v>0</v>
      </c>
      <c r="H344" s="7"/>
      <c r="I344" s="7"/>
      <c r="J344" s="7"/>
    </row>
    <row r="345" spans="1:10" x14ac:dyDescent="0.2">
      <c r="A345" t="s">
        <v>191</v>
      </c>
      <c r="B345" t="s">
        <v>47</v>
      </c>
      <c r="C345">
        <v>7</v>
      </c>
      <c r="D345">
        <v>3</v>
      </c>
      <c r="E345">
        <v>5.1859999999999999</v>
      </c>
      <c r="F345">
        <v>5.1859999999999999</v>
      </c>
      <c r="G345">
        <v>0</v>
      </c>
      <c r="H345" s="7"/>
      <c r="I345" s="7"/>
      <c r="J345" s="7"/>
    </row>
    <row r="346" spans="1:10" x14ac:dyDescent="0.2">
      <c r="A346" t="s">
        <v>191</v>
      </c>
      <c r="B346" t="s">
        <v>47</v>
      </c>
      <c r="C346">
        <v>7</v>
      </c>
      <c r="D346">
        <v>4</v>
      </c>
      <c r="E346">
        <v>5.2149999999999999</v>
      </c>
      <c r="F346">
        <v>5.2149999999999999</v>
      </c>
      <c r="G346">
        <v>0</v>
      </c>
      <c r="H346" s="7"/>
      <c r="I346" s="7"/>
      <c r="J346" s="7"/>
    </row>
    <row r="347" spans="1:10" x14ac:dyDescent="0.2">
      <c r="H347" s="7"/>
      <c r="I347" s="7"/>
      <c r="J347" s="7"/>
    </row>
    <row r="348" spans="1:10" x14ac:dyDescent="0.2">
      <c r="H348" s="7"/>
      <c r="I348" s="7"/>
      <c r="J348" s="7"/>
    </row>
    <row r="349" spans="1:10" x14ac:dyDescent="0.2">
      <c r="A349" t="s">
        <v>196</v>
      </c>
      <c r="B349" t="s">
        <v>49</v>
      </c>
      <c r="C349">
        <v>8</v>
      </c>
      <c r="D349">
        <v>1</v>
      </c>
      <c r="E349">
        <v>3.2360000000000002</v>
      </c>
      <c r="F349">
        <v>3.2360000000000002</v>
      </c>
      <c r="G349">
        <v>0</v>
      </c>
      <c r="H349" s="7">
        <f>AVERAGE(F349:F353)/B$13</f>
        <v>36.488888888888894</v>
      </c>
      <c r="I349" s="7">
        <f>STDEV(F349:F353)/B$13</f>
        <v>0.47777777777777652</v>
      </c>
      <c r="J349" s="7">
        <f>I349/H349*100</f>
        <v>1.3093788063337357</v>
      </c>
    </row>
    <row r="350" spans="1:10" x14ac:dyDescent="0.2">
      <c r="A350" t="s">
        <v>196</v>
      </c>
      <c r="B350" t="s">
        <v>49</v>
      </c>
      <c r="C350">
        <v>8</v>
      </c>
      <c r="D350">
        <v>2</v>
      </c>
      <c r="E350">
        <v>3.2970000000000002</v>
      </c>
      <c r="F350">
        <v>3.2970000000000002</v>
      </c>
      <c r="G350">
        <v>0</v>
      </c>
      <c r="H350" s="7"/>
      <c r="I350" s="7"/>
      <c r="J350" s="7"/>
    </row>
    <row r="351" spans="1:10" x14ac:dyDescent="0.2">
      <c r="A351" t="s">
        <v>196</v>
      </c>
      <c r="B351" t="s">
        <v>49</v>
      </c>
      <c r="C351">
        <v>8</v>
      </c>
      <c r="D351">
        <v>3</v>
      </c>
      <c r="E351">
        <v>3.319</v>
      </c>
      <c r="F351">
        <v>3.319</v>
      </c>
      <c r="G351">
        <v>0</v>
      </c>
      <c r="H351" s="7"/>
      <c r="I351" s="7"/>
      <c r="J351" s="7"/>
    </row>
    <row r="352" spans="1:10" x14ac:dyDescent="0.2">
      <c r="H352" s="7"/>
      <c r="I352" s="7"/>
      <c r="J352" s="7"/>
    </row>
    <row r="353" spans="1:10" x14ac:dyDescent="0.2">
      <c r="H353" s="7"/>
      <c r="I353" s="7"/>
      <c r="J353" s="7"/>
    </row>
    <row r="354" spans="1:10" x14ac:dyDescent="0.2">
      <c r="A354" t="s">
        <v>84</v>
      </c>
      <c r="B354" t="s">
        <v>85</v>
      </c>
      <c r="C354">
        <v>31</v>
      </c>
      <c r="D354">
        <v>1</v>
      </c>
      <c r="E354">
        <v>5.3650000000000002</v>
      </c>
      <c r="F354">
        <v>5.3650000000000002</v>
      </c>
      <c r="G354">
        <v>0</v>
      </c>
      <c r="H354" s="7">
        <f>AVERAGE(F354:F358)/B$13</f>
        <v>59.603703703703708</v>
      </c>
      <c r="I354" s="7">
        <f>STDEV(F354:F358)/B$13</f>
        <v>0.60003429257283136</v>
      </c>
      <c r="J354" s="7">
        <f>I354/H354*100</f>
        <v>1.0067063878373483</v>
      </c>
    </row>
    <row r="355" spans="1:10" x14ac:dyDescent="0.2">
      <c r="A355" t="s">
        <v>84</v>
      </c>
      <c r="B355" t="s">
        <v>85</v>
      </c>
      <c r="C355">
        <v>31</v>
      </c>
      <c r="D355">
        <v>2</v>
      </c>
      <c r="E355">
        <v>5.31</v>
      </c>
      <c r="F355">
        <v>5.31</v>
      </c>
      <c r="G355">
        <v>0</v>
      </c>
      <c r="H355" s="7"/>
      <c r="I355" s="7"/>
      <c r="J355" s="7"/>
    </row>
    <row r="356" spans="1:10" x14ac:dyDescent="0.2">
      <c r="A356" t="s">
        <v>84</v>
      </c>
      <c r="B356" t="s">
        <v>85</v>
      </c>
      <c r="C356">
        <v>31</v>
      </c>
      <c r="D356">
        <v>3</v>
      </c>
      <c r="E356">
        <v>5.4180000000000001</v>
      </c>
      <c r="F356">
        <v>5.4180000000000001</v>
      </c>
      <c r="G356">
        <v>0</v>
      </c>
      <c r="H356" s="7"/>
      <c r="I356" s="7"/>
      <c r="J356" s="7"/>
    </row>
    <row r="357" spans="1:10" x14ac:dyDescent="0.2">
      <c r="H357" s="7"/>
      <c r="I357" s="7"/>
      <c r="J357" s="7"/>
    </row>
    <row r="358" spans="1:10" x14ac:dyDescent="0.2">
      <c r="H358" s="7"/>
      <c r="I358" s="7"/>
      <c r="J358" s="7"/>
    </row>
    <row r="359" spans="1:10" x14ac:dyDescent="0.2">
      <c r="A359" t="s">
        <v>86</v>
      </c>
      <c r="B359" t="s">
        <v>85</v>
      </c>
      <c r="C359">
        <v>32</v>
      </c>
      <c r="D359">
        <v>1</v>
      </c>
      <c r="E359">
        <v>5.5</v>
      </c>
      <c r="F359">
        <v>5.5</v>
      </c>
      <c r="G359">
        <v>0</v>
      </c>
      <c r="H359" s="7">
        <f>AVERAGE(F359:F363)/B$13</f>
        <v>61.574074074074076</v>
      </c>
      <c r="I359" s="7">
        <f>STDEV(F359:F363)/B$13</f>
        <v>0.70783388346727572</v>
      </c>
      <c r="J359" s="7">
        <f>I359/H359*100</f>
        <v>1.1495648032250494</v>
      </c>
    </row>
    <row r="360" spans="1:10" x14ac:dyDescent="0.2">
      <c r="A360" t="s">
        <v>86</v>
      </c>
      <c r="B360" t="s">
        <v>85</v>
      </c>
      <c r="C360">
        <v>32</v>
      </c>
      <c r="D360">
        <v>2</v>
      </c>
      <c r="E360">
        <v>5.6150000000000002</v>
      </c>
      <c r="F360">
        <v>5.6150000000000002</v>
      </c>
      <c r="G360">
        <v>0</v>
      </c>
      <c r="H360" s="7"/>
      <c r="I360" s="7"/>
      <c r="J360" s="7"/>
    </row>
    <row r="361" spans="1:10" x14ac:dyDescent="0.2">
      <c r="A361" t="s">
        <v>86</v>
      </c>
      <c r="B361" t="s">
        <v>85</v>
      </c>
      <c r="C361">
        <v>32</v>
      </c>
      <c r="D361">
        <v>3</v>
      </c>
      <c r="E361">
        <v>5.51</v>
      </c>
      <c r="F361">
        <v>5.51</v>
      </c>
      <c r="G361">
        <v>0</v>
      </c>
      <c r="H361" s="7"/>
      <c r="I361" s="7"/>
      <c r="J361" s="7"/>
    </row>
    <row r="362" spans="1:10" x14ac:dyDescent="0.2">
      <c r="H362" s="7"/>
      <c r="I362" s="7"/>
      <c r="J362" s="7"/>
    </row>
    <row r="363" spans="1:10" x14ac:dyDescent="0.2">
      <c r="H363" s="7"/>
      <c r="I363" s="7"/>
      <c r="J363" s="7"/>
    </row>
    <row r="364" spans="1:10" x14ac:dyDescent="0.2">
      <c r="A364" t="s">
        <v>87</v>
      </c>
      <c r="B364" t="s">
        <v>85</v>
      </c>
      <c r="C364">
        <v>33</v>
      </c>
      <c r="D364">
        <v>1</v>
      </c>
      <c r="E364">
        <v>5.16</v>
      </c>
      <c r="G364">
        <v>1</v>
      </c>
      <c r="H364" s="7">
        <f>AVERAGE(F364:F368)/B$13</f>
        <v>59.211111111111123</v>
      </c>
      <c r="I364" s="7">
        <f>STDEV(F364:F368)/B$13</f>
        <v>0.9967230257817149</v>
      </c>
      <c r="J364" s="7">
        <f>I364/H364*100</f>
        <v>1.6833378179837555</v>
      </c>
    </row>
    <row r="365" spans="1:10" x14ac:dyDescent="0.2">
      <c r="A365" t="s">
        <v>87</v>
      </c>
      <c r="B365" t="s">
        <v>85</v>
      </c>
      <c r="C365">
        <v>33</v>
      </c>
      <c r="D365">
        <v>2</v>
      </c>
      <c r="E365">
        <v>5.226</v>
      </c>
      <c r="F365">
        <v>5.226</v>
      </c>
      <c r="G365">
        <v>0</v>
      </c>
      <c r="H365" s="7"/>
      <c r="I365" s="7"/>
      <c r="J365" s="7"/>
    </row>
    <row r="366" spans="1:10" x14ac:dyDescent="0.2">
      <c r="A366" t="s">
        <v>87</v>
      </c>
      <c r="B366" t="s">
        <v>85</v>
      </c>
      <c r="C366">
        <v>33</v>
      </c>
      <c r="D366">
        <v>3</v>
      </c>
      <c r="E366">
        <v>5.3710000000000004</v>
      </c>
      <c r="F366">
        <v>5.3710000000000004</v>
      </c>
      <c r="G366">
        <v>0</v>
      </c>
      <c r="H366" s="7"/>
      <c r="I366" s="7"/>
      <c r="J366" s="7"/>
    </row>
    <row r="367" spans="1:10" x14ac:dyDescent="0.2">
      <c r="A367" t="s">
        <v>87</v>
      </c>
      <c r="B367" t="s">
        <v>85</v>
      </c>
      <c r="C367">
        <v>33</v>
      </c>
      <c r="D367">
        <v>4</v>
      </c>
      <c r="E367">
        <v>5.39</v>
      </c>
      <c r="F367">
        <v>5.39</v>
      </c>
      <c r="G367">
        <v>0</v>
      </c>
      <c r="H367" s="7"/>
      <c r="I367" s="7"/>
      <c r="J367" s="7"/>
    </row>
    <row r="368" spans="1:10" x14ac:dyDescent="0.2">
      <c r="H368" s="7"/>
      <c r="I368" s="7"/>
      <c r="J368" s="7"/>
    </row>
    <row r="369" spans="1:10" x14ac:dyDescent="0.2">
      <c r="H369" s="7"/>
      <c r="I369" s="7"/>
      <c r="J369" s="7"/>
    </row>
    <row r="370" spans="1:10" x14ac:dyDescent="0.2">
      <c r="A370" t="s">
        <v>88</v>
      </c>
      <c r="B370" t="s">
        <v>89</v>
      </c>
      <c r="C370">
        <v>34</v>
      </c>
      <c r="D370">
        <v>1</v>
      </c>
      <c r="E370">
        <v>5.2270000000000003</v>
      </c>
      <c r="F370">
        <v>5.2270000000000003</v>
      </c>
      <c r="G370">
        <v>0</v>
      </c>
      <c r="H370" s="7">
        <f>AVERAGE(F370:F374)/B$13</f>
        <v>59.085185185185189</v>
      </c>
      <c r="I370" s="7">
        <f>STDEV(F370:F374)/B$13</f>
        <v>0.87498383289002901</v>
      </c>
      <c r="J370" s="7">
        <f>I370/H370*100</f>
        <v>1.4808853186253861</v>
      </c>
    </row>
    <row r="371" spans="1:10" x14ac:dyDescent="0.2">
      <c r="A371" t="s">
        <v>88</v>
      </c>
      <c r="B371" t="s">
        <v>89</v>
      </c>
      <c r="C371">
        <v>34</v>
      </c>
      <c r="D371">
        <v>2</v>
      </c>
      <c r="E371">
        <v>5.3570000000000002</v>
      </c>
      <c r="F371">
        <v>5.3570000000000002</v>
      </c>
      <c r="G371">
        <v>0</v>
      </c>
      <c r="H371" s="7"/>
      <c r="I371" s="7"/>
      <c r="J371" s="7"/>
    </row>
    <row r="372" spans="1:10" x14ac:dyDescent="0.2">
      <c r="A372" t="s">
        <v>88</v>
      </c>
      <c r="B372" t="s">
        <v>89</v>
      </c>
      <c r="C372">
        <v>34</v>
      </c>
      <c r="D372">
        <v>3</v>
      </c>
      <c r="E372">
        <v>5.3689999999999998</v>
      </c>
      <c r="F372">
        <v>5.3689999999999998</v>
      </c>
      <c r="G372">
        <v>0</v>
      </c>
      <c r="H372" s="7"/>
      <c r="I372" s="7"/>
      <c r="J372" s="7"/>
    </row>
    <row r="373" spans="1:10" x14ac:dyDescent="0.2">
      <c r="H373" s="7"/>
      <c r="I373" s="7"/>
      <c r="J373" s="7"/>
    </row>
    <row r="374" spans="1:10" x14ac:dyDescent="0.2">
      <c r="H374" s="7"/>
      <c r="I374" s="7"/>
      <c r="J374" s="7"/>
    </row>
    <row r="375" spans="1:10" x14ac:dyDescent="0.2">
      <c r="A375" t="s">
        <v>90</v>
      </c>
      <c r="B375" t="s">
        <v>89</v>
      </c>
      <c r="C375">
        <v>35</v>
      </c>
      <c r="D375">
        <v>1</v>
      </c>
      <c r="E375">
        <v>5.2080000000000002</v>
      </c>
      <c r="F375">
        <v>5.2080000000000002</v>
      </c>
      <c r="G375">
        <v>0</v>
      </c>
      <c r="H375" s="7">
        <f>AVERAGE(F375:F379)/B$13</f>
        <v>58.992592592592601</v>
      </c>
      <c r="I375" s="7">
        <f>STDEV(F375:F379)/B$13</f>
        <v>1.1391101862686095</v>
      </c>
      <c r="J375" s="7">
        <f>I375/H375*100</f>
        <v>1.930937658792846</v>
      </c>
    </row>
    <row r="376" spans="1:10" x14ac:dyDescent="0.2">
      <c r="A376" t="s">
        <v>90</v>
      </c>
      <c r="B376" t="s">
        <v>89</v>
      </c>
      <c r="C376">
        <v>35</v>
      </c>
      <c r="D376">
        <v>2</v>
      </c>
      <c r="E376">
        <v>5.4130000000000003</v>
      </c>
      <c r="F376">
        <v>5.4130000000000003</v>
      </c>
      <c r="G376">
        <v>0</v>
      </c>
      <c r="H376" s="7"/>
      <c r="I376" s="7"/>
      <c r="J376" s="7"/>
    </row>
    <row r="377" spans="1:10" x14ac:dyDescent="0.2">
      <c r="A377" t="s">
        <v>90</v>
      </c>
      <c r="B377" t="s">
        <v>89</v>
      </c>
      <c r="C377">
        <v>35</v>
      </c>
      <c r="D377">
        <v>3</v>
      </c>
      <c r="E377">
        <v>5.3070000000000004</v>
      </c>
      <c r="F377">
        <v>5.3070000000000004</v>
      </c>
      <c r="G377">
        <v>0</v>
      </c>
      <c r="H377" s="7"/>
      <c r="I377" s="7"/>
      <c r="J377" s="7"/>
    </row>
    <row r="378" spans="1:10" x14ac:dyDescent="0.2">
      <c r="H378" s="7"/>
      <c r="I378" s="7"/>
      <c r="J378" s="7"/>
    </row>
    <row r="379" spans="1:10" x14ac:dyDescent="0.2">
      <c r="H379" s="7"/>
      <c r="I379" s="7"/>
      <c r="J379" s="7"/>
    </row>
    <row r="380" spans="1:10" x14ac:dyDescent="0.2">
      <c r="A380" t="s">
        <v>91</v>
      </c>
      <c r="B380" t="s">
        <v>89</v>
      </c>
      <c r="C380">
        <v>36</v>
      </c>
      <c r="D380">
        <v>1</v>
      </c>
      <c r="E380">
        <v>5.1379999999999999</v>
      </c>
      <c r="G380">
        <v>1</v>
      </c>
      <c r="H380" s="7">
        <f>AVERAGE(F380:F384)/B$13</f>
        <v>59.711111111111109</v>
      </c>
      <c r="I380" s="7">
        <f>STDEV(F380:F384)/B$13</f>
        <v>1.0585338101168467</v>
      </c>
      <c r="J380" s="7">
        <f>I380/H380*100</f>
        <v>1.7727585208506924</v>
      </c>
    </row>
    <row r="381" spans="1:10" x14ac:dyDescent="0.2">
      <c r="A381" t="s">
        <v>91</v>
      </c>
      <c r="B381" t="s">
        <v>89</v>
      </c>
      <c r="C381">
        <v>36</v>
      </c>
      <c r="D381">
        <v>2</v>
      </c>
      <c r="E381">
        <v>5.43</v>
      </c>
      <c r="F381">
        <v>5.43</v>
      </c>
      <c r="G381">
        <v>0</v>
      </c>
      <c r="H381" s="7"/>
      <c r="I381" s="7"/>
      <c r="J381" s="7"/>
    </row>
    <row r="382" spans="1:10" x14ac:dyDescent="0.2">
      <c r="A382" t="s">
        <v>91</v>
      </c>
      <c r="B382" t="s">
        <v>89</v>
      </c>
      <c r="C382">
        <v>36</v>
      </c>
      <c r="D382">
        <v>3</v>
      </c>
      <c r="E382">
        <v>5.4279999999999999</v>
      </c>
      <c r="F382">
        <v>5.4279999999999999</v>
      </c>
      <c r="G382">
        <v>0</v>
      </c>
      <c r="H382" s="7"/>
      <c r="I382" s="7"/>
      <c r="J382" s="7"/>
    </row>
    <row r="383" spans="1:10" x14ac:dyDescent="0.2">
      <c r="A383" t="s">
        <v>91</v>
      </c>
      <c r="B383" t="s">
        <v>89</v>
      </c>
      <c r="C383">
        <v>36</v>
      </c>
      <c r="D383">
        <v>4</v>
      </c>
      <c r="E383">
        <v>5.2640000000000002</v>
      </c>
      <c r="F383">
        <v>5.2640000000000002</v>
      </c>
      <c r="G383">
        <v>0</v>
      </c>
      <c r="H383" s="7"/>
      <c r="I383" s="7"/>
      <c r="J383" s="7"/>
    </row>
    <row r="384" spans="1:10" x14ac:dyDescent="0.2">
      <c r="H384" s="7"/>
      <c r="I384" s="7"/>
      <c r="J384" s="7"/>
    </row>
    <row r="385" spans="1:10" x14ac:dyDescent="0.2">
      <c r="H385" s="7"/>
      <c r="I385" s="7"/>
      <c r="J385" s="7"/>
    </row>
    <row r="386" spans="1:10" x14ac:dyDescent="0.2">
      <c r="A386" t="s">
        <v>92</v>
      </c>
      <c r="B386" t="s">
        <v>35</v>
      </c>
      <c r="C386">
        <v>0</v>
      </c>
      <c r="D386">
        <v>1</v>
      </c>
      <c r="E386">
        <v>0.2177</v>
      </c>
      <c r="F386">
        <v>0.2177</v>
      </c>
      <c r="G386">
        <v>0</v>
      </c>
      <c r="H386" s="7">
        <f>AVERAGE(F386:F390)/B$13</f>
        <v>2.4870370370370369</v>
      </c>
      <c r="I386" s="7">
        <f>STDEV(F386:F390)/B$13</f>
        <v>6.9480731260263037E-2</v>
      </c>
      <c r="J386" s="7">
        <f>I386/H386*100</f>
        <v>2.7937151809785585</v>
      </c>
    </row>
    <row r="387" spans="1:10" x14ac:dyDescent="0.2">
      <c r="A387" t="s">
        <v>92</v>
      </c>
      <c r="B387" t="s">
        <v>35</v>
      </c>
      <c r="C387">
        <v>0</v>
      </c>
      <c r="D387">
        <v>2</v>
      </c>
      <c r="E387">
        <v>0.22359999999999999</v>
      </c>
      <c r="F387">
        <v>0.22359999999999999</v>
      </c>
      <c r="G387">
        <v>0</v>
      </c>
      <c r="H387" s="7"/>
      <c r="I387" s="7"/>
      <c r="J387" s="7"/>
    </row>
    <row r="388" spans="1:10" x14ac:dyDescent="0.2">
      <c r="A388" t="s">
        <v>92</v>
      </c>
      <c r="B388" t="s">
        <v>35</v>
      </c>
      <c r="C388">
        <v>0</v>
      </c>
      <c r="D388">
        <v>3</v>
      </c>
      <c r="E388">
        <v>0.23019999999999999</v>
      </c>
      <c r="F388">
        <v>0.23019999999999999</v>
      </c>
      <c r="G388">
        <v>0</v>
      </c>
      <c r="H388" s="7"/>
      <c r="I388" s="7"/>
      <c r="J388" s="7"/>
    </row>
    <row r="389" spans="1:10" x14ac:dyDescent="0.2">
      <c r="H389" s="7"/>
      <c r="I389" s="7"/>
      <c r="J389" s="7"/>
    </row>
    <row r="390" spans="1:10" x14ac:dyDescent="0.2">
      <c r="H390" s="7"/>
      <c r="I390" s="7"/>
      <c r="J390" s="7"/>
    </row>
    <row r="391" spans="1:10" x14ac:dyDescent="0.2">
      <c r="A391" t="s">
        <v>92</v>
      </c>
      <c r="B391" t="s">
        <v>35</v>
      </c>
      <c r="C391">
        <v>0</v>
      </c>
      <c r="D391">
        <v>1</v>
      </c>
      <c r="E391">
        <v>0</v>
      </c>
      <c r="G391">
        <v>1</v>
      </c>
      <c r="H391" s="7">
        <f>AVERAGE(F391:F395)/B$13</f>
        <v>2.1022222222222222</v>
      </c>
      <c r="I391" s="7">
        <f>STDEV(F391:F395)/B$13</f>
        <v>0.34867651002322531</v>
      </c>
      <c r="J391" s="7">
        <f>I391/H391*100</f>
        <v>16.586091914424035</v>
      </c>
    </row>
    <row r="392" spans="1:10" x14ac:dyDescent="0.2">
      <c r="A392" t="s">
        <v>92</v>
      </c>
      <c r="B392" t="s">
        <v>35</v>
      </c>
      <c r="C392">
        <v>0</v>
      </c>
      <c r="D392">
        <v>2</v>
      </c>
      <c r="E392">
        <v>0.15920000000000001</v>
      </c>
      <c r="F392">
        <v>0.15920000000000001</v>
      </c>
      <c r="G392">
        <v>0</v>
      </c>
      <c r="H392" s="7"/>
      <c r="I392" s="7"/>
      <c r="J392" s="7"/>
    </row>
    <row r="393" spans="1:10" x14ac:dyDescent="0.2">
      <c r="A393" t="s">
        <v>92</v>
      </c>
      <c r="B393" t="s">
        <v>35</v>
      </c>
      <c r="C393">
        <v>0</v>
      </c>
      <c r="D393">
        <v>3</v>
      </c>
      <c r="E393">
        <v>0.18659999999999999</v>
      </c>
      <c r="F393">
        <v>0.18659999999999999</v>
      </c>
      <c r="G393">
        <v>0</v>
      </c>
      <c r="H393" s="7"/>
      <c r="I393" s="7"/>
      <c r="J393" s="7"/>
    </row>
    <row r="394" spans="1:10" x14ac:dyDescent="0.2">
      <c r="A394" t="s">
        <v>92</v>
      </c>
      <c r="B394" t="s">
        <v>35</v>
      </c>
      <c r="C394">
        <v>0</v>
      </c>
      <c r="D394">
        <v>4</v>
      </c>
      <c r="E394">
        <v>0.2218</v>
      </c>
      <c r="F394">
        <v>0.2218</v>
      </c>
      <c r="G394">
        <v>0</v>
      </c>
      <c r="H394" s="7"/>
      <c r="I394" s="7"/>
      <c r="J394" s="7"/>
    </row>
    <row r="395" spans="1:10" x14ac:dyDescent="0.2">
      <c r="H395" s="7"/>
      <c r="I395" s="7"/>
      <c r="J395" s="7"/>
    </row>
    <row r="396" spans="1:10" x14ac:dyDescent="0.2">
      <c r="H396" s="7"/>
      <c r="I396" s="7"/>
      <c r="J396" s="7"/>
    </row>
    <row r="397" spans="1:10" x14ac:dyDescent="0.2">
      <c r="A397" t="s">
        <v>92</v>
      </c>
      <c r="B397" t="s">
        <v>35</v>
      </c>
      <c r="C397">
        <v>0</v>
      </c>
      <c r="D397">
        <v>1</v>
      </c>
      <c r="E397">
        <v>0.56210000000000004</v>
      </c>
      <c r="G397">
        <v>1</v>
      </c>
      <c r="H397" s="7">
        <f>AVERAGE(F397:F401)/B$13</f>
        <v>1.6033333333333333</v>
      </c>
      <c r="I397" s="7">
        <f>STDEV(F397:F401)/B$13</f>
        <v>0.44162578427140542</v>
      </c>
      <c r="J397" s="7">
        <f>I397/H397*100</f>
        <v>27.544227709235265</v>
      </c>
    </row>
    <row r="398" spans="1:10" x14ac:dyDescent="0.2">
      <c r="A398" t="s">
        <v>92</v>
      </c>
      <c r="B398" t="s">
        <v>35</v>
      </c>
      <c r="C398">
        <v>0</v>
      </c>
      <c r="D398">
        <v>2</v>
      </c>
      <c r="E398">
        <v>9.8699999999999996E-2</v>
      </c>
      <c r="F398">
        <v>9.8699999999999996E-2</v>
      </c>
      <c r="G398">
        <v>0</v>
      </c>
      <c r="H398" s="7"/>
      <c r="I398" s="7"/>
      <c r="J398" s="7"/>
    </row>
    <row r="399" spans="1:10" x14ac:dyDescent="0.2">
      <c r="A399" t="s">
        <v>92</v>
      </c>
      <c r="B399" t="s">
        <v>35</v>
      </c>
      <c r="C399">
        <v>0</v>
      </c>
      <c r="D399">
        <v>3</v>
      </c>
      <c r="E399">
        <v>0.16259999999999999</v>
      </c>
      <c r="F399">
        <v>0.16259999999999999</v>
      </c>
      <c r="G399">
        <v>0</v>
      </c>
      <c r="H399" s="7"/>
      <c r="I399" s="7"/>
      <c r="J399" s="7"/>
    </row>
    <row r="400" spans="1:10" x14ac:dyDescent="0.2">
      <c r="A400" t="s">
        <v>92</v>
      </c>
      <c r="B400" t="s">
        <v>35</v>
      </c>
      <c r="C400">
        <v>0</v>
      </c>
      <c r="D400">
        <v>4</v>
      </c>
      <c r="E400">
        <v>0.1716</v>
      </c>
      <c r="F400">
        <v>0.1716</v>
      </c>
      <c r="G400">
        <v>0</v>
      </c>
      <c r="H400" s="7"/>
      <c r="I400" s="7"/>
      <c r="J400" s="7"/>
    </row>
    <row r="401" spans="1:10" x14ac:dyDescent="0.2">
      <c r="H401" s="7"/>
      <c r="I401" s="7"/>
      <c r="J401" s="7"/>
    </row>
    <row r="402" spans="1:10" x14ac:dyDescent="0.2">
      <c r="H402" s="7"/>
      <c r="I402" s="7"/>
      <c r="J402" s="7"/>
    </row>
    <row r="403" spans="1:10" x14ac:dyDescent="0.2">
      <c r="A403" t="s">
        <v>187</v>
      </c>
      <c r="B403" t="s">
        <v>45</v>
      </c>
      <c r="C403">
        <v>66</v>
      </c>
      <c r="D403">
        <v>1</v>
      </c>
      <c r="E403">
        <v>7.8170000000000002</v>
      </c>
      <c r="G403">
        <v>1</v>
      </c>
      <c r="H403" s="7">
        <f>AVERAGE(F403:F407)/B$13</f>
        <v>81.940740740740736</v>
      </c>
      <c r="I403" s="7">
        <f>STDEV(F403:F407)/B$13</f>
        <v>0.50690702550891187</v>
      </c>
      <c r="J403" s="7">
        <f>I403/H403*100</f>
        <v>0.61862636452452635</v>
      </c>
    </row>
    <row r="404" spans="1:10" x14ac:dyDescent="0.2">
      <c r="A404" t="s">
        <v>187</v>
      </c>
      <c r="B404" t="s">
        <v>45</v>
      </c>
      <c r="C404">
        <v>66</v>
      </c>
      <c r="D404">
        <v>2</v>
      </c>
      <c r="E404">
        <v>7.3659999999999997</v>
      </c>
      <c r="F404">
        <v>7.3659999999999997</v>
      </c>
      <c r="G404">
        <v>0</v>
      </c>
      <c r="H404" s="7"/>
      <c r="I404" s="7"/>
      <c r="J404" s="7"/>
    </row>
    <row r="405" spans="1:10" x14ac:dyDescent="0.2">
      <c r="A405" t="s">
        <v>187</v>
      </c>
      <c r="B405" t="s">
        <v>45</v>
      </c>
      <c r="C405">
        <v>66</v>
      </c>
      <c r="D405">
        <v>3</v>
      </c>
      <c r="E405">
        <v>7.4240000000000004</v>
      </c>
      <c r="F405">
        <v>7.4240000000000004</v>
      </c>
      <c r="G405">
        <v>0</v>
      </c>
      <c r="H405" s="7"/>
      <c r="I405" s="7"/>
      <c r="J405" s="7"/>
    </row>
    <row r="406" spans="1:10" x14ac:dyDescent="0.2">
      <c r="A406" t="s">
        <v>187</v>
      </c>
      <c r="B406" t="s">
        <v>45</v>
      </c>
      <c r="C406">
        <v>66</v>
      </c>
      <c r="D406">
        <v>4</v>
      </c>
      <c r="E406">
        <v>7.3339999999999996</v>
      </c>
      <c r="F406">
        <v>7.3339999999999996</v>
      </c>
      <c r="G406">
        <v>0</v>
      </c>
      <c r="H406" s="7"/>
      <c r="I406" s="7"/>
      <c r="J406" s="7"/>
    </row>
    <row r="407" spans="1:10" x14ac:dyDescent="0.2"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A409" t="s">
        <v>192</v>
      </c>
      <c r="B409" t="s">
        <v>47</v>
      </c>
      <c r="C409">
        <v>67</v>
      </c>
      <c r="D409">
        <v>1</v>
      </c>
      <c r="E409">
        <v>5.1180000000000003</v>
      </c>
      <c r="F409">
        <v>5.1180000000000003</v>
      </c>
      <c r="G409">
        <v>0</v>
      </c>
      <c r="H409" s="7">
        <f>AVERAGE(F409:F413)/B$13</f>
        <v>56.703703703703709</v>
      </c>
      <c r="I409" s="7">
        <f>STDEV(F409:F413)/B$13</f>
        <v>0.15608375930152454</v>
      </c>
      <c r="J409" s="7">
        <f>I409/H409*100</f>
        <v>0.27526201836323727</v>
      </c>
    </row>
    <row r="410" spans="1:10" x14ac:dyDescent="0.2">
      <c r="A410" t="s">
        <v>192</v>
      </c>
      <c r="B410" t="s">
        <v>47</v>
      </c>
      <c r="C410">
        <v>67</v>
      </c>
      <c r="D410">
        <v>2</v>
      </c>
      <c r="E410">
        <v>5.09</v>
      </c>
      <c r="F410">
        <v>5.09</v>
      </c>
      <c r="G410">
        <v>0</v>
      </c>
      <c r="H410" s="7"/>
      <c r="I410" s="7"/>
      <c r="J410" s="7"/>
    </row>
    <row r="411" spans="1:10" x14ac:dyDescent="0.2">
      <c r="A411" t="s">
        <v>192</v>
      </c>
      <c r="B411" t="s">
        <v>47</v>
      </c>
      <c r="C411">
        <v>67</v>
      </c>
      <c r="D411">
        <v>3</v>
      </c>
      <c r="E411">
        <v>5.1020000000000003</v>
      </c>
      <c r="F411">
        <v>5.1020000000000003</v>
      </c>
      <c r="G411">
        <v>0</v>
      </c>
      <c r="H411" s="7"/>
      <c r="I411" s="7"/>
      <c r="J411" s="7"/>
    </row>
    <row r="412" spans="1:10" x14ac:dyDescent="0.2"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A414" t="s">
        <v>197</v>
      </c>
      <c r="B414" t="s">
        <v>49</v>
      </c>
      <c r="C414">
        <v>68</v>
      </c>
      <c r="D414">
        <v>1</v>
      </c>
      <c r="E414">
        <v>3.145</v>
      </c>
      <c r="F414">
        <v>3.145</v>
      </c>
      <c r="G414">
        <v>0</v>
      </c>
      <c r="H414" s="7">
        <f>AVERAGE(F414:F418)/B$13</f>
        <v>35.662962962962965</v>
      </c>
      <c r="I414" s="7">
        <f>STDEV(F414:F418)/B$13</f>
        <v>0.7112268424343795</v>
      </c>
      <c r="J414" s="7">
        <f>I414/H414*100</f>
        <v>1.9943010432784551</v>
      </c>
    </row>
    <row r="415" spans="1:10" x14ac:dyDescent="0.2">
      <c r="A415" t="s">
        <v>197</v>
      </c>
      <c r="B415" t="s">
        <v>49</v>
      </c>
      <c r="C415">
        <v>68</v>
      </c>
      <c r="D415">
        <v>2</v>
      </c>
      <c r="E415">
        <v>3.2730000000000001</v>
      </c>
      <c r="F415">
        <v>3.2730000000000001</v>
      </c>
      <c r="G415">
        <v>0</v>
      </c>
      <c r="H415" s="7"/>
      <c r="I415" s="7"/>
      <c r="J415" s="7"/>
    </row>
    <row r="416" spans="1:10" x14ac:dyDescent="0.2">
      <c r="A416" t="s">
        <v>197</v>
      </c>
      <c r="B416" t="s">
        <v>49</v>
      </c>
      <c r="C416">
        <v>68</v>
      </c>
      <c r="D416">
        <v>3</v>
      </c>
      <c r="E416">
        <v>3.379</v>
      </c>
      <c r="G416">
        <v>1</v>
      </c>
      <c r="H416" s="7"/>
      <c r="I416" s="7"/>
      <c r="J416" s="7"/>
    </row>
    <row r="417" spans="1:10" x14ac:dyDescent="0.2">
      <c r="A417" t="s">
        <v>197</v>
      </c>
      <c r="B417" t="s">
        <v>49</v>
      </c>
      <c r="C417">
        <v>68</v>
      </c>
      <c r="D417">
        <v>4</v>
      </c>
      <c r="E417">
        <v>3.2109999999999999</v>
      </c>
      <c r="F417">
        <v>3.2109999999999999</v>
      </c>
      <c r="G417">
        <v>0</v>
      </c>
      <c r="H417" s="7"/>
      <c r="I417" s="7"/>
      <c r="J417" s="7"/>
    </row>
    <row r="418" spans="1:10" x14ac:dyDescent="0.2">
      <c r="A418" t="s">
        <v>95</v>
      </c>
      <c r="H418" s="7"/>
      <c r="I418" s="7"/>
      <c r="J418" s="7"/>
    </row>
    <row r="419" spans="1:10" x14ac:dyDescent="0.2">
      <c r="A419" t="s">
        <v>96</v>
      </c>
      <c r="H419" s="7"/>
      <c r="I419" s="7"/>
      <c r="J419" s="7"/>
    </row>
    <row r="420" spans="1:10" x14ac:dyDescent="0.2">
      <c r="A420" t="s">
        <v>97</v>
      </c>
      <c r="H420" s="7"/>
      <c r="I420" s="7"/>
      <c r="J420" s="7"/>
    </row>
    <row r="421" spans="1:10" x14ac:dyDescent="0.2">
      <c r="A421" t="s">
        <v>99</v>
      </c>
      <c r="H421" s="7"/>
      <c r="I421" s="7"/>
      <c r="J421" s="7"/>
    </row>
    <row r="422" spans="1:10" x14ac:dyDescent="0.2">
      <c r="A422" t="s">
        <v>100</v>
      </c>
      <c r="H422" s="7"/>
      <c r="I422" s="7"/>
      <c r="J422" s="7"/>
    </row>
    <row r="423" spans="1:10" x14ac:dyDescent="0.2">
      <c r="A423" t="s">
        <v>101</v>
      </c>
      <c r="H423" s="7"/>
      <c r="I423" s="7"/>
      <c r="J423" s="7"/>
    </row>
    <row r="424" spans="1:10" x14ac:dyDescent="0.2">
      <c r="A424" t="s">
        <v>101</v>
      </c>
      <c r="H424" s="7"/>
      <c r="I424" s="7"/>
      <c r="J424" s="7"/>
    </row>
    <row r="425" spans="1:10" x14ac:dyDescent="0.2">
      <c r="A425" t="s">
        <v>101</v>
      </c>
      <c r="H425" s="7"/>
      <c r="I425" s="7"/>
      <c r="J425" s="7"/>
    </row>
    <row r="426" spans="1:10" x14ac:dyDescent="0.2">
      <c r="A426" t="s">
        <v>188</v>
      </c>
      <c r="H426" s="7"/>
      <c r="I426" s="7"/>
      <c r="J426" s="7"/>
    </row>
    <row r="427" spans="1:10" x14ac:dyDescent="0.2">
      <c r="A427" t="s">
        <v>193</v>
      </c>
      <c r="H427" s="7"/>
      <c r="I427" s="7"/>
      <c r="J427" s="7"/>
    </row>
    <row r="428" spans="1:10" x14ac:dyDescent="0.2">
      <c r="A428" t="s">
        <v>198</v>
      </c>
      <c r="H428" s="7"/>
      <c r="I428" s="7"/>
      <c r="J428" s="7"/>
    </row>
    <row r="429" spans="1:10" x14ac:dyDescent="0.2">
      <c r="A429" t="s">
        <v>102</v>
      </c>
      <c r="H429" s="7"/>
      <c r="I429" s="7"/>
      <c r="J429" s="7"/>
    </row>
    <row r="430" spans="1:10" x14ac:dyDescent="0.2">
      <c r="A430" t="s">
        <v>102</v>
      </c>
      <c r="H430" s="7"/>
      <c r="I430" s="7"/>
      <c r="J430" s="7"/>
    </row>
    <row r="431" spans="1:10" x14ac:dyDescent="0.2">
      <c r="A431" t="s">
        <v>102</v>
      </c>
      <c r="H431" s="7"/>
      <c r="I431" s="7"/>
      <c r="J431" s="7"/>
    </row>
    <row r="432" spans="1:10" x14ac:dyDescent="0.2">
      <c r="H432" s="7"/>
      <c r="I432" s="7"/>
      <c r="J432" s="7"/>
    </row>
    <row r="433" spans="8:10" x14ac:dyDescent="0.2">
      <c r="H433" s="7"/>
      <c r="I433" s="7"/>
      <c r="J433" s="7"/>
    </row>
    <row r="434" spans="8:10" x14ac:dyDescent="0.2">
      <c r="H434" s="7"/>
      <c r="I434" s="7"/>
      <c r="J434" s="7"/>
    </row>
    <row r="435" spans="8:10" x14ac:dyDescent="0.2">
      <c r="H435" s="7"/>
      <c r="I435" s="7"/>
      <c r="J435" s="7"/>
    </row>
    <row r="436" spans="8:10" x14ac:dyDescent="0.2">
      <c r="H436" s="7"/>
      <c r="I436" s="7"/>
      <c r="J436" s="7"/>
    </row>
    <row r="437" spans="8:10" x14ac:dyDescent="0.2">
      <c r="H437" s="7"/>
      <c r="I437" s="7"/>
      <c r="J437" s="7"/>
    </row>
    <row r="438" spans="8:10" x14ac:dyDescent="0.2">
      <c r="H438" s="7"/>
      <c r="I438" s="7"/>
      <c r="J438" s="7"/>
    </row>
    <row r="439" spans="8:10" x14ac:dyDescent="0.2">
      <c r="H439" s="7"/>
      <c r="I439" s="7"/>
      <c r="J439" s="7"/>
    </row>
    <row r="440" spans="8:10" x14ac:dyDescent="0.2">
      <c r="H440" s="7"/>
      <c r="I440" s="7"/>
      <c r="J440" s="7"/>
    </row>
    <row r="441" spans="8:10" x14ac:dyDescent="0.2">
      <c r="H441" s="7"/>
      <c r="I441" s="7"/>
      <c r="J441" s="7"/>
    </row>
    <row r="442" spans="8:10" x14ac:dyDescent="0.2">
      <c r="H442" s="7"/>
      <c r="I442" s="7"/>
      <c r="J442" s="7"/>
    </row>
    <row r="443" spans="8:10" x14ac:dyDescent="0.2">
      <c r="H443" s="7"/>
      <c r="I443" s="7"/>
      <c r="J443" s="7"/>
    </row>
    <row r="444" spans="8:10" x14ac:dyDescent="0.2">
      <c r="H444" s="7"/>
      <c r="I444" s="7"/>
      <c r="J444" s="7"/>
    </row>
    <row r="445" spans="8:10" x14ac:dyDescent="0.2">
      <c r="H445" s="7"/>
      <c r="I445" s="7"/>
      <c r="J445" s="7"/>
    </row>
    <row r="446" spans="8:10" x14ac:dyDescent="0.2">
      <c r="H446" s="7"/>
      <c r="I446" s="7"/>
      <c r="J446" s="7"/>
    </row>
    <row r="447" spans="8:10" x14ac:dyDescent="0.2">
      <c r="H447" s="7"/>
      <c r="I447" s="7"/>
      <c r="J447" s="7"/>
    </row>
    <row r="448" spans="8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C33E-A1DE-914F-AFAD-A5B705273D0A}">
  <sheetPr codeName="Sheet4"/>
  <dimension ref="A1:AD500"/>
  <sheetViews>
    <sheetView workbookViewId="0">
      <selection activeCell="B13" sqref="B13"/>
    </sheetView>
  </sheetViews>
  <sheetFormatPr baseColWidth="10" defaultRowHeight="16" x14ac:dyDescent="0.2"/>
  <cols>
    <col min="2" max="2" width="23.5" bestFit="1" customWidth="1"/>
    <col min="12" max="12" width="4.33203125" bestFit="1" customWidth="1"/>
    <col min="13" max="13" width="9.5" bestFit="1" customWidth="1"/>
    <col min="14" max="14" width="23.5" bestFit="1" customWidth="1"/>
    <col min="21" max="22" width="21.1640625" bestFit="1" customWidth="1"/>
  </cols>
  <sheetData>
    <row r="1" spans="1:30" x14ac:dyDescent="0.2">
      <c r="A1" s="1" t="s">
        <v>0</v>
      </c>
      <c r="B1" s="2">
        <v>44545.686863425923</v>
      </c>
      <c r="C1" s="1"/>
      <c r="D1" s="1" t="s">
        <v>1</v>
      </c>
      <c r="E1" s="3"/>
      <c r="L1" s="4" t="str">
        <f>AE2114_SDOMCDRR_DOC!C17</f>
        <v>Vial</v>
      </c>
      <c r="M1" s="4" t="str">
        <f>AE2114_SDOMCDRR_DOC!A17</f>
        <v>Sample ID</v>
      </c>
      <c r="N1" s="4" t="str">
        <f>AE2114_SDOMCDRR_DOC!B17</f>
        <v>Sample Name</v>
      </c>
      <c r="O1" s="4" t="str">
        <f>AE2114_SDOMCDRR_DOC!H17</f>
        <v>Ave</v>
      </c>
      <c r="P1" s="4" t="str">
        <f>AE2114_SDOMCDRR_DOC!I17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AVERAGE(AE2114_SDOMCDRR_DOC!$O$3:$O$21)</f>
        <v>0.50589588725913148</v>
      </c>
      <c r="P2" s="6"/>
      <c r="Q2" s="6">
        <f>(O2)</f>
        <v>0.50589588725913148</v>
      </c>
      <c r="R2" s="6"/>
      <c r="S2" s="6"/>
      <c r="T2" s="6"/>
      <c r="U2" s="7"/>
      <c r="V2" s="7"/>
      <c r="W2" s="7"/>
      <c r="X2" s="7">
        <v>0</v>
      </c>
      <c r="Y2" t="str">
        <f t="shared" ref="Y2:AD26" si="0">B56</f>
        <v>Nano 12/3/2021</v>
      </c>
      <c r="Z2">
        <f t="shared" si="0"/>
        <v>1</v>
      </c>
      <c r="AA2">
        <f t="shared" si="0"/>
        <v>1</v>
      </c>
      <c r="AB2">
        <f t="shared" si="0"/>
        <v>0.23580000000000001</v>
      </c>
      <c r="AC2">
        <f t="shared" si="0"/>
        <v>0.23580000000000001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AE2114_SDOMCDRR_DOC!C46</f>
        <v>0</v>
      </c>
      <c r="M3" s="4" t="str">
        <f>AE2114_SDOMCDRR_DOC!A46</f>
        <v>B01</v>
      </c>
      <c r="N3" s="4" t="str">
        <f>AE2114_SDOMCDRR_DOC!B46</f>
        <v>Untitled</v>
      </c>
      <c r="O3" s="6">
        <f>AE2114_SDOMCDRR_DOC!H46</f>
        <v>0.37850637522768671</v>
      </c>
      <c r="P3" s="6">
        <f>AE2114_SDOMCDRR_DOC!I46</f>
        <v>0.6555922728830833</v>
      </c>
      <c r="Q3" s="6">
        <f t="shared" ref="Q3:Q66" si="1">(O3-Q$2)</f>
        <v>-0.12738951203144477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12/3/2021</v>
      </c>
      <c r="Z3">
        <f t="shared" si="0"/>
        <v>1</v>
      </c>
      <c r="AA3">
        <f t="shared" si="0"/>
        <v>2</v>
      </c>
      <c r="AB3">
        <f t="shared" si="0"/>
        <v>0.2261</v>
      </c>
      <c r="AC3">
        <f t="shared" si="0"/>
        <v>0.2261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AE2114_SDOMCDRR_DOC!C51</f>
        <v>0</v>
      </c>
      <c r="M4" s="4" t="str">
        <f>AE2114_SDOMCDRR_DOC!A51</f>
        <v>B01</v>
      </c>
      <c r="N4" s="4" t="str">
        <f>AE2114_SDOMCDRR_DOC!B51</f>
        <v>Untitled</v>
      </c>
      <c r="O4" s="6">
        <f>AE2114_SDOMCDRR_DOC!H51</f>
        <v>0.28998178506375233</v>
      </c>
      <c r="P4" s="6">
        <f>AE2114_SDOMCDRR_DOC!I51</f>
        <v>0.50226318499993672</v>
      </c>
      <c r="Q4" s="6">
        <f t="shared" si="1"/>
        <v>-0.21591410219537915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12/3/2021</v>
      </c>
      <c r="Z4">
        <f t="shared" si="0"/>
        <v>1</v>
      </c>
      <c r="AA4">
        <f t="shared" si="0"/>
        <v>3</v>
      </c>
      <c r="AB4">
        <f t="shared" si="0"/>
        <v>0.18740000000000001</v>
      </c>
      <c r="AC4">
        <f t="shared" si="0"/>
        <v>0.18740000000000001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AE2114_SDOMCDRR_DOC!C83</f>
        <v>0</v>
      </c>
      <c r="M5" s="4" t="str">
        <f>AE2114_SDOMCDRR_DOC!A83</f>
        <v>B01</v>
      </c>
      <c r="N5" s="4" t="str">
        <f>AE2114_SDOMCDRR_DOC!B83</f>
        <v>Untitled</v>
      </c>
      <c r="O5" s="6">
        <f>AE2114_SDOMCDRR_DOC!H83</f>
        <v>0.86885245901639352</v>
      </c>
      <c r="P5" s="6">
        <f>AE2114_SDOMCDRR_DOC!I83</f>
        <v>0.75245326219768083</v>
      </c>
      <c r="Q5" s="6">
        <f t="shared" si="1"/>
        <v>0.36295657175726204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AE2114_SDOMCDRR_DOC!C99</f>
        <v>0</v>
      </c>
      <c r="M6" s="4" t="str">
        <f>AE2114_SDOMCDRR_DOC!A99</f>
        <v>B01</v>
      </c>
      <c r="N6" s="4" t="str">
        <f>AE2114_SDOMCDRR_DOC!B99</f>
        <v>Untitled</v>
      </c>
      <c r="O6" s="6">
        <f>AE2114_SDOMCDRR_DOC!H99</f>
        <v>0.52859744990892532</v>
      </c>
      <c r="P6" s="6">
        <f>AE2114_SDOMCDRR_DOC!I99</f>
        <v>0.91555763999360329</v>
      </c>
      <c r="Q6" s="6">
        <f t="shared" si="1"/>
        <v>2.2701562649793838E-2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AE2114_SDOMCDRR_DOC!C179</f>
        <v>0</v>
      </c>
      <c r="M7" s="4" t="str">
        <f>AE2114_SDOMCDRR_DOC!A179</f>
        <v>B02</v>
      </c>
      <c r="N7" s="4" t="str">
        <f>AE2114_SDOMCDRR_DOC!B179</f>
        <v>Untitled</v>
      </c>
      <c r="O7" s="6">
        <f>AE2114_SDOMCDRR_DOC!H179</f>
        <v>0.60947176684881599</v>
      </c>
      <c r="P7" s="6">
        <f>AE2114_SDOMCDRR_DOC!I179</f>
        <v>1.0556360659609225</v>
      </c>
      <c r="Q7" s="6">
        <f t="shared" si="1"/>
        <v>0.10357587958968451</v>
      </c>
      <c r="R7" s="6"/>
      <c r="S7" s="6"/>
      <c r="T7" s="6"/>
      <c r="U7" s="7"/>
      <c r="V7" s="7"/>
      <c r="W7" s="7"/>
      <c r="X7" s="7">
        <v>24.875552829461743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2.581</v>
      </c>
      <c r="AC7">
        <f t="shared" si="0"/>
        <v>2.581</v>
      </c>
      <c r="AD7">
        <f t="shared" si="0"/>
        <v>0</v>
      </c>
    </row>
    <row r="8" spans="1:30" x14ac:dyDescent="0.2">
      <c r="A8" s="1"/>
      <c r="B8" s="1"/>
      <c r="C8" s="1"/>
      <c r="D8" s="1"/>
      <c r="E8" s="1"/>
      <c r="L8" s="4">
        <f>AE2114_SDOMCDRR_DOC!C184</f>
        <v>0</v>
      </c>
      <c r="M8" s="4" t="str">
        <f>AE2114_SDOMCDRR_DOC!A184</f>
        <v>B02</v>
      </c>
      <c r="N8" s="4" t="str">
        <f>AE2114_SDOMCDRR_DOC!B184</f>
        <v>Untitled</v>
      </c>
      <c r="O8" s="6">
        <f>AE2114_SDOMCDRR_DOC!H184</f>
        <v>0</v>
      </c>
      <c r="P8" s="6">
        <f>AE2114_SDOMCDRR_DOC!I184</f>
        <v>0</v>
      </c>
      <c r="Q8" s="6">
        <f t="shared" si="1"/>
        <v>-0.50589588725913148</v>
      </c>
      <c r="R8" s="6"/>
      <c r="S8" s="6"/>
      <c r="T8" s="6"/>
      <c r="U8" s="7"/>
      <c r="V8" s="7"/>
      <c r="W8" s="7"/>
      <c r="X8" s="7">
        <v>24.875552829461743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2.4449999999999998</v>
      </c>
      <c r="AC8">
        <f t="shared" si="0"/>
        <v>2.4449999999999998</v>
      </c>
      <c r="AD8">
        <f t="shared" si="0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AE2114_SDOMCDRR_DOC!C189</f>
        <v>0</v>
      </c>
      <c r="M9" s="4" t="str">
        <f>AE2114_SDOMCDRR_DOC!A189</f>
        <v>B02</v>
      </c>
      <c r="N9" s="4" t="str">
        <f>AE2114_SDOMCDRR_DOC!B189</f>
        <v>Untitled</v>
      </c>
      <c r="O9" s="6">
        <f>AE2114_SDOMCDRR_DOC!H189</f>
        <v>0</v>
      </c>
      <c r="P9" s="6">
        <f>AE2114_SDOMCDRR_DOC!I189</f>
        <v>0</v>
      </c>
      <c r="Q9" s="6">
        <f t="shared" si="1"/>
        <v>-0.50589588725913148</v>
      </c>
      <c r="R9" s="6"/>
      <c r="S9" s="6"/>
      <c r="T9" s="6"/>
      <c r="U9" s="7"/>
      <c r="V9" s="7"/>
      <c r="W9" s="7"/>
      <c r="X9" s="7">
        <v>24.875552829461743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2.4780000000000002</v>
      </c>
      <c r="AC9">
        <f t="shared" si="0"/>
        <v>2.4780000000000002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AE2114_SDOMCDRR_DOC!C269</f>
        <v>0</v>
      </c>
      <c r="M10" s="4" t="str">
        <f>AE2114_SDOMCDRR_DOC!A269</f>
        <v>B03</v>
      </c>
      <c r="N10" s="4" t="str">
        <f>AE2114_SDOMCDRR_DOC!B269</f>
        <v>Untitled</v>
      </c>
      <c r="O10" s="6">
        <f>AE2114_SDOMCDRR_DOC!H269</f>
        <v>0</v>
      </c>
      <c r="P10" s="6">
        <f>AE2114_SDOMCDRR_DOC!I269</f>
        <v>0</v>
      </c>
      <c r="Q10" s="6">
        <f t="shared" si="1"/>
        <v>-0.50589588725913148</v>
      </c>
      <c r="R10" s="6"/>
      <c r="S10" s="6"/>
      <c r="T10" s="6"/>
      <c r="U10" s="7"/>
      <c r="V10" s="7"/>
      <c r="W10" s="7"/>
      <c r="X10" s="7"/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AE2114_SDOMCDRR_DOC!C275</f>
        <v>0</v>
      </c>
      <c r="M11" s="4" t="str">
        <f>AE2114_SDOMCDRR_DOC!A275</f>
        <v>B03</v>
      </c>
      <c r="N11" s="4" t="str">
        <f>AE2114_SDOMCDRR_DOC!B275</f>
        <v>Untitled</v>
      </c>
      <c r="O11" s="6">
        <f>AE2114_SDOMCDRR_DOC!H275</f>
        <v>0.83023679417122043</v>
      </c>
      <c r="P11" s="6">
        <f>AE2114_SDOMCDRR_DOC!I275</f>
        <v>0.8177845904990767</v>
      </c>
      <c r="Q11" s="6">
        <f t="shared" si="1"/>
        <v>0.32434090691208894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AE2114_SDOMCDRR_DOC!C280</f>
        <v>0</v>
      </c>
      <c r="M12" s="4" t="str">
        <f>AE2114_SDOMCDRR_DOC!A280</f>
        <v>B03</v>
      </c>
      <c r="N12" s="4" t="str">
        <f>AE2114_SDOMCDRR_DOC!B280</f>
        <v>Untitled</v>
      </c>
      <c r="O12" s="6">
        <f>AE2114_SDOMCDRR_DOC!H280</f>
        <v>0.42659380692167576</v>
      </c>
      <c r="P12" s="6">
        <f>AE2114_SDOMCDRR_DOC!I280</f>
        <v>0.73888214778257022</v>
      </c>
      <c r="Q12" s="6">
        <f t="shared" si="1"/>
        <v>-7.9302080337455727E-2</v>
      </c>
      <c r="R12" s="6"/>
      <c r="S12" s="6"/>
      <c r="T12" s="6"/>
      <c r="U12" s="7"/>
      <c r="V12" s="7"/>
      <c r="W12" s="7"/>
      <c r="X12" s="7">
        <v>50.115160455007064</v>
      </c>
      <c r="Y12">
        <f t="shared" si="0"/>
        <v>50</v>
      </c>
      <c r="Z12">
        <f t="shared" si="0"/>
        <v>3</v>
      </c>
      <c r="AA12">
        <f t="shared" si="0"/>
        <v>1</v>
      </c>
      <c r="AB12">
        <f t="shared" si="0"/>
        <v>4.7130000000000001</v>
      </c>
      <c r="AC12">
        <f t="shared" si="0"/>
        <v>4.7130000000000001</v>
      </c>
      <c r="AD12">
        <f t="shared" si="0"/>
        <v>0</v>
      </c>
    </row>
    <row r="13" spans="1:30" x14ac:dyDescent="0.2">
      <c r="A13" s="1" t="s">
        <v>21</v>
      </c>
      <c r="B13" s="10">
        <v>9.1499999999999998E-2</v>
      </c>
      <c r="C13" s="1" t="s">
        <v>22</v>
      </c>
      <c r="D13" s="1" t="s">
        <v>23</v>
      </c>
      <c r="E13" s="3"/>
      <c r="G13" s="9"/>
      <c r="L13" s="4">
        <f>AE2114_SDOMCDRR_DOC!C332</f>
        <v>0</v>
      </c>
      <c r="M13" s="4" t="str">
        <f>AE2114_SDOMCDRR_DOC!A332</f>
        <v>B04</v>
      </c>
      <c r="N13" s="4" t="str">
        <f>AE2114_SDOMCDRR_DOC!B332</f>
        <v>Untitled</v>
      </c>
      <c r="O13" s="6">
        <f>AE2114_SDOMCDRR_DOC!H332</f>
        <v>0.59817850637522774</v>
      </c>
      <c r="P13" s="6">
        <f>AE2114_SDOMCDRR_DOC!I332</f>
        <v>1.0360755650375582</v>
      </c>
      <c r="Q13" s="6">
        <f t="shared" si="1"/>
        <v>9.2282619116096254E-2</v>
      </c>
      <c r="R13" s="6"/>
      <c r="S13" s="6"/>
      <c r="T13" s="6"/>
      <c r="U13" s="7"/>
      <c r="V13" s="7"/>
      <c r="W13" s="7"/>
      <c r="X13" s="7">
        <v>50.115160455007064</v>
      </c>
      <c r="Y13">
        <f t="shared" si="0"/>
        <v>50</v>
      </c>
      <c r="Z13">
        <f t="shared" si="0"/>
        <v>3</v>
      </c>
      <c r="AA13">
        <f t="shared" si="0"/>
        <v>2</v>
      </c>
      <c r="AB13">
        <f t="shared" si="0"/>
        <v>4.8</v>
      </c>
      <c r="AC13">
        <f t="shared" si="0"/>
        <v>4.8</v>
      </c>
      <c r="AD13">
        <f t="shared" si="0"/>
        <v>0</v>
      </c>
    </row>
    <row r="14" spans="1:30" x14ac:dyDescent="0.2">
      <c r="A14" s="1"/>
      <c r="B14" s="8">
        <f>SLOPE(AE2114_SDOMCDRR_DOCArea, AE2114_SDOMCDRR_DOCConcentration)</f>
        <v>9.1664447769310875E-2</v>
      </c>
      <c r="C14" s="1" t="s">
        <v>24</v>
      </c>
      <c r="D14" s="1"/>
      <c r="E14" s="1"/>
      <c r="G14" s="9"/>
      <c r="L14" s="4">
        <f>AE2114_SDOMCDRR_DOC!C337</f>
        <v>0</v>
      </c>
      <c r="M14" s="4" t="str">
        <f>AE2114_SDOMCDRR_DOC!A337</f>
        <v>B04</v>
      </c>
      <c r="N14" s="4" t="str">
        <f>AE2114_SDOMCDRR_DOC!B337</f>
        <v>Untitled</v>
      </c>
      <c r="O14" s="6">
        <f>AE2114_SDOMCDRR_DOC!H337</f>
        <v>0.38105646630236795</v>
      </c>
      <c r="P14" s="6">
        <f>AE2114_SDOMCDRR_DOC!I337</f>
        <v>0.66000916018835909</v>
      </c>
      <c r="Q14" s="6">
        <f t="shared" si="1"/>
        <v>-0.12483942095676354</v>
      </c>
      <c r="R14" s="6"/>
      <c r="S14" s="6"/>
      <c r="T14" s="6"/>
      <c r="U14" s="7"/>
      <c r="V14" s="7"/>
      <c r="W14" s="7"/>
      <c r="X14" s="7">
        <v>50.115160455007064</v>
      </c>
      <c r="Y14">
        <f t="shared" si="0"/>
        <v>50</v>
      </c>
      <c r="Z14">
        <f t="shared" si="0"/>
        <v>3</v>
      </c>
      <c r="AA14">
        <f t="shared" si="0"/>
        <v>3</v>
      </c>
      <c r="AB14">
        <f t="shared" si="0"/>
        <v>4.984</v>
      </c>
      <c r="AD14">
        <f t="shared" si="0"/>
        <v>1</v>
      </c>
    </row>
    <row r="15" spans="1:30" x14ac:dyDescent="0.2">
      <c r="A15" s="1" t="s">
        <v>25</v>
      </c>
      <c r="B15" s="11">
        <f>INTERCEPT(AE2114_SDOMCDRR_DOCArea, AE2114_SDOMCDRR_DOCConcentration)</f>
        <v>0.21432006255116764</v>
      </c>
      <c r="C15" s="1"/>
      <c r="D15" s="1" t="s">
        <v>26</v>
      </c>
      <c r="E15" s="3"/>
      <c r="G15" s="9"/>
      <c r="L15" s="4">
        <f>AE2114_SDOMCDRR_DOC!C342</f>
        <v>0</v>
      </c>
      <c r="M15" s="4" t="str">
        <f>AE2114_SDOMCDRR_DOC!A342</f>
        <v>B04</v>
      </c>
      <c r="N15" s="4" t="str">
        <f>AE2114_SDOMCDRR_DOC!B342</f>
        <v>Untitled</v>
      </c>
      <c r="O15" s="6">
        <f>AE2114_SDOMCDRR_DOC!H342</f>
        <v>0</v>
      </c>
      <c r="P15" s="6">
        <f>AE2114_SDOMCDRR_DOC!I342</f>
        <v>0</v>
      </c>
      <c r="Q15" s="6">
        <f t="shared" si="1"/>
        <v>-0.50589588725913148</v>
      </c>
      <c r="R15" s="6"/>
      <c r="S15" s="6"/>
      <c r="T15" s="6"/>
      <c r="U15" s="7"/>
      <c r="V15" s="7"/>
      <c r="W15" s="7"/>
      <c r="X15" s="7">
        <v>50.115160455007064</v>
      </c>
      <c r="Y15">
        <f t="shared" si="0"/>
        <v>50</v>
      </c>
      <c r="Z15">
        <f t="shared" si="0"/>
        <v>3</v>
      </c>
      <c r="AA15">
        <f t="shared" si="0"/>
        <v>4</v>
      </c>
      <c r="AB15">
        <f t="shared" si="0"/>
        <v>4.7629999999999999</v>
      </c>
      <c r="AC15">
        <f t="shared" si="0"/>
        <v>4.7629999999999999</v>
      </c>
      <c r="AD15">
        <f t="shared" si="0"/>
        <v>0</v>
      </c>
    </row>
    <row r="16" spans="1:30" x14ac:dyDescent="0.2">
      <c r="L16" s="4">
        <f>AE2114_SDOMCDRR_DOC!C394</f>
        <v>0</v>
      </c>
      <c r="M16" s="4" t="str">
        <f>AE2114_SDOMCDRR_DOC!A394</f>
        <v>B05</v>
      </c>
      <c r="N16" s="4" t="str">
        <f>AE2114_SDOMCDRR_DOC!B394</f>
        <v>Untitled</v>
      </c>
      <c r="O16" s="6">
        <f>AE2114_SDOMCDRR_DOC!H394</f>
        <v>0.37850637522768671</v>
      </c>
      <c r="P16" s="6">
        <f>AE2114_SDOMCDRR_DOC!I394</f>
        <v>0.6555922728830833</v>
      </c>
      <c r="Q16" s="6">
        <f t="shared" si="1"/>
        <v>-0.12738951203144477</v>
      </c>
      <c r="R16" s="6"/>
      <c r="S16" s="6"/>
      <c r="T16" s="6"/>
      <c r="U16" s="7"/>
      <c r="V16" s="7"/>
      <c r="W16" s="7"/>
      <c r="X16" s="7"/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AE2114_SDOMCDRR_DOC!C399</f>
        <v>0</v>
      </c>
      <c r="M17" s="4" t="str">
        <f>AE2114_SDOMCDRR_DOC!A399</f>
        <v>B05</v>
      </c>
      <c r="N17" s="4" t="str">
        <f>AE2114_SDOMCDRR_DOC!B399</f>
        <v>Untitled</v>
      </c>
      <c r="O17" s="6">
        <f>AE2114_SDOMCDRR_DOC!H399</f>
        <v>0.57559198542805101</v>
      </c>
      <c r="P17" s="6">
        <f>AE2114_SDOMCDRR_DOC!I399</f>
        <v>0.99695456319082931</v>
      </c>
      <c r="Q17" s="6">
        <f t="shared" si="1"/>
        <v>6.9696098168919529E-2</v>
      </c>
      <c r="R17" s="6"/>
      <c r="S17" s="6"/>
      <c r="T17" s="6"/>
      <c r="U17" s="7"/>
      <c r="V17" s="7"/>
      <c r="W17" s="7"/>
      <c r="X17" s="7"/>
    </row>
    <row r="18" spans="1:30" x14ac:dyDescent="0.2">
      <c r="A18" t="s">
        <v>31</v>
      </c>
      <c r="B18" t="s">
        <v>32</v>
      </c>
      <c r="C18">
        <v>61</v>
      </c>
      <c r="D18">
        <v>1</v>
      </c>
      <c r="E18">
        <v>5.5019999999999998</v>
      </c>
      <c r="F18">
        <v>5.5019999999999998</v>
      </c>
      <c r="G18">
        <v>0</v>
      </c>
      <c r="H18" s="7">
        <f>AVERAGE(F18:F22)/B$13</f>
        <v>57.954098360655735</v>
      </c>
      <c r="I18" s="7">
        <f>STDEV(F18:F22)/B$13</f>
        <v>1.4907400282294876</v>
      </c>
      <c r="J18" s="7">
        <f>I18/H18*100</f>
        <v>2.5722771476012318</v>
      </c>
      <c r="L18" s="4">
        <f>AE2114_SDOMCDRR_DOC!C404</f>
        <v>0</v>
      </c>
      <c r="M18" s="4" t="str">
        <f>AE2114_SDOMCDRR_DOC!A404</f>
        <v>B05</v>
      </c>
      <c r="N18" s="4" t="str">
        <f>AE2114_SDOMCDRR_DOC!B404</f>
        <v>Untitled</v>
      </c>
      <c r="O18" s="6">
        <f>AE2114_SDOMCDRR_DOC!H404</f>
        <v>1.1591985428051004</v>
      </c>
      <c r="P18" s="6">
        <f>AE2114_SDOMCDRR_DOC!I404</f>
        <v>1.038990437744346</v>
      </c>
      <c r="Q18" s="6">
        <f t="shared" si="1"/>
        <v>0.65330265554596889</v>
      </c>
      <c r="R18" s="6"/>
      <c r="S18" s="6"/>
      <c r="T18" s="6"/>
      <c r="U18" s="7"/>
      <c r="V18" s="7"/>
      <c r="W18" s="7"/>
      <c r="X18" s="7">
        <v>75.159353713450471</v>
      </c>
      <c r="Y18">
        <f t="shared" si="0"/>
        <v>75</v>
      </c>
      <c r="Z18">
        <f t="shared" si="0"/>
        <v>4</v>
      </c>
      <c r="AA18">
        <f t="shared" si="0"/>
        <v>1</v>
      </c>
      <c r="AB18">
        <f t="shared" si="0"/>
        <v>6.8479999999999999</v>
      </c>
      <c r="AD18">
        <f t="shared" si="0"/>
        <v>1</v>
      </c>
    </row>
    <row r="19" spans="1:30" x14ac:dyDescent="0.2">
      <c r="A19" t="s">
        <v>31</v>
      </c>
      <c r="B19" t="s">
        <v>32</v>
      </c>
      <c r="C19">
        <v>61</v>
      </c>
      <c r="D19">
        <v>2</v>
      </c>
      <c r="E19">
        <v>5.1509999999999998</v>
      </c>
      <c r="F19">
        <v>5.1509999999999998</v>
      </c>
      <c r="G19">
        <v>0</v>
      </c>
      <c r="H19" s="7"/>
      <c r="I19" s="7"/>
      <c r="J19" s="7"/>
      <c r="L19" s="4">
        <f>AE2114_SDOMCDRR_DOC!C424</f>
        <v>0</v>
      </c>
      <c r="M19" s="4" t="str">
        <f>AE2114_SDOMCDRR_DOC!A424</f>
        <v>B06</v>
      </c>
      <c r="N19" s="4" t="str">
        <f>AE2114_SDOMCDRR_DOC!B424</f>
        <v>Untitled</v>
      </c>
      <c r="O19" s="6">
        <f>AE2114_SDOMCDRR_DOC!H424</f>
        <v>1.088888888888889</v>
      </c>
      <c r="P19" s="6">
        <f>AE2114_SDOMCDRR_DOC!I424</f>
        <v>0.95595768562129257</v>
      </c>
      <c r="Q19" s="6">
        <f t="shared" si="1"/>
        <v>0.58299300162975753</v>
      </c>
      <c r="R19" s="6"/>
      <c r="S19" s="6"/>
      <c r="T19" s="6"/>
      <c r="U19" s="7"/>
      <c r="V19" s="7"/>
      <c r="W19" s="7"/>
      <c r="X19" s="7">
        <v>75.159353713450471</v>
      </c>
      <c r="Y19">
        <f t="shared" si="0"/>
        <v>75</v>
      </c>
      <c r="Z19">
        <f t="shared" si="0"/>
        <v>4</v>
      </c>
      <c r="AA19">
        <f t="shared" si="0"/>
        <v>2</v>
      </c>
      <c r="AB19">
        <f t="shared" si="0"/>
        <v>7.1749999999999998</v>
      </c>
      <c r="AC19">
        <f t="shared" si="0"/>
        <v>7.1749999999999998</v>
      </c>
      <c r="AD19">
        <f t="shared" si="0"/>
        <v>0</v>
      </c>
    </row>
    <row r="20" spans="1:30" x14ac:dyDescent="0.2">
      <c r="A20" t="s">
        <v>31</v>
      </c>
      <c r="B20" t="s">
        <v>32</v>
      </c>
      <c r="C20">
        <v>61</v>
      </c>
      <c r="D20">
        <v>3</v>
      </c>
      <c r="E20">
        <v>5.3719999999999999</v>
      </c>
      <c r="F20">
        <v>5.3719999999999999</v>
      </c>
      <c r="G20">
        <v>0</v>
      </c>
      <c r="H20" s="7"/>
      <c r="I20" s="7"/>
      <c r="J20" s="7"/>
      <c r="L20" s="4">
        <f>AE2114_SDOMCDRR_DOC!C429</f>
        <v>0</v>
      </c>
      <c r="M20" s="4" t="str">
        <f>AE2114_SDOMCDRR_DOC!A429</f>
        <v>B06</v>
      </c>
      <c r="N20" s="4" t="str">
        <f>AE2114_SDOMCDRR_DOC!B429</f>
        <v>Untitled</v>
      </c>
      <c r="O20" s="6">
        <f>AE2114_SDOMCDRR_DOC!H429</f>
        <v>1.1194899817850639</v>
      </c>
      <c r="P20" s="6">
        <f>AE2114_SDOMCDRR_DOC!I429</f>
        <v>0.98829745633766997</v>
      </c>
      <c r="Q20" s="6">
        <f t="shared" si="1"/>
        <v>0.61359409452593239</v>
      </c>
      <c r="R20" s="6"/>
      <c r="S20" s="6"/>
      <c r="T20" s="6"/>
      <c r="U20" s="7"/>
      <c r="V20" s="7"/>
      <c r="W20" s="7"/>
      <c r="X20" s="7">
        <v>75.159353713450471</v>
      </c>
      <c r="Y20">
        <f t="shared" si="0"/>
        <v>75</v>
      </c>
      <c r="Z20">
        <f t="shared" si="0"/>
        <v>4</v>
      </c>
      <c r="AA20">
        <f t="shared" si="0"/>
        <v>3</v>
      </c>
      <c r="AB20">
        <f t="shared" si="0"/>
        <v>7.0759999999999996</v>
      </c>
      <c r="AC20">
        <f t="shared" si="0"/>
        <v>7.0759999999999996</v>
      </c>
      <c r="AD20">
        <f t="shared" si="0"/>
        <v>0</v>
      </c>
    </row>
    <row r="21" spans="1:30" x14ac:dyDescent="0.2">
      <c r="A21" t="s">
        <v>31</v>
      </c>
      <c r="B21" t="s">
        <v>32</v>
      </c>
      <c r="C21">
        <v>61</v>
      </c>
      <c r="D21">
        <v>4</v>
      </c>
      <c r="E21">
        <v>5.2519999999999998</v>
      </c>
      <c r="F21">
        <v>5.2519999999999998</v>
      </c>
      <c r="G21">
        <v>0</v>
      </c>
      <c r="H21" s="7"/>
      <c r="I21" s="7"/>
      <c r="J21" s="7"/>
      <c r="L21" s="4">
        <f>AE2114_SDOMCDRR_DOC!C434</f>
        <v>0</v>
      </c>
      <c r="M21" s="4" t="str">
        <f>AE2114_SDOMCDRR_DOC!A434</f>
        <v>B06</v>
      </c>
      <c r="N21" s="4" t="str">
        <f>AE2114_SDOMCDRR_DOC!B434</f>
        <v>Untitled</v>
      </c>
      <c r="O21" s="6">
        <f>AE2114_SDOMCDRR_DOC!H434</f>
        <v>0.37887067395264118</v>
      </c>
      <c r="P21" s="6">
        <f>AE2114_SDOMCDRR_DOC!I434</f>
        <v>0.65622325678383686</v>
      </c>
      <c r="Q21" s="6">
        <f t="shared" si="1"/>
        <v>-0.1270252133064903</v>
      </c>
      <c r="R21" s="6"/>
      <c r="S21" s="6"/>
      <c r="T21" s="6"/>
      <c r="U21" s="7"/>
      <c r="V21" s="7"/>
      <c r="W21" s="7"/>
      <c r="X21" s="7">
        <v>75.159353713450471</v>
      </c>
      <c r="Y21">
        <f t="shared" si="0"/>
        <v>75</v>
      </c>
      <c r="Z21">
        <f t="shared" si="0"/>
        <v>4</v>
      </c>
      <c r="AA21">
        <f t="shared" si="0"/>
        <v>4</v>
      </c>
      <c r="AB21">
        <f t="shared" si="0"/>
        <v>7.27</v>
      </c>
      <c r="AC21">
        <f t="shared" si="0"/>
        <v>7.27</v>
      </c>
      <c r="AD21">
        <f t="shared" si="0"/>
        <v>0</v>
      </c>
    </row>
    <row r="22" spans="1:30" x14ac:dyDescent="0.2">
      <c r="A22" t="s">
        <v>31</v>
      </c>
      <c r="B22" t="s">
        <v>32</v>
      </c>
      <c r="C22">
        <v>61</v>
      </c>
      <c r="D22">
        <v>5</v>
      </c>
      <c r="E22">
        <v>5.2370000000000001</v>
      </c>
      <c r="F22">
        <v>5.2370000000000001</v>
      </c>
      <c r="G22">
        <v>0</v>
      </c>
      <c r="H22" s="7"/>
      <c r="I22" s="7"/>
      <c r="J22" s="7"/>
      <c r="L22" s="4"/>
      <c r="M22" s="4"/>
      <c r="N22" s="4"/>
      <c r="O22" s="6"/>
      <c r="P22" s="6"/>
      <c r="Q22" s="6"/>
      <c r="R22" s="6"/>
      <c r="S22" s="6"/>
      <c r="T22" s="6"/>
      <c r="U22" s="7"/>
      <c r="V22" s="7"/>
      <c r="W22" s="7"/>
      <c r="X22" s="7"/>
    </row>
    <row r="23" spans="1:30" x14ac:dyDescent="0.2">
      <c r="H23" s="7"/>
      <c r="I23" s="7"/>
      <c r="J23" s="7"/>
      <c r="L23" s="4">
        <f>AE2114_SDOMCDRR_DOC!C56</f>
        <v>1</v>
      </c>
      <c r="M23" s="4" t="str">
        <f>AE2114_SDOMCDRR_DOC!A56</f>
        <v>C01</v>
      </c>
      <c r="N23" s="4" t="str">
        <f>AE2114_SDOMCDRR_DOC!B56</f>
        <v>Nano 12/3/2021</v>
      </c>
      <c r="O23" s="6">
        <f>AE2114_SDOMCDRR_DOC!H56</f>
        <v>2.365391621129326</v>
      </c>
      <c r="P23" s="6">
        <f>AE2114_SDOMCDRR_DOC!I56</f>
        <v>0.2798589658019649</v>
      </c>
      <c r="Q23" s="6">
        <f t="shared" si="1"/>
        <v>1.8594957338701945</v>
      </c>
      <c r="R23" s="6">
        <v>0</v>
      </c>
      <c r="S23" s="6"/>
      <c r="T23" s="6"/>
      <c r="U23" s="7"/>
      <c r="V23" s="7"/>
      <c r="W23" s="7"/>
      <c r="X23" s="7"/>
    </row>
    <row r="24" spans="1:30" x14ac:dyDescent="0.2">
      <c r="H24" s="7"/>
      <c r="I24" s="7"/>
      <c r="J24" s="7"/>
      <c r="L24" s="4">
        <f>AE2114_SDOMCDRR_DOC!C61</f>
        <v>2</v>
      </c>
      <c r="M24" s="4" t="str">
        <f>AE2114_SDOMCDRR_DOC!A61</f>
        <v>C02</v>
      </c>
      <c r="N24" s="4">
        <f>AE2114_SDOMCDRR_DOC!B61</f>
        <v>25</v>
      </c>
      <c r="O24" s="6">
        <f>AE2114_SDOMCDRR_DOC!H61</f>
        <v>27.336976320582878</v>
      </c>
      <c r="P24" s="6">
        <f>AE2114_SDOMCDRR_DOC!I61</f>
        <v>0.7752889713782295</v>
      </c>
      <c r="Q24" s="6">
        <f t="shared" si="1"/>
        <v>26.831080433323745</v>
      </c>
      <c r="R24" s="6">
        <v>24.875552829461743</v>
      </c>
      <c r="S24" s="6"/>
      <c r="T24" s="6"/>
      <c r="U24" s="7"/>
      <c r="V24" s="7"/>
      <c r="W24" s="7"/>
      <c r="X24" s="7">
        <v>100.2214446667647</v>
      </c>
      <c r="Y24">
        <f t="shared" si="0"/>
        <v>100</v>
      </c>
      <c r="Z24">
        <f t="shared" si="0"/>
        <v>5</v>
      </c>
      <c r="AA24">
        <f t="shared" si="0"/>
        <v>1</v>
      </c>
      <c r="AB24">
        <f t="shared" si="0"/>
        <v>9.1850000000000005</v>
      </c>
      <c r="AC24">
        <f t="shared" si="0"/>
        <v>9.1850000000000005</v>
      </c>
      <c r="AD24">
        <f t="shared" si="0"/>
        <v>0</v>
      </c>
    </row>
    <row r="25" spans="1:30" x14ac:dyDescent="0.2">
      <c r="A25" t="s">
        <v>33</v>
      </c>
      <c r="B25" t="s">
        <v>32</v>
      </c>
      <c r="C25">
        <v>62</v>
      </c>
      <c r="D25">
        <v>1</v>
      </c>
      <c r="E25">
        <v>5.4169999999999998</v>
      </c>
      <c r="F25">
        <v>5.4169999999999998</v>
      </c>
      <c r="G25">
        <v>0</v>
      </c>
      <c r="H25" s="7">
        <f>AVERAGE(F25:F29)/B$13</f>
        <v>59.626229508196722</v>
      </c>
      <c r="I25" s="7">
        <f>STDEV(F25:F29)/B$13</f>
        <v>0.60215504766160233</v>
      </c>
      <c r="J25" s="7">
        <f>I25/H25*100</f>
        <v>1.0098828194038749</v>
      </c>
      <c r="L25" s="4">
        <f>AE2114_SDOMCDRR_DOC!C66</f>
        <v>3</v>
      </c>
      <c r="M25" s="4" t="str">
        <f>AE2114_SDOMCDRR_DOC!A66</f>
        <v>C03</v>
      </c>
      <c r="N25" s="4">
        <f>AE2114_SDOMCDRR_DOC!B66</f>
        <v>50</v>
      </c>
      <c r="O25" s="6">
        <f>AE2114_SDOMCDRR_DOC!H66</f>
        <v>52.007285974499091</v>
      </c>
      <c r="P25" s="6">
        <f>AE2114_SDOMCDRR_DOC!I66</f>
        <v>0.477175708323059</v>
      </c>
      <c r="Q25" s="6">
        <f t="shared" si="1"/>
        <v>51.501390087239962</v>
      </c>
      <c r="R25" s="6">
        <v>50.115160455007064</v>
      </c>
      <c r="S25" s="6"/>
      <c r="T25" s="6"/>
      <c r="U25" s="7"/>
      <c r="V25" s="7"/>
      <c r="W25" s="7"/>
      <c r="X25" s="7">
        <v>100.2214446667647</v>
      </c>
      <c r="Y25">
        <f t="shared" si="0"/>
        <v>100</v>
      </c>
      <c r="Z25">
        <f t="shared" si="0"/>
        <v>5</v>
      </c>
      <c r="AA25">
        <f t="shared" si="0"/>
        <v>2</v>
      </c>
      <c r="AB25">
        <f t="shared" si="0"/>
        <v>9.5060000000000002</v>
      </c>
      <c r="AC25">
        <f t="shared" si="0"/>
        <v>9.5060000000000002</v>
      </c>
      <c r="AD25">
        <f t="shared" si="0"/>
        <v>0</v>
      </c>
    </row>
    <row r="26" spans="1:30" x14ac:dyDescent="0.2">
      <c r="A26" t="s">
        <v>33</v>
      </c>
      <c r="B26" t="s">
        <v>32</v>
      </c>
      <c r="C26">
        <v>62</v>
      </c>
      <c r="D26">
        <v>2</v>
      </c>
      <c r="E26">
        <v>5.3940000000000001</v>
      </c>
      <c r="F26">
        <v>5.3940000000000001</v>
      </c>
      <c r="G26">
        <v>0</v>
      </c>
      <c r="H26" s="7"/>
      <c r="I26" s="7"/>
      <c r="J26" s="7"/>
      <c r="L26" s="4">
        <f>AE2114_SDOMCDRR_DOC!C72</f>
        <v>4</v>
      </c>
      <c r="M26" s="4" t="str">
        <f>AE2114_SDOMCDRR_DOC!A72</f>
        <v>C04</v>
      </c>
      <c r="N26" s="4">
        <f>AE2114_SDOMCDRR_DOC!B72</f>
        <v>75</v>
      </c>
      <c r="O26" s="6">
        <f>AE2114_SDOMCDRR_DOC!H72</f>
        <v>78.400728597449913</v>
      </c>
      <c r="P26" s="6">
        <f>AE2114_SDOMCDRR_DOC!I72</f>
        <v>1.0601844000958018</v>
      </c>
      <c r="Q26" s="6">
        <f t="shared" si="1"/>
        <v>77.894832710190784</v>
      </c>
      <c r="R26" s="6">
        <v>75.159353713450471</v>
      </c>
      <c r="S26" s="6"/>
      <c r="T26" s="6"/>
      <c r="U26" s="7"/>
      <c r="V26" s="7"/>
      <c r="W26" s="7"/>
      <c r="X26" s="7">
        <v>100.2214446667647</v>
      </c>
      <c r="Y26">
        <f t="shared" si="0"/>
        <v>100</v>
      </c>
      <c r="Z26">
        <f t="shared" si="0"/>
        <v>5</v>
      </c>
      <c r="AA26">
        <f t="shared" si="0"/>
        <v>3</v>
      </c>
      <c r="AB26">
        <f t="shared" si="0"/>
        <v>9.4239999999999995</v>
      </c>
      <c r="AC26">
        <f t="shared" si="0"/>
        <v>9.4239999999999995</v>
      </c>
      <c r="AD26">
        <f t="shared" si="0"/>
        <v>0</v>
      </c>
    </row>
    <row r="27" spans="1:30" x14ac:dyDescent="0.2">
      <c r="A27" t="s">
        <v>33</v>
      </c>
      <c r="B27" t="s">
        <v>32</v>
      </c>
      <c r="C27">
        <v>62</v>
      </c>
      <c r="D27">
        <v>3</v>
      </c>
      <c r="E27">
        <v>5.4480000000000004</v>
      </c>
      <c r="F27">
        <v>5.4480000000000004</v>
      </c>
      <c r="G27">
        <v>0</v>
      </c>
      <c r="H27" s="7"/>
      <c r="I27" s="7"/>
      <c r="J27" s="7"/>
      <c r="L27" s="4">
        <f>AE2114_SDOMCDRR_DOC!C78</f>
        <v>5</v>
      </c>
      <c r="M27" s="4" t="str">
        <f>AE2114_SDOMCDRR_DOC!A78</f>
        <v>C05</v>
      </c>
      <c r="N27" s="4">
        <f>AE2114_SDOMCDRR_DOC!B78</f>
        <v>100</v>
      </c>
      <c r="O27" s="6">
        <f>AE2114_SDOMCDRR_DOC!H78</f>
        <v>102.42258652094719</v>
      </c>
      <c r="P27" s="6">
        <f>AE2114_SDOMCDRR_DOC!I78</f>
        <v>1.8226917735160775</v>
      </c>
      <c r="Q27" s="6">
        <f t="shared" si="1"/>
        <v>101.91669063368806</v>
      </c>
      <c r="R27" s="6">
        <v>100.2214446667647</v>
      </c>
      <c r="S27" s="6"/>
      <c r="T27" s="6"/>
      <c r="U27" s="7"/>
      <c r="V27" s="7"/>
      <c r="W27" s="7"/>
      <c r="X27" s="7"/>
    </row>
    <row r="28" spans="1:30" x14ac:dyDescent="0.2">
      <c r="A28" t="s">
        <v>33</v>
      </c>
      <c r="B28" t="s">
        <v>32</v>
      </c>
      <c r="C28">
        <v>62</v>
      </c>
      <c r="D28">
        <v>4</v>
      </c>
      <c r="E28">
        <v>5.5309999999999997</v>
      </c>
      <c r="F28">
        <v>5.5309999999999997</v>
      </c>
      <c r="G28">
        <v>0</v>
      </c>
      <c r="H28" s="7"/>
      <c r="I28" s="7"/>
      <c r="J28" s="7"/>
      <c r="L28" s="4"/>
      <c r="M28" s="4"/>
      <c r="N28" s="4"/>
      <c r="O28" s="6"/>
      <c r="P28" s="6"/>
      <c r="Q28" s="6"/>
      <c r="R28" s="6" t="s">
        <v>28</v>
      </c>
      <c r="S28" s="6" t="s">
        <v>29</v>
      </c>
      <c r="T28" s="6" t="s">
        <v>30</v>
      </c>
      <c r="U28" s="7" t="str">
        <f>DOC_Diagnostics!Y1</f>
        <v>DOC_Ref Cal 2021.08.13</v>
      </c>
      <c r="V28" s="7" t="str">
        <f>DOC_Diagnostics!Z1</f>
        <v>DOC_Ref Cal 2021.11.09</v>
      </c>
      <c r="W28" s="7"/>
      <c r="X28" s="7"/>
    </row>
    <row r="29" spans="1:30" x14ac:dyDescent="0.2">
      <c r="A29" t="s">
        <v>33</v>
      </c>
      <c r="B29" t="s">
        <v>32</v>
      </c>
      <c r="C29">
        <v>62</v>
      </c>
      <c r="D29">
        <v>5</v>
      </c>
      <c r="E29">
        <v>5.4889999999999999</v>
      </c>
      <c r="F29">
        <v>5.4889999999999999</v>
      </c>
      <c r="G29">
        <v>0</v>
      </c>
      <c r="H29" s="7"/>
      <c r="I29" s="7"/>
      <c r="J29" s="7"/>
      <c r="L29" s="4">
        <f>AE2114_SDOMCDRR_DOC!C104</f>
        <v>6</v>
      </c>
      <c r="M29" s="4" t="str">
        <f>AE2114_SDOMCDRR_DOC!A104</f>
        <v>R-S1</v>
      </c>
      <c r="N29" s="4" t="str">
        <f>AE2114_SDOMCDRR_DOC!B104</f>
        <v>GPW 05-21 SRW</v>
      </c>
      <c r="O29" s="6">
        <f>AE2114_SDOMCDRR_DOC!H104</f>
        <v>81.19489981785064</v>
      </c>
      <c r="P29" s="6">
        <f>AE2114_SDOMCDRR_DOC!I104</f>
        <v>1.0874362705965914</v>
      </c>
      <c r="Q29" s="6">
        <f t="shared" si="1"/>
        <v>80.689003930591511</v>
      </c>
      <c r="R29" s="6">
        <f>AVERAGE(Q29:Q33)</f>
        <v>80.240187901447626</v>
      </c>
      <c r="S29" s="6">
        <f>STDEV(Q29:Q33)</f>
        <v>0.55311296775285379</v>
      </c>
      <c r="T29" s="6">
        <f>S29/R29*100</f>
        <v>0.68932162575715372</v>
      </c>
      <c r="U29" s="7">
        <f>DOC_Diagnostics!Y2</f>
        <v>80.789892787524366</v>
      </c>
      <c r="V29" s="7">
        <f>DOC_Diagnostics!Z2</f>
        <v>81.206494309747654</v>
      </c>
      <c r="W29" s="7"/>
      <c r="X29" s="7"/>
    </row>
    <row r="30" spans="1:30" x14ac:dyDescent="0.2">
      <c r="H30" s="7"/>
      <c r="I30" s="7"/>
      <c r="J30" s="7"/>
      <c r="L30" s="4">
        <f>AE2114_SDOMCDRR_DOC!C194</f>
        <v>66</v>
      </c>
      <c r="M30" s="4" t="str">
        <f>AE2114_SDOMCDRR_DOC!A194</f>
        <v>R-S2</v>
      </c>
      <c r="N30" s="4" t="str">
        <f>AE2114_SDOMCDRR_DOC!B194</f>
        <v>GPW 05-21 SRW</v>
      </c>
      <c r="O30" s="6">
        <f>AE2114_SDOMCDRR_DOC!H194</f>
        <v>80.193078324225866</v>
      </c>
      <c r="P30" s="6">
        <f>AE2114_SDOMCDRR_DOC!I194</f>
        <v>1.2505107599136109</v>
      </c>
      <c r="Q30" s="6">
        <f t="shared" si="1"/>
        <v>79.687182436966737</v>
      </c>
      <c r="R30" s="6"/>
      <c r="S30" s="6"/>
      <c r="T30" s="6"/>
      <c r="U30" s="7"/>
      <c r="V30" s="7"/>
      <c r="W30" s="7"/>
      <c r="X30" s="7"/>
    </row>
    <row r="31" spans="1:30" x14ac:dyDescent="0.2">
      <c r="H31" s="7"/>
      <c r="I31" s="7"/>
      <c r="J31" s="7"/>
      <c r="L31" s="4">
        <f>AE2114_SDOMCDRR_DOC!C285</f>
        <v>6</v>
      </c>
      <c r="M31" s="4" t="str">
        <f>AE2114_SDOMCDRR_DOC!A285</f>
        <v>R-S3</v>
      </c>
      <c r="N31" s="4" t="str">
        <f>AE2114_SDOMCDRR_DOC!B285</f>
        <v>GPW 05-21 SRW</v>
      </c>
      <c r="O31" s="6">
        <f>AE2114_SDOMCDRR_DOC!H285</f>
        <v>81.43169398907105</v>
      </c>
      <c r="P31" s="6">
        <f>AE2114_SDOMCDRR_DOC!I285</f>
        <v>0.5008279448039169</v>
      </c>
      <c r="Q31" s="6">
        <f t="shared" si="1"/>
        <v>80.925798101811921</v>
      </c>
      <c r="R31" s="6"/>
      <c r="S31" s="6"/>
      <c r="T31" s="6"/>
      <c r="U31" s="7"/>
      <c r="V31" s="7"/>
      <c r="W31" s="7"/>
      <c r="X31" s="7"/>
    </row>
    <row r="32" spans="1:30" x14ac:dyDescent="0.2">
      <c r="A32" t="s">
        <v>31</v>
      </c>
      <c r="B32" t="s">
        <v>32</v>
      </c>
      <c r="C32">
        <v>61</v>
      </c>
      <c r="D32">
        <v>1</v>
      </c>
      <c r="E32">
        <v>5.2469999999999999</v>
      </c>
      <c r="F32">
        <v>5.2469999999999999</v>
      </c>
      <c r="G32">
        <v>0</v>
      </c>
      <c r="H32" s="7">
        <f>AVERAGE(F32:F36)/B$13</f>
        <v>57.318032786885247</v>
      </c>
      <c r="I32" s="7">
        <f>STDEV(F32:F36)/B$13</f>
        <v>0.76933215060618831</v>
      </c>
      <c r="J32" s="7">
        <f>I32/H32*100</f>
        <v>1.342216599558903</v>
      </c>
      <c r="L32" s="4">
        <f>AE2114_SDOMCDRR_DOC!C347</f>
        <v>66</v>
      </c>
      <c r="M32" s="4" t="str">
        <f>AE2114_SDOMCDRR_DOC!A347</f>
        <v>R-S4</v>
      </c>
      <c r="N32" s="4" t="str">
        <f>AE2114_SDOMCDRR_DOC!B347</f>
        <v>GPW 05-21 SRW</v>
      </c>
      <c r="O32" s="6">
        <f>AE2114_SDOMCDRR_DOC!H347</f>
        <v>80.65209471766849</v>
      </c>
      <c r="P32" s="6">
        <f>AE2114_SDOMCDRR_DOC!I347</f>
        <v>1.2586982243187008</v>
      </c>
      <c r="Q32" s="6">
        <f t="shared" si="1"/>
        <v>80.146198830409361</v>
      </c>
      <c r="R32" s="6"/>
      <c r="S32" s="6"/>
      <c r="T32" s="6"/>
      <c r="U32" s="7"/>
      <c r="V32" s="7"/>
      <c r="W32" s="7"/>
      <c r="X32" s="7"/>
    </row>
    <row r="33" spans="1:24" x14ac:dyDescent="0.2">
      <c r="A33" t="s">
        <v>31</v>
      </c>
      <c r="B33" t="s">
        <v>32</v>
      </c>
      <c r="C33">
        <v>61</v>
      </c>
      <c r="D33">
        <v>2</v>
      </c>
      <c r="E33">
        <v>5.2050000000000001</v>
      </c>
      <c r="F33">
        <v>5.2050000000000001</v>
      </c>
      <c r="G33">
        <v>0</v>
      </c>
      <c r="H33" s="7"/>
      <c r="I33" s="7"/>
      <c r="J33" s="7"/>
      <c r="L33" s="4">
        <f>AE2114_SDOMCDRR_DOC!C409</f>
        <v>6</v>
      </c>
      <c r="M33" s="4" t="str">
        <f>AE2114_SDOMCDRR_DOC!A409</f>
        <v>R-S5</v>
      </c>
      <c r="N33" s="4" t="str">
        <f>AE2114_SDOMCDRR_DOC!B409</f>
        <v>GPW 05-21 SRW</v>
      </c>
      <c r="O33" s="6">
        <f>AE2114_SDOMCDRR_DOC!H409</f>
        <v>80.258652094717675</v>
      </c>
      <c r="P33" s="6">
        <f>AE2114_SDOMCDRR_DOC!I409</f>
        <v>0.40249651416740195</v>
      </c>
      <c r="Q33" s="6">
        <f t="shared" si="1"/>
        <v>79.752756207458546</v>
      </c>
      <c r="R33" s="6"/>
      <c r="S33" s="6"/>
      <c r="T33" s="6"/>
      <c r="U33" s="7"/>
      <c r="V33" s="7"/>
      <c r="W33" s="7"/>
      <c r="X33" s="7"/>
    </row>
    <row r="34" spans="1:24" x14ac:dyDescent="0.2">
      <c r="A34" t="s">
        <v>31</v>
      </c>
      <c r="B34" t="s">
        <v>32</v>
      </c>
      <c r="C34">
        <v>61</v>
      </c>
      <c r="D34">
        <v>3</v>
      </c>
      <c r="E34">
        <v>5.2210000000000001</v>
      </c>
      <c r="F34">
        <v>5.2210000000000001</v>
      </c>
      <c r="G34">
        <v>0</v>
      </c>
      <c r="H34" s="7"/>
      <c r="I34" s="7"/>
      <c r="J34" s="7"/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/>
      <c r="V34" s="7"/>
      <c r="W34" s="7"/>
      <c r="X34" s="7"/>
    </row>
    <row r="35" spans="1:24" x14ac:dyDescent="0.2">
      <c r="A35" t="s">
        <v>31</v>
      </c>
      <c r="B35" t="s">
        <v>32</v>
      </c>
      <c r="C35">
        <v>61</v>
      </c>
      <c r="D35">
        <v>4</v>
      </c>
      <c r="E35">
        <v>5.3639999999999999</v>
      </c>
      <c r="F35">
        <v>5.3639999999999999</v>
      </c>
      <c r="G35">
        <v>0</v>
      </c>
      <c r="H35" s="7"/>
      <c r="I35" s="7"/>
      <c r="J35" s="7"/>
      <c r="L35" s="4">
        <f>AE2114_SDOMCDRR_DOC!C109</f>
        <v>7</v>
      </c>
      <c r="M35" s="4" t="str">
        <f>AE2114_SDOMCDRR_DOC!A109</f>
        <v>R-M1</v>
      </c>
      <c r="N35" s="4" t="str">
        <f>AE2114_SDOMCDRR_DOC!B109</f>
        <v>House 05-21 MRW</v>
      </c>
      <c r="O35" s="6">
        <f>AE2114_SDOMCDRR_DOC!H109</f>
        <v>55.748633879781423</v>
      </c>
      <c r="P35" s="6">
        <f>AE2114_SDOMCDRR_DOC!I109</f>
        <v>1.1070666034664434</v>
      </c>
      <c r="Q35" s="6">
        <f t="shared" si="1"/>
        <v>55.242737992522294</v>
      </c>
      <c r="R35" s="6">
        <f>AVERAGE(Q35:Q39)</f>
        <v>55.543648739334671</v>
      </c>
      <c r="S35" s="6">
        <f>STDEV(Q35:Q39)</f>
        <v>0.46534510120780603</v>
      </c>
      <c r="T35" s="6">
        <f>S35/R35*100</f>
        <v>0.83780074188439091</v>
      </c>
      <c r="U35" s="7">
        <f>DOC_Diagnostics!Y3</f>
        <v>56.03433723196882</v>
      </c>
      <c r="V35" s="7">
        <f>DOC_Diagnostics!Z3</f>
        <v>56.167487217549066</v>
      </c>
      <c r="W35" s="7"/>
      <c r="X35" s="7"/>
    </row>
    <row r="36" spans="1:24" x14ac:dyDescent="0.2">
      <c r="A36" t="s">
        <v>31</v>
      </c>
      <c r="B36" t="s">
        <v>32</v>
      </c>
      <c r="C36">
        <v>61</v>
      </c>
      <c r="D36">
        <v>5</v>
      </c>
      <c r="E36">
        <v>5.1859999999999999</v>
      </c>
      <c r="F36">
        <v>5.1859999999999999</v>
      </c>
      <c r="G36">
        <v>0</v>
      </c>
      <c r="H36" s="7"/>
      <c r="I36" s="7"/>
      <c r="J36" s="7"/>
      <c r="L36" s="4">
        <f>AE2114_SDOMCDRR_DOC!C199</f>
        <v>67</v>
      </c>
      <c r="M36" s="4" t="str">
        <f>AE2114_SDOMCDRR_DOC!A199</f>
        <v>R-M2</v>
      </c>
      <c r="N36" s="4" t="str">
        <f>AE2114_SDOMCDRR_DOC!B199</f>
        <v>House 05-21 MRW</v>
      </c>
      <c r="O36" s="6">
        <f>AE2114_SDOMCDRR_DOC!H199</f>
        <v>56.280510018214926</v>
      </c>
      <c r="P36" s="6">
        <f>AE2114_SDOMCDRR_DOC!I199</f>
        <v>0.39591411556191308</v>
      </c>
      <c r="Q36" s="6">
        <f t="shared" si="1"/>
        <v>55.774614130955797</v>
      </c>
      <c r="R36" s="6"/>
      <c r="S36" s="6"/>
      <c r="T36" s="6"/>
      <c r="U36" s="7"/>
      <c r="V36" s="7"/>
      <c r="W36" s="7"/>
      <c r="X36" s="7"/>
    </row>
    <row r="37" spans="1:24" x14ac:dyDescent="0.2">
      <c r="H37" s="7"/>
      <c r="I37" s="7"/>
      <c r="J37" s="7"/>
      <c r="L37" s="4">
        <f>AE2114_SDOMCDRR_DOC!C290</f>
        <v>7</v>
      </c>
      <c r="M37" s="4" t="str">
        <f>AE2114_SDOMCDRR_DOC!A290</f>
        <v>R-M3</v>
      </c>
      <c r="N37" s="4" t="str">
        <f>AE2114_SDOMCDRR_DOC!B290</f>
        <v>House 05-21 MRW</v>
      </c>
      <c r="O37" s="6">
        <f>AE2114_SDOMCDRR_DOC!H290</f>
        <v>56.032786885245898</v>
      </c>
      <c r="P37" s="6">
        <f>AE2114_SDOMCDRR_DOC!I290</f>
        <v>0.33275054311777547</v>
      </c>
      <c r="Q37" s="6">
        <f t="shared" si="1"/>
        <v>55.526890997986769</v>
      </c>
      <c r="R37" s="6"/>
      <c r="S37" s="6"/>
      <c r="T37" s="6"/>
      <c r="U37" s="7"/>
      <c r="V37" s="7"/>
      <c r="W37" s="7"/>
      <c r="X37" s="7"/>
    </row>
    <row r="38" spans="1:24" x14ac:dyDescent="0.2">
      <c r="H38" s="7"/>
      <c r="I38" s="7"/>
      <c r="J38" s="7"/>
      <c r="L38" s="4">
        <f>AE2114_SDOMCDRR_DOC!C352</f>
        <v>67</v>
      </c>
      <c r="M38" s="4" t="str">
        <f>AE2114_SDOMCDRR_DOC!A352</f>
        <v>R-M4</v>
      </c>
      <c r="N38" s="4" t="str">
        <f>AE2114_SDOMCDRR_DOC!B352</f>
        <v>House 05-21 MRW</v>
      </c>
      <c r="O38" s="6">
        <f>AE2114_SDOMCDRR_DOC!H352</f>
        <v>56.692167577413478</v>
      </c>
      <c r="P38" s="6">
        <f>AE2114_SDOMCDRR_DOC!I352</f>
        <v>0.49366173851193884</v>
      </c>
      <c r="Q38" s="6">
        <f t="shared" si="1"/>
        <v>56.186271690154349</v>
      </c>
      <c r="R38" s="6"/>
      <c r="S38" s="6"/>
      <c r="T38" s="6"/>
      <c r="U38" s="7"/>
      <c r="V38" s="7"/>
      <c r="W38" s="7"/>
      <c r="X38" s="7"/>
    </row>
    <row r="39" spans="1:24" x14ac:dyDescent="0.2">
      <c r="A39" t="s">
        <v>33</v>
      </c>
      <c r="B39" t="s">
        <v>32</v>
      </c>
      <c r="C39">
        <v>62</v>
      </c>
      <c r="D39">
        <v>1</v>
      </c>
      <c r="E39">
        <v>5.2969999999999997</v>
      </c>
      <c r="F39">
        <v>5.2969999999999997</v>
      </c>
      <c r="G39">
        <v>0</v>
      </c>
      <c r="H39" s="7">
        <f>AVERAGE(F39:F43)/B$13</f>
        <v>58.885245901639344</v>
      </c>
      <c r="I39" s="7">
        <f>STDEV(F39:F43)/B$13</f>
        <v>0.96419832081543166</v>
      </c>
      <c r="J39" s="7">
        <f>I39/H39*100</f>
        <v>1.6374191973758723</v>
      </c>
      <c r="L39" s="4">
        <f>AE2114_SDOMCDRR_DOC!C414</f>
        <v>7</v>
      </c>
      <c r="M39" s="4" t="str">
        <f>AE2114_SDOMCDRR_DOC!A414</f>
        <v>R-M5</v>
      </c>
      <c r="N39" s="4" t="str">
        <f>AE2114_SDOMCDRR_DOC!B414</f>
        <v>House 05-21 MRW</v>
      </c>
      <c r="O39" s="6">
        <f>AE2114_SDOMCDRR_DOC!H414</f>
        <v>55.493624772313296</v>
      </c>
      <c r="P39" s="6">
        <f>AE2114_SDOMCDRR_DOC!I414</f>
        <v>0.53922364636804643</v>
      </c>
      <c r="Q39" s="6">
        <f t="shared" si="1"/>
        <v>54.987728885054167</v>
      </c>
      <c r="R39" s="6"/>
      <c r="S39" s="6"/>
      <c r="T39" s="6"/>
      <c r="U39" s="7"/>
      <c r="V39" s="7"/>
      <c r="W39" s="7"/>
      <c r="X39" s="7"/>
    </row>
    <row r="40" spans="1:24" x14ac:dyDescent="0.2">
      <c r="A40" t="s">
        <v>33</v>
      </c>
      <c r="B40" t="s">
        <v>32</v>
      </c>
      <c r="C40">
        <v>62</v>
      </c>
      <c r="D40">
        <v>2</v>
      </c>
      <c r="E40">
        <v>5.298</v>
      </c>
      <c r="F40">
        <v>5.298</v>
      </c>
      <c r="G40">
        <v>0</v>
      </c>
      <c r="H40" s="7"/>
      <c r="I40" s="7"/>
      <c r="J40" s="7"/>
      <c r="L40" s="4"/>
      <c r="M40" s="4"/>
      <c r="N40" s="4"/>
      <c r="O40" s="6"/>
      <c r="P40" s="6"/>
      <c r="Q40" s="6"/>
      <c r="R40" s="6" t="s">
        <v>28</v>
      </c>
      <c r="S40" s="6" t="s">
        <v>29</v>
      </c>
      <c r="T40" s="6" t="s">
        <v>30</v>
      </c>
      <c r="U40" s="7"/>
      <c r="V40" s="7"/>
      <c r="W40" s="7"/>
      <c r="X40" s="7"/>
    </row>
    <row r="41" spans="1:24" x14ac:dyDescent="0.2">
      <c r="A41" t="s">
        <v>33</v>
      </c>
      <c r="B41" t="s">
        <v>32</v>
      </c>
      <c r="C41">
        <v>62</v>
      </c>
      <c r="D41">
        <v>3</v>
      </c>
      <c r="E41">
        <v>5.4020000000000001</v>
      </c>
      <c r="F41">
        <v>5.4020000000000001</v>
      </c>
      <c r="G41">
        <v>0</v>
      </c>
      <c r="H41" s="7"/>
      <c r="I41" s="7"/>
      <c r="J41" s="7"/>
      <c r="L41" s="4">
        <f>AE2114_SDOMCDRR_DOC!C115</f>
        <v>8</v>
      </c>
      <c r="M41" s="4" t="str">
        <f>AE2114_SDOMCDRR_DOC!A115</f>
        <v>R-D1</v>
      </c>
      <c r="N41" s="4" t="str">
        <f>AE2114_SDOMCDRR_DOC!B115</f>
        <v>CRW 09-20 DRW</v>
      </c>
      <c r="O41" s="6">
        <f>AE2114_SDOMCDRR_DOC!H115</f>
        <v>33.373406193078324</v>
      </c>
      <c r="P41" s="6">
        <f>AE2114_SDOMCDRR_DOC!I115</f>
        <v>0.87611381839098923</v>
      </c>
      <c r="Q41" s="6">
        <f t="shared" si="1"/>
        <v>32.867510305819195</v>
      </c>
      <c r="R41" s="6">
        <f>AVERAGE(Q41:Q45)</f>
        <v>34.710861854088776</v>
      </c>
      <c r="S41" s="6">
        <f>STDEV(Q41:Q45)</f>
        <v>1.6927409860575495</v>
      </c>
      <c r="T41" s="6">
        <f>S41/R41*100</f>
        <v>4.8766895883288264</v>
      </c>
      <c r="U41" s="7">
        <f>DOC_Diagnostics!Y4</f>
        <v>35.719522417153996</v>
      </c>
      <c r="V41" s="7">
        <f>DOC_Diagnostics!Z4</f>
        <v>35.274756721095166</v>
      </c>
      <c r="W41" s="7"/>
      <c r="X41" s="7"/>
    </row>
    <row r="42" spans="1:24" x14ac:dyDescent="0.2">
      <c r="A42" t="s">
        <v>33</v>
      </c>
      <c r="B42" t="s">
        <v>32</v>
      </c>
      <c r="C42">
        <v>62</v>
      </c>
      <c r="D42">
        <v>4</v>
      </c>
      <c r="E42">
        <v>5.4539999999999997</v>
      </c>
      <c r="F42">
        <v>5.4539999999999997</v>
      </c>
      <c r="G42">
        <v>0</v>
      </c>
      <c r="H42" s="7"/>
      <c r="I42" s="7"/>
      <c r="J42" s="7"/>
      <c r="L42" s="4">
        <f>AE2114_SDOMCDRR_DOC!C204</f>
        <v>68</v>
      </c>
      <c r="M42" s="4" t="str">
        <f>AE2114_SDOMCDRR_DOC!A204</f>
        <v>R-D2</v>
      </c>
      <c r="N42" s="4" t="str">
        <f>AE2114_SDOMCDRR_DOC!B204</f>
        <v>CRW 09-20 DRW</v>
      </c>
      <c r="O42" s="6">
        <f>AE2114_SDOMCDRR_DOC!H204</f>
        <v>37.428051001821501</v>
      </c>
      <c r="P42" s="6">
        <f>AE2114_SDOMCDRR_DOC!I204</f>
        <v>0.58999525350289284</v>
      </c>
      <c r="Q42" s="6">
        <f t="shared" si="1"/>
        <v>36.922155114562372</v>
      </c>
      <c r="R42" s="6"/>
      <c r="S42" s="6"/>
      <c r="T42" s="6"/>
      <c r="U42" s="7"/>
      <c r="V42" s="7"/>
      <c r="W42" s="7"/>
      <c r="X42" s="7"/>
    </row>
    <row r="43" spans="1:24" x14ac:dyDescent="0.2">
      <c r="A43" t="s">
        <v>33</v>
      </c>
      <c r="B43" t="s">
        <v>32</v>
      </c>
      <c r="C43">
        <v>62</v>
      </c>
      <c r="D43">
        <v>5</v>
      </c>
      <c r="E43">
        <v>5.4889999999999999</v>
      </c>
      <c r="F43">
        <v>5.4889999999999999</v>
      </c>
      <c r="G43">
        <v>0</v>
      </c>
      <c r="H43" s="7"/>
      <c r="I43" s="7"/>
      <c r="J43" s="7"/>
      <c r="L43" s="4">
        <f>AE2114_SDOMCDRR_DOC!C295</f>
        <v>8</v>
      </c>
      <c r="M43" s="4" t="str">
        <f>AE2114_SDOMCDRR_DOC!A295</f>
        <v>R-D3</v>
      </c>
      <c r="N43" s="4" t="str">
        <f>AE2114_SDOMCDRR_DOC!B295</f>
        <v>CRW 09-20 DRW</v>
      </c>
      <c r="O43" s="6">
        <f>AE2114_SDOMCDRR_DOC!H295</f>
        <v>34.229508196721312</v>
      </c>
      <c r="P43" s="6">
        <f>AE2114_SDOMCDRR_DOC!I295</f>
        <v>0.39886967411791718</v>
      </c>
      <c r="Q43" s="6">
        <f t="shared" si="1"/>
        <v>33.723612309462183</v>
      </c>
      <c r="R43" s="6"/>
      <c r="S43" s="6"/>
      <c r="T43" s="6"/>
      <c r="U43" s="7"/>
      <c r="V43" s="7"/>
      <c r="W43" s="7"/>
      <c r="X43" s="7"/>
    </row>
    <row r="44" spans="1:24" x14ac:dyDescent="0.2">
      <c r="H44" s="7"/>
      <c r="I44" s="7"/>
      <c r="J44" s="7"/>
      <c r="L44" s="4">
        <f>AE2114_SDOMCDRR_DOC!C357</f>
        <v>68</v>
      </c>
      <c r="M44" s="4" t="str">
        <f>AE2114_SDOMCDRR_DOC!A357</f>
        <v>R-D4</v>
      </c>
      <c r="N44" s="4" t="str">
        <f>AE2114_SDOMCDRR_DOC!B357</f>
        <v>CRW 09-20 DRW</v>
      </c>
      <c r="O44" s="6">
        <f>AE2114_SDOMCDRR_DOC!H357</f>
        <v>36.528233151183969</v>
      </c>
      <c r="P44" s="6">
        <f>AE2114_SDOMCDRR_DOC!I357</f>
        <v>0.68507535142682641</v>
      </c>
      <c r="Q44" s="6">
        <f t="shared" si="1"/>
        <v>36.02233726392484</v>
      </c>
      <c r="R44" s="6"/>
      <c r="S44" s="6"/>
      <c r="T44" s="6"/>
      <c r="U44" s="7"/>
      <c r="V44" s="7"/>
      <c r="W44" s="7"/>
      <c r="X44" s="7"/>
    </row>
    <row r="45" spans="1:24" x14ac:dyDescent="0.2">
      <c r="H45" s="7"/>
      <c r="I45" s="7"/>
      <c r="J45" s="7"/>
      <c r="L45" s="4">
        <f>AE2114_SDOMCDRR_DOC!C419</f>
        <v>8</v>
      </c>
      <c r="M45" s="4" t="str">
        <f>AE2114_SDOMCDRR_DOC!A419</f>
        <v>R-D5</v>
      </c>
      <c r="N45" s="4" t="str">
        <f>AE2114_SDOMCDRR_DOC!B419</f>
        <v>CRW 09-20 DRW</v>
      </c>
      <c r="O45" s="6">
        <f>AE2114_SDOMCDRR_DOC!H419</f>
        <v>34.524590163934427</v>
      </c>
      <c r="P45" s="6">
        <f>AE2114_SDOMCDRR_DOC!I419</f>
        <v>0.97280038520103562</v>
      </c>
      <c r="Q45" s="6">
        <f t="shared" si="1"/>
        <v>34.018694276675298</v>
      </c>
      <c r="R45" s="6"/>
      <c r="S45" s="6"/>
      <c r="T45" s="6"/>
      <c r="U45" s="7"/>
      <c r="V45" s="7"/>
      <c r="W45" s="7"/>
      <c r="X45" s="7"/>
    </row>
    <row r="46" spans="1:24" x14ac:dyDescent="0.2">
      <c r="A46" t="s">
        <v>34</v>
      </c>
      <c r="B46" t="s">
        <v>35</v>
      </c>
      <c r="C46">
        <v>0</v>
      </c>
      <c r="D46">
        <v>1</v>
      </c>
      <c r="E46">
        <v>0</v>
      </c>
      <c r="F46">
        <v>0</v>
      </c>
      <c r="G46">
        <v>0</v>
      </c>
      <c r="H46" s="7">
        <f>AVERAGE(F46:F50)/B$13</f>
        <v>0.37850637522768671</v>
      </c>
      <c r="I46" s="7">
        <f>STDEV(F46:F50)/B$13</f>
        <v>0.6555922728830833</v>
      </c>
      <c r="J46" s="7">
        <f>I46/H46*100</f>
        <v>173.20508075688775</v>
      </c>
      <c r="L46" s="4"/>
      <c r="M46" s="4"/>
      <c r="N46" s="4"/>
      <c r="O46" s="6"/>
      <c r="P46" s="6"/>
      <c r="Q46" s="6"/>
      <c r="R46" s="6"/>
      <c r="S46" s="6"/>
      <c r="T46" s="6"/>
      <c r="U46" s="7"/>
      <c r="V46" s="7"/>
      <c r="W46" s="7"/>
      <c r="X46" s="7"/>
    </row>
    <row r="47" spans="1:24" x14ac:dyDescent="0.2">
      <c r="A47" t="s">
        <v>34</v>
      </c>
      <c r="B47" t="s">
        <v>35</v>
      </c>
      <c r="C47">
        <v>0</v>
      </c>
      <c r="D47">
        <v>2</v>
      </c>
      <c r="E47">
        <v>0.10390000000000001</v>
      </c>
      <c r="F47">
        <v>0.10390000000000001</v>
      </c>
      <c r="G47">
        <v>0</v>
      </c>
      <c r="H47" s="7"/>
      <c r="I47" s="7"/>
      <c r="J47" s="7"/>
      <c r="L47" s="4">
        <f>AE2114_SDOMCDRR_DOC!C121</f>
        <v>9</v>
      </c>
      <c r="M47" s="4" t="str">
        <f>AE2114_SDOMCDRR_DOC!A121</f>
        <v>X01</v>
      </c>
      <c r="N47" s="4" t="str">
        <f>AE2114_SDOMCDRR_DOC!B121</f>
        <v>AE2114 SDOM C TOC-T0</v>
      </c>
      <c r="O47" s="6">
        <f>AE2114_SDOMCDRR_DOC!H121</f>
        <v>76.145719489981786</v>
      </c>
      <c r="P47" s="6">
        <f>AE2114_SDOMCDRR_DOC!I121</f>
        <v>0.51636693872867745</v>
      </c>
      <c r="Q47" s="6">
        <f t="shared" si="1"/>
        <v>75.639823602722657</v>
      </c>
      <c r="R47" s="6"/>
      <c r="S47" s="6"/>
      <c r="T47" s="6"/>
      <c r="U47" s="7"/>
      <c r="V47" s="7"/>
      <c r="W47" s="7"/>
      <c r="X47" s="7"/>
    </row>
    <row r="48" spans="1:24" x14ac:dyDescent="0.2">
      <c r="A48" t="s">
        <v>34</v>
      </c>
      <c r="B48" t="s">
        <v>35</v>
      </c>
      <c r="C48">
        <v>0</v>
      </c>
      <c r="D48">
        <v>3</v>
      </c>
      <c r="E48">
        <v>0</v>
      </c>
      <c r="F48">
        <v>0</v>
      </c>
      <c r="G48">
        <v>0</v>
      </c>
      <c r="H48" s="7"/>
      <c r="I48" s="7"/>
      <c r="J48" s="7"/>
      <c r="L48" s="4">
        <f>AE2114_SDOMCDRR_DOC!C126</f>
        <v>10</v>
      </c>
      <c r="M48" s="4" t="str">
        <f>AE2114_SDOMCDRR_DOC!A126</f>
        <v>X02</v>
      </c>
      <c r="N48" s="4" t="str">
        <f>AE2114_SDOMCDRR_DOC!B126</f>
        <v>AE2114 SDOM C TOC-T0</v>
      </c>
      <c r="O48" s="6">
        <f>AE2114_SDOMCDRR_DOC!H126</f>
        <v>75.959927140255004</v>
      </c>
      <c r="P48" s="6">
        <f>AE2114_SDOMCDRR_DOC!I126</f>
        <v>0.75799526360804137</v>
      </c>
      <c r="Q48" s="6">
        <f t="shared" si="1"/>
        <v>75.454031252995875</v>
      </c>
      <c r="R48" s="6"/>
      <c r="S48" s="6"/>
      <c r="T48" s="6"/>
      <c r="U48" s="7"/>
      <c r="V48" s="7"/>
      <c r="W48" s="7"/>
      <c r="X48" s="7"/>
    </row>
    <row r="49" spans="1:24" x14ac:dyDescent="0.2">
      <c r="H49" s="7"/>
      <c r="I49" s="7"/>
      <c r="J49" s="7"/>
      <c r="L49" s="4">
        <f>AE2114_SDOMCDRR_DOC!C132</f>
        <v>11</v>
      </c>
      <c r="M49" s="4" t="str">
        <f>AE2114_SDOMCDRR_DOC!A132</f>
        <v>X03</v>
      </c>
      <c r="N49" s="4" t="str">
        <f>AE2114_SDOMCDRR_DOC!B132</f>
        <v>AE2114 SDOM D TOC-T0</v>
      </c>
      <c r="O49" s="6">
        <f>AE2114_SDOMCDRR_DOC!H132</f>
        <v>74.612021857923509</v>
      </c>
      <c r="P49" s="6">
        <f>AE2114_SDOMCDRR_DOC!I132</f>
        <v>1.3366884241084409</v>
      </c>
      <c r="Q49" s="6">
        <f t="shared" si="1"/>
        <v>74.10612597066438</v>
      </c>
      <c r="R49" s="6"/>
      <c r="S49" s="6"/>
      <c r="T49" s="6"/>
      <c r="U49" s="7"/>
      <c r="V49" s="7"/>
      <c r="W49" s="7"/>
      <c r="X49" s="7"/>
    </row>
    <row r="50" spans="1:24" x14ac:dyDescent="0.2">
      <c r="H50" s="7"/>
      <c r="I50" s="7"/>
      <c r="J50" s="7"/>
      <c r="L50" s="4">
        <f>AE2114_SDOMCDRR_DOC!C137</f>
        <v>12</v>
      </c>
      <c r="M50" s="4" t="str">
        <f>AE2114_SDOMCDRR_DOC!A137</f>
        <v>X04</v>
      </c>
      <c r="N50" s="4" t="str">
        <f>AE2114_SDOMCDRR_DOC!B137</f>
        <v>AE2114 SDOM D TOC-T0</v>
      </c>
      <c r="O50" s="6">
        <f>AE2114_SDOMCDRR_DOC!H137</f>
        <v>75.540983606557376</v>
      </c>
      <c r="P50" s="6">
        <f>AE2114_SDOMCDRR_DOC!I137</f>
        <v>1.1954106154207935</v>
      </c>
      <c r="Q50" s="6">
        <f t="shared" si="1"/>
        <v>75.035087719298247</v>
      </c>
      <c r="R50" s="6"/>
      <c r="S50" s="6"/>
      <c r="T50" s="6"/>
      <c r="U50" s="7"/>
      <c r="V50" s="7"/>
      <c r="W50" s="7"/>
      <c r="X50" s="7"/>
    </row>
    <row r="51" spans="1:24" x14ac:dyDescent="0.2">
      <c r="A51" t="s">
        <v>34</v>
      </c>
      <c r="B51" t="s">
        <v>35</v>
      </c>
      <c r="C51">
        <v>0</v>
      </c>
      <c r="D51">
        <v>1</v>
      </c>
      <c r="E51">
        <v>0</v>
      </c>
      <c r="F51">
        <v>0</v>
      </c>
      <c r="G51">
        <v>0</v>
      </c>
      <c r="H51" s="7">
        <f>AVERAGE(F51:F55)/B$13</f>
        <v>0.28998178506375233</v>
      </c>
      <c r="I51" s="7">
        <f>STDEV(F51:F55)/B$13</f>
        <v>0.50226318499993672</v>
      </c>
      <c r="J51" s="7">
        <f>I51/H51*100</f>
        <v>173.2050807568877</v>
      </c>
      <c r="L51" s="4">
        <f>AE2114_SDOMCDRR_DOC!C142</f>
        <v>13</v>
      </c>
      <c r="M51" s="4" t="str">
        <f>AE2114_SDOMCDRR_DOC!A142</f>
        <v>X05</v>
      </c>
      <c r="N51" s="4" t="str">
        <f>AE2114_SDOMCDRR_DOC!B142</f>
        <v>AE2114 SDOM CD TOC-T0</v>
      </c>
      <c r="O51" s="6">
        <f>AE2114_SDOMCDRR_DOC!H142</f>
        <v>75.100182149362482</v>
      </c>
      <c r="P51" s="6">
        <f>AE2114_SDOMCDRR_DOC!I142</f>
        <v>0.69683023542281453</v>
      </c>
      <c r="Q51" s="6">
        <f t="shared" si="1"/>
        <v>74.594286262103353</v>
      </c>
      <c r="R51" s="6"/>
      <c r="S51" s="6"/>
      <c r="T51" s="6"/>
      <c r="U51" s="7"/>
      <c r="V51" s="7"/>
      <c r="W51" s="7"/>
      <c r="X51" s="7"/>
    </row>
    <row r="52" spans="1:24" x14ac:dyDescent="0.2">
      <c r="A52" t="s">
        <v>34</v>
      </c>
      <c r="B52" t="s">
        <v>35</v>
      </c>
      <c r="C52">
        <v>0</v>
      </c>
      <c r="D52">
        <v>2</v>
      </c>
      <c r="E52">
        <v>7.9600000000000004E-2</v>
      </c>
      <c r="F52">
        <v>7.9600000000000004E-2</v>
      </c>
      <c r="G52">
        <v>0</v>
      </c>
      <c r="H52" s="7"/>
      <c r="I52" s="7"/>
      <c r="J52" s="7"/>
      <c r="L52" s="4">
        <f>AE2114_SDOMCDRR_DOC!C147</f>
        <v>14</v>
      </c>
      <c r="M52" s="4" t="str">
        <f>AE2114_SDOMCDRR_DOC!A147</f>
        <v>X06</v>
      </c>
      <c r="N52" s="4" t="str">
        <f>AE2114_SDOMCDRR_DOC!B147</f>
        <v>AE2114 SDOM CD TOC-T0</v>
      </c>
      <c r="O52" s="6">
        <f>AE2114_SDOMCDRR_DOC!H147</f>
        <v>59.497267759562845</v>
      </c>
      <c r="P52" s="6">
        <f>AE2114_SDOMCDRR_DOC!I147</f>
        <v>0.4070212994434097</v>
      </c>
      <c r="Q52" s="6">
        <f t="shared" si="1"/>
        <v>58.991371872303716</v>
      </c>
      <c r="R52" s="6" t="s">
        <v>36</v>
      </c>
      <c r="S52" s="6"/>
      <c r="T52" s="6"/>
      <c r="U52" s="7"/>
      <c r="V52" s="7"/>
      <c r="W52" s="7"/>
      <c r="X52" s="7"/>
    </row>
    <row r="53" spans="1:24" x14ac:dyDescent="0.2">
      <c r="A53" t="s">
        <v>34</v>
      </c>
      <c r="B53" t="s">
        <v>35</v>
      </c>
      <c r="C53">
        <v>0</v>
      </c>
      <c r="D53">
        <v>3</v>
      </c>
      <c r="E53">
        <v>0</v>
      </c>
      <c r="F53">
        <v>0</v>
      </c>
      <c r="G53">
        <v>0</v>
      </c>
      <c r="H53" s="7"/>
      <c r="I53" s="7"/>
      <c r="J53" s="7"/>
      <c r="L53" s="4">
        <f>AE2114_SDOMCDRR_DOC!C153</f>
        <v>15</v>
      </c>
      <c r="M53" s="4" t="str">
        <f>AE2114_SDOMCDRR_DOC!A153</f>
        <v>X07</v>
      </c>
      <c r="N53" s="4" t="str">
        <f>AE2114_SDOMCDRR_DOC!B153</f>
        <v>AE2114 SDOM CD TOC-T0</v>
      </c>
      <c r="O53" s="6">
        <f>AE2114_SDOMCDRR_DOC!H153</f>
        <v>59.905282331511835</v>
      </c>
      <c r="P53" s="6">
        <f>AE2114_SDOMCDRR_DOC!I153</f>
        <v>0.8718772884251843</v>
      </c>
      <c r="Q53" s="6">
        <f t="shared" si="1"/>
        <v>59.399386444252706</v>
      </c>
      <c r="R53" s="6" t="s">
        <v>37</v>
      </c>
      <c r="S53" s="6"/>
      <c r="T53" s="6"/>
      <c r="U53" s="7"/>
      <c r="V53" s="7"/>
      <c r="W53" s="7"/>
      <c r="X53" s="7"/>
    </row>
    <row r="54" spans="1:24" x14ac:dyDescent="0.2">
      <c r="H54" s="7"/>
      <c r="I54" s="7"/>
      <c r="J54" s="7"/>
      <c r="L54" s="4">
        <f>AE2114_SDOMCDRR_DOC!C159</f>
        <v>16</v>
      </c>
      <c r="M54" s="4" t="str">
        <f>AE2114_SDOMCDRR_DOC!A159</f>
        <v>X08</v>
      </c>
      <c r="N54" s="4" t="str">
        <f>AE2114_SDOMCDRR_DOC!B159</f>
        <v>AE2114 SDOM C DOC-T0</v>
      </c>
      <c r="O54" s="6">
        <f>AE2114_SDOMCDRR_DOC!H159</f>
        <v>75.795992714025502</v>
      </c>
      <c r="P54" s="6">
        <f>AE2114_SDOMCDRR_DOC!I159</f>
        <v>0.60122535384420173</v>
      </c>
      <c r="Q54" s="6">
        <f t="shared" si="1"/>
        <v>75.290096826766373</v>
      </c>
      <c r="R54" s="6"/>
      <c r="S54" s="6"/>
      <c r="T54" s="6"/>
      <c r="U54" s="7"/>
      <c r="V54" s="7"/>
      <c r="W54" s="7"/>
      <c r="X54" s="7"/>
    </row>
    <row r="55" spans="1:24" x14ac:dyDescent="0.2">
      <c r="H55" s="7"/>
      <c r="I55" s="7"/>
      <c r="J55" s="7"/>
      <c r="L55" s="4">
        <f>AE2114_SDOMCDRR_DOC!C164</f>
        <v>17</v>
      </c>
      <c r="M55" s="4" t="str">
        <f>AE2114_SDOMCDRR_DOC!A164</f>
        <v>X09</v>
      </c>
      <c r="N55" s="4" t="str">
        <f>AE2114_SDOMCDRR_DOC!B164</f>
        <v>AE2114 SDOM C DOC-T0</v>
      </c>
      <c r="O55" s="6">
        <f>AE2114_SDOMCDRR_DOC!H164</f>
        <v>75.730418943533692</v>
      </c>
      <c r="P55" s="6">
        <f>AE2114_SDOMCDRR_DOC!I164</f>
        <v>0.69990877718165923</v>
      </c>
      <c r="Q55" s="6">
        <f t="shared" si="1"/>
        <v>75.224523056274563</v>
      </c>
      <c r="R55" s="6"/>
      <c r="S55" s="6"/>
      <c r="T55" s="6"/>
      <c r="U55" s="7"/>
      <c r="V55" s="7"/>
      <c r="W55" s="7"/>
      <c r="X55" s="7"/>
    </row>
    <row r="56" spans="1:24" x14ac:dyDescent="0.2">
      <c r="A56" t="s">
        <v>38</v>
      </c>
      <c r="B56" t="s">
        <v>39</v>
      </c>
      <c r="C56">
        <v>1</v>
      </c>
      <c r="D56">
        <v>1</v>
      </c>
      <c r="E56">
        <v>0.23580000000000001</v>
      </c>
      <c r="F56">
        <v>0.23580000000000001</v>
      </c>
      <c r="G56">
        <v>0</v>
      </c>
      <c r="H56" s="7">
        <f>AVERAGE(F56:F60)/B$13</f>
        <v>2.365391621129326</v>
      </c>
      <c r="I56" s="7">
        <f>STDEV(F56:F60)/B$13</f>
        <v>0.2798589658019649</v>
      </c>
      <c r="J56" s="7">
        <f>I56/H56*100</f>
        <v>11.831400910617489</v>
      </c>
      <c r="L56" s="4">
        <f>AE2114_SDOMCDRR_DOC!C169</f>
        <v>18</v>
      </c>
      <c r="M56" s="4" t="str">
        <f>AE2114_SDOMCDRR_DOC!A169</f>
        <v>X10</v>
      </c>
      <c r="N56" s="4" t="str">
        <f>AE2114_SDOMCDRR_DOC!B169</f>
        <v>AE2114 SDOM D DOC-T0</v>
      </c>
      <c r="O56" s="6">
        <f>AE2114_SDOMCDRR_DOC!H169</f>
        <v>76.123861566484521</v>
      </c>
      <c r="P56" s="6">
        <f>AE2114_SDOMCDRR_DOC!I169</f>
        <v>0.84105680634810154</v>
      </c>
      <c r="Q56" s="6">
        <f t="shared" si="1"/>
        <v>75.617965679225392</v>
      </c>
      <c r="R56" s="6"/>
      <c r="S56" s="6"/>
      <c r="T56" s="6"/>
      <c r="U56" s="7"/>
      <c r="V56" s="7"/>
      <c r="W56" s="7"/>
      <c r="X56" s="7"/>
    </row>
    <row r="57" spans="1:24" x14ac:dyDescent="0.2">
      <c r="A57" t="s">
        <v>38</v>
      </c>
      <c r="B57" t="s">
        <v>39</v>
      </c>
      <c r="C57">
        <v>1</v>
      </c>
      <c r="D57">
        <v>2</v>
      </c>
      <c r="E57">
        <v>0.2261</v>
      </c>
      <c r="F57">
        <v>0.2261</v>
      </c>
      <c r="G57">
        <v>0</v>
      </c>
      <c r="H57" s="7"/>
      <c r="I57" s="7"/>
      <c r="J57" s="7"/>
      <c r="L57" s="4">
        <f>AE2114_SDOMCDRR_DOC!C174</f>
        <v>19</v>
      </c>
      <c r="M57" s="4" t="str">
        <f>AE2114_SDOMCDRR_DOC!A174</f>
        <v>X11</v>
      </c>
      <c r="N57" s="4" t="str">
        <f>AE2114_SDOMCDRR_DOC!B174</f>
        <v>AE2114 SDOM D DOC-T0</v>
      </c>
      <c r="O57" s="6">
        <f>AE2114_SDOMCDRR_DOC!H174</f>
        <v>76.488160291438973</v>
      </c>
      <c r="P57" s="6">
        <f>AE2114_SDOMCDRR_DOC!I174</f>
        <v>0.98919682401154252</v>
      </c>
      <c r="Q57" s="6">
        <f t="shared" si="1"/>
        <v>75.982264404179844</v>
      </c>
      <c r="R57" s="6"/>
      <c r="S57" s="6"/>
      <c r="T57" s="6"/>
      <c r="U57" s="7"/>
      <c r="V57" s="7"/>
      <c r="W57" s="7"/>
      <c r="X57" s="7"/>
    </row>
    <row r="58" spans="1:24" x14ac:dyDescent="0.2">
      <c r="A58" t="s">
        <v>38</v>
      </c>
      <c r="B58" t="s">
        <v>39</v>
      </c>
      <c r="C58">
        <v>1</v>
      </c>
      <c r="D58">
        <v>3</v>
      </c>
      <c r="E58">
        <v>0.18740000000000001</v>
      </c>
      <c r="F58">
        <v>0.18740000000000001</v>
      </c>
      <c r="G58">
        <v>0</v>
      </c>
      <c r="H58" s="7"/>
      <c r="I58" s="7"/>
      <c r="J58" s="7"/>
      <c r="L58" s="4">
        <f>AE2114_SDOMCDRR_DOC!C211</f>
        <v>20</v>
      </c>
      <c r="M58" s="4" t="str">
        <f>AE2114_SDOMCDRR_DOC!A211</f>
        <v>X12</v>
      </c>
      <c r="N58" s="4" t="str">
        <f>AE2114_SDOMCDRR_DOC!B211</f>
        <v>AE2114 SDOM C TOC-T7</v>
      </c>
      <c r="O58" s="6">
        <f>AE2114_SDOMCDRR_DOC!H211</f>
        <v>61.125683060109289</v>
      </c>
      <c r="P58" s="6">
        <f>AE2114_SDOMCDRR_DOC!I211</f>
        <v>0.94058939592007107</v>
      </c>
      <c r="Q58" s="6">
        <f t="shared" si="1"/>
        <v>60.61978717285016</v>
      </c>
      <c r="R58" s="6"/>
      <c r="S58" s="6"/>
      <c r="T58" s="6"/>
      <c r="U58" s="7"/>
      <c r="V58" s="7"/>
      <c r="W58" s="7"/>
      <c r="X58" s="7"/>
    </row>
    <row r="59" spans="1:24" x14ac:dyDescent="0.2">
      <c r="H59" s="7"/>
      <c r="I59" s="7"/>
      <c r="J59" s="7"/>
      <c r="L59" s="4">
        <f>AE2114_SDOMCDRR_DOC!C217</f>
        <v>21</v>
      </c>
      <c r="M59" s="4" t="str">
        <f>AE2114_SDOMCDRR_DOC!A217</f>
        <v>X13</v>
      </c>
      <c r="N59" s="4" t="str">
        <f>AE2114_SDOMCDRR_DOC!B217</f>
        <v>AE2114 SDOM C TOC-T7</v>
      </c>
      <c r="O59" s="6">
        <f>AE2114_SDOMCDRR_DOC!H217</f>
        <v>59.661202185792355</v>
      </c>
      <c r="P59" s="6">
        <f>AE2114_SDOMCDRR_DOC!I217</f>
        <v>0.96639463995686503</v>
      </c>
      <c r="Q59" s="6">
        <f t="shared" si="1"/>
        <v>59.155306298533226</v>
      </c>
      <c r="R59" s="6"/>
      <c r="S59" s="6"/>
      <c r="T59" s="6"/>
      <c r="U59" s="7"/>
      <c r="V59" s="7"/>
      <c r="W59" s="7"/>
      <c r="X59" s="7"/>
    </row>
    <row r="60" spans="1:24" x14ac:dyDescent="0.2">
      <c r="H60" s="7"/>
      <c r="I60" s="7"/>
      <c r="J60" s="7"/>
      <c r="L60" s="4">
        <f>AE2114_SDOMCDRR_DOC!C222</f>
        <v>22</v>
      </c>
      <c r="M60" s="4" t="str">
        <f>AE2114_SDOMCDRR_DOC!A222</f>
        <v>X14</v>
      </c>
      <c r="N60" s="4" t="str">
        <f>AE2114_SDOMCDRR_DOC!B222</f>
        <v>AE2114 SDOM D TOC-T7</v>
      </c>
      <c r="O60" s="6">
        <f>AE2114_SDOMCDRR_DOC!H222</f>
        <v>63.40255009107468</v>
      </c>
      <c r="P60" s="6">
        <f>AE2114_SDOMCDRR_DOC!I222</f>
        <v>0.3974196886796158</v>
      </c>
      <c r="Q60" s="6">
        <f t="shared" si="1"/>
        <v>62.896654203815551</v>
      </c>
      <c r="R60" s="6"/>
      <c r="S60" s="6"/>
      <c r="T60" s="6"/>
      <c r="U60" s="7"/>
      <c r="V60" s="7"/>
      <c r="W60" s="7"/>
      <c r="X60" s="7"/>
    </row>
    <row r="61" spans="1:24" x14ac:dyDescent="0.2">
      <c r="A61" t="s">
        <v>40</v>
      </c>
      <c r="B61">
        <v>25</v>
      </c>
      <c r="C61">
        <v>2</v>
      </c>
      <c r="D61">
        <v>1</v>
      </c>
      <c r="E61">
        <v>2.581</v>
      </c>
      <c r="F61">
        <v>2.581</v>
      </c>
      <c r="G61">
        <v>0</v>
      </c>
      <c r="H61" s="7">
        <f>AVERAGE(F61:F65)/B$13</f>
        <v>27.336976320582878</v>
      </c>
      <c r="I61" s="7">
        <f>STDEV(F61:F65)/B$13</f>
        <v>0.7752889713782295</v>
      </c>
      <c r="J61" s="7">
        <f>I61/H61*100</f>
        <v>2.8360450778694561</v>
      </c>
      <c r="L61" s="4">
        <f>AE2114_SDOMCDRR_DOC!C227</f>
        <v>23</v>
      </c>
      <c r="M61" s="4" t="str">
        <f>AE2114_SDOMCDRR_DOC!A227</f>
        <v>X15</v>
      </c>
      <c r="N61" s="4" t="str">
        <f>AE2114_SDOMCDRR_DOC!B227</f>
        <v>AE2114 SDOM D TOC-T7</v>
      </c>
      <c r="O61" s="6">
        <f>AE2114_SDOMCDRR_DOC!H227</f>
        <v>62.648451730418941</v>
      </c>
      <c r="P61" s="6">
        <f>AE2114_SDOMCDRR_DOC!I227</f>
        <v>0.4713834057198813</v>
      </c>
      <c r="Q61" s="6">
        <f t="shared" si="1"/>
        <v>62.142555843159812</v>
      </c>
      <c r="R61" s="6"/>
      <c r="S61" s="6"/>
      <c r="T61" s="6"/>
      <c r="U61" s="7"/>
      <c r="V61" s="7"/>
      <c r="W61" s="7"/>
      <c r="X61" s="7"/>
    </row>
    <row r="62" spans="1:24" x14ac:dyDescent="0.2">
      <c r="A62" t="s">
        <v>40</v>
      </c>
      <c r="B62">
        <v>25</v>
      </c>
      <c r="C62">
        <v>2</v>
      </c>
      <c r="D62">
        <v>2</v>
      </c>
      <c r="E62">
        <v>2.4449999999999998</v>
      </c>
      <c r="F62">
        <v>2.4449999999999998</v>
      </c>
      <c r="G62">
        <v>0</v>
      </c>
      <c r="H62" s="7"/>
      <c r="I62" s="7"/>
      <c r="J62" s="7"/>
      <c r="L62" s="4">
        <f>AE2114_SDOMCDRR_DOC!C232</f>
        <v>24</v>
      </c>
      <c r="M62" s="4" t="str">
        <f>AE2114_SDOMCDRR_DOC!A232</f>
        <v>X16</v>
      </c>
      <c r="N62" s="4" t="str">
        <f>AE2114_SDOMCDRR_DOC!B232</f>
        <v>AE2114 SDOM CD TOC-T7</v>
      </c>
      <c r="O62" s="6">
        <f>AE2114_SDOMCDRR_DOC!H232</f>
        <v>59.045537340619319</v>
      </c>
      <c r="P62" s="6">
        <f>AE2114_SDOMCDRR_DOC!I232</f>
        <v>0.2957558250607612</v>
      </c>
      <c r="Q62" s="6">
        <f t="shared" si="1"/>
        <v>58.53964145336019</v>
      </c>
      <c r="R62" s="6"/>
      <c r="S62" s="6"/>
      <c r="T62" s="6"/>
      <c r="U62" s="7"/>
      <c r="V62" s="7"/>
      <c r="W62" s="7"/>
      <c r="X62" s="7"/>
    </row>
    <row r="63" spans="1:24" x14ac:dyDescent="0.2">
      <c r="A63" t="s">
        <v>40</v>
      </c>
      <c r="B63">
        <v>25</v>
      </c>
      <c r="C63">
        <v>2</v>
      </c>
      <c r="D63">
        <v>3</v>
      </c>
      <c r="E63">
        <v>2.4780000000000002</v>
      </c>
      <c r="F63">
        <v>2.4780000000000002</v>
      </c>
      <c r="G63">
        <v>0</v>
      </c>
      <c r="H63" s="7"/>
      <c r="I63" s="7"/>
      <c r="J63" s="7"/>
      <c r="L63" s="4">
        <f>AE2114_SDOMCDRR_DOC!C238</f>
        <v>25</v>
      </c>
      <c r="M63" s="4" t="str">
        <f>AE2114_SDOMCDRR_DOC!A238</f>
        <v>X17</v>
      </c>
      <c r="N63" s="4" t="str">
        <f>AE2114_SDOMCDRR_DOC!B238</f>
        <v>AE2114 SDOM CD TOC-T7</v>
      </c>
      <c r="O63" s="6">
        <f>AE2114_SDOMCDRR_DOC!H238</f>
        <v>60.418943533697636</v>
      </c>
      <c r="P63" s="6">
        <f>AE2114_SDOMCDRR_DOC!I238</f>
        <v>0.68429033113764137</v>
      </c>
      <c r="Q63" s="6">
        <f t="shared" si="1"/>
        <v>59.913047646438507</v>
      </c>
      <c r="R63" s="6"/>
      <c r="S63" s="6"/>
      <c r="T63" s="6"/>
      <c r="U63" s="7"/>
      <c r="V63" s="7"/>
      <c r="W63" s="7"/>
      <c r="X63" s="7"/>
    </row>
    <row r="64" spans="1:24" x14ac:dyDescent="0.2">
      <c r="H64" s="7"/>
      <c r="I64" s="7"/>
      <c r="J64" s="7"/>
      <c r="L64" s="4">
        <f>AE2114_SDOMCDRR_DOC!C244</f>
        <v>26</v>
      </c>
      <c r="M64" s="4" t="str">
        <f>AE2114_SDOMCDRR_DOC!A244</f>
        <v>X18</v>
      </c>
      <c r="N64" s="4" t="str">
        <f>AE2114_SDOMCDRR_DOC!B244</f>
        <v>AE2114 SDOM CD TOC-T7</v>
      </c>
      <c r="O64" s="6">
        <f>AE2114_SDOMCDRR_DOC!H244</f>
        <v>58.469945355191264</v>
      </c>
      <c r="P64" s="6">
        <f>AE2114_SDOMCDRR_DOC!I244</f>
        <v>0.68704846537712183</v>
      </c>
      <c r="Q64" s="6">
        <f t="shared" si="1"/>
        <v>57.964049467932135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AE2114_SDOMCDRR_DOC!C249</f>
        <v>27</v>
      </c>
      <c r="M65" s="4" t="str">
        <f>AE2114_SDOMCDRR_DOC!A249</f>
        <v>X19</v>
      </c>
      <c r="N65" s="4" t="str">
        <f>AE2114_SDOMCDRR_DOC!B249</f>
        <v>AE2114 SDOM C DOC-T7</v>
      </c>
      <c r="O65" s="6">
        <f>AE2114_SDOMCDRR_DOC!H249</f>
        <v>60.568306010928971</v>
      </c>
      <c r="P65" s="6">
        <f>AE2114_SDOMCDRR_DOC!I249</f>
        <v>0.49228877069093702</v>
      </c>
      <c r="Q65" s="6">
        <f t="shared" si="1"/>
        <v>60.062410123669842</v>
      </c>
      <c r="R65" s="6"/>
      <c r="S65" s="6"/>
      <c r="T65" s="6"/>
      <c r="U65" s="7"/>
      <c r="V65" s="7"/>
      <c r="W65" s="7"/>
      <c r="X65" s="7"/>
    </row>
    <row r="66" spans="1:24" x14ac:dyDescent="0.2">
      <c r="A66" t="s">
        <v>41</v>
      </c>
      <c r="B66">
        <v>50</v>
      </c>
      <c r="C66">
        <v>3</v>
      </c>
      <c r="D66">
        <v>1</v>
      </c>
      <c r="E66">
        <v>4.7130000000000001</v>
      </c>
      <c r="F66">
        <v>4.7130000000000001</v>
      </c>
      <c r="G66">
        <v>0</v>
      </c>
      <c r="H66" s="7">
        <f>AVERAGE(F66:F70)/B$13</f>
        <v>52.007285974499091</v>
      </c>
      <c r="I66" s="7">
        <f>STDEV(F66:F70)/B$13</f>
        <v>0.477175708323059</v>
      </c>
      <c r="J66" s="7">
        <f>I66/H66*100</f>
        <v>0.91751703512664395</v>
      </c>
      <c r="L66" s="4">
        <f>AE2114_SDOMCDRR_DOC!C254</f>
        <v>28</v>
      </c>
      <c r="M66" s="4" t="str">
        <f>AE2114_SDOMCDRR_DOC!A254</f>
        <v>X20</v>
      </c>
      <c r="N66" s="4" t="str">
        <f>AE2114_SDOMCDRR_DOC!B254</f>
        <v>AE2114 SDOM C DOC-T7</v>
      </c>
      <c r="O66" s="6">
        <f>AE2114_SDOMCDRR_DOC!H254</f>
        <v>61.457194899817857</v>
      </c>
      <c r="P66" s="6">
        <f>AE2114_SDOMCDRR_DOC!I254</f>
        <v>0.62441906671083325</v>
      </c>
      <c r="Q66" s="6">
        <f t="shared" si="1"/>
        <v>60.951299012558728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41</v>
      </c>
      <c r="B67">
        <v>50</v>
      </c>
      <c r="C67">
        <v>3</v>
      </c>
      <c r="D67">
        <v>2</v>
      </c>
      <c r="E67">
        <v>4.8</v>
      </c>
      <c r="F67">
        <v>4.8</v>
      </c>
      <c r="G67">
        <v>0</v>
      </c>
      <c r="H67" s="7"/>
      <c r="I67" s="7"/>
      <c r="J67" s="7"/>
      <c r="L67" s="4">
        <f>AE2114_SDOMCDRR_DOC!C259</f>
        <v>29</v>
      </c>
      <c r="M67" s="4" t="str">
        <f>AE2114_SDOMCDRR_DOC!A259</f>
        <v>X21</v>
      </c>
      <c r="N67" s="4" t="str">
        <f>AE2114_SDOMCDRR_DOC!B259</f>
        <v>AE2114 SDOM D DOC-T7</v>
      </c>
      <c r="O67" s="6">
        <f>AE2114_SDOMCDRR_DOC!H259</f>
        <v>62.710382513661202</v>
      </c>
      <c r="P67" s="6">
        <f>AE2114_SDOMCDRR_DOC!I259</f>
        <v>0.54764895372098643</v>
      </c>
      <c r="Q67" s="6">
        <f t="shared" ref="Q67:Q80" si="2">(O67-Q$2)</f>
        <v>62.204486626402073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41</v>
      </c>
      <c r="B68">
        <v>50</v>
      </c>
      <c r="C68">
        <v>3</v>
      </c>
      <c r="D68">
        <v>3</v>
      </c>
      <c r="E68">
        <v>4.984</v>
      </c>
      <c r="G68">
        <v>1</v>
      </c>
      <c r="H68" s="7"/>
      <c r="I68" s="7"/>
      <c r="J68" s="7"/>
      <c r="L68" s="4">
        <f>AE2114_SDOMCDRR_DOC!C264</f>
        <v>30</v>
      </c>
      <c r="M68" s="4" t="str">
        <f>AE2114_SDOMCDRR_DOC!A264</f>
        <v>X22</v>
      </c>
      <c r="N68" s="4" t="str">
        <f>AE2114_SDOMCDRR_DOC!B264</f>
        <v>AE2114 SDOM D DOC-T7</v>
      </c>
      <c r="O68" s="6">
        <f>AE2114_SDOMCDRR_DOC!H264</f>
        <v>63.253187613843352</v>
      </c>
      <c r="P68" s="6">
        <f>AE2114_SDOMCDRR_DOC!I264</f>
        <v>0.40382969648236161</v>
      </c>
      <c r="Q68" s="6">
        <f t="shared" si="2"/>
        <v>62.747291726584223</v>
      </c>
      <c r="R68" s="6"/>
      <c r="S68" s="6"/>
      <c r="T68" s="6"/>
      <c r="U68" s="7"/>
      <c r="V68" s="7"/>
      <c r="W68" s="7"/>
      <c r="X68" s="7"/>
    </row>
    <row r="69" spans="1:24" x14ac:dyDescent="0.2">
      <c r="A69" t="s">
        <v>41</v>
      </c>
      <c r="B69">
        <v>50</v>
      </c>
      <c r="C69">
        <v>3</v>
      </c>
      <c r="D69">
        <v>4</v>
      </c>
      <c r="E69">
        <v>4.7629999999999999</v>
      </c>
      <c r="F69">
        <v>4.7629999999999999</v>
      </c>
      <c r="G69">
        <v>0</v>
      </c>
      <c r="H69" s="7"/>
      <c r="I69" s="7"/>
      <c r="J69" s="7"/>
      <c r="L69" s="4">
        <f>AE2114_SDOMCDRR_DOC!C300</f>
        <v>31</v>
      </c>
      <c r="M69" s="4" t="str">
        <f>AE2114_SDOMCDRR_DOC!A300</f>
        <v>X23</v>
      </c>
      <c r="N69" s="4" t="str">
        <f>AE2114_SDOMCDRR_DOC!B300</f>
        <v>AE2114 SDOM CD TOC-T8</v>
      </c>
      <c r="O69" s="6">
        <f>AE2114_SDOMCDRR_DOC!H300</f>
        <v>59.081967213114751</v>
      </c>
      <c r="P69" s="6">
        <f>AE2114_SDOMCDRR_DOC!I300</f>
        <v>1.0400904046319244</v>
      </c>
      <c r="Q69" s="6">
        <f t="shared" si="2"/>
        <v>58.576071325855622</v>
      </c>
      <c r="R69" s="6"/>
      <c r="S69" s="6"/>
      <c r="T69" s="6"/>
      <c r="U69" s="7"/>
      <c r="V69" s="7"/>
      <c r="W69" s="7"/>
      <c r="X69" s="7"/>
    </row>
    <row r="70" spans="1:24" x14ac:dyDescent="0.2">
      <c r="H70" s="7"/>
      <c r="I70" s="7"/>
      <c r="J70" s="7"/>
      <c r="L70" s="4">
        <f>AE2114_SDOMCDRR_DOC!C305</f>
        <v>32</v>
      </c>
      <c r="M70" s="4" t="str">
        <f>AE2114_SDOMCDRR_DOC!A305</f>
        <v>X24</v>
      </c>
      <c r="N70" s="4" t="str">
        <f>AE2114_SDOMCDRR_DOC!B305</f>
        <v>AE2114 SDOM CD TOC-T8</v>
      </c>
      <c r="O70" s="6">
        <f>AE2114_SDOMCDRR_DOC!H305</f>
        <v>60.520947176684878</v>
      </c>
      <c r="P70" s="6">
        <f>AE2114_SDOMCDRR_DOC!I305</f>
        <v>0.75728583758584544</v>
      </c>
      <c r="Q70" s="6">
        <f t="shared" si="2"/>
        <v>60.015051289425749</v>
      </c>
      <c r="R70" s="6"/>
      <c r="S70" s="6"/>
      <c r="T70" s="6"/>
      <c r="U70" s="7"/>
      <c r="V70" s="7"/>
      <c r="W70" s="7"/>
      <c r="X70" s="7"/>
    </row>
    <row r="71" spans="1:24" x14ac:dyDescent="0.2">
      <c r="H71" s="7"/>
      <c r="I71" s="7"/>
      <c r="J71" s="7"/>
      <c r="L71" s="4">
        <f>AE2114_SDOMCDRR_DOC!C311</f>
        <v>33</v>
      </c>
      <c r="M71" s="4" t="str">
        <f>AE2114_SDOMCDRR_DOC!A311</f>
        <v>X25</v>
      </c>
      <c r="N71" s="4" t="str">
        <f>AE2114_SDOMCDRR_DOC!B311</f>
        <v>AE2114 SDOM CD TOC-T8</v>
      </c>
      <c r="O71" s="6">
        <f>AE2114_SDOMCDRR_DOC!H311</f>
        <v>58.338797814207652</v>
      </c>
      <c r="P71" s="6">
        <f>AE2114_SDOMCDRR_DOC!I311</f>
        <v>0.22898717857657583</v>
      </c>
      <c r="Q71" s="6">
        <f t="shared" si="2"/>
        <v>57.832901926948523</v>
      </c>
      <c r="R71" s="6"/>
      <c r="S71" s="6"/>
      <c r="T71" s="6"/>
      <c r="U71" s="7"/>
      <c r="V71" s="7"/>
      <c r="W71" s="7"/>
      <c r="X71" s="7"/>
    </row>
    <row r="72" spans="1:24" x14ac:dyDescent="0.2">
      <c r="A72" t="s">
        <v>42</v>
      </c>
      <c r="B72">
        <v>75</v>
      </c>
      <c r="C72">
        <v>4</v>
      </c>
      <c r="D72">
        <v>1</v>
      </c>
      <c r="E72">
        <v>6.8479999999999999</v>
      </c>
      <c r="G72">
        <v>1</v>
      </c>
      <c r="H72" s="7">
        <f>AVERAGE(F72:F76)/B$13</f>
        <v>78.400728597449913</v>
      </c>
      <c r="I72" s="7">
        <f>STDEV(F72:F76)/B$13</f>
        <v>1.0601844000958018</v>
      </c>
      <c r="J72" s="7">
        <f>I72/H72*100</f>
        <v>1.3522634534933209</v>
      </c>
      <c r="L72" s="4">
        <f>AE2114_SDOMCDRR_DOC!C316</f>
        <v>34</v>
      </c>
      <c r="M72" s="4" t="str">
        <f>AE2114_SDOMCDRR_DOC!A316</f>
        <v>X26</v>
      </c>
      <c r="N72" s="4" t="str">
        <f>AE2114_SDOMCDRR_DOC!B316</f>
        <v>AE2114 SDOM CD TOC-T9</v>
      </c>
      <c r="O72" s="6">
        <f>AE2114_SDOMCDRR_DOC!H316</f>
        <v>59.56648451730419</v>
      </c>
      <c r="P72" s="6">
        <f>AE2114_SDOMCDRR_DOC!I316</f>
        <v>0.42557513637594802</v>
      </c>
      <c r="Q72" s="6">
        <f t="shared" si="2"/>
        <v>59.060588630045061</v>
      </c>
      <c r="R72" s="6"/>
      <c r="S72" s="6"/>
      <c r="T72" s="6"/>
      <c r="U72" s="7"/>
      <c r="V72" s="7"/>
      <c r="W72" s="7"/>
      <c r="X72" s="7"/>
    </row>
    <row r="73" spans="1:24" x14ac:dyDescent="0.2">
      <c r="A73" t="s">
        <v>42</v>
      </c>
      <c r="B73">
        <v>75</v>
      </c>
      <c r="C73">
        <v>4</v>
      </c>
      <c r="D73">
        <v>2</v>
      </c>
      <c r="E73">
        <v>7.1749999999999998</v>
      </c>
      <c r="F73">
        <v>7.1749999999999998</v>
      </c>
      <c r="G73">
        <v>0</v>
      </c>
      <c r="H73" s="7"/>
      <c r="I73" s="7"/>
      <c r="J73" s="7"/>
      <c r="L73" s="4">
        <f>AE2114_SDOMCDRR_DOC!C322</f>
        <v>35</v>
      </c>
      <c r="M73" s="4" t="str">
        <f>AE2114_SDOMCDRR_DOC!A322</f>
        <v>X27</v>
      </c>
      <c r="N73" s="4" t="str">
        <f>AE2114_SDOMCDRR_DOC!B322</f>
        <v>AE2114 SDOM CD TOC-T9</v>
      </c>
      <c r="O73" s="6">
        <f>AE2114_SDOMCDRR_DOC!H322</f>
        <v>57.486338797814206</v>
      </c>
      <c r="P73" s="6">
        <f>AE2114_SDOMCDRR_DOC!I322</f>
        <v>0.78711289967347808</v>
      </c>
      <c r="Q73" s="6">
        <f t="shared" si="2"/>
        <v>56.980442910555077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42</v>
      </c>
      <c r="B74">
        <v>75</v>
      </c>
      <c r="C74">
        <v>4</v>
      </c>
      <c r="D74">
        <v>3</v>
      </c>
      <c r="E74">
        <v>7.0759999999999996</v>
      </c>
      <c r="F74">
        <v>7.0759999999999996</v>
      </c>
      <c r="G74">
        <v>0</v>
      </c>
      <c r="H74" s="7"/>
      <c r="I74" s="7"/>
      <c r="J74" s="7"/>
      <c r="L74" s="4">
        <f>AE2114_SDOMCDRR_DOC!C327</f>
        <v>36</v>
      </c>
      <c r="M74" s="4" t="str">
        <f>AE2114_SDOMCDRR_DOC!A327</f>
        <v>X28</v>
      </c>
      <c r="N74" s="4" t="str">
        <f>AE2114_SDOMCDRR_DOC!B327</f>
        <v>AE2114 SDOM CD TOC-T9</v>
      </c>
      <c r="O74" s="6">
        <f>AE2114_SDOMCDRR_DOC!H327</f>
        <v>57.100182149362482</v>
      </c>
      <c r="P74" s="6">
        <f>AE2114_SDOMCDRR_DOC!I327</f>
        <v>0.28963466973116109</v>
      </c>
      <c r="Q74" s="6">
        <f t="shared" si="2"/>
        <v>56.594286262103353</v>
      </c>
      <c r="R74" s="6"/>
      <c r="S74" s="6"/>
      <c r="T74" s="6"/>
      <c r="U74" s="7"/>
      <c r="V74" s="7"/>
      <c r="W74" s="7"/>
      <c r="X74" s="7"/>
    </row>
    <row r="75" spans="1:24" x14ac:dyDescent="0.2">
      <c r="A75" t="s">
        <v>42</v>
      </c>
      <c r="B75">
        <v>75</v>
      </c>
      <c r="C75">
        <v>4</v>
      </c>
      <c r="D75">
        <v>4</v>
      </c>
      <c r="E75">
        <v>7.27</v>
      </c>
      <c r="F75">
        <v>7.27</v>
      </c>
      <c r="G75">
        <v>0</v>
      </c>
      <c r="H75" s="7"/>
      <c r="I75" s="7"/>
      <c r="J75" s="7"/>
      <c r="L75" s="4">
        <f>AE2114_SDOMCDRR_DOC!C362</f>
        <v>37</v>
      </c>
      <c r="M75" s="4" t="str">
        <f>AE2114_SDOMCDRR_DOC!A362</f>
        <v>X29</v>
      </c>
      <c r="N75" s="4" t="str">
        <f>AE2114_SDOMCDRR_DOC!B362</f>
        <v>AE2114 SDOM CD TOC-T10</v>
      </c>
      <c r="O75" s="6">
        <f>AE2114_SDOMCDRR_DOC!H362</f>
        <v>58.440801457194894</v>
      </c>
      <c r="P75" s="6">
        <f>AE2114_SDOMCDRR_DOC!I362</f>
        <v>0.87167177277742591</v>
      </c>
      <c r="Q75" s="6">
        <f t="shared" si="2"/>
        <v>57.934905569935765</v>
      </c>
      <c r="R75" s="6"/>
      <c r="S75" s="6"/>
      <c r="T75" s="6"/>
      <c r="U75" s="7"/>
      <c r="V75" s="7"/>
      <c r="W75" s="7"/>
      <c r="X75" s="7"/>
    </row>
    <row r="76" spans="1:24" x14ac:dyDescent="0.2">
      <c r="H76" s="7"/>
      <c r="I76" s="7"/>
      <c r="J76" s="7"/>
      <c r="L76" s="4">
        <f>AE2114_SDOMCDRR_DOC!C368</f>
        <v>38</v>
      </c>
      <c r="M76" s="4" t="str">
        <f>AE2114_SDOMCDRR_DOC!A368</f>
        <v>X30</v>
      </c>
      <c r="N76" s="4" t="str">
        <f>AE2114_SDOMCDRR_DOC!B368</f>
        <v>AE2114 SDOM CD TOC-T10</v>
      </c>
      <c r="O76" s="6">
        <f>AE2114_SDOMCDRR_DOC!H368</f>
        <v>57.51183970856102</v>
      </c>
      <c r="P76" s="6">
        <f>AE2114_SDOMCDRR_DOC!I368</f>
        <v>0.30627103179575643</v>
      </c>
      <c r="Q76" s="6">
        <f t="shared" si="2"/>
        <v>57.005943821301891</v>
      </c>
      <c r="R76" s="6"/>
      <c r="S76" s="6"/>
      <c r="T76" s="6"/>
      <c r="U76" s="7"/>
      <c r="V76" s="7"/>
      <c r="W76" s="7"/>
      <c r="X76" s="7"/>
    </row>
    <row r="77" spans="1:24" x14ac:dyDescent="0.2">
      <c r="H77" s="7"/>
      <c r="I77" s="7"/>
      <c r="J77" s="7"/>
      <c r="L77" s="4">
        <f>AE2114_SDOMCDRR_DOC!C373</f>
        <v>39</v>
      </c>
      <c r="M77" s="4" t="str">
        <f>AE2114_SDOMCDRR_DOC!A373</f>
        <v>X31</v>
      </c>
      <c r="N77" s="4" t="str">
        <f>AE2114_SDOMCDRR_DOC!B373</f>
        <v>AE2114 SDOM CD TOC-T10</v>
      </c>
      <c r="O77" s="6">
        <f>AE2114_SDOMCDRR_DOC!H373</f>
        <v>57.395264116575589</v>
      </c>
      <c r="P77" s="6">
        <f>AE2114_SDOMCDRR_DOC!I373</f>
        <v>5.1648258210408075E-2</v>
      </c>
      <c r="Q77" s="6">
        <f t="shared" si="2"/>
        <v>56.88936822931646</v>
      </c>
      <c r="R77" s="6"/>
      <c r="S77" s="6"/>
      <c r="T77" s="6"/>
      <c r="U77" s="7"/>
      <c r="V77" s="7"/>
      <c r="W77" s="7"/>
      <c r="X77" s="7"/>
    </row>
    <row r="78" spans="1:24" x14ac:dyDescent="0.2">
      <c r="A78" t="s">
        <v>43</v>
      </c>
      <c r="B78">
        <v>100</v>
      </c>
      <c r="C78">
        <v>5</v>
      </c>
      <c r="D78">
        <v>1</v>
      </c>
      <c r="E78">
        <v>9.1850000000000005</v>
      </c>
      <c r="F78">
        <v>9.1850000000000005</v>
      </c>
      <c r="G78">
        <v>0</v>
      </c>
      <c r="H78" s="7">
        <f>AVERAGE(F78:F82)/B$13</f>
        <v>102.42258652094719</v>
      </c>
      <c r="I78" s="7">
        <f>STDEV(F78:F82)/B$13</f>
        <v>1.8226917735160775</v>
      </c>
      <c r="J78" s="7">
        <f>I78/H78*100</f>
        <v>1.7795799104754157</v>
      </c>
      <c r="L78" s="4">
        <f>AE2114_SDOMCDRR_DOC!C379</f>
        <v>40</v>
      </c>
      <c r="M78" s="4" t="str">
        <f>AE2114_SDOMCDRR_DOC!A379</f>
        <v>X32</v>
      </c>
      <c r="N78" s="4" t="str">
        <f>AE2114_SDOMCDRR_DOC!B379</f>
        <v>AE2114 SDOM CD TOC-T11</v>
      </c>
      <c r="O78" s="6">
        <f>AE2114_SDOMCDRR_DOC!H379</f>
        <v>57.282331511839708</v>
      </c>
      <c r="P78" s="6">
        <f>AE2114_SDOMCDRR_DOC!I379</f>
        <v>0.60320872855351537</v>
      </c>
      <c r="Q78" s="6">
        <f t="shared" si="2"/>
        <v>56.776435624580579</v>
      </c>
      <c r="R78" s="6"/>
      <c r="S78" s="6"/>
      <c r="T78" s="6"/>
      <c r="U78" s="7"/>
      <c r="V78" s="7"/>
      <c r="W78" s="7"/>
      <c r="X78" s="7"/>
    </row>
    <row r="79" spans="1:24" x14ac:dyDescent="0.2">
      <c r="A79" t="s">
        <v>43</v>
      </c>
      <c r="B79">
        <v>100</v>
      </c>
      <c r="C79">
        <v>5</v>
      </c>
      <c r="D79">
        <v>2</v>
      </c>
      <c r="E79">
        <v>9.5060000000000002</v>
      </c>
      <c r="F79">
        <v>9.5060000000000002</v>
      </c>
      <c r="G79">
        <v>0</v>
      </c>
      <c r="H79" s="7"/>
      <c r="I79" s="7"/>
      <c r="J79" s="7"/>
      <c r="L79" s="4">
        <f>AE2114_SDOMCDRR_DOC!C384</f>
        <v>41</v>
      </c>
      <c r="M79" s="4" t="str">
        <f>AE2114_SDOMCDRR_DOC!A384</f>
        <v>X33</v>
      </c>
      <c r="N79" s="4" t="str">
        <f>AE2114_SDOMCDRR_DOC!B384</f>
        <v>AE2114 SDOM CD TOC-T11</v>
      </c>
      <c r="O79" s="6">
        <f>AE2114_SDOMCDRR_DOC!H384</f>
        <v>56.819672131147549</v>
      </c>
      <c r="P79" s="6">
        <f>AE2114_SDOMCDRR_DOC!I384</f>
        <v>0.49410511717846656</v>
      </c>
      <c r="Q79" s="6">
        <f t="shared" si="2"/>
        <v>56.31377624388842</v>
      </c>
      <c r="R79" s="6"/>
      <c r="S79" s="6"/>
      <c r="T79" s="6"/>
      <c r="U79" s="7"/>
      <c r="V79" s="7"/>
      <c r="W79" s="7"/>
      <c r="X79" s="7"/>
    </row>
    <row r="80" spans="1:24" x14ac:dyDescent="0.2">
      <c r="A80" t="s">
        <v>43</v>
      </c>
      <c r="B80">
        <v>100</v>
      </c>
      <c r="C80">
        <v>5</v>
      </c>
      <c r="D80">
        <v>3</v>
      </c>
      <c r="E80">
        <v>9.4239999999999995</v>
      </c>
      <c r="F80">
        <v>9.4239999999999995</v>
      </c>
      <c r="G80">
        <v>0</v>
      </c>
      <c r="H80" s="7"/>
      <c r="I80" s="7"/>
      <c r="J80" s="7"/>
      <c r="L80" s="4">
        <f>AE2114_SDOMCDRR_DOC!C389</f>
        <v>42</v>
      </c>
      <c r="M80" s="4" t="str">
        <f>AE2114_SDOMCDRR_DOC!A389</f>
        <v>X34</v>
      </c>
      <c r="N80" s="4" t="str">
        <f>AE2114_SDOMCDRR_DOC!B389</f>
        <v>AE2114 SDOM CD TOC-T11</v>
      </c>
      <c r="O80" s="6">
        <f>AE2114_SDOMCDRR_DOC!H389</f>
        <v>56.571948998178506</v>
      </c>
      <c r="P80" s="6">
        <f>AE2114_SDOMCDRR_DOC!I389</f>
        <v>0.19190626143629352</v>
      </c>
      <c r="Q80" s="6">
        <f t="shared" si="2"/>
        <v>56.066053110919377</v>
      </c>
      <c r="R80" s="6"/>
      <c r="S80" s="6"/>
      <c r="T80" s="6"/>
      <c r="U80" s="7"/>
      <c r="V80" s="7"/>
      <c r="W80" s="7"/>
      <c r="X80" s="7"/>
    </row>
    <row r="81" spans="1:24" x14ac:dyDescent="0.2">
      <c r="H81" s="7"/>
      <c r="I81" s="7"/>
      <c r="J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H82" s="7"/>
      <c r="I82" s="7"/>
      <c r="J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t="s">
        <v>34</v>
      </c>
      <c r="B83" t="s">
        <v>35</v>
      </c>
      <c r="C83">
        <v>0</v>
      </c>
      <c r="D83">
        <v>1</v>
      </c>
      <c r="E83">
        <v>0.11899999999999999</v>
      </c>
      <c r="F83">
        <v>0.11899999999999999</v>
      </c>
      <c r="G83">
        <v>0</v>
      </c>
      <c r="H83" s="7">
        <f>AVERAGE(F83:F87)/B$13</f>
        <v>0.86885245901639352</v>
      </c>
      <c r="I83" s="7">
        <f>STDEV(F83:F87)/B$13</f>
        <v>0.75245326219768083</v>
      </c>
      <c r="J83" s="7">
        <f>I83/H83*100</f>
        <v>86.603111309544389</v>
      </c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A84" t="s">
        <v>34</v>
      </c>
      <c r="B84" t="s">
        <v>35</v>
      </c>
      <c r="C84">
        <v>0</v>
      </c>
      <c r="D84">
        <v>2</v>
      </c>
      <c r="E84">
        <v>0.1195</v>
      </c>
      <c r="F84">
        <v>0.1195</v>
      </c>
      <c r="G84">
        <v>0</v>
      </c>
      <c r="H84" s="7"/>
      <c r="I84" s="7"/>
      <c r="J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A85" t="s">
        <v>34</v>
      </c>
      <c r="B85" t="s">
        <v>35</v>
      </c>
      <c r="C85">
        <v>0</v>
      </c>
      <c r="D85">
        <v>3</v>
      </c>
      <c r="E85">
        <v>0</v>
      </c>
      <c r="F85">
        <v>0</v>
      </c>
      <c r="G85">
        <v>0</v>
      </c>
      <c r="H85" s="7"/>
      <c r="I85" s="7"/>
      <c r="J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H86" s="7"/>
      <c r="I86" s="7"/>
      <c r="J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H87" s="7"/>
      <c r="I87" s="7"/>
      <c r="J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31</v>
      </c>
      <c r="B88" t="s">
        <v>32</v>
      </c>
      <c r="C88">
        <v>61</v>
      </c>
      <c r="D88">
        <v>1</v>
      </c>
      <c r="E88">
        <v>5.01</v>
      </c>
      <c r="F88">
        <v>5.01</v>
      </c>
      <c r="G88">
        <v>0</v>
      </c>
      <c r="H88" s="7">
        <f>AVERAGE(F88:F92)/B$13</f>
        <v>55.326047358834245</v>
      </c>
      <c r="I88" s="7">
        <f>STDEV(F88:F92)/B$13</f>
        <v>0.64289178174327233</v>
      </c>
      <c r="J88" s="7">
        <f>I88/H88*100</f>
        <v>1.1620056238133158</v>
      </c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31</v>
      </c>
      <c r="B89" t="s">
        <v>32</v>
      </c>
      <c r="C89">
        <v>61</v>
      </c>
      <c r="D89">
        <v>2</v>
      </c>
      <c r="E89">
        <v>5.1260000000000003</v>
      </c>
      <c r="F89">
        <v>5.1260000000000003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A90" t="s">
        <v>31</v>
      </c>
      <c r="B90" t="s">
        <v>32</v>
      </c>
      <c r="C90">
        <v>61</v>
      </c>
      <c r="D90">
        <v>3</v>
      </c>
      <c r="E90">
        <v>5.3440000000000003</v>
      </c>
      <c r="G90">
        <v>1</v>
      </c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A91" t="s">
        <v>31</v>
      </c>
      <c r="B91" t="s">
        <v>32</v>
      </c>
      <c r="C91">
        <v>61</v>
      </c>
      <c r="D91">
        <v>4</v>
      </c>
      <c r="E91">
        <v>5.0510000000000002</v>
      </c>
      <c r="F91">
        <v>5.0510000000000002</v>
      </c>
      <c r="G91">
        <v>0</v>
      </c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H92" s="7"/>
      <c r="I92" s="7"/>
      <c r="J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33</v>
      </c>
      <c r="B94" t="s">
        <v>32</v>
      </c>
      <c r="C94">
        <v>62</v>
      </c>
      <c r="D94">
        <v>1</v>
      </c>
      <c r="E94">
        <v>5.3540000000000001</v>
      </c>
      <c r="F94">
        <v>5.3540000000000001</v>
      </c>
      <c r="G94">
        <v>0</v>
      </c>
      <c r="H94" s="7">
        <f>AVERAGE(F94:F98)/B$13</f>
        <v>59.216757741347905</v>
      </c>
      <c r="I94" s="7">
        <f>STDEV(F94:F98)/B$13</f>
        <v>0.69948201217144224</v>
      </c>
      <c r="J94" s="7">
        <f>I94/H94*100</f>
        <v>1.1812230842267666</v>
      </c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t="s">
        <v>33</v>
      </c>
      <c r="B95" t="s">
        <v>32</v>
      </c>
      <c r="C95">
        <v>62</v>
      </c>
      <c r="D95">
        <v>2</v>
      </c>
      <c r="E95">
        <v>5.4820000000000002</v>
      </c>
      <c r="F95">
        <v>5.4820000000000002</v>
      </c>
      <c r="G95">
        <v>0</v>
      </c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A96" t="s">
        <v>33</v>
      </c>
      <c r="B96" t="s">
        <v>32</v>
      </c>
      <c r="C96">
        <v>62</v>
      </c>
      <c r="D96">
        <v>3</v>
      </c>
      <c r="E96">
        <v>5.4189999999999996</v>
      </c>
      <c r="F96">
        <v>5.4189999999999996</v>
      </c>
      <c r="G96">
        <v>0</v>
      </c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H98" s="7"/>
      <c r="I98" s="7"/>
      <c r="J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34</v>
      </c>
      <c r="B99" t="s">
        <v>35</v>
      </c>
      <c r="C99">
        <v>0</v>
      </c>
      <c r="D99">
        <v>1</v>
      </c>
      <c r="E99">
        <v>0</v>
      </c>
      <c r="F99">
        <v>0</v>
      </c>
      <c r="G99">
        <v>0</v>
      </c>
      <c r="H99" s="7">
        <f>AVERAGE(F99:F103)/B$13</f>
        <v>0.52859744990892532</v>
      </c>
      <c r="I99" s="7">
        <f>STDEV(F99:F103)/B$13</f>
        <v>0.91555763999360329</v>
      </c>
      <c r="J99" s="7">
        <f>I99/H99*100</f>
        <v>173.20508075688775</v>
      </c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34</v>
      </c>
      <c r="B100" t="s">
        <v>35</v>
      </c>
      <c r="C100">
        <v>0</v>
      </c>
      <c r="D100">
        <v>2</v>
      </c>
      <c r="E100">
        <v>0</v>
      </c>
      <c r="F100">
        <v>0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A101" t="s">
        <v>34</v>
      </c>
      <c r="B101" t="s">
        <v>35</v>
      </c>
      <c r="C101">
        <v>0</v>
      </c>
      <c r="D101">
        <v>3</v>
      </c>
      <c r="E101">
        <v>0.14510000000000001</v>
      </c>
      <c r="F101">
        <v>0.14510000000000001</v>
      </c>
      <c r="G101">
        <v>0</v>
      </c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H103" s="7"/>
      <c r="I103" s="7"/>
      <c r="J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184</v>
      </c>
      <c r="B104" t="s">
        <v>45</v>
      </c>
      <c r="C104">
        <v>6</v>
      </c>
      <c r="D104">
        <v>1</v>
      </c>
      <c r="E104">
        <v>7.3869999999999996</v>
      </c>
      <c r="F104">
        <v>7.3869999999999996</v>
      </c>
      <c r="G104">
        <v>0</v>
      </c>
      <c r="H104" s="7">
        <f>AVERAGE(F104:F108)/B$13</f>
        <v>81.19489981785064</v>
      </c>
      <c r="I104" s="7">
        <f>STDEV(F104:F108)/B$13</f>
        <v>1.0874362705965914</v>
      </c>
      <c r="J104" s="7">
        <f>I104/H104*100</f>
        <v>1.3392913508559061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184</v>
      </c>
      <c r="B105" t="s">
        <v>45</v>
      </c>
      <c r="C105">
        <v>6</v>
      </c>
      <c r="D105">
        <v>2</v>
      </c>
      <c r="E105">
        <v>7.5430000000000001</v>
      </c>
      <c r="F105">
        <v>7.5430000000000001</v>
      </c>
      <c r="G105">
        <v>0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A106" t="s">
        <v>184</v>
      </c>
      <c r="B106" t="s">
        <v>45</v>
      </c>
      <c r="C106">
        <v>6</v>
      </c>
      <c r="D106">
        <v>3</v>
      </c>
      <c r="E106">
        <v>7.3579999999999997</v>
      </c>
      <c r="F106">
        <v>7.3579999999999997</v>
      </c>
      <c r="G106">
        <v>0</v>
      </c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H108" s="7"/>
      <c r="I108" s="7"/>
      <c r="J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189</v>
      </c>
      <c r="B109" t="s">
        <v>47</v>
      </c>
      <c r="C109">
        <v>7</v>
      </c>
      <c r="D109">
        <v>1</v>
      </c>
      <c r="E109">
        <v>4.84</v>
      </c>
      <c r="G109">
        <v>1</v>
      </c>
      <c r="H109" s="7">
        <f>AVERAGE(F109:F113)/B$13</f>
        <v>55.748633879781423</v>
      </c>
      <c r="I109" s="7">
        <f>STDEV(F109:F113)/B$13</f>
        <v>1.1070666034664434</v>
      </c>
      <c r="J109" s="7">
        <f>I109/H109*100</f>
        <v>1.985818353600854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189</v>
      </c>
      <c r="B110" t="s">
        <v>47</v>
      </c>
      <c r="C110">
        <v>7</v>
      </c>
      <c r="D110">
        <v>2</v>
      </c>
      <c r="E110">
        <v>5.03</v>
      </c>
      <c r="F110">
        <v>5.03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A111" t="s">
        <v>189</v>
      </c>
      <c r="B111" t="s">
        <v>47</v>
      </c>
      <c r="C111">
        <v>7</v>
      </c>
      <c r="D111">
        <v>3</v>
      </c>
      <c r="E111">
        <v>5.2169999999999996</v>
      </c>
      <c r="F111">
        <v>5.2169999999999996</v>
      </c>
      <c r="G111">
        <v>0</v>
      </c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A112" t="s">
        <v>189</v>
      </c>
      <c r="B112" t="s">
        <v>47</v>
      </c>
      <c r="C112">
        <v>7</v>
      </c>
      <c r="D112">
        <v>4</v>
      </c>
      <c r="E112">
        <v>5.056</v>
      </c>
      <c r="F112">
        <v>5.056</v>
      </c>
      <c r="G112">
        <v>0</v>
      </c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194</v>
      </c>
      <c r="B115" t="s">
        <v>49</v>
      </c>
      <c r="C115">
        <v>8</v>
      </c>
      <c r="D115">
        <v>1</v>
      </c>
      <c r="E115">
        <v>2.9910000000000001</v>
      </c>
      <c r="F115">
        <v>2.9910000000000001</v>
      </c>
      <c r="G115">
        <v>0</v>
      </c>
      <c r="H115" s="7">
        <f>AVERAGE(F115:F119)/B$13</f>
        <v>33.373406193078324</v>
      </c>
      <c r="I115" s="7">
        <f>STDEV(F115:F119)/B$13</f>
        <v>0.87611381839098923</v>
      </c>
      <c r="J115" s="7">
        <f>I115/H115*100</f>
        <v>2.6251854944692345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A116" t="s">
        <v>194</v>
      </c>
      <c r="B116" t="s">
        <v>49</v>
      </c>
      <c r="C116">
        <v>8</v>
      </c>
      <c r="D116">
        <v>2</v>
      </c>
      <c r="E116">
        <v>3.2050000000000001</v>
      </c>
      <c r="G116">
        <v>1</v>
      </c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A117" t="s">
        <v>194</v>
      </c>
      <c r="B117" t="s">
        <v>49</v>
      </c>
      <c r="C117">
        <v>8</v>
      </c>
      <c r="D117">
        <v>3</v>
      </c>
      <c r="E117">
        <v>3.1440000000000001</v>
      </c>
      <c r="F117">
        <v>3.1440000000000001</v>
      </c>
      <c r="G117">
        <v>0</v>
      </c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t="s">
        <v>194</v>
      </c>
      <c r="B118" t="s">
        <v>49</v>
      </c>
      <c r="C118">
        <v>8</v>
      </c>
      <c r="D118">
        <v>4</v>
      </c>
      <c r="E118">
        <v>3.0259999999999998</v>
      </c>
      <c r="F118">
        <v>3.0259999999999998</v>
      </c>
      <c r="G118">
        <v>0</v>
      </c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50</v>
      </c>
      <c r="B121" t="s">
        <v>51</v>
      </c>
      <c r="C121">
        <v>9</v>
      </c>
      <c r="D121">
        <v>1</v>
      </c>
      <c r="E121">
        <v>6.9160000000000004</v>
      </c>
      <c r="F121">
        <v>6.9160000000000004</v>
      </c>
      <c r="G121">
        <v>0</v>
      </c>
      <c r="H121" s="7">
        <f>AVERAGE(F121:F125)/B$13</f>
        <v>76.145719489981786</v>
      </c>
      <c r="I121" s="7">
        <f>STDEV(F121:F125)/B$13</f>
        <v>0.51636693872867745</v>
      </c>
      <c r="J121" s="7">
        <f>I121/H121*100</f>
        <v>0.67812996211377841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t="s">
        <v>50</v>
      </c>
      <c r="B122" t="s">
        <v>51</v>
      </c>
      <c r="C122">
        <v>9</v>
      </c>
      <c r="D122">
        <v>2</v>
      </c>
      <c r="E122">
        <v>7.0090000000000003</v>
      </c>
      <c r="F122">
        <v>7.0090000000000003</v>
      </c>
      <c r="G122">
        <v>0</v>
      </c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A123" t="s">
        <v>50</v>
      </c>
      <c r="B123" t="s">
        <v>51</v>
      </c>
      <c r="C123">
        <v>9</v>
      </c>
      <c r="D123">
        <v>3</v>
      </c>
      <c r="E123">
        <v>6.9770000000000003</v>
      </c>
      <c r="F123">
        <v>6.9770000000000003</v>
      </c>
      <c r="G123">
        <v>0</v>
      </c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52</v>
      </c>
      <c r="B126" t="s">
        <v>51</v>
      </c>
      <c r="C126">
        <v>10</v>
      </c>
      <c r="D126">
        <v>1</v>
      </c>
      <c r="E126">
        <v>6.6020000000000003</v>
      </c>
      <c r="G126">
        <v>1</v>
      </c>
      <c r="H126" s="7">
        <f>AVERAGE(F126:F130)/B$13</f>
        <v>75.959927140255004</v>
      </c>
      <c r="I126" s="7">
        <f>STDEV(F126:F130)/B$13</f>
        <v>0.75799526360804137</v>
      </c>
      <c r="J126" s="7">
        <f>I126/H126*100</f>
        <v>0.99788835000914755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A127" t="s">
        <v>52</v>
      </c>
      <c r="B127" t="s">
        <v>51</v>
      </c>
      <c r="C127">
        <v>10</v>
      </c>
      <c r="D127">
        <v>2</v>
      </c>
      <c r="E127">
        <v>6.9240000000000004</v>
      </c>
      <c r="F127">
        <v>6.9240000000000004</v>
      </c>
      <c r="G127">
        <v>0</v>
      </c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A128" t="s">
        <v>52</v>
      </c>
      <c r="B128" t="s">
        <v>51</v>
      </c>
      <c r="C128">
        <v>10</v>
      </c>
      <c r="D128">
        <v>3</v>
      </c>
      <c r="E128">
        <v>7.0289999999999999</v>
      </c>
      <c r="F128">
        <v>7.0289999999999999</v>
      </c>
      <c r="G128">
        <v>0</v>
      </c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52</v>
      </c>
      <c r="B129" t="s">
        <v>51</v>
      </c>
      <c r="C129">
        <v>10</v>
      </c>
      <c r="D129">
        <v>4</v>
      </c>
      <c r="E129">
        <v>6.8979999999999997</v>
      </c>
      <c r="F129">
        <v>6.8979999999999997</v>
      </c>
      <c r="G129">
        <v>0</v>
      </c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A132" t="s">
        <v>53</v>
      </c>
      <c r="B132" t="s">
        <v>54</v>
      </c>
      <c r="C132">
        <v>11</v>
      </c>
      <c r="D132">
        <v>1</v>
      </c>
      <c r="E132">
        <v>6.6890000000000001</v>
      </c>
      <c r="F132">
        <v>6.6890000000000001</v>
      </c>
      <c r="G132">
        <v>0</v>
      </c>
      <c r="H132" s="7">
        <f>AVERAGE(F132:F136)/B$13</f>
        <v>74.612021857923509</v>
      </c>
      <c r="I132" s="7">
        <f>STDEV(F132:F136)/B$13</f>
        <v>1.3366884241084409</v>
      </c>
      <c r="J132" s="7">
        <f>I132/H132*100</f>
        <v>1.791518834128055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A133" t="s">
        <v>53</v>
      </c>
      <c r="B133" t="s">
        <v>54</v>
      </c>
      <c r="C133">
        <v>11</v>
      </c>
      <c r="D133">
        <v>2</v>
      </c>
      <c r="E133">
        <v>6.87</v>
      </c>
      <c r="F133">
        <v>6.87</v>
      </c>
      <c r="G133">
        <v>0</v>
      </c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53</v>
      </c>
      <c r="B134" t="s">
        <v>54</v>
      </c>
      <c r="C134">
        <v>11</v>
      </c>
      <c r="D134">
        <v>3</v>
      </c>
      <c r="E134">
        <v>6.9219999999999997</v>
      </c>
      <c r="F134">
        <v>6.9219999999999997</v>
      </c>
      <c r="G134">
        <v>0</v>
      </c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t="s">
        <v>55</v>
      </c>
      <c r="B137" t="s">
        <v>54</v>
      </c>
      <c r="C137">
        <v>12</v>
      </c>
      <c r="D137">
        <v>1</v>
      </c>
      <c r="E137">
        <v>6.8140000000000001</v>
      </c>
      <c r="F137">
        <v>6.8140000000000001</v>
      </c>
      <c r="G137">
        <v>0</v>
      </c>
      <c r="H137" s="7">
        <f>AVERAGE(F137:F141)/B$13</f>
        <v>75.540983606557376</v>
      </c>
      <c r="I137" s="7">
        <f>STDEV(F137:F141)/B$13</f>
        <v>1.1954106154207935</v>
      </c>
      <c r="J137" s="7">
        <f>I137/H137*100</f>
        <v>1.582466309476311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t="s">
        <v>55</v>
      </c>
      <c r="B138" t="s">
        <v>54</v>
      </c>
      <c r="C138">
        <v>12</v>
      </c>
      <c r="D138">
        <v>2</v>
      </c>
      <c r="E138">
        <v>7.03</v>
      </c>
      <c r="F138">
        <v>7.03</v>
      </c>
      <c r="G138">
        <v>0</v>
      </c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t="s">
        <v>55</v>
      </c>
      <c r="B139" t="s">
        <v>54</v>
      </c>
      <c r="C139">
        <v>12</v>
      </c>
      <c r="D139">
        <v>3</v>
      </c>
      <c r="E139">
        <v>6.8920000000000003</v>
      </c>
      <c r="F139">
        <v>6.8920000000000003</v>
      </c>
      <c r="G139">
        <v>0</v>
      </c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A142" t="s">
        <v>56</v>
      </c>
      <c r="B142" t="s">
        <v>57</v>
      </c>
      <c r="C142">
        <v>13</v>
      </c>
      <c r="D142">
        <v>1</v>
      </c>
      <c r="E142">
        <v>6.8029999999999999</v>
      </c>
      <c r="F142">
        <v>6.8029999999999999</v>
      </c>
      <c r="G142">
        <v>0</v>
      </c>
      <c r="H142" s="7">
        <f>AVERAGE(F142:F146)/B$13</f>
        <v>75.100182149362482</v>
      </c>
      <c r="I142" s="7">
        <f>STDEV(F142:F146)/B$13</f>
        <v>0.69683023542281453</v>
      </c>
      <c r="J142" s="7">
        <f>I142/H142*100</f>
        <v>0.92786757033016043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A143" t="s">
        <v>56</v>
      </c>
      <c r="B143" t="s">
        <v>57</v>
      </c>
      <c r="C143">
        <v>13</v>
      </c>
      <c r="D143">
        <v>2</v>
      </c>
      <c r="E143">
        <v>6.883</v>
      </c>
      <c r="F143">
        <v>6.883</v>
      </c>
      <c r="G143">
        <v>0</v>
      </c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A144" t="s">
        <v>56</v>
      </c>
      <c r="B144" t="s">
        <v>57</v>
      </c>
      <c r="C144">
        <v>13</v>
      </c>
      <c r="D144">
        <v>3</v>
      </c>
      <c r="E144">
        <v>6.9290000000000003</v>
      </c>
      <c r="F144">
        <v>6.9290000000000003</v>
      </c>
      <c r="G144">
        <v>0</v>
      </c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A147" t="s">
        <v>58</v>
      </c>
      <c r="B147" t="s">
        <v>57</v>
      </c>
      <c r="C147">
        <v>14</v>
      </c>
      <c r="D147">
        <v>1</v>
      </c>
      <c r="E147">
        <v>5.4729999999999999</v>
      </c>
      <c r="F147">
        <v>5.4729999999999999</v>
      </c>
      <c r="G147">
        <v>0</v>
      </c>
      <c r="H147" s="7">
        <f>AVERAGE(F147:F151)/B$13</f>
        <v>59.497267759562845</v>
      </c>
      <c r="I147" s="7">
        <f>STDEV(F147:F151)/B$13</f>
        <v>0.4070212994434097</v>
      </c>
      <c r="J147" s="7">
        <f>I147/H147*100</f>
        <v>0.68410082474415845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A148" t="s">
        <v>58</v>
      </c>
      <c r="B148" t="s">
        <v>57</v>
      </c>
      <c r="C148">
        <v>14</v>
      </c>
      <c r="D148">
        <v>2</v>
      </c>
      <c r="E148">
        <v>5.4569999999999999</v>
      </c>
      <c r="F148">
        <v>5.4569999999999999</v>
      </c>
      <c r="G148">
        <v>0</v>
      </c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A149" t="s">
        <v>58</v>
      </c>
      <c r="B149" t="s">
        <v>57</v>
      </c>
      <c r="C149">
        <v>14</v>
      </c>
      <c r="D149">
        <v>3</v>
      </c>
      <c r="E149">
        <v>5.266</v>
      </c>
      <c r="G149">
        <v>1</v>
      </c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A150" t="s">
        <v>58</v>
      </c>
      <c r="B150" t="s">
        <v>57</v>
      </c>
      <c r="C150">
        <v>14</v>
      </c>
      <c r="D150">
        <v>4</v>
      </c>
      <c r="E150">
        <v>5.4020000000000001</v>
      </c>
      <c r="F150">
        <v>5.4020000000000001</v>
      </c>
      <c r="G150">
        <v>0</v>
      </c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59</v>
      </c>
      <c r="B153" t="s">
        <v>57</v>
      </c>
      <c r="C153">
        <v>15</v>
      </c>
      <c r="D153">
        <v>1</v>
      </c>
      <c r="E153">
        <v>5.867</v>
      </c>
      <c r="G153">
        <v>1</v>
      </c>
      <c r="H153" s="7">
        <f>AVERAGE(F153:F157)/B$13</f>
        <v>59.905282331511835</v>
      </c>
      <c r="I153" s="7">
        <f>STDEV(F153:F157)/B$13</f>
        <v>0.8718772884251843</v>
      </c>
      <c r="J153" s="7">
        <f>I153/H153*100</f>
        <v>1.4554263906148937</v>
      </c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A154" t="s">
        <v>59</v>
      </c>
      <c r="B154" t="s">
        <v>57</v>
      </c>
      <c r="C154">
        <v>15</v>
      </c>
      <c r="D154">
        <v>2</v>
      </c>
      <c r="E154">
        <v>5.3979999999999997</v>
      </c>
      <c r="F154">
        <v>5.3979999999999997</v>
      </c>
      <c r="G154">
        <v>0</v>
      </c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A155" t="s">
        <v>59</v>
      </c>
      <c r="B155" t="s">
        <v>57</v>
      </c>
      <c r="C155">
        <v>15</v>
      </c>
      <c r="D155">
        <v>3</v>
      </c>
      <c r="E155">
        <v>5.5570000000000004</v>
      </c>
      <c r="F155">
        <v>5.5570000000000004</v>
      </c>
      <c r="G155">
        <v>0</v>
      </c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A156" t="s">
        <v>59</v>
      </c>
      <c r="B156" t="s">
        <v>57</v>
      </c>
      <c r="C156">
        <v>15</v>
      </c>
      <c r="D156">
        <v>4</v>
      </c>
      <c r="E156">
        <v>5.4889999999999999</v>
      </c>
      <c r="F156">
        <v>5.4889999999999999</v>
      </c>
      <c r="G156">
        <v>0</v>
      </c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60</v>
      </c>
      <c r="B159" t="s">
        <v>61</v>
      </c>
      <c r="C159">
        <v>16</v>
      </c>
      <c r="D159">
        <v>1</v>
      </c>
      <c r="E159">
        <v>6.9340000000000002</v>
      </c>
      <c r="F159">
        <v>6.9340000000000002</v>
      </c>
      <c r="G159">
        <v>0</v>
      </c>
      <c r="H159" s="7">
        <f>AVERAGE(F159:F163)/B$13</f>
        <v>75.795992714025502</v>
      </c>
      <c r="I159" s="7">
        <f>STDEV(F159:F163)/B$13</f>
        <v>0.60122535384420173</v>
      </c>
      <c r="J159" s="7">
        <f>I159/H159*100</f>
        <v>0.7932152245997951</v>
      </c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A160" t="s">
        <v>60</v>
      </c>
      <c r="B160" t="s">
        <v>61</v>
      </c>
      <c r="C160">
        <v>16</v>
      </c>
      <c r="D160">
        <v>2</v>
      </c>
      <c r="E160">
        <v>6.9909999999999997</v>
      </c>
      <c r="F160">
        <v>6.9909999999999997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A161" t="s">
        <v>60</v>
      </c>
      <c r="B161" t="s">
        <v>61</v>
      </c>
      <c r="C161">
        <v>16</v>
      </c>
      <c r="D161">
        <v>3</v>
      </c>
      <c r="E161">
        <v>6.8810000000000002</v>
      </c>
      <c r="F161">
        <v>6.8810000000000002</v>
      </c>
      <c r="G161">
        <v>0</v>
      </c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H163" s="7"/>
      <c r="I163" s="7"/>
      <c r="J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62</v>
      </c>
      <c r="B164" t="s">
        <v>61</v>
      </c>
      <c r="C164">
        <v>17</v>
      </c>
      <c r="D164">
        <v>1</v>
      </c>
      <c r="E164">
        <v>6.9320000000000004</v>
      </c>
      <c r="F164">
        <v>6.9320000000000004</v>
      </c>
      <c r="G164">
        <v>0</v>
      </c>
      <c r="H164" s="7">
        <f>AVERAGE(F164:F168)/B$13</f>
        <v>75.730418943533692</v>
      </c>
      <c r="I164" s="7">
        <f>STDEV(F164:F168)/B$13</f>
        <v>0.69990877718165923</v>
      </c>
      <c r="J164" s="7">
        <f>I164/H164*100</f>
        <v>0.92421088770620297</v>
      </c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62</v>
      </c>
      <c r="B165" t="s">
        <v>61</v>
      </c>
      <c r="C165">
        <v>17</v>
      </c>
      <c r="D165">
        <v>2</v>
      </c>
      <c r="E165">
        <v>6.992</v>
      </c>
      <c r="F165">
        <v>6.992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A166" t="s">
        <v>62</v>
      </c>
      <c r="B166" t="s">
        <v>61</v>
      </c>
      <c r="C166">
        <v>17</v>
      </c>
      <c r="D166">
        <v>3</v>
      </c>
      <c r="E166">
        <v>6.8639999999999999</v>
      </c>
      <c r="F166">
        <v>6.8639999999999999</v>
      </c>
      <c r="G166">
        <v>0</v>
      </c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H168" s="7"/>
      <c r="I168" s="7"/>
      <c r="J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63</v>
      </c>
      <c r="B169" t="s">
        <v>64</v>
      </c>
      <c r="C169">
        <v>18</v>
      </c>
      <c r="D169">
        <v>1</v>
      </c>
      <c r="E169">
        <v>6.9390000000000001</v>
      </c>
      <c r="F169">
        <v>6.9390000000000001</v>
      </c>
      <c r="G169">
        <v>0</v>
      </c>
      <c r="H169" s="7">
        <f>AVERAGE(F169:F173)/B$13</f>
        <v>76.123861566484521</v>
      </c>
      <c r="I169" s="7">
        <f>STDEV(F169:F173)/B$13</f>
        <v>0.84105680634810154</v>
      </c>
      <c r="J169" s="7">
        <f>I169/H169*100</f>
        <v>1.104853050069649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63</v>
      </c>
      <c r="B170" t="s">
        <v>64</v>
      </c>
      <c r="C170">
        <v>18</v>
      </c>
      <c r="D170">
        <v>2</v>
      </c>
      <c r="E170">
        <v>7.0519999999999996</v>
      </c>
      <c r="F170">
        <v>7.0519999999999996</v>
      </c>
      <c r="G170">
        <v>0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A171" t="s">
        <v>63</v>
      </c>
      <c r="B171" t="s">
        <v>64</v>
      </c>
      <c r="C171">
        <v>18</v>
      </c>
      <c r="D171">
        <v>3</v>
      </c>
      <c r="E171">
        <v>6.9050000000000002</v>
      </c>
      <c r="F171">
        <v>6.9050000000000002</v>
      </c>
      <c r="G171">
        <v>0</v>
      </c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A174" t="s">
        <v>65</v>
      </c>
      <c r="B174" t="s">
        <v>64</v>
      </c>
      <c r="C174">
        <v>19</v>
      </c>
      <c r="D174">
        <v>1</v>
      </c>
      <c r="E174">
        <v>6.8949999999999996</v>
      </c>
      <c r="F174">
        <v>6.8949999999999996</v>
      </c>
      <c r="G174">
        <v>0</v>
      </c>
      <c r="H174" s="7">
        <f>AVERAGE(F174:F178)/B$13</f>
        <v>76.488160291438973</v>
      </c>
      <c r="I174" s="7">
        <f>STDEV(F174:F178)/B$13</f>
        <v>0.98919682401154252</v>
      </c>
      <c r="J174" s="7">
        <f>I174/H174*100</f>
        <v>1.2932678995578606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A175" t="s">
        <v>65</v>
      </c>
      <c r="B175" t="s">
        <v>64</v>
      </c>
      <c r="C175">
        <v>19</v>
      </c>
      <c r="D175">
        <v>2</v>
      </c>
      <c r="E175">
        <v>7.0389999999999997</v>
      </c>
      <c r="F175">
        <v>7.0389999999999997</v>
      </c>
      <c r="G175">
        <v>0</v>
      </c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A176" t="s">
        <v>65</v>
      </c>
      <c r="B176" t="s">
        <v>64</v>
      </c>
      <c r="C176">
        <v>19</v>
      </c>
      <c r="D176">
        <v>3</v>
      </c>
      <c r="E176">
        <v>7.0620000000000003</v>
      </c>
      <c r="F176">
        <v>7.0620000000000003</v>
      </c>
      <c r="G176">
        <v>0</v>
      </c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66</v>
      </c>
      <c r="B179" t="s">
        <v>35</v>
      </c>
      <c r="C179">
        <v>0</v>
      </c>
      <c r="D179">
        <v>1</v>
      </c>
      <c r="E179">
        <v>0</v>
      </c>
      <c r="F179">
        <v>0</v>
      </c>
      <c r="G179">
        <v>0</v>
      </c>
      <c r="H179" s="7">
        <f>AVERAGE(F179:F183)/B$13</f>
        <v>0.60947176684881599</v>
      </c>
      <c r="I179" s="7">
        <f>STDEV(F179:F183)/B$13</f>
        <v>1.0556360659609225</v>
      </c>
      <c r="J179" s="7">
        <f>I179/H179*100</f>
        <v>173.20508075688778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66</v>
      </c>
      <c r="B180" t="s">
        <v>35</v>
      </c>
      <c r="C180">
        <v>0</v>
      </c>
      <c r="D180">
        <v>2</v>
      </c>
      <c r="E180">
        <v>0</v>
      </c>
      <c r="F180">
        <v>0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A181" t="s">
        <v>66</v>
      </c>
      <c r="B181" t="s">
        <v>35</v>
      </c>
      <c r="C181">
        <v>0</v>
      </c>
      <c r="D181">
        <v>3</v>
      </c>
      <c r="E181">
        <v>0.1673</v>
      </c>
      <c r="F181">
        <v>0.1673</v>
      </c>
      <c r="G181">
        <v>0</v>
      </c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H183" s="7"/>
      <c r="I183" s="7"/>
      <c r="J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66</v>
      </c>
      <c r="B184" t="s">
        <v>35</v>
      </c>
      <c r="C184">
        <v>0</v>
      </c>
      <c r="D184">
        <v>1</v>
      </c>
      <c r="E184">
        <v>0</v>
      </c>
      <c r="F184">
        <v>0</v>
      </c>
      <c r="G184">
        <v>0</v>
      </c>
      <c r="H184" s="7">
        <f>AVERAGE(F184:F188)/B$13</f>
        <v>0</v>
      </c>
      <c r="I184" s="7">
        <f>STDEV(F184:F188)/B$13</f>
        <v>0</v>
      </c>
      <c r="J184" s="7" t="e">
        <f>I184/H184*100</f>
        <v>#DIV/0!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66</v>
      </c>
      <c r="B185" t="s">
        <v>35</v>
      </c>
      <c r="C185">
        <v>0</v>
      </c>
      <c r="D185">
        <v>2</v>
      </c>
      <c r="E185">
        <v>0</v>
      </c>
      <c r="F185">
        <v>0</v>
      </c>
      <c r="G185">
        <v>0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A186" t="s">
        <v>66</v>
      </c>
      <c r="B186" t="s">
        <v>35</v>
      </c>
      <c r="C186">
        <v>0</v>
      </c>
      <c r="D186">
        <v>3</v>
      </c>
      <c r="E186">
        <v>0</v>
      </c>
      <c r="F186">
        <v>0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A189" t="s">
        <v>66</v>
      </c>
      <c r="B189" t="s">
        <v>35</v>
      </c>
      <c r="C189">
        <v>0</v>
      </c>
      <c r="D189">
        <v>1</v>
      </c>
      <c r="E189">
        <v>0</v>
      </c>
      <c r="F189">
        <v>0</v>
      </c>
      <c r="G189">
        <v>0</v>
      </c>
      <c r="H189" s="7">
        <f>AVERAGE(F189:F193)/B$13</f>
        <v>0</v>
      </c>
      <c r="I189" s="7">
        <f>STDEV(F189:F193)/B$13</f>
        <v>0</v>
      </c>
      <c r="J189" s="7" t="e">
        <f>I189/H189*100</f>
        <v>#DIV/0!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66</v>
      </c>
      <c r="B190" t="s">
        <v>35</v>
      </c>
      <c r="C190">
        <v>0</v>
      </c>
      <c r="D190">
        <v>2</v>
      </c>
      <c r="E190">
        <v>0</v>
      </c>
      <c r="F190">
        <v>0</v>
      </c>
      <c r="G190">
        <v>0</v>
      </c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A191" t="s">
        <v>66</v>
      </c>
      <c r="B191" t="s">
        <v>35</v>
      </c>
      <c r="C191">
        <v>0</v>
      </c>
      <c r="D191">
        <v>3</v>
      </c>
      <c r="E191">
        <v>0</v>
      </c>
      <c r="F191">
        <v>0</v>
      </c>
      <c r="G191">
        <v>0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A194" t="s">
        <v>185</v>
      </c>
      <c r="B194" t="s">
        <v>45</v>
      </c>
      <c r="C194">
        <v>66</v>
      </c>
      <c r="D194">
        <v>1</v>
      </c>
      <c r="E194">
        <v>7.4459999999999997</v>
      </c>
      <c r="F194">
        <v>7.4459999999999997</v>
      </c>
      <c r="G194">
        <v>0</v>
      </c>
      <c r="H194" s="7">
        <f>AVERAGE(F194:F198)/B$13</f>
        <v>80.193078324225866</v>
      </c>
      <c r="I194" s="7">
        <f>STDEV(F194:F198)/B$13</f>
        <v>1.2505107599136109</v>
      </c>
      <c r="J194" s="7">
        <f>I194/H194*100</f>
        <v>1.5593749311601608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A195" t="s">
        <v>185</v>
      </c>
      <c r="B195" t="s">
        <v>45</v>
      </c>
      <c r="C195">
        <v>66</v>
      </c>
      <c r="D195">
        <v>2</v>
      </c>
      <c r="E195">
        <v>7.3490000000000002</v>
      </c>
      <c r="F195">
        <v>7.3490000000000002</v>
      </c>
      <c r="G195">
        <v>0</v>
      </c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A196" t="s">
        <v>185</v>
      </c>
      <c r="B196" t="s">
        <v>45</v>
      </c>
      <c r="C196">
        <v>66</v>
      </c>
      <c r="D196">
        <v>3</v>
      </c>
      <c r="E196">
        <v>7.218</v>
      </c>
      <c r="F196">
        <v>7.218</v>
      </c>
      <c r="G196">
        <v>0</v>
      </c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t="s">
        <v>190</v>
      </c>
      <c r="B199" t="s">
        <v>47</v>
      </c>
      <c r="C199">
        <v>67</v>
      </c>
      <c r="D199">
        <v>1</v>
      </c>
      <c r="E199">
        <v>5.1449999999999996</v>
      </c>
      <c r="F199">
        <v>5.1449999999999996</v>
      </c>
      <c r="G199">
        <v>0</v>
      </c>
      <c r="H199" s="7">
        <f>AVERAGE(F199:F203)/B$13</f>
        <v>56.280510018214926</v>
      </c>
      <c r="I199" s="7">
        <f>STDEV(F199:F203)/B$13</f>
        <v>0.39591411556191308</v>
      </c>
      <c r="J199" s="7">
        <f>I199/H199*100</f>
        <v>0.70346575650038945</v>
      </c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A200" t="s">
        <v>190</v>
      </c>
      <c r="B200" t="s">
        <v>47</v>
      </c>
      <c r="C200">
        <v>67</v>
      </c>
      <c r="D200">
        <v>2</v>
      </c>
      <c r="E200">
        <v>5.1879999999999997</v>
      </c>
      <c r="F200">
        <v>5.1879999999999997</v>
      </c>
      <c r="G200">
        <v>0</v>
      </c>
      <c r="H200" s="7"/>
      <c r="I200" s="7"/>
      <c r="J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A201" t="s">
        <v>190</v>
      </c>
      <c r="B201" t="s">
        <v>47</v>
      </c>
      <c r="C201">
        <v>67</v>
      </c>
      <c r="D201">
        <v>3</v>
      </c>
      <c r="E201">
        <v>5.1159999999999997</v>
      </c>
      <c r="F201">
        <v>5.1159999999999997</v>
      </c>
      <c r="G201">
        <v>0</v>
      </c>
      <c r="H201" s="7"/>
      <c r="I201" s="7"/>
      <c r="J201" s="7"/>
    </row>
    <row r="202" spans="1:24" x14ac:dyDescent="0.2">
      <c r="H202" s="7"/>
      <c r="I202" s="7"/>
      <c r="J202" s="7"/>
    </row>
    <row r="203" spans="1:24" x14ac:dyDescent="0.2">
      <c r="H203" s="7"/>
      <c r="I203" s="7"/>
      <c r="J203" s="7"/>
    </row>
    <row r="204" spans="1:24" x14ac:dyDescent="0.2">
      <c r="A204" t="s">
        <v>195</v>
      </c>
      <c r="B204" t="s">
        <v>49</v>
      </c>
      <c r="C204">
        <v>68</v>
      </c>
      <c r="D204">
        <v>1</v>
      </c>
      <c r="E204">
        <v>3.1120000000000001</v>
      </c>
      <c r="G204">
        <v>1</v>
      </c>
      <c r="H204" s="7">
        <f>AVERAGE(F204:F208)/B$13</f>
        <v>37.428051001821501</v>
      </c>
      <c r="I204" s="7">
        <f>STDEV(F204:F208)/B$13</f>
        <v>0.58999525350289284</v>
      </c>
      <c r="J204" s="7">
        <f>I204/H204*100</f>
        <v>1.5763451147220564</v>
      </c>
    </row>
    <row r="205" spans="1:24" x14ac:dyDescent="0.2">
      <c r="A205" t="s">
        <v>195</v>
      </c>
      <c r="B205" t="s">
        <v>49</v>
      </c>
      <c r="C205">
        <v>68</v>
      </c>
      <c r="D205">
        <v>2</v>
      </c>
      <c r="E205">
        <v>3.4740000000000002</v>
      </c>
      <c r="F205">
        <v>3.4740000000000002</v>
      </c>
      <c r="G205">
        <v>0</v>
      </c>
      <c r="H205" s="7"/>
      <c r="I205" s="7"/>
      <c r="J205" s="7"/>
    </row>
    <row r="206" spans="1:24" x14ac:dyDescent="0.2">
      <c r="A206" t="s">
        <v>195</v>
      </c>
      <c r="B206" t="s">
        <v>49</v>
      </c>
      <c r="C206">
        <v>68</v>
      </c>
      <c r="D206">
        <v>3</v>
      </c>
      <c r="E206">
        <v>3.238</v>
      </c>
      <c r="G206">
        <v>1</v>
      </c>
      <c r="H206" s="7"/>
      <c r="I206" s="7"/>
      <c r="J206" s="7"/>
    </row>
    <row r="207" spans="1:24" x14ac:dyDescent="0.2">
      <c r="A207" t="s">
        <v>195</v>
      </c>
      <c r="B207" t="s">
        <v>49</v>
      </c>
      <c r="C207">
        <v>68</v>
      </c>
      <c r="D207">
        <v>4</v>
      </c>
      <c r="E207">
        <v>3.4329999999999998</v>
      </c>
      <c r="F207">
        <v>3.4329999999999998</v>
      </c>
      <c r="G207">
        <v>0</v>
      </c>
      <c r="H207" s="7"/>
      <c r="I207" s="7"/>
      <c r="J207" s="7"/>
    </row>
    <row r="208" spans="1:24" x14ac:dyDescent="0.2">
      <c r="A208" t="s">
        <v>195</v>
      </c>
      <c r="B208" t="s">
        <v>49</v>
      </c>
      <c r="C208">
        <v>68</v>
      </c>
      <c r="D208">
        <v>5</v>
      </c>
      <c r="E208">
        <v>3.367</v>
      </c>
      <c r="F208">
        <v>3.367</v>
      </c>
      <c r="G208">
        <v>0</v>
      </c>
      <c r="H208" s="7"/>
      <c r="I208" s="7"/>
      <c r="J208" s="7"/>
    </row>
    <row r="209" spans="1:10" x14ac:dyDescent="0.2">
      <c r="H209" s="7"/>
      <c r="I209" s="7"/>
      <c r="J209" s="7"/>
    </row>
    <row r="210" spans="1:10" x14ac:dyDescent="0.2">
      <c r="H210" s="7"/>
      <c r="I210" s="7"/>
      <c r="J210" s="7"/>
    </row>
    <row r="211" spans="1:10" x14ac:dyDescent="0.2">
      <c r="A211" t="s">
        <v>67</v>
      </c>
      <c r="B211" t="s">
        <v>68</v>
      </c>
      <c r="C211">
        <v>20</v>
      </c>
      <c r="D211">
        <v>1</v>
      </c>
      <c r="E211">
        <v>5.3780000000000001</v>
      </c>
      <c r="G211">
        <v>1</v>
      </c>
      <c r="H211" s="7">
        <f>AVERAGE(F211:F215)/B$13</f>
        <v>61.125683060109289</v>
      </c>
      <c r="I211" s="7">
        <f>STDEV(F211:F215)/B$13</f>
        <v>0.94058939592007107</v>
      </c>
      <c r="J211" s="7">
        <f>I211/H211*100</f>
        <v>1.5387793621792689</v>
      </c>
    </row>
    <row r="212" spans="1:10" x14ac:dyDescent="0.2">
      <c r="A212" t="s">
        <v>67</v>
      </c>
      <c r="B212" t="s">
        <v>68</v>
      </c>
      <c r="C212">
        <v>20</v>
      </c>
      <c r="D212">
        <v>2</v>
      </c>
      <c r="E212">
        <v>5.4939999999999998</v>
      </c>
      <c r="F212">
        <v>5.4939999999999998</v>
      </c>
      <c r="G212">
        <v>0</v>
      </c>
      <c r="H212" s="7"/>
      <c r="I212" s="7"/>
      <c r="J212" s="7"/>
    </row>
    <row r="213" spans="1:10" x14ac:dyDescent="0.2">
      <c r="A213" t="s">
        <v>67</v>
      </c>
      <c r="B213" t="s">
        <v>68</v>
      </c>
      <c r="C213">
        <v>20</v>
      </c>
      <c r="D213">
        <v>3</v>
      </c>
      <c r="E213">
        <v>5.65</v>
      </c>
      <c r="F213">
        <v>5.65</v>
      </c>
      <c r="G213">
        <v>0</v>
      </c>
      <c r="H213" s="7"/>
      <c r="I213" s="7"/>
      <c r="J213" s="7"/>
    </row>
    <row r="214" spans="1:10" x14ac:dyDescent="0.2">
      <c r="A214" t="s">
        <v>67</v>
      </c>
      <c r="B214" t="s">
        <v>68</v>
      </c>
      <c r="C214">
        <v>20</v>
      </c>
      <c r="D214">
        <v>4</v>
      </c>
      <c r="E214">
        <v>5.6349999999999998</v>
      </c>
      <c r="F214">
        <v>5.6349999999999998</v>
      </c>
      <c r="G214">
        <v>0</v>
      </c>
      <c r="H214" s="7"/>
      <c r="I214" s="7"/>
      <c r="J214" s="7"/>
    </row>
    <row r="215" spans="1:10" x14ac:dyDescent="0.2">
      <c r="H215" s="7"/>
      <c r="I215" s="7"/>
      <c r="J215" s="7"/>
    </row>
    <row r="216" spans="1:10" x14ac:dyDescent="0.2">
      <c r="H216" s="7"/>
      <c r="I216" s="7"/>
      <c r="J216" s="7"/>
    </row>
    <row r="217" spans="1:10" x14ac:dyDescent="0.2">
      <c r="A217" t="s">
        <v>69</v>
      </c>
      <c r="B217" t="s">
        <v>68</v>
      </c>
      <c r="C217">
        <v>21</v>
      </c>
      <c r="D217">
        <v>1</v>
      </c>
      <c r="E217">
        <v>5.3570000000000002</v>
      </c>
      <c r="F217">
        <v>5.3570000000000002</v>
      </c>
      <c r="G217">
        <v>0</v>
      </c>
      <c r="H217" s="7">
        <f>AVERAGE(F217:F221)/B$13</f>
        <v>59.661202185792355</v>
      </c>
      <c r="I217" s="7">
        <f>STDEV(F217:F221)/B$13</f>
        <v>0.96639463995686503</v>
      </c>
      <c r="J217" s="7">
        <f>I217/H217*100</f>
        <v>1.6198041684567348</v>
      </c>
    </row>
    <row r="218" spans="1:10" x14ac:dyDescent="0.2">
      <c r="A218" t="s">
        <v>69</v>
      </c>
      <c r="B218" t="s">
        <v>68</v>
      </c>
      <c r="C218">
        <v>21</v>
      </c>
      <c r="D218">
        <v>2</v>
      </c>
      <c r="E218">
        <v>5.5140000000000002</v>
      </c>
      <c r="F218">
        <v>5.5140000000000002</v>
      </c>
      <c r="G218">
        <v>0</v>
      </c>
      <c r="H218" s="7"/>
      <c r="I218" s="7"/>
      <c r="J218" s="7"/>
    </row>
    <row r="219" spans="1:10" x14ac:dyDescent="0.2">
      <c r="A219" t="s">
        <v>69</v>
      </c>
      <c r="B219" t="s">
        <v>68</v>
      </c>
      <c r="C219">
        <v>21</v>
      </c>
      <c r="D219">
        <v>3</v>
      </c>
      <c r="E219">
        <v>5.5060000000000002</v>
      </c>
      <c r="F219">
        <v>5.5060000000000002</v>
      </c>
      <c r="G219">
        <v>0</v>
      </c>
      <c r="H219" s="7"/>
      <c r="I219" s="7"/>
      <c r="J219" s="7"/>
    </row>
    <row r="220" spans="1:10" x14ac:dyDescent="0.2">
      <c r="H220" s="7"/>
      <c r="I220" s="7"/>
      <c r="J220" s="7"/>
    </row>
    <row r="221" spans="1:10" x14ac:dyDescent="0.2">
      <c r="H221" s="7"/>
      <c r="I221" s="7"/>
      <c r="J221" s="7"/>
    </row>
    <row r="222" spans="1:10" x14ac:dyDescent="0.2">
      <c r="A222" t="s">
        <v>70</v>
      </c>
      <c r="B222" t="s">
        <v>71</v>
      </c>
      <c r="C222">
        <v>22</v>
      </c>
      <c r="D222">
        <v>1</v>
      </c>
      <c r="E222">
        <v>5.7759999999999998</v>
      </c>
      <c r="F222">
        <v>5.7759999999999998</v>
      </c>
      <c r="G222">
        <v>0</v>
      </c>
      <c r="H222" s="7">
        <f>AVERAGE(F222:F226)/B$13</f>
        <v>63.40255009107468</v>
      </c>
      <c r="I222" s="7">
        <f>STDEV(F222:F226)/B$13</f>
        <v>0.3974196886796158</v>
      </c>
      <c r="J222" s="7">
        <f>I222/H222*100</f>
        <v>0.62681972272210151</v>
      </c>
    </row>
    <row r="223" spans="1:10" x14ac:dyDescent="0.2">
      <c r="A223" t="s">
        <v>70</v>
      </c>
      <c r="B223" t="s">
        <v>71</v>
      </c>
      <c r="C223">
        <v>22</v>
      </c>
      <c r="D223">
        <v>2</v>
      </c>
      <c r="E223">
        <v>5.843</v>
      </c>
      <c r="F223">
        <v>5.843</v>
      </c>
      <c r="G223">
        <v>0</v>
      </c>
      <c r="H223" s="7"/>
      <c r="I223" s="7"/>
      <c r="J223" s="7"/>
    </row>
    <row r="224" spans="1:10" x14ac:dyDescent="0.2">
      <c r="A224" t="s">
        <v>70</v>
      </c>
      <c r="B224" t="s">
        <v>71</v>
      </c>
      <c r="C224">
        <v>22</v>
      </c>
      <c r="D224">
        <v>3</v>
      </c>
      <c r="E224">
        <v>5.7850000000000001</v>
      </c>
      <c r="F224">
        <v>5.7850000000000001</v>
      </c>
      <c r="G224">
        <v>0</v>
      </c>
      <c r="H224" s="7"/>
      <c r="I224" s="7"/>
      <c r="J224" s="7"/>
    </row>
    <row r="225" spans="1:10" x14ac:dyDescent="0.2">
      <c r="H225" s="7"/>
      <c r="I225" s="7"/>
      <c r="J225" s="7"/>
    </row>
    <row r="226" spans="1:10" x14ac:dyDescent="0.2">
      <c r="H226" s="7"/>
      <c r="I226" s="7"/>
      <c r="J226" s="7"/>
    </row>
    <row r="227" spans="1:10" x14ac:dyDescent="0.2">
      <c r="A227" t="s">
        <v>72</v>
      </c>
      <c r="B227" t="s">
        <v>71</v>
      </c>
      <c r="C227">
        <v>23</v>
      </c>
      <c r="D227">
        <v>1</v>
      </c>
      <c r="E227">
        <v>5.6959999999999997</v>
      </c>
      <c r="F227">
        <v>5.6959999999999997</v>
      </c>
      <c r="G227">
        <v>0</v>
      </c>
      <c r="H227" s="7">
        <f>AVERAGE(F227:F231)/B$13</f>
        <v>62.648451730418941</v>
      </c>
      <c r="I227" s="7">
        <f>STDEV(F227:F231)/B$13</f>
        <v>0.4713834057198813</v>
      </c>
      <c r="J227" s="7">
        <f>I227/H227*100</f>
        <v>0.75242626545390134</v>
      </c>
    </row>
    <row r="228" spans="1:10" x14ac:dyDescent="0.2">
      <c r="A228" t="s">
        <v>72</v>
      </c>
      <c r="B228" t="s">
        <v>71</v>
      </c>
      <c r="C228">
        <v>23</v>
      </c>
      <c r="D228">
        <v>2</v>
      </c>
      <c r="E228">
        <v>5.7210000000000001</v>
      </c>
      <c r="F228">
        <v>5.7210000000000001</v>
      </c>
      <c r="G228">
        <v>0</v>
      </c>
      <c r="H228" s="7"/>
      <c r="I228" s="7"/>
      <c r="J228" s="7"/>
    </row>
    <row r="229" spans="1:10" x14ac:dyDescent="0.2">
      <c r="A229" t="s">
        <v>72</v>
      </c>
      <c r="B229" t="s">
        <v>71</v>
      </c>
      <c r="C229">
        <v>23</v>
      </c>
      <c r="D229">
        <v>3</v>
      </c>
      <c r="E229">
        <v>5.78</v>
      </c>
      <c r="F229">
        <v>5.78</v>
      </c>
      <c r="G229">
        <v>0</v>
      </c>
      <c r="H229" s="7"/>
      <c r="I229" s="7"/>
      <c r="J229" s="7"/>
    </row>
    <row r="230" spans="1:10" x14ac:dyDescent="0.2">
      <c r="H230" s="7"/>
      <c r="I230" s="7"/>
      <c r="J230" s="7"/>
    </row>
    <row r="231" spans="1:10" x14ac:dyDescent="0.2">
      <c r="H231" s="7"/>
      <c r="I231" s="7"/>
      <c r="J231" s="7"/>
    </row>
    <row r="232" spans="1:10" x14ac:dyDescent="0.2">
      <c r="A232" t="s">
        <v>73</v>
      </c>
      <c r="B232" t="s">
        <v>74</v>
      </c>
      <c r="C232">
        <v>24</v>
      </c>
      <c r="D232">
        <v>1</v>
      </c>
      <c r="E232">
        <v>5.4089999999999998</v>
      </c>
      <c r="F232">
        <v>5.4089999999999998</v>
      </c>
      <c r="G232">
        <v>0</v>
      </c>
      <c r="H232" s="7">
        <f>AVERAGE(F232:F236)/B$13</f>
        <v>59.045537340619319</v>
      </c>
      <c r="I232" s="7">
        <f>STDEV(F232:F236)/B$13</f>
        <v>0.2957558250607612</v>
      </c>
      <c r="J232" s="7">
        <f>I232/H232*100</f>
        <v>0.50089445939769828</v>
      </c>
    </row>
    <row r="233" spans="1:10" x14ac:dyDescent="0.2">
      <c r="A233" t="s">
        <v>73</v>
      </c>
      <c r="B233" t="s">
        <v>74</v>
      </c>
      <c r="C233">
        <v>24</v>
      </c>
      <c r="D233">
        <v>2</v>
      </c>
      <c r="E233">
        <v>5.4260000000000002</v>
      </c>
      <c r="F233">
        <v>5.4260000000000002</v>
      </c>
      <c r="G233">
        <v>0</v>
      </c>
      <c r="H233" s="7"/>
      <c r="I233" s="7"/>
      <c r="J233" s="7"/>
    </row>
    <row r="234" spans="1:10" x14ac:dyDescent="0.2">
      <c r="A234" t="s">
        <v>73</v>
      </c>
      <c r="B234" t="s">
        <v>74</v>
      </c>
      <c r="C234">
        <v>24</v>
      </c>
      <c r="D234">
        <v>3</v>
      </c>
      <c r="E234">
        <v>7.133</v>
      </c>
      <c r="G234">
        <v>1</v>
      </c>
      <c r="H234" s="7"/>
      <c r="I234" s="7"/>
      <c r="J234" s="7"/>
    </row>
    <row r="235" spans="1:10" x14ac:dyDescent="0.2">
      <c r="A235" t="s">
        <v>73</v>
      </c>
      <c r="B235" t="s">
        <v>74</v>
      </c>
      <c r="C235">
        <v>24</v>
      </c>
      <c r="D235">
        <v>4</v>
      </c>
      <c r="E235">
        <v>5.3730000000000002</v>
      </c>
      <c r="F235">
        <v>5.3730000000000002</v>
      </c>
      <c r="G235">
        <v>0</v>
      </c>
      <c r="H235" s="7"/>
      <c r="I235" s="7"/>
      <c r="J235" s="7"/>
    </row>
    <row r="236" spans="1:10" x14ac:dyDescent="0.2">
      <c r="H236" s="7"/>
      <c r="I236" s="7"/>
      <c r="J236" s="7"/>
    </row>
    <row r="237" spans="1:10" x14ac:dyDescent="0.2">
      <c r="H237" s="7"/>
      <c r="I237" s="7"/>
      <c r="J237" s="7"/>
    </row>
    <row r="238" spans="1:10" x14ac:dyDescent="0.2">
      <c r="A238" t="s">
        <v>75</v>
      </c>
      <c r="B238" t="s">
        <v>74</v>
      </c>
      <c r="C238">
        <v>25</v>
      </c>
      <c r="D238">
        <v>1</v>
      </c>
      <c r="E238">
        <v>5.593</v>
      </c>
      <c r="F238">
        <v>5.593</v>
      </c>
      <c r="G238">
        <v>0</v>
      </c>
      <c r="H238" s="7">
        <f>AVERAGE(F238:F242)/B$13</f>
        <v>60.418943533697636</v>
      </c>
      <c r="I238" s="7">
        <f>STDEV(F238:F242)/B$13</f>
        <v>0.68429033113764137</v>
      </c>
      <c r="J238" s="7">
        <f>I238/H238*100</f>
        <v>1.1325757967879562</v>
      </c>
    </row>
    <row r="239" spans="1:10" x14ac:dyDescent="0.2">
      <c r="A239" t="s">
        <v>75</v>
      </c>
      <c r="B239" t="s">
        <v>74</v>
      </c>
      <c r="C239">
        <v>25</v>
      </c>
      <c r="D239">
        <v>2</v>
      </c>
      <c r="E239">
        <v>5.468</v>
      </c>
      <c r="F239">
        <v>5.468</v>
      </c>
      <c r="G239">
        <v>0</v>
      </c>
      <c r="H239" s="7"/>
      <c r="I239" s="7"/>
      <c r="J239" s="7"/>
    </row>
    <row r="240" spans="1:10" x14ac:dyDescent="0.2">
      <c r="A240" t="s">
        <v>75</v>
      </c>
      <c r="B240" t="s">
        <v>74</v>
      </c>
      <c r="C240">
        <v>25</v>
      </c>
      <c r="D240">
        <v>3</v>
      </c>
      <c r="E240">
        <v>5.2960000000000003</v>
      </c>
      <c r="G240">
        <v>1</v>
      </c>
      <c r="H240" s="7"/>
      <c r="I240" s="7"/>
      <c r="J240" s="7"/>
    </row>
    <row r="241" spans="1:10" x14ac:dyDescent="0.2">
      <c r="A241" t="s">
        <v>75</v>
      </c>
      <c r="B241" t="s">
        <v>74</v>
      </c>
      <c r="C241">
        <v>25</v>
      </c>
      <c r="D241">
        <v>4</v>
      </c>
      <c r="E241">
        <v>5.524</v>
      </c>
      <c r="F241">
        <v>5.524</v>
      </c>
      <c r="G241">
        <v>0</v>
      </c>
      <c r="H241" s="7"/>
      <c r="I241" s="7"/>
      <c r="J241" s="7"/>
    </row>
    <row r="242" spans="1:10" x14ac:dyDescent="0.2">
      <c r="H242" s="7"/>
      <c r="I242" s="7"/>
      <c r="J242" s="7"/>
    </row>
    <row r="243" spans="1:10" x14ac:dyDescent="0.2">
      <c r="H243" s="7"/>
      <c r="I243" s="7"/>
      <c r="J243" s="7"/>
    </row>
    <row r="244" spans="1:10" x14ac:dyDescent="0.2">
      <c r="A244" t="s">
        <v>76</v>
      </c>
      <c r="B244" t="s">
        <v>74</v>
      </c>
      <c r="C244">
        <v>26</v>
      </c>
      <c r="D244">
        <v>1</v>
      </c>
      <c r="E244">
        <v>5.3220000000000001</v>
      </c>
      <c r="F244">
        <v>5.3220000000000001</v>
      </c>
      <c r="G244">
        <v>0</v>
      </c>
      <c r="H244" s="7">
        <f>AVERAGE(F244:F248)/B$13</f>
        <v>58.469945355191264</v>
      </c>
      <c r="I244" s="7">
        <f>STDEV(F244:F248)/B$13</f>
        <v>0.68704846537712183</v>
      </c>
      <c r="J244" s="7">
        <f>I244/H244*100</f>
        <v>1.1750455062057317</v>
      </c>
    </row>
    <row r="245" spans="1:10" x14ac:dyDescent="0.2">
      <c r="A245" t="s">
        <v>76</v>
      </c>
      <c r="B245" t="s">
        <v>74</v>
      </c>
      <c r="C245">
        <v>26</v>
      </c>
      <c r="D245">
        <v>2</v>
      </c>
      <c r="E245">
        <v>5.4219999999999997</v>
      </c>
      <c r="F245">
        <v>5.4219999999999997</v>
      </c>
      <c r="G245">
        <v>0</v>
      </c>
      <c r="H245" s="7"/>
      <c r="I245" s="7"/>
      <c r="J245" s="7"/>
    </row>
    <row r="246" spans="1:10" x14ac:dyDescent="0.2">
      <c r="A246" t="s">
        <v>76</v>
      </c>
      <c r="B246" t="s">
        <v>74</v>
      </c>
      <c r="C246">
        <v>26</v>
      </c>
      <c r="D246">
        <v>3</v>
      </c>
      <c r="E246">
        <v>5.306</v>
      </c>
      <c r="F246">
        <v>5.306</v>
      </c>
      <c r="G246">
        <v>0</v>
      </c>
      <c r="H246" s="7"/>
      <c r="I246" s="7"/>
      <c r="J246" s="7"/>
    </row>
    <row r="247" spans="1:10" x14ac:dyDescent="0.2">
      <c r="H247" s="7"/>
      <c r="I247" s="7"/>
      <c r="J247" s="7"/>
    </row>
    <row r="248" spans="1:10" x14ac:dyDescent="0.2">
      <c r="H248" s="7"/>
      <c r="I248" s="7"/>
      <c r="J248" s="7"/>
    </row>
    <row r="249" spans="1:10" x14ac:dyDescent="0.2">
      <c r="A249" t="s">
        <v>77</v>
      </c>
      <c r="B249" t="s">
        <v>78</v>
      </c>
      <c r="C249">
        <v>27</v>
      </c>
      <c r="D249">
        <v>1</v>
      </c>
      <c r="E249">
        <v>5.49</v>
      </c>
      <c r="F249">
        <v>5.49</v>
      </c>
      <c r="G249">
        <v>0</v>
      </c>
      <c r="H249" s="7">
        <f>AVERAGE(F249:F253)/B$13</f>
        <v>60.568306010928971</v>
      </c>
      <c r="I249" s="7">
        <f>STDEV(F249:F253)/B$13</f>
        <v>0.49228877069093702</v>
      </c>
      <c r="J249" s="7">
        <f>I249/H249*100</f>
        <v>0.81278279534862385</v>
      </c>
    </row>
    <row r="250" spans="1:10" x14ac:dyDescent="0.2">
      <c r="A250" t="s">
        <v>77</v>
      </c>
      <c r="B250" t="s">
        <v>78</v>
      </c>
      <c r="C250">
        <v>27</v>
      </c>
      <c r="D250">
        <v>2</v>
      </c>
      <c r="E250">
        <v>5.5670000000000002</v>
      </c>
      <c r="F250">
        <v>5.5670000000000002</v>
      </c>
      <c r="G250">
        <v>0</v>
      </c>
      <c r="H250" s="7"/>
      <c r="I250" s="7"/>
      <c r="J250" s="7"/>
    </row>
    <row r="251" spans="1:10" x14ac:dyDescent="0.2">
      <c r="A251" t="s">
        <v>77</v>
      </c>
      <c r="B251" t="s">
        <v>78</v>
      </c>
      <c r="C251">
        <v>27</v>
      </c>
      <c r="D251">
        <v>3</v>
      </c>
      <c r="E251">
        <v>5.569</v>
      </c>
      <c r="F251">
        <v>5.569</v>
      </c>
      <c r="G251">
        <v>0</v>
      </c>
      <c r="H251" s="7"/>
      <c r="I251" s="7"/>
      <c r="J251" s="7"/>
    </row>
    <row r="252" spans="1:10" x14ac:dyDescent="0.2">
      <c r="H252" s="7"/>
      <c r="I252" s="7"/>
      <c r="J252" s="7"/>
    </row>
    <row r="253" spans="1:10" x14ac:dyDescent="0.2">
      <c r="H253" s="7"/>
      <c r="I253" s="7"/>
      <c r="J253" s="7"/>
    </row>
    <row r="254" spans="1:10" x14ac:dyDescent="0.2">
      <c r="A254" t="s">
        <v>79</v>
      </c>
      <c r="B254" t="s">
        <v>78</v>
      </c>
      <c r="C254">
        <v>28</v>
      </c>
      <c r="D254">
        <v>1</v>
      </c>
      <c r="E254">
        <v>5.5960000000000001</v>
      </c>
      <c r="F254">
        <v>5.5960000000000001</v>
      </c>
      <c r="G254">
        <v>0</v>
      </c>
      <c r="H254" s="7">
        <f>AVERAGE(F254:F258)/B$13</f>
        <v>61.457194899817857</v>
      </c>
      <c r="I254" s="7">
        <f>STDEV(F254:F258)/B$13</f>
        <v>0.62441906671083325</v>
      </c>
      <c r="J254" s="7">
        <f>I254/H254*100</f>
        <v>1.0160227256201759</v>
      </c>
    </row>
    <row r="255" spans="1:10" x14ac:dyDescent="0.2">
      <c r="A255" t="s">
        <v>79</v>
      </c>
      <c r="B255" t="s">
        <v>78</v>
      </c>
      <c r="C255">
        <v>28</v>
      </c>
      <c r="D255">
        <v>2</v>
      </c>
      <c r="E255">
        <v>5.585</v>
      </c>
      <c r="F255">
        <v>5.585</v>
      </c>
      <c r="G255">
        <v>0</v>
      </c>
      <c r="H255" s="7"/>
      <c r="I255" s="7"/>
      <c r="J255" s="7"/>
    </row>
    <row r="256" spans="1:10" x14ac:dyDescent="0.2">
      <c r="A256" t="s">
        <v>79</v>
      </c>
      <c r="B256" t="s">
        <v>78</v>
      </c>
      <c r="C256">
        <v>28</v>
      </c>
      <c r="D256">
        <v>3</v>
      </c>
      <c r="E256">
        <v>5.6890000000000001</v>
      </c>
      <c r="F256">
        <v>5.6890000000000001</v>
      </c>
      <c r="G256">
        <v>0</v>
      </c>
      <c r="H256" s="7"/>
      <c r="I256" s="7"/>
      <c r="J256" s="7"/>
    </row>
    <row r="257" spans="1:10" x14ac:dyDescent="0.2">
      <c r="H257" s="7"/>
      <c r="I257" s="7"/>
      <c r="J257" s="7"/>
    </row>
    <row r="258" spans="1:10" x14ac:dyDescent="0.2">
      <c r="H258" s="7"/>
      <c r="I258" s="7"/>
      <c r="J258" s="7"/>
    </row>
    <row r="259" spans="1:10" x14ac:dyDescent="0.2">
      <c r="A259" t="s">
        <v>80</v>
      </c>
      <c r="B259" t="s">
        <v>81</v>
      </c>
      <c r="C259">
        <v>29</v>
      </c>
      <c r="D259">
        <v>1</v>
      </c>
      <c r="E259">
        <v>5.7290000000000001</v>
      </c>
      <c r="F259">
        <v>5.7290000000000001</v>
      </c>
      <c r="G259">
        <v>0</v>
      </c>
      <c r="H259" s="7">
        <f>AVERAGE(F259:F263)/B$13</f>
        <v>62.710382513661202</v>
      </c>
      <c r="I259" s="7">
        <f>STDEV(F259:F263)/B$13</f>
        <v>0.54764895372098643</v>
      </c>
      <c r="J259" s="7">
        <f>I259/H259*100</f>
        <v>0.8732986975508934</v>
      </c>
    </row>
    <row r="260" spans="1:10" x14ac:dyDescent="0.2">
      <c r="A260" t="s">
        <v>80</v>
      </c>
      <c r="B260" t="s">
        <v>81</v>
      </c>
      <c r="C260">
        <v>29</v>
      </c>
      <c r="D260">
        <v>2</v>
      </c>
      <c r="E260">
        <v>5.6929999999999996</v>
      </c>
      <c r="F260">
        <v>5.6929999999999996</v>
      </c>
      <c r="G260">
        <v>0</v>
      </c>
      <c r="H260" s="7"/>
      <c r="I260" s="7"/>
      <c r="J260" s="7"/>
    </row>
    <row r="261" spans="1:10" x14ac:dyDescent="0.2">
      <c r="A261" t="s">
        <v>80</v>
      </c>
      <c r="B261" t="s">
        <v>81</v>
      </c>
      <c r="C261">
        <v>29</v>
      </c>
      <c r="D261">
        <v>3</v>
      </c>
      <c r="E261">
        <v>5.7919999999999998</v>
      </c>
      <c r="F261">
        <v>5.7919999999999998</v>
      </c>
      <c r="G261">
        <v>0</v>
      </c>
      <c r="H261" s="7"/>
      <c r="I261" s="7"/>
      <c r="J261" s="7"/>
    </row>
    <row r="262" spans="1:10" x14ac:dyDescent="0.2"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A264" t="s">
        <v>82</v>
      </c>
      <c r="B264" t="s">
        <v>81</v>
      </c>
      <c r="C264">
        <v>30</v>
      </c>
      <c r="D264">
        <v>1</v>
      </c>
      <c r="E264">
        <v>5.7450000000000001</v>
      </c>
      <c r="F264">
        <v>5.7450000000000001</v>
      </c>
      <c r="G264">
        <v>0</v>
      </c>
      <c r="H264" s="7">
        <f>AVERAGE(F264:F268)/B$13</f>
        <v>63.253187613843352</v>
      </c>
      <c r="I264" s="7">
        <f>STDEV(F264:F268)/B$13</f>
        <v>0.40382969648236161</v>
      </c>
      <c r="J264" s="7">
        <f>I264/H264*100</f>
        <v>0.63843374811039721</v>
      </c>
    </row>
    <row r="265" spans="1:10" x14ac:dyDescent="0.2">
      <c r="A265" t="s">
        <v>82</v>
      </c>
      <c r="B265" t="s">
        <v>81</v>
      </c>
      <c r="C265">
        <v>30</v>
      </c>
      <c r="D265">
        <v>2</v>
      </c>
      <c r="E265">
        <v>5.8090000000000002</v>
      </c>
      <c r="F265">
        <v>5.8090000000000002</v>
      </c>
      <c r="G265">
        <v>0</v>
      </c>
      <c r="H265" s="7"/>
      <c r="I265" s="7"/>
      <c r="J265" s="7"/>
    </row>
    <row r="266" spans="1:10" x14ac:dyDescent="0.2">
      <c r="A266" t="s">
        <v>82</v>
      </c>
      <c r="B266" t="s">
        <v>81</v>
      </c>
      <c r="C266">
        <v>30</v>
      </c>
      <c r="D266">
        <v>3</v>
      </c>
      <c r="E266">
        <v>5.8090000000000002</v>
      </c>
      <c r="F266">
        <v>5.8090000000000002</v>
      </c>
      <c r="G266">
        <v>0</v>
      </c>
      <c r="H266" s="7"/>
      <c r="I266" s="7"/>
      <c r="J266" s="7"/>
    </row>
    <row r="267" spans="1:10" x14ac:dyDescent="0.2"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A269" t="s">
        <v>83</v>
      </c>
      <c r="B269" t="s">
        <v>35</v>
      </c>
      <c r="C269">
        <v>0</v>
      </c>
      <c r="D269">
        <v>1</v>
      </c>
      <c r="E269">
        <v>0.17480000000000001</v>
      </c>
      <c r="G269">
        <v>1</v>
      </c>
      <c r="H269" s="7">
        <f>AVERAGE(F269:F273)/B$13</f>
        <v>0</v>
      </c>
      <c r="I269" s="7">
        <f>STDEV(F269:F273)/B$13</f>
        <v>0</v>
      </c>
      <c r="J269" s="7" t="e">
        <f>I269/H269*100</f>
        <v>#DIV/0!</v>
      </c>
    </row>
    <row r="270" spans="1:10" x14ac:dyDescent="0.2">
      <c r="A270" t="s">
        <v>83</v>
      </c>
      <c r="B270" t="s">
        <v>35</v>
      </c>
      <c r="C270">
        <v>0</v>
      </c>
      <c r="D270">
        <v>2</v>
      </c>
      <c r="E270">
        <v>0</v>
      </c>
      <c r="F270">
        <v>0</v>
      </c>
      <c r="G270">
        <v>0</v>
      </c>
      <c r="H270" s="7"/>
      <c r="I270" s="7"/>
      <c r="J270" s="7"/>
    </row>
    <row r="271" spans="1:10" x14ac:dyDescent="0.2">
      <c r="A271" t="s">
        <v>83</v>
      </c>
      <c r="B271" t="s">
        <v>35</v>
      </c>
      <c r="C271">
        <v>0</v>
      </c>
      <c r="D271">
        <v>3</v>
      </c>
      <c r="E271">
        <v>0</v>
      </c>
      <c r="F271">
        <v>0</v>
      </c>
      <c r="G271">
        <v>0</v>
      </c>
      <c r="H271" s="7"/>
      <c r="I271" s="7"/>
      <c r="J271" s="7"/>
    </row>
    <row r="272" spans="1:10" x14ac:dyDescent="0.2">
      <c r="A272" t="s">
        <v>83</v>
      </c>
      <c r="B272" t="s">
        <v>35</v>
      </c>
      <c r="C272">
        <v>0</v>
      </c>
      <c r="D272">
        <v>4</v>
      </c>
      <c r="E272">
        <v>0</v>
      </c>
      <c r="F272">
        <v>0</v>
      </c>
      <c r="G272">
        <v>0</v>
      </c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A275" t="s">
        <v>83</v>
      </c>
      <c r="B275" t="s">
        <v>35</v>
      </c>
      <c r="C275">
        <v>0</v>
      </c>
      <c r="D275">
        <v>1</v>
      </c>
      <c r="E275">
        <v>0.14960000000000001</v>
      </c>
      <c r="F275">
        <v>0.14960000000000001</v>
      </c>
      <c r="G275">
        <v>0</v>
      </c>
      <c r="H275" s="7">
        <f>AVERAGE(F275:F279)/B$13</f>
        <v>0.83023679417122043</v>
      </c>
      <c r="I275" s="7">
        <f>STDEV(F275:F279)/B$13</f>
        <v>0.8177845904990767</v>
      </c>
      <c r="J275" s="7">
        <f>I275/H275*100</f>
        <v>98.500162392275797</v>
      </c>
    </row>
    <row r="276" spans="1:10" x14ac:dyDescent="0.2">
      <c r="A276" t="s">
        <v>83</v>
      </c>
      <c r="B276" t="s">
        <v>35</v>
      </c>
      <c r="C276">
        <v>0</v>
      </c>
      <c r="D276">
        <v>2</v>
      </c>
      <c r="E276">
        <v>7.8299999999999995E-2</v>
      </c>
      <c r="F276">
        <v>7.8299999999999995E-2</v>
      </c>
      <c r="G276">
        <v>0</v>
      </c>
      <c r="H276" s="7"/>
      <c r="I276" s="7"/>
      <c r="J276" s="7"/>
    </row>
    <row r="277" spans="1:10" x14ac:dyDescent="0.2">
      <c r="A277" t="s">
        <v>83</v>
      </c>
      <c r="B277" t="s">
        <v>35</v>
      </c>
      <c r="C277">
        <v>0</v>
      </c>
      <c r="D277">
        <v>3</v>
      </c>
      <c r="E277">
        <v>0</v>
      </c>
      <c r="F277">
        <v>0</v>
      </c>
      <c r="G277">
        <v>0</v>
      </c>
      <c r="H277" s="7"/>
      <c r="I277" s="7"/>
      <c r="J277" s="7"/>
    </row>
    <row r="278" spans="1:10" x14ac:dyDescent="0.2">
      <c r="H278" s="7"/>
      <c r="I278" s="7"/>
      <c r="J278" s="7"/>
    </row>
    <row r="279" spans="1:10" x14ac:dyDescent="0.2">
      <c r="H279" s="7"/>
      <c r="I279" s="7"/>
      <c r="J279" s="7"/>
    </row>
    <row r="280" spans="1:10" x14ac:dyDescent="0.2">
      <c r="A280" t="s">
        <v>83</v>
      </c>
      <c r="B280" t="s">
        <v>35</v>
      </c>
      <c r="C280">
        <v>0</v>
      </c>
      <c r="D280">
        <v>1</v>
      </c>
      <c r="E280">
        <v>0</v>
      </c>
      <c r="F280">
        <v>0</v>
      </c>
      <c r="G280">
        <v>0</v>
      </c>
      <c r="H280" s="7">
        <f>AVERAGE(F280:F284)/B$13</f>
        <v>0.42659380692167576</v>
      </c>
      <c r="I280" s="7">
        <f>STDEV(F280:F284)/B$13</f>
        <v>0.73888214778257022</v>
      </c>
      <c r="J280" s="7">
        <f>I280/H280*100</f>
        <v>173.20508075688775</v>
      </c>
    </row>
    <row r="281" spans="1:10" x14ac:dyDescent="0.2">
      <c r="A281" t="s">
        <v>83</v>
      </c>
      <c r="B281" t="s">
        <v>35</v>
      </c>
      <c r="C281">
        <v>0</v>
      </c>
      <c r="D281">
        <v>2</v>
      </c>
      <c r="E281">
        <v>0</v>
      </c>
      <c r="F281">
        <v>0</v>
      </c>
      <c r="G281">
        <v>0</v>
      </c>
      <c r="H281" s="7"/>
      <c r="I281" s="7"/>
      <c r="J281" s="7"/>
    </row>
    <row r="282" spans="1:10" x14ac:dyDescent="0.2">
      <c r="A282" t="s">
        <v>83</v>
      </c>
      <c r="B282" t="s">
        <v>35</v>
      </c>
      <c r="C282">
        <v>0</v>
      </c>
      <c r="D282">
        <v>3</v>
      </c>
      <c r="E282">
        <v>0.1171</v>
      </c>
      <c r="F282">
        <v>0.1171</v>
      </c>
      <c r="G282">
        <v>0</v>
      </c>
      <c r="H282" s="7"/>
      <c r="I282" s="7"/>
      <c r="J282" s="7"/>
    </row>
    <row r="283" spans="1:10" x14ac:dyDescent="0.2"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A285" t="s">
        <v>186</v>
      </c>
      <c r="B285" t="s">
        <v>45</v>
      </c>
      <c r="C285">
        <v>6</v>
      </c>
      <c r="D285">
        <v>1</v>
      </c>
      <c r="E285">
        <v>7.4610000000000003</v>
      </c>
      <c r="F285">
        <v>7.4610000000000003</v>
      </c>
      <c r="G285">
        <v>0</v>
      </c>
      <c r="H285" s="7">
        <f>AVERAGE(F285:F289)/B$13</f>
        <v>81.43169398907105</v>
      </c>
      <c r="I285" s="7">
        <f>STDEV(F285:F289)/B$13</f>
        <v>0.5008279448039169</v>
      </c>
      <c r="J285" s="7">
        <f>I285/H285*100</f>
        <v>0.61502827740650101</v>
      </c>
    </row>
    <row r="286" spans="1:10" x14ac:dyDescent="0.2">
      <c r="A286" t="s">
        <v>186</v>
      </c>
      <c r="B286" t="s">
        <v>45</v>
      </c>
      <c r="C286">
        <v>6</v>
      </c>
      <c r="D286">
        <v>2</v>
      </c>
      <c r="E286">
        <v>7.4009999999999998</v>
      </c>
      <c r="F286">
        <v>7.4009999999999998</v>
      </c>
      <c r="G286">
        <v>0</v>
      </c>
      <c r="H286" s="7"/>
      <c r="I286" s="7"/>
      <c r="J286" s="7"/>
    </row>
    <row r="287" spans="1:10" x14ac:dyDescent="0.2">
      <c r="A287" t="s">
        <v>186</v>
      </c>
      <c r="B287" t="s">
        <v>45</v>
      </c>
      <c r="C287">
        <v>6</v>
      </c>
      <c r="D287">
        <v>3</v>
      </c>
      <c r="E287">
        <v>7.4909999999999997</v>
      </c>
      <c r="F287">
        <v>7.4909999999999997</v>
      </c>
      <c r="G287">
        <v>0</v>
      </c>
      <c r="H287" s="7"/>
      <c r="I287" s="7"/>
      <c r="J287" s="7"/>
    </row>
    <row r="288" spans="1:10" x14ac:dyDescent="0.2">
      <c r="H288" s="7"/>
      <c r="I288" s="7"/>
      <c r="J288" s="7"/>
    </row>
    <row r="289" spans="1:10" x14ac:dyDescent="0.2">
      <c r="H289" s="7"/>
      <c r="I289" s="7"/>
      <c r="J289" s="7"/>
    </row>
    <row r="290" spans="1:10" x14ac:dyDescent="0.2">
      <c r="A290" t="s">
        <v>191</v>
      </c>
      <c r="B290" t="s">
        <v>47</v>
      </c>
      <c r="C290">
        <v>7</v>
      </c>
      <c r="D290">
        <v>1</v>
      </c>
      <c r="E290">
        <v>5.1539999999999999</v>
      </c>
      <c r="F290">
        <v>5.1539999999999999</v>
      </c>
      <c r="G290">
        <v>0</v>
      </c>
      <c r="H290" s="7">
        <f>AVERAGE(F290:F294)/B$13</f>
        <v>56.032786885245898</v>
      </c>
      <c r="I290" s="7">
        <f>STDEV(F290:F294)/B$13</f>
        <v>0.33275054311777547</v>
      </c>
      <c r="J290" s="7">
        <f>I290/H290*100</f>
        <v>0.59384971124003239</v>
      </c>
    </row>
    <row r="291" spans="1:10" x14ac:dyDescent="0.2">
      <c r="A291" t="s">
        <v>191</v>
      </c>
      <c r="B291" t="s">
        <v>47</v>
      </c>
      <c r="C291">
        <v>7</v>
      </c>
      <c r="D291">
        <v>2</v>
      </c>
      <c r="E291">
        <v>5.0940000000000003</v>
      </c>
      <c r="F291">
        <v>5.0940000000000003</v>
      </c>
      <c r="G291">
        <v>0</v>
      </c>
      <c r="H291" s="7"/>
      <c r="I291" s="7"/>
      <c r="J291" s="7"/>
    </row>
    <row r="292" spans="1:10" x14ac:dyDescent="0.2">
      <c r="A292" t="s">
        <v>191</v>
      </c>
      <c r="B292" t="s">
        <v>47</v>
      </c>
      <c r="C292">
        <v>7</v>
      </c>
      <c r="D292">
        <v>3</v>
      </c>
      <c r="E292">
        <v>5.133</v>
      </c>
      <c r="F292">
        <v>5.133</v>
      </c>
      <c r="G292">
        <v>0</v>
      </c>
      <c r="H292" s="7"/>
      <c r="I292" s="7"/>
      <c r="J292" s="7"/>
    </row>
    <row r="293" spans="1:10" x14ac:dyDescent="0.2">
      <c r="H293" s="7"/>
      <c r="I293" s="7"/>
      <c r="J293" s="7"/>
    </row>
    <row r="294" spans="1:10" x14ac:dyDescent="0.2">
      <c r="H294" s="7"/>
      <c r="I294" s="7"/>
      <c r="J294" s="7"/>
    </row>
    <row r="295" spans="1:10" x14ac:dyDescent="0.2">
      <c r="A295" t="s">
        <v>196</v>
      </c>
      <c r="B295" t="s">
        <v>49</v>
      </c>
      <c r="C295">
        <v>8</v>
      </c>
      <c r="D295">
        <v>1</v>
      </c>
      <c r="E295">
        <v>3.09</v>
      </c>
      <c r="F295">
        <v>3.09</v>
      </c>
      <c r="G295">
        <v>0</v>
      </c>
      <c r="H295" s="7">
        <f>AVERAGE(F295:F299)/B$13</f>
        <v>34.229508196721312</v>
      </c>
      <c r="I295" s="7">
        <f>STDEV(F295:F299)/B$13</f>
        <v>0.39886967411791718</v>
      </c>
      <c r="J295" s="7">
        <f>I295/H295*100</f>
        <v>1.1652801782180531</v>
      </c>
    </row>
    <row r="296" spans="1:10" x14ac:dyDescent="0.2">
      <c r="A296" t="s">
        <v>196</v>
      </c>
      <c r="B296" t="s">
        <v>49</v>
      </c>
      <c r="C296">
        <v>8</v>
      </c>
      <c r="D296">
        <v>2</v>
      </c>
      <c r="E296">
        <v>3.15</v>
      </c>
      <c r="F296">
        <v>3.15</v>
      </c>
      <c r="G296">
        <v>0</v>
      </c>
      <c r="H296" s="7"/>
      <c r="I296" s="7"/>
      <c r="J296" s="7"/>
    </row>
    <row r="297" spans="1:10" x14ac:dyDescent="0.2">
      <c r="A297" t="s">
        <v>196</v>
      </c>
      <c r="B297" t="s">
        <v>49</v>
      </c>
      <c r="C297">
        <v>8</v>
      </c>
      <c r="D297">
        <v>3</v>
      </c>
      <c r="E297">
        <v>3.1560000000000001</v>
      </c>
      <c r="F297">
        <v>3.1560000000000001</v>
      </c>
      <c r="G297">
        <v>0</v>
      </c>
      <c r="H297" s="7"/>
      <c r="I297" s="7"/>
      <c r="J297" s="7"/>
    </row>
    <row r="298" spans="1:10" x14ac:dyDescent="0.2">
      <c r="H298" s="7"/>
      <c r="I298" s="7"/>
      <c r="J298" s="7"/>
    </row>
    <row r="299" spans="1:10" x14ac:dyDescent="0.2">
      <c r="H299" s="7"/>
      <c r="I299" s="7"/>
      <c r="J299" s="7"/>
    </row>
    <row r="300" spans="1:10" x14ac:dyDescent="0.2">
      <c r="A300" t="s">
        <v>84</v>
      </c>
      <c r="B300" t="s">
        <v>85</v>
      </c>
      <c r="C300">
        <v>31</v>
      </c>
      <c r="D300">
        <v>1</v>
      </c>
      <c r="E300">
        <v>5.3049999999999997</v>
      </c>
      <c r="F300">
        <v>5.3049999999999997</v>
      </c>
      <c r="G300">
        <v>0</v>
      </c>
      <c r="H300" s="7">
        <f>AVERAGE(F300:F304)/B$13</f>
        <v>59.081967213114751</v>
      </c>
      <c r="I300" s="7">
        <f>STDEV(F300:F304)/B$13</f>
        <v>1.0400904046319244</v>
      </c>
      <c r="J300" s="7">
        <f>I300/H300*100</f>
        <v>1.7604193863081961</v>
      </c>
    </row>
    <row r="301" spans="1:10" x14ac:dyDescent="0.2">
      <c r="A301" t="s">
        <v>84</v>
      </c>
      <c r="B301" t="s">
        <v>85</v>
      </c>
      <c r="C301">
        <v>31</v>
      </c>
      <c r="D301">
        <v>2</v>
      </c>
      <c r="E301">
        <v>5.4939999999999998</v>
      </c>
      <c r="F301">
        <v>5.4939999999999998</v>
      </c>
      <c r="G301">
        <v>0</v>
      </c>
      <c r="H301" s="7"/>
      <c r="I301" s="7"/>
      <c r="J301" s="7"/>
    </row>
    <row r="302" spans="1:10" x14ac:dyDescent="0.2">
      <c r="A302" t="s">
        <v>84</v>
      </c>
      <c r="B302" t="s">
        <v>85</v>
      </c>
      <c r="C302">
        <v>31</v>
      </c>
      <c r="D302">
        <v>3</v>
      </c>
      <c r="E302">
        <v>5.4189999999999996</v>
      </c>
      <c r="F302">
        <v>5.4189999999999996</v>
      </c>
      <c r="G302">
        <v>0</v>
      </c>
      <c r="H302" s="7"/>
      <c r="I302" s="7"/>
      <c r="J302" s="7"/>
    </row>
    <row r="303" spans="1:10" x14ac:dyDescent="0.2">
      <c r="H303" s="7"/>
      <c r="I303" s="7"/>
      <c r="J303" s="7"/>
    </row>
    <row r="304" spans="1:10" x14ac:dyDescent="0.2">
      <c r="H304" s="7"/>
      <c r="I304" s="7"/>
      <c r="J304" s="7"/>
    </row>
    <row r="305" spans="1:10" x14ac:dyDescent="0.2">
      <c r="A305" t="s">
        <v>86</v>
      </c>
      <c r="B305" t="s">
        <v>85</v>
      </c>
      <c r="C305">
        <v>32</v>
      </c>
      <c r="D305">
        <v>1</v>
      </c>
      <c r="E305">
        <v>5.3049999999999997</v>
      </c>
      <c r="G305">
        <v>1</v>
      </c>
      <c r="H305" s="7">
        <f>AVERAGE(F305:F309)/B$13</f>
        <v>60.520947176684878</v>
      </c>
      <c r="I305" s="7">
        <f>STDEV(F305:F309)/B$13</f>
        <v>0.75728583758584544</v>
      </c>
      <c r="J305" s="7">
        <f>I305/H305*100</f>
        <v>1.2512788925378593</v>
      </c>
    </row>
    <row r="306" spans="1:10" x14ac:dyDescent="0.2">
      <c r="A306" t="s">
        <v>86</v>
      </c>
      <c r="B306" t="s">
        <v>85</v>
      </c>
      <c r="C306">
        <v>32</v>
      </c>
      <c r="D306">
        <v>2</v>
      </c>
      <c r="E306">
        <v>5.6029999999999998</v>
      </c>
      <c r="F306">
        <v>5.6029999999999998</v>
      </c>
      <c r="G306">
        <v>0</v>
      </c>
      <c r="H306" s="7"/>
      <c r="I306" s="7"/>
      <c r="J306" s="7"/>
    </row>
    <row r="307" spans="1:10" x14ac:dyDescent="0.2">
      <c r="A307" t="s">
        <v>86</v>
      </c>
      <c r="B307" t="s">
        <v>85</v>
      </c>
      <c r="C307">
        <v>32</v>
      </c>
      <c r="D307">
        <v>3</v>
      </c>
      <c r="E307">
        <v>5.5449999999999999</v>
      </c>
      <c r="F307">
        <v>5.5449999999999999</v>
      </c>
      <c r="G307">
        <v>0</v>
      </c>
      <c r="H307" s="7"/>
      <c r="I307" s="7"/>
      <c r="J307" s="7"/>
    </row>
    <row r="308" spans="1:10" x14ac:dyDescent="0.2">
      <c r="A308" t="s">
        <v>86</v>
      </c>
      <c r="B308" t="s">
        <v>85</v>
      </c>
      <c r="C308">
        <v>32</v>
      </c>
      <c r="D308">
        <v>4</v>
      </c>
      <c r="E308">
        <v>5.4649999999999999</v>
      </c>
      <c r="F308">
        <v>5.4649999999999999</v>
      </c>
      <c r="G308">
        <v>0</v>
      </c>
      <c r="H308" s="7"/>
      <c r="I308" s="7"/>
      <c r="J308" s="7"/>
    </row>
    <row r="309" spans="1:10" x14ac:dyDescent="0.2">
      <c r="H309" s="7"/>
      <c r="I309" s="7"/>
      <c r="J309" s="7"/>
    </row>
    <row r="310" spans="1:10" x14ac:dyDescent="0.2">
      <c r="H310" s="7"/>
      <c r="I310" s="7"/>
      <c r="J310" s="7"/>
    </row>
    <row r="311" spans="1:10" x14ac:dyDescent="0.2">
      <c r="A311" t="s">
        <v>87</v>
      </c>
      <c r="B311" t="s">
        <v>85</v>
      </c>
      <c r="C311">
        <v>33</v>
      </c>
      <c r="D311">
        <v>1</v>
      </c>
      <c r="E311">
        <v>5.32</v>
      </c>
      <c r="F311">
        <v>5.32</v>
      </c>
      <c r="G311">
        <v>0</v>
      </c>
      <c r="H311" s="7">
        <f>AVERAGE(F311:F315)/B$13</f>
        <v>58.338797814207652</v>
      </c>
      <c r="I311" s="7">
        <f>STDEV(F311:F315)/B$13</f>
        <v>0.22898717857657583</v>
      </c>
      <c r="J311" s="7">
        <f>I311/H311*100</f>
        <v>0.39251267965074349</v>
      </c>
    </row>
    <row r="312" spans="1:10" x14ac:dyDescent="0.2">
      <c r="A312" t="s">
        <v>87</v>
      </c>
      <c r="B312" t="s">
        <v>85</v>
      </c>
      <c r="C312">
        <v>33</v>
      </c>
      <c r="D312">
        <v>2</v>
      </c>
      <c r="E312">
        <v>5.3330000000000002</v>
      </c>
      <c r="F312">
        <v>5.3330000000000002</v>
      </c>
      <c r="G312">
        <v>0</v>
      </c>
      <c r="H312" s="7"/>
      <c r="I312" s="7"/>
      <c r="J312" s="7"/>
    </row>
    <row r="313" spans="1:10" x14ac:dyDescent="0.2">
      <c r="A313" t="s">
        <v>87</v>
      </c>
      <c r="B313" t="s">
        <v>85</v>
      </c>
      <c r="C313">
        <v>33</v>
      </c>
      <c r="D313">
        <v>3</v>
      </c>
      <c r="E313">
        <v>5.3609999999999998</v>
      </c>
      <c r="F313">
        <v>5.3609999999999998</v>
      </c>
      <c r="G313">
        <v>0</v>
      </c>
      <c r="H313" s="7"/>
      <c r="I313" s="7"/>
      <c r="J313" s="7"/>
    </row>
    <row r="314" spans="1:10" x14ac:dyDescent="0.2">
      <c r="H314" s="7"/>
      <c r="I314" s="7"/>
      <c r="J314" s="7"/>
    </row>
    <row r="315" spans="1:10" x14ac:dyDescent="0.2">
      <c r="H315" s="7"/>
      <c r="I315" s="7"/>
      <c r="J315" s="7"/>
    </row>
    <row r="316" spans="1:10" x14ac:dyDescent="0.2">
      <c r="A316" t="s">
        <v>88</v>
      </c>
      <c r="B316" t="s">
        <v>89</v>
      </c>
      <c r="C316">
        <v>34</v>
      </c>
      <c r="D316">
        <v>1</v>
      </c>
      <c r="E316">
        <v>5.1230000000000002</v>
      </c>
      <c r="G316">
        <v>1</v>
      </c>
      <c r="H316" s="7">
        <f>AVERAGE(F316:F320)/B$13</f>
        <v>59.56648451730419</v>
      </c>
      <c r="I316" s="7">
        <f>STDEV(F316:F320)/B$13</f>
        <v>0.42557513637594802</v>
      </c>
      <c r="J316" s="7">
        <f>I316/H316*100</f>
        <v>0.71445400853279761</v>
      </c>
    </row>
    <row r="317" spans="1:10" x14ac:dyDescent="0.2">
      <c r="A317" t="s">
        <v>88</v>
      </c>
      <c r="B317" t="s">
        <v>89</v>
      </c>
      <c r="C317">
        <v>34</v>
      </c>
      <c r="D317">
        <v>2</v>
      </c>
      <c r="E317">
        <v>5.4059999999999997</v>
      </c>
      <c r="F317">
        <v>5.4059999999999997</v>
      </c>
      <c r="G317">
        <v>0</v>
      </c>
      <c r="H317" s="7"/>
      <c r="I317" s="7"/>
      <c r="J317" s="7"/>
    </row>
    <row r="318" spans="1:10" x14ac:dyDescent="0.2">
      <c r="A318" t="s">
        <v>88</v>
      </c>
      <c r="B318" t="s">
        <v>89</v>
      </c>
      <c r="C318">
        <v>34</v>
      </c>
      <c r="D318">
        <v>3</v>
      </c>
      <c r="E318">
        <v>5.4660000000000002</v>
      </c>
      <c r="F318">
        <v>5.4660000000000002</v>
      </c>
      <c r="G318">
        <v>0</v>
      </c>
      <c r="H318" s="7"/>
      <c r="I318" s="7"/>
      <c r="J318" s="7"/>
    </row>
    <row r="319" spans="1:10" x14ac:dyDescent="0.2">
      <c r="A319" t="s">
        <v>88</v>
      </c>
      <c r="B319" t="s">
        <v>89</v>
      </c>
      <c r="C319">
        <v>34</v>
      </c>
      <c r="D319">
        <v>4</v>
      </c>
      <c r="E319">
        <v>5.4790000000000001</v>
      </c>
      <c r="F319">
        <v>5.4790000000000001</v>
      </c>
      <c r="G319">
        <v>0</v>
      </c>
      <c r="H319" s="7"/>
      <c r="I319" s="7"/>
      <c r="J319" s="7"/>
    </row>
    <row r="320" spans="1:10" x14ac:dyDescent="0.2">
      <c r="H320" s="7"/>
      <c r="I320" s="7"/>
      <c r="J320" s="7"/>
    </row>
    <row r="321" spans="1:10" x14ac:dyDescent="0.2">
      <c r="H321" s="7"/>
      <c r="I321" s="7"/>
      <c r="J321" s="7"/>
    </row>
    <row r="322" spans="1:10" x14ac:dyDescent="0.2">
      <c r="A322" t="s">
        <v>90</v>
      </c>
      <c r="B322" t="s">
        <v>89</v>
      </c>
      <c r="C322">
        <v>35</v>
      </c>
      <c r="D322">
        <v>1</v>
      </c>
      <c r="E322">
        <v>5.2229999999999999</v>
      </c>
      <c r="F322">
        <v>5.2229999999999999</v>
      </c>
      <c r="G322">
        <v>0</v>
      </c>
      <c r="H322" s="7">
        <f>AVERAGE(F322:F326)/B$13</f>
        <v>57.486338797814206</v>
      </c>
      <c r="I322" s="7">
        <f>STDEV(F322:F326)/B$13</f>
        <v>0.78711289967347808</v>
      </c>
      <c r="J322" s="7">
        <f>I322/H322*100</f>
        <v>1.3692173064662214</v>
      </c>
    </row>
    <row r="323" spans="1:10" x14ac:dyDescent="0.2">
      <c r="A323" t="s">
        <v>90</v>
      </c>
      <c r="B323" t="s">
        <v>89</v>
      </c>
      <c r="C323">
        <v>35</v>
      </c>
      <c r="D323">
        <v>2</v>
      </c>
      <c r="E323">
        <v>5.343</v>
      </c>
      <c r="F323">
        <v>5.343</v>
      </c>
      <c r="G323">
        <v>0</v>
      </c>
      <c r="H323" s="7"/>
      <c r="I323" s="7"/>
      <c r="J323" s="7"/>
    </row>
    <row r="324" spans="1:10" x14ac:dyDescent="0.2">
      <c r="A324" t="s">
        <v>90</v>
      </c>
      <c r="B324" t="s">
        <v>89</v>
      </c>
      <c r="C324">
        <v>35</v>
      </c>
      <c r="D324">
        <v>3</v>
      </c>
      <c r="E324">
        <v>5.2140000000000004</v>
      </c>
      <c r="F324">
        <v>5.2140000000000004</v>
      </c>
      <c r="G324">
        <v>0</v>
      </c>
      <c r="H324" s="7"/>
      <c r="I324" s="7"/>
      <c r="J324" s="7"/>
    </row>
    <row r="325" spans="1:10" x14ac:dyDescent="0.2">
      <c r="H325" s="7"/>
      <c r="I325" s="7"/>
      <c r="J325" s="7"/>
    </row>
    <row r="326" spans="1:10" x14ac:dyDescent="0.2">
      <c r="H326" s="7"/>
      <c r="I326" s="7"/>
      <c r="J326" s="7"/>
    </row>
    <row r="327" spans="1:10" x14ac:dyDescent="0.2">
      <c r="A327" t="s">
        <v>91</v>
      </c>
      <c r="B327" t="s">
        <v>89</v>
      </c>
      <c r="C327">
        <v>36</v>
      </c>
      <c r="D327">
        <v>1</v>
      </c>
      <c r="E327">
        <v>5.1980000000000004</v>
      </c>
      <c r="F327">
        <v>5.1980000000000004</v>
      </c>
      <c r="G327">
        <v>0</v>
      </c>
      <c r="H327" s="7">
        <f>AVERAGE(F327:F331)/B$13</f>
        <v>57.100182149362482</v>
      </c>
      <c r="I327" s="7">
        <f>STDEV(F327:F331)/B$13</f>
        <v>0.28963466973116109</v>
      </c>
      <c r="J327" s="7">
        <f>I327/H327*100</f>
        <v>0.50723948475949798</v>
      </c>
    </row>
    <row r="328" spans="1:10" x14ac:dyDescent="0.2">
      <c r="A328" t="s">
        <v>91</v>
      </c>
      <c r="B328" t="s">
        <v>89</v>
      </c>
      <c r="C328">
        <v>36</v>
      </c>
      <c r="D328">
        <v>2</v>
      </c>
      <c r="E328">
        <v>5.2249999999999996</v>
      </c>
      <c r="F328">
        <v>5.2249999999999996</v>
      </c>
      <c r="G328">
        <v>0</v>
      </c>
      <c r="H328" s="7"/>
      <c r="I328" s="7"/>
      <c r="J328" s="7"/>
    </row>
    <row r="329" spans="1:10" x14ac:dyDescent="0.2">
      <c r="A329" t="s">
        <v>91</v>
      </c>
      <c r="B329" t="s">
        <v>89</v>
      </c>
      <c r="C329">
        <v>36</v>
      </c>
      <c r="D329">
        <v>3</v>
      </c>
      <c r="E329">
        <v>5.2510000000000003</v>
      </c>
      <c r="F329">
        <v>5.2510000000000003</v>
      </c>
      <c r="G329">
        <v>0</v>
      </c>
      <c r="H329" s="7"/>
      <c r="I329" s="7"/>
      <c r="J329" s="7"/>
    </row>
    <row r="330" spans="1:10" x14ac:dyDescent="0.2">
      <c r="H330" s="7"/>
      <c r="I330" s="7"/>
      <c r="J330" s="7"/>
    </row>
    <row r="331" spans="1:10" x14ac:dyDescent="0.2">
      <c r="H331" s="7"/>
      <c r="I331" s="7"/>
      <c r="J331" s="7"/>
    </row>
    <row r="332" spans="1:10" x14ac:dyDescent="0.2">
      <c r="A332" t="s">
        <v>92</v>
      </c>
      <c r="B332" t="s">
        <v>35</v>
      </c>
      <c r="C332">
        <v>0</v>
      </c>
      <c r="D332">
        <v>1</v>
      </c>
      <c r="E332">
        <v>0.16420000000000001</v>
      </c>
      <c r="F332">
        <v>0.16420000000000001</v>
      </c>
      <c r="G332">
        <v>0</v>
      </c>
      <c r="H332" s="7">
        <f>AVERAGE(F332:F336)/B$13</f>
        <v>0.59817850637522774</v>
      </c>
      <c r="I332" s="7">
        <f>STDEV(F332:F336)/B$13</f>
        <v>1.0360755650375582</v>
      </c>
      <c r="J332" s="7">
        <f>I332/H332*100</f>
        <v>173.20508075688775</v>
      </c>
    </row>
    <row r="333" spans="1:10" x14ac:dyDescent="0.2">
      <c r="A333" t="s">
        <v>92</v>
      </c>
      <c r="B333" t="s">
        <v>35</v>
      </c>
      <c r="C333">
        <v>0</v>
      </c>
      <c r="D333">
        <v>2</v>
      </c>
      <c r="E333">
        <v>0</v>
      </c>
      <c r="F333">
        <v>0</v>
      </c>
      <c r="G333">
        <v>0</v>
      </c>
      <c r="H333" s="7"/>
      <c r="I333" s="7"/>
      <c r="J333" s="7"/>
    </row>
    <row r="334" spans="1:10" x14ac:dyDescent="0.2">
      <c r="A334" t="s">
        <v>92</v>
      </c>
      <c r="B334" t="s">
        <v>35</v>
      </c>
      <c r="C334">
        <v>0</v>
      </c>
      <c r="D334">
        <v>3</v>
      </c>
      <c r="E334">
        <v>0</v>
      </c>
      <c r="F334">
        <v>0</v>
      </c>
      <c r="G334">
        <v>0</v>
      </c>
      <c r="H334" s="7"/>
      <c r="I334" s="7"/>
      <c r="J334" s="7"/>
    </row>
    <row r="335" spans="1:10" x14ac:dyDescent="0.2">
      <c r="H335" s="7"/>
      <c r="I335" s="7"/>
      <c r="J335" s="7"/>
    </row>
    <row r="336" spans="1:10" x14ac:dyDescent="0.2">
      <c r="H336" s="7"/>
      <c r="I336" s="7"/>
      <c r="J336" s="7"/>
    </row>
    <row r="337" spans="1:10" x14ac:dyDescent="0.2">
      <c r="A337" t="s">
        <v>92</v>
      </c>
      <c r="B337" t="s">
        <v>35</v>
      </c>
      <c r="C337">
        <v>0</v>
      </c>
      <c r="D337">
        <v>1</v>
      </c>
      <c r="E337">
        <v>0</v>
      </c>
      <c r="F337">
        <v>0</v>
      </c>
      <c r="G337">
        <v>0</v>
      </c>
      <c r="H337" s="7">
        <f>AVERAGE(F337:F341)/B$13</f>
        <v>0.38105646630236795</v>
      </c>
      <c r="I337" s="7">
        <f>STDEV(F337:F341)/B$13</f>
        <v>0.66000916018835909</v>
      </c>
      <c r="J337" s="7">
        <f>I337/H337*100</f>
        <v>173.20508075688775</v>
      </c>
    </row>
    <row r="338" spans="1:10" x14ac:dyDescent="0.2">
      <c r="A338" t="s">
        <v>92</v>
      </c>
      <c r="B338" t="s">
        <v>35</v>
      </c>
      <c r="C338">
        <v>0</v>
      </c>
      <c r="D338">
        <v>2</v>
      </c>
      <c r="E338">
        <v>0.1046</v>
      </c>
      <c r="F338">
        <v>0.1046</v>
      </c>
      <c r="G338">
        <v>0</v>
      </c>
      <c r="H338" s="7"/>
      <c r="I338" s="7"/>
      <c r="J338" s="7"/>
    </row>
    <row r="339" spans="1:10" x14ac:dyDescent="0.2">
      <c r="A339" t="s">
        <v>92</v>
      </c>
      <c r="B339" t="s">
        <v>35</v>
      </c>
      <c r="C339">
        <v>0</v>
      </c>
      <c r="D339">
        <v>3</v>
      </c>
      <c r="E339">
        <v>0</v>
      </c>
      <c r="F339">
        <v>0</v>
      </c>
      <c r="G339">
        <v>0</v>
      </c>
      <c r="H339" s="7"/>
      <c r="I339" s="7"/>
      <c r="J339" s="7"/>
    </row>
    <row r="340" spans="1:10" x14ac:dyDescent="0.2">
      <c r="H340" s="7"/>
      <c r="I340" s="7"/>
      <c r="J340" s="7"/>
    </row>
    <row r="341" spans="1:10" x14ac:dyDescent="0.2">
      <c r="H341" s="7"/>
      <c r="I341" s="7"/>
      <c r="J341" s="7"/>
    </row>
    <row r="342" spans="1:10" x14ac:dyDescent="0.2">
      <c r="A342" t="s">
        <v>92</v>
      </c>
      <c r="B342" t="s">
        <v>35</v>
      </c>
      <c r="C342">
        <v>0</v>
      </c>
      <c r="D342">
        <v>1</v>
      </c>
      <c r="E342">
        <v>0</v>
      </c>
      <c r="F342">
        <v>0</v>
      </c>
      <c r="G342">
        <v>0</v>
      </c>
      <c r="H342" s="7">
        <f>AVERAGE(F342:F346)/B$13</f>
        <v>0</v>
      </c>
      <c r="I342" s="7">
        <f>STDEV(F342:F346)/B$13</f>
        <v>0</v>
      </c>
      <c r="J342" s="7" t="e">
        <f>I342/H342*100</f>
        <v>#DIV/0!</v>
      </c>
    </row>
    <row r="343" spans="1:10" x14ac:dyDescent="0.2">
      <c r="A343" t="s">
        <v>92</v>
      </c>
      <c r="B343" t="s">
        <v>35</v>
      </c>
      <c r="C343">
        <v>0</v>
      </c>
      <c r="D343">
        <v>2</v>
      </c>
      <c r="E343">
        <v>0</v>
      </c>
      <c r="F343">
        <v>0</v>
      </c>
      <c r="G343">
        <v>0</v>
      </c>
      <c r="H343" s="7"/>
      <c r="I343" s="7"/>
      <c r="J343" s="7"/>
    </row>
    <row r="344" spans="1:10" x14ac:dyDescent="0.2">
      <c r="A344" t="s">
        <v>92</v>
      </c>
      <c r="B344" t="s">
        <v>35</v>
      </c>
      <c r="C344">
        <v>0</v>
      </c>
      <c r="D344">
        <v>3</v>
      </c>
      <c r="E344">
        <v>0</v>
      </c>
      <c r="F344">
        <v>0</v>
      </c>
      <c r="G344">
        <v>0</v>
      </c>
      <c r="H344" s="7"/>
      <c r="I344" s="7"/>
      <c r="J344" s="7"/>
    </row>
    <row r="345" spans="1:10" x14ac:dyDescent="0.2">
      <c r="H345" s="7"/>
      <c r="I345" s="7"/>
      <c r="J345" s="7"/>
    </row>
    <row r="346" spans="1:10" x14ac:dyDescent="0.2">
      <c r="H346" s="7"/>
      <c r="I346" s="7"/>
      <c r="J346" s="7"/>
    </row>
    <row r="347" spans="1:10" x14ac:dyDescent="0.2">
      <c r="A347" t="s">
        <v>187</v>
      </c>
      <c r="B347" t="s">
        <v>45</v>
      </c>
      <c r="C347">
        <v>66</v>
      </c>
      <c r="D347">
        <v>1</v>
      </c>
      <c r="E347">
        <v>7.2469999999999999</v>
      </c>
      <c r="F347">
        <v>7.2469999999999999</v>
      </c>
      <c r="G347">
        <v>0</v>
      </c>
      <c r="H347" s="7">
        <f>AVERAGE(F347:F351)/B$13</f>
        <v>80.65209471766849</v>
      </c>
      <c r="I347" s="7">
        <f>STDEV(F347:F351)/B$13</f>
        <v>1.2586982243187008</v>
      </c>
      <c r="J347" s="7">
        <f>I347/H347*100</f>
        <v>1.5606516219137421</v>
      </c>
    </row>
    <row r="348" spans="1:10" x14ac:dyDescent="0.2">
      <c r="A348" t="s">
        <v>187</v>
      </c>
      <c r="B348" t="s">
        <v>45</v>
      </c>
      <c r="C348">
        <v>66</v>
      </c>
      <c r="D348">
        <v>2</v>
      </c>
      <c r="E348">
        <v>7.4539999999999997</v>
      </c>
      <c r="F348">
        <v>7.4539999999999997</v>
      </c>
      <c r="G348">
        <v>0</v>
      </c>
      <c r="H348" s="7"/>
      <c r="I348" s="7"/>
      <c r="J348" s="7"/>
    </row>
    <row r="349" spans="1:10" x14ac:dyDescent="0.2">
      <c r="A349" t="s">
        <v>187</v>
      </c>
      <c r="B349" t="s">
        <v>45</v>
      </c>
      <c r="C349">
        <v>66</v>
      </c>
      <c r="D349">
        <v>3</v>
      </c>
      <c r="E349">
        <v>7.4379999999999997</v>
      </c>
      <c r="F349">
        <v>7.4379999999999997</v>
      </c>
      <c r="G349">
        <v>0</v>
      </c>
      <c r="H349" s="7"/>
      <c r="I349" s="7"/>
      <c r="J349" s="7"/>
    </row>
    <row r="350" spans="1:10" x14ac:dyDescent="0.2">
      <c r="H350" s="7"/>
      <c r="I350" s="7"/>
      <c r="J350" s="7"/>
    </row>
    <row r="351" spans="1:10" x14ac:dyDescent="0.2">
      <c r="H351" s="7"/>
      <c r="I351" s="7"/>
      <c r="J351" s="7"/>
    </row>
    <row r="352" spans="1:10" x14ac:dyDescent="0.2">
      <c r="A352" t="s">
        <v>192</v>
      </c>
      <c r="B352" t="s">
        <v>47</v>
      </c>
      <c r="C352">
        <v>67</v>
      </c>
      <c r="D352">
        <v>1</v>
      </c>
      <c r="E352">
        <v>5.2210000000000001</v>
      </c>
      <c r="F352">
        <v>5.2210000000000001</v>
      </c>
      <c r="G352">
        <v>0</v>
      </c>
      <c r="H352" s="7">
        <f>AVERAGE(F352:F356)/B$13</f>
        <v>56.692167577413478</v>
      </c>
      <c r="I352" s="7">
        <f>STDEV(F352:F356)/B$13</f>
        <v>0.49366173851193884</v>
      </c>
      <c r="J352" s="7">
        <f>I352/H352*100</f>
        <v>0.87077591068967486</v>
      </c>
    </row>
    <row r="353" spans="1:10" x14ac:dyDescent="0.2">
      <c r="A353" t="s">
        <v>192</v>
      </c>
      <c r="B353" t="s">
        <v>47</v>
      </c>
      <c r="C353">
        <v>67</v>
      </c>
      <c r="D353">
        <v>2</v>
      </c>
      <c r="E353">
        <v>5.1360000000000001</v>
      </c>
      <c r="F353">
        <v>5.1360000000000001</v>
      </c>
      <c r="G353">
        <v>0</v>
      </c>
      <c r="H353" s="7"/>
      <c r="I353" s="7"/>
      <c r="J353" s="7"/>
    </row>
    <row r="354" spans="1:10" x14ac:dyDescent="0.2">
      <c r="A354" t="s">
        <v>192</v>
      </c>
      <c r="B354" t="s">
        <v>47</v>
      </c>
      <c r="C354">
        <v>67</v>
      </c>
      <c r="D354">
        <v>3</v>
      </c>
      <c r="E354">
        <v>5.2050000000000001</v>
      </c>
      <c r="F354">
        <v>5.2050000000000001</v>
      </c>
      <c r="G354">
        <v>0</v>
      </c>
      <c r="H354" s="7"/>
      <c r="I354" s="7"/>
      <c r="J354" s="7"/>
    </row>
    <row r="355" spans="1:10" x14ac:dyDescent="0.2">
      <c r="H355" s="7"/>
      <c r="I355" s="7"/>
      <c r="J355" s="7"/>
    </row>
    <row r="356" spans="1:10" x14ac:dyDescent="0.2">
      <c r="H356" s="7"/>
      <c r="I356" s="7"/>
      <c r="J356" s="7"/>
    </row>
    <row r="357" spans="1:10" x14ac:dyDescent="0.2">
      <c r="A357" t="s">
        <v>197</v>
      </c>
      <c r="B357" t="s">
        <v>49</v>
      </c>
      <c r="C357">
        <v>68</v>
      </c>
      <c r="D357">
        <v>1</v>
      </c>
      <c r="E357">
        <v>3.395</v>
      </c>
      <c r="F357">
        <v>3.395</v>
      </c>
      <c r="G357">
        <v>0</v>
      </c>
      <c r="H357" s="7">
        <f>AVERAGE(F357:F361)/B$13</f>
        <v>36.528233151183969</v>
      </c>
      <c r="I357" s="7">
        <f>STDEV(F357:F361)/B$13</f>
        <v>0.68507535142682641</v>
      </c>
      <c r="J357" s="7">
        <f>I357/H357*100</f>
        <v>1.8754680758618116</v>
      </c>
    </row>
    <row r="358" spans="1:10" x14ac:dyDescent="0.2">
      <c r="A358" t="s">
        <v>197</v>
      </c>
      <c r="B358" t="s">
        <v>49</v>
      </c>
      <c r="C358">
        <v>68</v>
      </c>
      <c r="D358">
        <v>2</v>
      </c>
      <c r="E358">
        <v>3.359</v>
      </c>
      <c r="F358">
        <v>3.359</v>
      </c>
      <c r="G358">
        <v>0</v>
      </c>
      <c r="H358" s="7"/>
      <c r="I358" s="7"/>
      <c r="J358" s="7"/>
    </row>
    <row r="359" spans="1:10" x14ac:dyDescent="0.2">
      <c r="A359" t="s">
        <v>197</v>
      </c>
      <c r="B359" t="s">
        <v>49</v>
      </c>
      <c r="C359">
        <v>68</v>
      </c>
      <c r="D359">
        <v>3</v>
      </c>
      <c r="E359">
        <v>3.2730000000000001</v>
      </c>
      <c r="F359">
        <v>3.2730000000000001</v>
      </c>
      <c r="G359">
        <v>0</v>
      </c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H361" s="7"/>
      <c r="I361" s="7"/>
      <c r="J361" s="7"/>
    </row>
    <row r="362" spans="1:10" x14ac:dyDescent="0.2">
      <c r="A362" t="s">
        <v>93</v>
      </c>
      <c r="B362" t="s">
        <v>94</v>
      </c>
      <c r="C362">
        <v>37</v>
      </c>
      <c r="D362">
        <v>1</v>
      </c>
      <c r="E362">
        <v>5.0810000000000004</v>
      </c>
      <c r="G362">
        <v>1</v>
      </c>
      <c r="H362" s="7">
        <f>AVERAGE(F362:F366)/B$13</f>
        <v>58.440801457194894</v>
      </c>
      <c r="I362" s="7">
        <f>STDEV(F362:F366)/B$13</f>
        <v>0.87167177277742591</v>
      </c>
      <c r="J362" s="7">
        <f>I362/H362*100</f>
        <v>1.4915465754108181</v>
      </c>
    </row>
    <row r="363" spans="1:10" x14ac:dyDescent="0.2">
      <c r="A363" t="s">
        <v>93</v>
      </c>
      <c r="B363" t="s">
        <v>94</v>
      </c>
      <c r="C363">
        <v>37</v>
      </c>
      <c r="D363">
        <v>2</v>
      </c>
      <c r="E363">
        <v>5.2619999999999996</v>
      </c>
      <c r="F363">
        <v>5.2619999999999996</v>
      </c>
      <c r="G363">
        <v>0</v>
      </c>
      <c r="H363" s="7"/>
      <c r="I363" s="7"/>
      <c r="J363" s="7"/>
    </row>
    <row r="364" spans="1:10" x14ac:dyDescent="0.2">
      <c r="A364" t="s">
        <v>93</v>
      </c>
      <c r="B364" t="s">
        <v>94</v>
      </c>
      <c r="C364">
        <v>37</v>
      </c>
      <c r="D364">
        <v>3</v>
      </c>
      <c r="E364">
        <v>5.42</v>
      </c>
      <c r="F364">
        <v>5.42</v>
      </c>
      <c r="G364">
        <v>0</v>
      </c>
      <c r="H364" s="7"/>
      <c r="I364" s="7"/>
      <c r="J364" s="7"/>
    </row>
    <row r="365" spans="1:10" x14ac:dyDescent="0.2">
      <c r="A365" t="s">
        <v>93</v>
      </c>
      <c r="B365" t="s">
        <v>94</v>
      </c>
      <c r="C365">
        <v>37</v>
      </c>
      <c r="D365">
        <v>4</v>
      </c>
      <c r="E365">
        <v>5.36</v>
      </c>
      <c r="F365">
        <v>5.36</v>
      </c>
      <c r="G365">
        <v>0</v>
      </c>
      <c r="H365" s="7"/>
      <c r="I365" s="7"/>
      <c r="J365" s="7"/>
    </row>
    <row r="366" spans="1:10" x14ac:dyDescent="0.2">
      <c r="H366" s="7"/>
      <c r="I366" s="7"/>
      <c r="J366" s="7"/>
    </row>
    <row r="367" spans="1:10" x14ac:dyDescent="0.2">
      <c r="H367" s="7"/>
      <c r="I367" s="7"/>
      <c r="J367" s="7"/>
    </row>
    <row r="368" spans="1:10" x14ac:dyDescent="0.2">
      <c r="A368" t="s">
        <v>95</v>
      </c>
      <c r="B368" t="s">
        <v>94</v>
      </c>
      <c r="C368">
        <v>38</v>
      </c>
      <c r="D368">
        <v>1</v>
      </c>
      <c r="E368">
        <v>5.2309999999999999</v>
      </c>
      <c r="F368">
        <v>5.2309999999999999</v>
      </c>
      <c r="G368">
        <v>0</v>
      </c>
      <c r="H368" s="7">
        <f>AVERAGE(F368:F372)/B$13</f>
        <v>57.51183970856102</v>
      </c>
      <c r="I368" s="7">
        <f>STDEV(F368:F372)/B$13</f>
        <v>0.30627103179575643</v>
      </c>
      <c r="J368" s="7">
        <f>I368/H368*100</f>
        <v>0.53253561935728855</v>
      </c>
    </row>
    <row r="369" spans="1:10" x14ac:dyDescent="0.2">
      <c r="A369" t="s">
        <v>95</v>
      </c>
      <c r="B369" t="s">
        <v>94</v>
      </c>
      <c r="C369">
        <v>38</v>
      </c>
      <c r="D369">
        <v>2</v>
      </c>
      <c r="E369">
        <v>5.2709999999999999</v>
      </c>
      <c r="F369">
        <v>5.2709999999999999</v>
      </c>
      <c r="G369">
        <v>0</v>
      </c>
      <c r="H369" s="7"/>
      <c r="I369" s="7"/>
      <c r="J369" s="7"/>
    </row>
    <row r="370" spans="1:10" x14ac:dyDescent="0.2">
      <c r="A370" t="s">
        <v>95</v>
      </c>
      <c r="B370" t="s">
        <v>94</v>
      </c>
      <c r="C370">
        <v>38</v>
      </c>
      <c r="D370">
        <v>3</v>
      </c>
      <c r="E370">
        <v>5.2850000000000001</v>
      </c>
      <c r="F370">
        <v>5.2850000000000001</v>
      </c>
      <c r="G370">
        <v>0</v>
      </c>
      <c r="H370" s="7"/>
      <c r="I370" s="7"/>
      <c r="J370" s="7"/>
    </row>
    <row r="371" spans="1:10" x14ac:dyDescent="0.2">
      <c r="H371" s="7"/>
      <c r="I371" s="7"/>
      <c r="J371" s="7"/>
    </row>
    <row r="372" spans="1:10" x14ac:dyDescent="0.2">
      <c r="H372" s="7"/>
      <c r="I372" s="7"/>
      <c r="J372" s="7"/>
    </row>
    <row r="373" spans="1:10" x14ac:dyDescent="0.2">
      <c r="A373" t="s">
        <v>96</v>
      </c>
      <c r="B373" t="s">
        <v>94</v>
      </c>
      <c r="C373">
        <v>39</v>
      </c>
      <c r="D373">
        <v>1</v>
      </c>
      <c r="E373">
        <v>5.25</v>
      </c>
      <c r="F373">
        <v>5.25</v>
      </c>
      <c r="G373">
        <v>0</v>
      </c>
      <c r="H373" s="7">
        <f>AVERAGE(F373:F377)/B$13</f>
        <v>57.395264116575589</v>
      </c>
      <c r="I373" s="7">
        <f>STDEV(F373:F377)/B$13</f>
        <v>5.1648258210408075E-2</v>
      </c>
      <c r="J373" s="7">
        <f>I373/H373*100</f>
        <v>8.9986968446569449E-2</v>
      </c>
    </row>
    <row r="374" spans="1:10" x14ac:dyDescent="0.2">
      <c r="A374" t="s">
        <v>96</v>
      </c>
      <c r="B374" t="s">
        <v>94</v>
      </c>
      <c r="C374">
        <v>39</v>
      </c>
      <c r="D374">
        <v>2</v>
      </c>
      <c r="E374">
        <v>5.4580000000000002</v>
      </c>
      <c r="G374">
        <v>1</v>
      </c>
      <c r="H374" s="7"/>
      <c r="I374" s="7"/>
      <c r="J374" s="7"/>
    </row>
    <row r="375" spans="1:10" x14ac:dyDescent="0.2">
      <c r="A375" t="s">
        <v>96</v>
      </c>
      <c r="B375" t="s">
        <v>94</v>
      </c>
      <c r="C375">
        <v>39</v>
      </c>
      <c r="D375">
        <v>3</v>
      </c>
      <c r="E375">
        <v>5.2569999999999997</v>
      </c>
      <c r="F375">
        <v>5.2569999999999997</v>
      </c>
      <c r="G375">
        <v>0</v>
      </c>
      <c r="H375" s="7"/>
      <c r="I375" s="7"/>
      <c r="J375" s="7"/>
    </row>
    <row r="376" spans="1:10" x14ac:dyDescent="0.2">
      <c r="A376" t="s">
        <v>96</v>
      </c>
      <c r="B376" t="s">
        <v>94</v>
      </c>
      <c r="C376">
        <v>39</v>
      </c>
      <c r="D376">
        <v>4</v>
      </c>
      <c r="E376">
        <v>5.2480000000000002</v>
      </c>
      <c r="F376">
        <v>5.2480000000000002</v>
      </c>
      <c r="G376">
        <v>0</v>
      </c>
      <c r="H376" s="7"/>
      <c r="I376" s="7"/>
      <c r="J376" s="7"/>
    </row>
    <row r="377" spans="1:10" x14ac:dyDescent="0.2">
      <c r="H377" s="7"/>
      <c r="I377" s="7"/>
      <c r="J377" s="7"/>
    </row>
    <row r="378" spans="1:10" x14ac:dyDescent="0.2">
      <c r="H378" s="7"/>
      <c r="I378" s="7"/>
      <c r="J378" s="7"/>
    </row>
    <row r="379" spans="1:10" x14ac:dyDescent="0.2">
      <c r="A379" t="s">
        <v>97</v>
      </c>
      <c r="B379" t="s">
        <v>98</v>
      </c>
      <c r="C379">
        <v>40</v>
      </c>
      <c r="D379">
        <v>1</v>
      </c>
      <c r="E379">
        <v>5.1790000000000003</v>
      </c>
      <c r="F379">
        <v>5.1790000000000003</v>
      </c>
      <c r="G379">
        <v>0</v>
      </c>
      <c r="H379" s="7">
        <f>AVERAGE(F379:F383)/B$13</f>
        <v>57.282331511839708</v>
      </c>
      <c r="I379" s="7">
        <f>STDEV(F379:F383)/B$13</f>
        <v>0.60320872855351537</v>
      </c>
      <c r="J379" s="7">
        <f>I379/H379*100</f>
        <v>1.0530450011952428</v>
      </c>
    </row>
    <row r="380" spans="1:10" x14ac:dyDescent="0.2">
      <c r="A380" t="s">
        <v>97</v>
      </c>
      <c r="B380" t="s">
        <v>98</v>
      </c>
      <c r="C380">
        <v>40</v>
      </c>
      <c r="D380">
        <v>2</v>
      </c>
      <c r="E380">
        <v>5.2839999999999998</v>
      </c>
      <c r="F380">
        <v>5.2839999999999998</v>
      </c>
      <c r="G380">
        <v>0</v>
      </c>
      <c r="H380" s="7"/>
      <c r="I380" s="7"/>
      <c r="J380" s="7"/>
    </row>
    <row r="381" spans="1:10" x14ac:dyDescent="0.2">
      <c r="A381" t="s">
        <v>97</v>
      </c>
      <c r="B381" t="s">
        <v>98</v>
      </c>
      <c r="C381">
        <v>40</v>
      </c>
      <c r="D381">
        <v>3</v>
      </c>
      <c r="E381">
        <v>5.2610000000000001</v>
      </c>
      <c r="F381">
        <v>5.2610000000000001</v>
      </c>
      <c r="G381">
        <v>0</v>
      </c>
      <c r="H381" s="7"/>
      <c r="I381" s="7"/>
      <c r="J381" s="7"/>
    </row>
    <row r="382" spans="1:10" x14ac:dyDescent="0.2">
      <c r="H382" s="7"/>
      <c r="I382" s="7"/>
      <c r="J382" s="7"/>
    </row>
    <row r="383" spans="1:10" x14ac:dyDescent="0.2">
      <c r="H383" s="7"/>
      <c r="I383" s="7"/>
      <c r="J383" s="7"/>
    </row>
    <row r="384" spans="1:10" x14ac:dyDescent="0.2">
      <c r="A384" t="s">
        <v>99</v>
      </c>
      <c r="B384" t="s">
        <v>98</v>
      </c>
      <c r="C384">
        <v>41</v>
      </c>
      <c r="D384">
        <v>1</v>
      </c>
      <c r="E384">
        <v>5.1769999999999996</v>
      </c>
      <c r="F384">
        <v>5.1769999999999996</v>
      </c>
      <c r="G384">
        <v>0</v>
      </c>
      <c r="H384" s="7">
        <f>AVERAGE(F384:F388)/B$13</f>
        <v>56.819672131147549</v>
      </c>
      <c r="I384" s="7">
        <f>STDEV(F384:F388)/B$13</f>
        <v>0.49410511717846656</v>
      </c>
      <c r="J384" s="7">
        <f>I384/H384*100</f>
        <v>0.86960219699614705</v>
      </c>
    </row>
    <row r="385" spans="1:10" x14ac:dyDescent="0.2">
      <c r="A385" t="s">
        <v>99</v>
      </c>
      <c r="B385" t="s">
        <v>98</v>
      </c>
      <c r="C385">
        <v>41</v>
      </c>
      <c r="D385">
        <v>2</v>
      </c>
      <c r="E385">
        <v>5.2510000000000003</v>
      </c>
      <c r="F385">
        <v>5.2510000000000003</v>
      </c>
      <c r="G385">
        <v>0</v>
      </c>
      <c r="H385" s="7"/>
      <c r="I385" s="7"/>
      <c r="J385" s="7"/>
    </row>
    <row r="386" spans="1:10" x14ac:dyDescent="0.2">
      <c r="A386" t="s">
        <v>99</v>
      </c>
      <c r="B386" t="s">
        <v>98</v>
      </c>
      <c r="C386">
        <v>41</v>
      </c>
      <c r="D386">
        <v>3</v>
      </c>
      <c r="E386">
        <v>5.1689999999999996</v>
      </c>
      <c r="F386">
        <v>5.1689999999999996</v>
      </c>
      <c r="G386">
        <v>0</v>
      </c>
      <c r="H386" s="7"/>
      <c r="I386" s="7"/>
      <c r="J386" s="7"/>
    </row>
    <row r="387" spans="1:10" x14ac:dyDescent="0.2">
      <c r="H387" s="7"/>
      <c r="I387" s="7"/>
      <c r="J387" s="7"/>
    </row>
    <row r="388" spans="1:10" x14ac:dyDescent="0.2">
      <c r="H388" s="7"/>
      <c r="I388" s="7"/>
      <c r="J388" s="7"/>
    </row>
    <row r="389" spans="1:10" x14ac:dyDescent="0.2">
      <c r="A389" t="s">
        <v>100</v>
      </c>
      <c r="B389" t="s">
        <v>98</v>
      </c>
      <c r="C389">
        <v>42</v>
      </c>
      <c r="D389">
        <v>1</v>
      </c>
      <c r="E389">
        <v>5.1580000000000004</v>
      </c>
      <c r="F389">
        <v>5.1580000000000004</v>
      </c>
      <c r="G389">
        <v>0</v>
      </c>
      <c r="H389" s="7">
        <f>AVERAGE(F389:F393)/B$13</f>
        <v>56.571948998178506</v>
      </c>
      <c r="I389" s="7">
        <f>STDEV(F389:F393)/B$13</f>
        <v>0.19190626143629352</v>
      </c>
      <c r="J389" s="7">
        <f>I389/H389*100</f>
        <v>0.33922511922379145</v>
      </c>
    </row>
    <row r="390" spans="1:10" x14ac:dyDescent="0.2">
      <c r="A390" t="s">
        <v>100</v>
      </c>
      <c r="B390" t="s">
        <v>98</v>
      </c>
      <c r="C390">
        <v>42</v>
      </c>
      <c r="D390">
        <v>2</v>
      </c>
      <c r="E390">
        <v>5.1929999999999996</v>
      </c>
      <c r="F390">
        <v>5.1929999999999996</v>
      </c>
      <c r="G390">
        <v>0</v>
      </c>
      <c r="H390" s="7"/>
      <c r="I390" s="7"/>
      <c r="J390" s="7"/>
    </row>
    <row r="391" spans="1:10" x14ac:dyDescent="0.2">
      <c r="A391" t="s">
        <v>100</v>
      </c>
      <c r="B391" t="s">
        <v>98</v>
      </c>
      <c r="C391">
        <v>42</v>
      </c>
      <c r="D391">
        <v>3</v>
      </c>
      <c r="E391">
        <v>5.1779999999999999</v>
      </c>
      <c r="F391">
        <v>5.1779999999999999</v>
      </c>
      <c r="G391">
        <v>0</v>
      </c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H393" s="7"/>
      <c r="I393" s="7"/>
      <c r="J393" s="7"/>
    </row>
    <row r="394" spans="1:10" x14ac:dyDescent="0.2">
      <c r="A394" t="s">
        <v>101</v>
      </c>
      <c r="B394" t="s">
        <v>35</v>
      </c>
      <c r="C394">
        <v>0</v>
      </c>
      <c r="D394">
        <v>1</v>
      </c>
      <c r="E394">
        <v>0.10390000000000001</v>
      </c>
      <c r="F394">
        <v>0.10390000000000001</v>
      </c>
      <c r="G394">
        <v>0</v>
      </c>
      <c r="H394" s="7">
        <f>AVERAGE(F394:F398)/B$13</f>
        <v>0.37850637522768671</v>
      </c>
      <c r="I394" s="7">
        <f>STDEV(F394:F398)/B$13</f>
        <v>0.6555922728830833</v>
      </c>
      <c r="J394" s="7">
        <f>I394/H394*100</f>
        <v>173.20508075688775</v>
      </c>
    </row>
    <row r="395" spans="1:10" x14ac:dyDescent="0.2">
      <c r="A395" t="s">
        <v>101</v>
      </c>
      <c r="B395" t="s">
        <v>35</v>
      </c>
      <c r="C395">
        <v>0</v>
      </c>
      <c r="D395">
        <v>2</v>
      </c>
      <c r="E395">
        <v>0</v>
      </c>
      <c r="F395">
        <v>0</v>
      </c>
      <c r="G395">
        <v>0</v>
      </c>
      <c r="H395" s="7"/>
      <c r="I395" s="7"/>
      <c r="J395" s="7"/>
    </row>
    <row r="396" spans="1:10" x14ac:dyDescent="0.2">
      <c r="A396" t="s">
        <v>101</v>
      </c>
      <c r="B396" t="s">
        <v>35</v>
      </c>
      <c r="C396">
        <v>0</v>
      </c>
      <c r="D396">
        <v>3</v>
      </c>
      <c r="E396">
        <v>0</v>
      </c>
      <c r="F396">
        <v>0</v>
      </c>
      <c r="G396">
        <v>0</v>
      </c>
      <c r="H396" s="7"/>
      <c r="I396" s="7"/>
      <c r="J396" s="7"/>
    </row>
    <row r="397" spans="1:10" x14ac:dyDescent="0.2">
      <c r="H397" s="7"/>
      <c r="I397" s="7"/>
      <c r="J397" s="7"/>
    </row>
    <row r="398" spans="1:10" x14ac:dyDescent="0.2">
      <c r="H398" s="7"/>
      <c r="I398" s="7"/>
      <c r="J398" s="7"/>
    </row>
    <row r="399" spans="1:10" x14ac:dyDescent="0.2">
      <c r="A399" t="s">
        <v>101</v>
      </c>
      <c r="B399" t="s">
        <v>35</v>
      </c>
      <c r="C399">
        <v>0</v>
      </c>
      <c r="D399">
        <v>1</v>
      </c>
      <c r="E399">
        <v>0</v>
      </c>
      <c r="F399">
        <v>0</v>
      </c>
      <c r="G399">
        <v>0</v>
      </c>
      <c r="H399" s="7">
        <f>AVERAGE(F399:F403)/B$13</f>
        <v>0.57559198542805101</v>
      </c>
      <c r="I399" s="7">
        <f>STDEV(F399:F403)/B$13</f>
        <v>0.99695456319082931</v>
      </c>
      <c r="J399" s="7">
        <f>I399/H399*100</f>
        <v>173.20508075688775</v>
      </c>
    </row>
    <row r="400" spans="1:10" x14ac:dyDescent="0.2">
      <c r="A400" t="s">
        <v>101</v>
      </c>
      <c r="B400" t="s">
        <v>35</v>
      </c>
      <c r="C400">
        <v>0</v>
      </c>
      <c r="D400">
        <v>2</v>
      </c>
      <c r="E400">
        <v>0</v>
      </c>
      <c r="F400">
        <v>0</v>
      </c>
      <c r="G400">
        <v>0</v>
      </c>
      <c r="H400" s="7"/>
      <c r="I400" s="7"/>
      <c r="J400" s="7"/>
    </row>
    <row r="401" spans="1:10" x14ac:dyDescent="0.2">
      <c r="A401" t="s">
        <v>101</v>
      </c>
      <c r="B401" t="s">
        <v>35</v>
      </c>
      <c r="C401">
        <v>0</v>
      </c>
      <c r="D401">
        <v>3</v>
      </c>
      <c r="E401">
        <v>0.158</v>
      </c>
      <c r="F401">
        <v>0.158</v>
      </c>
      <c r="G401">
        <v>0</v>
      </c>
      <c r="H401" s="7"/>
      <c r="I401" s="7"/>
      <c r="J401" s="7"/>
    </row>
    <row r="402" spans="1:10" x14ac:dyDescent="0.2">
      <c r="H402" s="7"/>
      <c r="I402" s="7"/>
      <c r="J402" s="7"/>
    </row>
    <row r="403" spans="1:10" x14ac:dyDescent="0.2">
      <c r="H403" s="7"/>
      <c r="I403" s="7"/>
      <c r="J403" s="7"/>
    </row>
    <row r="404" spans="1:10" x14ac:dyDescent="0.2">
      <c r="A404" t="s">
        <v>101</v>
      </c>
      <c r="B404" t="s">
        <v>35</v>
      </c>
      <c r="C404">
        <v>0</v>
      </c>
      <c r="D404">
        <v>1</v>
      </c>
      <c r="E404">
        <v>0.18360000000000001</v>
      </c>
      <c r="F404">
        <v>0.18360000000000001</v>
      </c>
      <c r="G404">
        <v>0</v>
      </c>
      <c r="H404" s="7">
        <f>AVERAGE(F404:F408)/B$13</f>
        <v>1.1591985428051004</v>
      </c>
      <c r="I404" s="7">
        <f>STDEV(F404:F408)/B$13</f>
        <v>1.038990437744346</v>
      </c>
      <c r="J404" s="7">
        <f>I404/H404*100</f>
        <v>89.630067618109024</v>
      </c>
    </row>
    <row r="405" spans="1:10" x14ac:dyDescent="0.2">
      <c r="A405" t="s">
        <v>101</v>
      </c>
      <c r="B405" t="s">
        <v>35</v>
      </c>
      <c r="C405">
        <v>0</v>
      </c>
      <c r="D405">
        <v>2</v>
      </c>
      <c r="E405">
        <v>0.1346</v>
      </c>
      <c r="F405">
        <v>0.1346</v>
      </c>
      <c r="G405">
        <v>0</v>
      </c>
      <c r="H405" s="7"/>
      <c r="I405" s="7"/>
      <c r="J405" s="7"/>
    </row>
    <row r="406" spans="1:10" x14ac:dyDescent="0.2">
      <c r="A406" t="s">
        <v>101</v>
      </c>
      <c r="B406" t="s">
        <v>35</v>
      </c>
      <c r="C406">
        <v>0</v>
      </c>
      <c r="D406">
        <v>3</v>
      </c>
      <c r="E406">
        <v>0</v>
      </c>
      <c r="F406">
        <v>0</v>
      </c>
      <c r="G406">
        <v>0</v>
      </c>
      <c r="H406" s="7"/>
      <c r="I406" s="7"/>
      <c r="J406" s="7"/>
    </row>
    <row r="407" spans="1:10" x14ac:dyDescent="0.2"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A409" t="s">
        <v>188</v>
      </c>
      <c r="B409" t="s">
        <v>45</v>
      </c>
      <c r="C409">
        <v>6</v>
      </c>
      <c r="D409">
        <v>1</v>
      </c>
      <c r="E409">
        <v>7.3380000000000001</v>
      </c>
      <c r="F409">
        <v>7.3380000000000001</v>
      </c>
      <c r="G409">
        <v>0</v>
      </c>
      <c r="H409" s="7">
        <f>AVERAGE(F409:F413)/B$13</f>
        <v>80.258652094717675</v>
      </c>
      <c r="I409" s="7">
        <f>STDEV(F409:F413)/B$13</f>
        <v>0.40249651416740195</v>
      </c>
      <c r="J409" s="7">
        <f>I409/H409*100</f>
        <v>0.50149921991263136</v>
      </c>
    </row>
    <row r="410" spans="1:10" x14ac:dyDescent="0.2">
      <c r="A410" t="s">
        <v>188</v>
      </c>
      <c r="B410" t="s">
        <v>45</v>
      </c>
      <c r="C410">
        <v>6</v>
      </c>
      <c r="D410">
        <v>2</v>
      </c>
      <c r="E410">
        <v>7.383</v>
      </c>
      <c r="F410">
        <v>7.383</v>
      </c>
      <c r="G410">
        <v>0</v>
      </c>
      <c r="H410" s="7"/>
      <c r="I410" s="7"/>
      <c r="J410" s="7"/>
    </row>
    <row r="411" spans="1:10" x14ac:dyDescent="0.2">
      <c r="A411" t="s">
        <v>188</v>
      </c>
      <c r="B411" t="s">
        <v>45</v>
      </c>
      <c r="C411">
        <v>6</v>
      </c>
      <c r="D411">
        <v>3</v>
      </c>
      <c r="E411">
        <v>7.31</v>
      </c>
      <c r="F411">
        <v>7.31</v>
      </c>
      <c r="G411">
        <v>0</v>
      </c>
      <c r="H411" s="7"/>
      <c r="I411" s="7"/>
      <c r="J411" s="7"/>
    </row>
    <row r="412" spans="1:10" x14ac:dyDescent="0.2"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A414" t="s">
        <v>193</v>
      </c>
      <c r="B414" t="s">
        <v>47</v>
      </c>
      <c r="C414">
        <v>7</v>
      </c>
      <c r="D414">
        <v>1</v>
      </c>
      <c r="E414">
        <v>5.0709999999999997</v>
      </c>
      <c r="F414">
        <v>5.0709999999999997</v>
      </c>
      <c r="G414">
        <v>0</v>
      </c>
      <c r="H414" s="7">
        <f>AVERAGE(F414:F418)/B$13</f>
        <v>55.493624772313296</v>
      </c>
      <c r="I414" s="7">
        <f>STDEV(F414:F418)/B$13</f>
        <v>0.53922364636804643</v>
      </c>
      <c r="J414" s="7">
        <f>I414/H414*100</f>
        <v>0.97168575413922897</v>
      </c>
    </row>
    <row r="415" spans="1:10" x14ac:dyDescent="0.2">
      <c r="A415" t="s">
        <v>193</v>
      </c>
      <c r="B415" t="s">
        <v>47</v>
      </c>
      <c r="C415">
        <v>7</v>
      </c>
      <c r="D415">
        <v>2</v>
      </c>
      <c r="E415">
        <v>5.13</v>
      </c>
      <c r="F415">
        <v>5.13</v>
      </c>
      <c r="G415">
        <v>0</v>
      </c>
      <c r="H415" s="7"/>
      <c r="I415" s="7"/>
      <c r="J415" s="7"/>
    </row>
    <row r="416" spans="1:10" x14ac:dyDescent="0.2">
      <c r="A416" t="s">
        <v>193</v>
      </c>
      <c r="B416" t="s">
        <v>47</v>
      </c>
      <c r="C416">
        <v>7</v>
      </c>
      <c r="D416">
        <v>3</v>
      </c>
      <c r="E416">
        <v>5.032</v>
      </c>
      <c r="F416">
        <v>5.032</v>
      </c>
      <c r="G416">
        <v>0</v>
      </c>
      <c r="H416" s="7"/>
      <c r="I416" s="7"/>
      <c r="J416" s="7"/>
    </row>
    <row r="417" spans="1:10" x14ac:dyDescent="0.2"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A419" t="s">
        <v>198</v>
      </c>
      <c r="B419" t="s">
        <v>49</v>
      </c>
      <c r="C419">
        <v>8</v>
      </c>
      <c r="D419">
        <v>1</v>
      </c>
      <c r="E419">
        <v>3.0579999999999998</v>
      </c>
      <c r="F419">
        <v>3.0579999999999998</v>
      </c>
      <c r="G419">
        <v>0</v>
      </c>
      <c r="H419" s="7">
        <f>AVERAGE(F419:F423)/B$13</f>
        <v>34.524590163934427</v>
      </c>
      <c r="I419" s="7">
        <f>STDEV(F419:F423)/B$13</f>
        <v>0.97280038520103562</v>
      </c>
      <c r="J419" s="7">
        <f>I419/H419*100</f>
        <v>2.8177029200979664</v>
      </c>
    </row>
    <row r="420" spans="1:10" x14ac:dyDescent="0.2">
      <c r="A420" t="s">
        <v>198</v>
      </c>
      <c r="B420" t="s">
        <v>49</v>
      </c>
      <c r="C420">
        <v>8</v>
      </c>
      <c r="D420">
        <v>2</v>
      </c>
      <c r="E420">
        <v>3.1930000000000001</v>
      </c>
      <c r="F420">
        <v>3.1930000000000001</v>
      </c>
      <c r="G420">
        <v>0</v>
      </c>
      <c r="H420" s="7"/>
      <c r="I420" s="7"/>
      <c r="J420" s="7"/>
    </row>
    <row r="421" spans="1:10" x14ac:dyDescent="0.2">
      <c r="A421" t="s">
        <v>198</v>
      </c>
      <c r="B421" t="s">
        <v>49</v>
      </c>
      <c r="C421">
        <v>8</v>
      </c>
      <c r="D421">
        <v>3</v>
      </c>
      <c r="E421">
        <v>3.226</v>
      </c>
      <c r="F421">
        <v>3.226</v>
      </c>
      <c r="G421">
        <v>0</v>
      </c>
      <c r="H421" s="7"/>
      <c r="I421" s="7"/>
      <c r="J421" s="7"/>
    </row>
    <row r="422" spans="1:10" x14ac:dyDescent="0.2"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A424" t="s">
        <v>102</v>
      </c>
      <c r="B424" t="s">
        <v>35</v>
      </c>
      <c r="C424">
        <v>0</v>
      </c>
      <c r="D424">
        <v>1</v>
      </c>
      <c r="E424">
        <v>0</v>
      </c>
      <c r="F424">
        <v>0</v>
      </c>
      <c r="G424">
        <v>0</v>
      </c>
      <c r="H424" s="7">
        <f>AVERAGE(F424:F428)/B$13</f>
        <v>1.088888888888889</v>
      </c>
      <c r="I424" s="7">
        <f>STDEV(F424:F428)/B$13</f>
        <v>0.95595768562129257</v>
      </c>
      <c r="J424" s="7">
        <f>I424/H424*100</f>
        <v>87.792032352975838</v>
      </c>
    </row>
    <row r="425" spans="1:10" x14ac:dyDescent="0.2">
      <c r="A425" t="s">
        <v>102</v>
      </c>
      <c r="B425" t="s">
        <v>35</v>
      </c>
      <c r="C425">
        <v>0</v>
      </c>
      <c r="D425">
        <v>2</v>
      </c>
      <c r="E425">
        <v>0.1638</v>
      </c>
      <c r="F425">
        <v>0.1638</v>
      </c>
      <c r="G425">
        <v>0</v>
      </c>
      <c r="H425" s="7"/>
      <c r="I425" s="7"/>
      <c r="J425" s="7"/>
    </row>
    <row r="426" spans="1:10" x14ac:dyDescent="0.2">
      <c r="A426" t="s">
        <v>102</v>
      </c>
      <c r="B426" t="s">
        <v>35</v>
      </c>
      <c r="C426">
        <v>0</v>
      </c>
      <c r="D426">
        <v>3</v>
      </c>
      <c r="E426">
        <v>0.1351</v>
      </c>
      <c r="F426">
        <v>0.1351</v>
      </c>
      <c r="G426">
        <v>0</v>
      </c>
      <c r="H426" s="7"/>
      <c r="I426" s="7"/>
      <c r="J426" s="7"/>
    </row>
    <row r="427" spans="1:10" x14ac:dyDescent="0.2"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A429" t="s">
        <v>102</v>
      </c>
      <c r="B429" t="s">
        <v>35</v>
      </c>
      <c r="C429">
        <v>0</v>
      </c>
      <c r="D429">
        <v>1</v>
      </c>
      <c r="E429">
        <v>0</v>
      </c>
      <c r="F429">
        <v>0</v>
      </c>
      <c r="G429">
        <v>0</v>
      </c>
      <c r="H429" s="7">
        <f>AVERAGE(F429:F433)/B$13</f>
        <v>1.1194899817850639</v>
      </c>
      <c r="I429" s="7">
        <f>STDEV(F429:F433)/B$13</f>
        <v>0.98829745633766997</v>
      </c>
      <c r="J429" s="7">
        <f>I429/H429*100</f>
        <v>88.281045156098401</v>
      </c>
    </row>
    <row r="430" spans="1:10" x14ac:dyDescent="0.2">
      <c r="A430" t="s">
        <v>102</v>
      </c>
      <c r="B430" t="s">
        <v>35</v>
      </c>
      <c r="C430">
        <v>0</v>
      </c>
      <c r="D430">
        <v>2</v>
      </c>
      <c r="E430">
        <v>0.17119999999999999</v>
      </c>
      <c r="F430">
        <v>0.17119999999999999</v>
      </c>
      <c r="G430">
        <v>0</v>
      </c>
      <c r="H430" s="7"/>
      <c r="I430" s="7"/>
      <c r="J430" s="7"/>
    </row>
    <row r="431" spans="1:10" x14ac:dyDescent="0.2">
      <c r="A431" t="s">
        <v>102</v>
      </c>
      <c r="B431" t="s">
        <v>35</v>
      </c>
      <c r="C431">
        <v>0</v>
      </c>
      <c r="D431">
        <v>3</v>
      </c>
      <c r="E431">
        <v>0.1361</v>
      </c>
      <c r="F431">
        <v>0.1361</v>
      </c>
      <c r="G431">
        <v>0</v>
      </c>
      <c r="H431" s="7"/>
      <c r="I431" s="7"/>
      <c r="J431" s="7"/>
    </row>
    <row r="432" spans="1:10" x14ac:dyDescent="0.2">
      <c r="H432" s="7"/>
      <c r="I432" s="7"/>
      <c r="J432" s="7"/>
    </row>
    <row r="433" spans="1:10" x14ac:dyDescent="0.2">
      <c r="H433" s="7"/>
      <c r="I433" s="7"/>
      <c r="J433" s="7"/>
    </row>
    <row r="434" spans="1:10" x14ac:dyDescent="0.2">
      <c r="A434" t="s">
        <v>102</v>
      </c>
      <c r="B434" t="s">
        <v>35</v>
      </c>
      <c r="C434">
        <v>0</v>
      </c>
      <c r="D434">
        <v>1</v>
      </c>
      <c r="E434">
        <v>0</v>
      </c>
      <c r="F434">
        <v>0</v>
      </c>
      <c r="G434">
        <v>0</v>
      </c>
      <c r="H434" s="7">
        <f>AVERAGE(F434:F438)/B$13</f>
        <v>0.37887067395264118</v>
      </c>
      <c r="I434" s="7">
        <f>STDEV(F434:F438)/B$13</f>
        <v>0.65622325678383686</v>
      </c>
      <c r="J434" s="7">
        <f>I434/H434*100</f>
        <v>173.2050807568877</v>
      </c>
    </row>
    <row r="435" spans="1:10" x14ac:dyDescent="0.2">
      <c r="A435" t="s">
        <v>102</v>
      </c>
      <c r="B435" t="s">
        <v>35</v>
      </c>
      <c r="C435">
        <v>0</v>
      </c>
      <c r="D435">
        <v>2</v>
      </c>
      <c r="E435">
        <v>0</v>
      </c>
      <c r="F435">
        <v>0</v>
      </c>
      <c r="G435">
        <v>0</v>
      </c>
      <c r="H435" s="7"/>
      <c r="I435" s="7"/>
      <c r="J435" s="7"/>
    </row>
    <row r="436" spans="1:10" x14ac:dyDescent="0.2">
      <c r="A436" t="s">
        <v>102</v>
      </c>
      <c r="B436" t="s">
        <v>35</v>
      </c>
      <c r="C436">
        <v>0</v>
      </c>
      <c r="D436">
        <v>3</v>
      </c>
      <c r="E436">
        <v>0.104</v>
      </c>
      <c r="F436">
        <v>0.104</v>
      </c>
      <c r="G436">
        <v>0</v>
      </c>
      <c r="H436" s="7"/>
      <c r="I436" s="7"/>
      <c r="J436" s="7"/>
    </row>
    <row r="437" spans="1:10" x14ac:dyDescent="0.2">
      <c r="H437" s="7"/>
      <c r="I437" s="7"/>
      <c r="J437" s="7"/>
    </row>
    <row r="438" spans="1:10" x14ac:dyDescent="0.2">
      <c r="H438" s="7"/>
      <c r="I438" s="7"/>
      <c r="J438" s="7"/>
    </row>
    <row r="439" spans="1:10" x14ac:dyDescent="0.2">
      <c r="H439" s="7"/>
      <c r="I439" s="7"/>
      <c r="J439" s="7"/>
    </row>
    <row r="440" spans="1:10" x14ac:dyDescent="0.2">
      <c r="H440" s="7"/>
      <c r="I440" s="7"/>
      <c r="J440" s="7"/>
    </row>
    <row r="441" spans="1:10" x14ac:dyDescent="0.2">
      <c r="H441" s="7"/>
      <c r="I441" s="7"/>
      <c r="J441" s="7"/>
    </row>
    <row r="442" spans="1:10" x14ac:dyDescent="0.2"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H444" s="7"/>
      <c r="I444" s="7"/>
      <c r="J444" s="7"/>
    </row>
    <row r="445" spans="1:10" x14ac:dyDescent="0.2">
      <c r="H445" s="7"/>
      <c r="I445" s="7"/>
      <c r="J445" s="7"/>
    </row>
    <row r="446" spans="1:10" x14ac:dyDescent="0.2">
      <c r="H446" s="7"/>
      <c r="I446" s="7"/>
      <c r="J446" s="7"/>
    </row>
    <row r="447" spans="1:10" x14ac:dyDescent="0.2">
      <c r="H447" s="7"/>
      <c r="I447" s="7"/>
      <c r="J447" s="7"/>
    </row>
    <row r="448" spans="1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3DA8-979B-C349-974A-5078D09531F6}">
  <sheetPr codeName="Sheet3"/>
  <dimension ref="A1:AD500"/>
  <sheetViews>
    <sheetView workbookViewId="0">
      <selection activeCell="U14" sqref="U14"/>
    </sheetView>
  </sheetViews>
  <sheetFormatPr baseColWidth="10" defaultRowHeight="16" x14ac:dyDescent="0.2"/>
  <cols>
    <col min="2" max="2" width="23.33203125" bestFit="1" customWidth="1"/>
    <col min="12" max="12" width="4.33203125" bestFit="1" customWidth="1"/>
    <col min="13" max="13" width="9.5" bestFit="1" customWidth="1"/>
    <col min="14" max="14" width="23.33203125" bestFit="1" customWidth="1"/>
    <col min="21" max="22" width="21.1640625" bestFit="1" customWidth="1"/>
  </cols>
  <sheetData>
    <row r="1" spans="1:30" x14ac:dyDescent="0.2">
      <c r="A1" s="1" t="s">
        <v>0</v>
      </c>
      <c r="B1" s="2">
        <v>44546.690497685187</v>
      </c>
      <c r="C1" s="1"/>
      <c r="D1" s="1" t="s">
        <v>1</v>
      </c>
      <c r="E1" s="3"/>
      <c r="L1" s="4" t="str">
        <f>AE2114_SDOMEF_DOC!C17</f>
        <v>Vial</v>
      </c>
      <c r="M1" s="4" t="str">
        <f>AE2114_SDOMEF_DOC!A17</f>
        <v>Sample ID</v>
      </c>
      <c r="N1" s="4" t="str">
        <f>AE2114_SDOMEF_DOC!B17</f>
        <v>Sample Name</v>
      </c>
      <c r="O1" s="4" t="str">
        <f>AE2114_SDOMEF_DOC!H17</f>
        <v>Ave</v>
      </c>
      <c r="P1" s="4" t="str">
        <f>AE2114_SDOMEF_DOC!I17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AVERAGE(AE2114_SDOMEF_DOC!$O$3:$O$22)</f>
        <v>0.70679629629629626</v>
      </c>
      <c r="P2" s="6"/>
      <c r="Q2" s="6">
        <f>(O2)</f>
        <v>0.70679629629629626</v>
      </c>
      <c r="R2" s="6"/>
      <c r="S2" s="6"/>
      <c r="T2" s="6"/>
      <c r="U2" s="7"/>
      <c r="V2" s="7"/>
      <c r="W2" s="7"/>
      <c r="X2" s="7">
        <v>0</v>
      </c>
      <c r="Y2" t="str">
        <f t="shared" ref="Y2:AD27" si="0">B28</f>
        <v>Nano 12/3/2021</v>
      </c>
      <c r="Z2">
        <f t="shared" si="0"/>
        <v>1</v>
      </c>
      <c r="AA2">
        <f t="shared" si="0"/>
        <v>1</v>
      </c>
      <c r="AB2">
        <f t="shared" si="0"/>
        <v>0.21260000000000001</v>
      </c>
      <c r="AC2">
        <f t="shared" si="0"/>
        <v>0.21260000000000001</v>
      </c>
      <c r="AD2">
        <f t="shared" si="0"/>
        <v>0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AE2114_SDOMEF_DOC!C18</f>
        <v>0</v>
      </c>
      <c r="M3" s="4" t="str">
        <f>AE2114_SDOMEF_DOC!A18</f>
        <v>B01</v>
      </c>
      <c r="N3" s="4" t="str">
        <f>AE2114_SDOMEF_DOC!B18</f>
        <v>Untitled</v>
      </c>
      <c r="O3" s="6">
        <f>AE2114_SDOMEF_DOC!H18</f>
        <v>0</v>
      </c>
      <c r="P3" s="6">
        <f>AE2114_SDOMEF_DOC!I18</f>
        <v>0</v>
      </c>
      <c r="Q3" s="6">
        <f t="shared" ref="Q3:Q66" si="1">(O3-Q$2)</f>
        <v>-0.70679629629629626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12/3/2021</v>
      </c>
      <c r="Z3">
        <f t="shared" si="0"/>
        <v>1</v>
      </c>
      <c r="AA3">
        <f t="shared" si="0"/>
        <v>2</v>
      </c>
      <c r="AB3">
        <f t="shared" si="0"/>
        <v>0.20349999999999999</v>
      </c>
      <c r="AC3">
        <f t="shared" si="0"/>
        <v>0.20349999999999999</v>
      </c>
      <c r="AD3">
        <f t="shared" si="0"/>
        <v>0</v>
      </c>
    </row>
    <row r="4" spans="1:30" x14ac:dyDescent="0.2">
      <c r="A4" s="1"/>
      <c r="B4" s="1"/>
      <c r="C4" s="1"/>
      <c r="D4" s="1"/>
      <c r="E4" s="1"/>
      <c r="L4" s="4">
        <f>AE2114_SDOMEF_DOC!C23</f>
        <v>0</v>
      </c>
      <c r="M4" s="4" t="str">
        <f>AE2114_SDOMEF_DOC!A23</f>
        <v>B01</v>
      </c>
      <c r="N4" s="4" t="str">
        <f>AE2114_SDOMEF_DOC!B23</f>
        <v>Untitled</v>
      </c>
      <c r="O4" s="6">
        <f>AE2114_SDOMEF_DOC!H23</f>
        <v>0.35444444444444445</v>
      </c>
      <c r="P4" s="6">
        <f>AE2114_SDOMEF_DOC!I23</f>
        <v>0.61391578623830201</v>
      </c>
      <c r="Q4" s="6">
        <f t="shared" si="1"/>
        <v>-0.35235185185185181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12/3/2021</v>
      </c>
      <c r="Z4">
        <f t="shared" si="0"/>
        <v>1</v>
      </c>
      <c r="AA4">
        <f t="shared" si="0"/>
        <v>3</v>
      </c>
      <c r="AB4">
        <f t="shared" si="0"/>
        <v>0.18410000000000001</v>
      </c>
      <c r="AC4">
        <f t="shared" si="0"/>
        <v>0.18410000000000001</v>
      </c>
      <c r="AD4">
        <f t="shared" si="0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AE2114_SDOMEF_DOC!C56</f>
        <v>0</v>
      </c>
      <c r="M5" s="4" t="str">
        <f>AE2114_SDOMEF_DOC!A56</f>
        <v>B01</v>
      </c>
      <c r="N5" s="4" t="str">
        <f>AE2114_SDOMEF_DOC!B56</f>
        <v>Untitled</v>
      </c>
      <c r="O5" s="6">
        <f>AE2114_SDOMEF_DOC!H56</f>
        <v>0.42666666666666664</v>
      </c>
      <c r="P5" s="6">
        <f>AE2114_SDOMEF_DOC!I56</f>
        <v>0.73900834456272091</v>
      </c>
      <c r="Q5" s="6">
        <f t="shared" si="1"/>
        <v>-0.28012962962962962</v>
      </c>
      <c r="R5" s="6"/>
      <c r="S5" s="6"/>
      <c r="T5" s="6"/>
      <c r="U5" s="7"/>
      <c r="V5" s="7"/>
      <c r="W5" s="7"/>
      <c r="X5" s="7"/>
    </row>
    <row r="6" spans="1:30" x14ac:dyDescent="0.2">
      <c r="A6" s="1"/>
      <c r="B6" s="1"/>
      <c r="C6" s="1"/>
      <c r="D6" s="1"/>
      <c r="E6" s="1"/>
      <c r="L6" s="4">
        <f>AE2114_SDOMEF_DOC!C88</f>
        <v>0</v>
      </c>
      <c r="M6" s="4" t="str">
        <f>AE2114_SDOMEF_DOC!A88</f>
        <v>B01</v>
      </c>
      <c r="N6" s="4" t="str">
        <f>AE2114_SDOMEF_DOC!B88</f>
        <v>Untitled</v>
      </c>
      <c r="O6" s="6">
        <f>AE2114_SDOMEF_DOC!H88</f>
        <v>0.41000000000000003</v>
      </c>
      <c r="P6" s="6">
        <f>AE2114_SDOMEF_DOC!I88</f>
        <v>0.71014083110323978</v>
      </c>
      <c r="Q6" s="6">
        <f t="shared" si="1"/>
        <v>-0.29679629629629622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AE2114_SDOMEF_DOC!C98</f>
        <v>0</v>
      </c>
      <c r="M7" s="4" t="str">
        <f>AE2114_SDOMEF_DOC!A98</f>
        <v>B01</v>
      </c>
      <c r="N7" s="4" t="str">
        <f>AE2114_SDOMEF_DOC!B98</f>
        <v>Untitled</v>
      </c>
      <c r="O7" s="6">
        <f>AE2114_SDOMEF_DOC!H98</f>
        <v>0</v>
      </c>
      <c r="P7" s="6">
        <f>AE2114_SDOMEF_DOC!I98</f>
        <v>0</v>
      </c>
      <c r="Q7" s="6">
        <f t="shared" si="1"/>
        <v>-0.70679629629629626</v>
      </c>
      <c r="R7" s="6"/>
      <c r="S7" s="6"/>
      <c r="T7" s="6"/>
      <c r="U7" s="7"/>
      <c r="V7" s="7"/>
      <c r="W7" s="7"/>
      <c r="X7" s="7">
        <v>24.875552829461743</v>
      </c>
      <c r="Y7">
        <f t="shared" si="0"/>
        <v>25</v>
      </c>
      <c r="Z7">
        <f t="shared" si="0"/>
        <v>2</v>
      </c>
      <c r="AA7">
        <f t="shared" si="0"/>
        <v>1</v>
      </c>
      <c r="AB7">
        <f t="shared" si="0"/>
        <v>2.214</v>
      </c>
      <c r="AD7">
        <f t="shared" si="0"/>
        <v>1</v>
      </c>
    </row>
    <row r="8" spans="1:30" x14ac:dyDescent="0.2">
      <c r="A8" s="1"/>
      <c r="B8" s="1"/>
      <c r="C8" s="1"/>
      <c r="D8" s="1"/>
      <c r="E8" s="1"/>
      <c r="L8" s="4">
        <f>AE2114_SDOMEF_DOC!C177</f>
        <v>0</v>
      </c>
      <c r="M8" s="4" t="str">
        <f>AE2114_SDOMEF_DOC!A177</f>
        <v>B02</v>
      </c>
      <c r="N8" s="4" t="str">
        <f>AE2114_SDOMEF_DOC!B177</f>
        <v>Untitled</v>
      </c>
      <c r="O8" s="6">
        <f>AE2114_SDOMEF_DOC!H177</f>
        <v>1.414074074074074</v>
      </c>
      <c r="P8" s="6">
        <f>AE2114_SDOMEF_DOC!I177</f>
        <v>0.31072264106560094</v>
      </c>
      <c r="Q8" s="6">
        <f t="shared" si="1"/>
        <v>0.70727777777777778</v>
      </c>
      <c r="R8" s="6"/>
      <c r="S8" s="6"/>
      <c r="T8" s="6"/>
      <c r="U8" s="7"/>
      <c r="V8" s="7"/>
      <c r="W8" s="7"/>
      <c r="X8" s="7">
        <v>24.875552829461743</v>
      </c>
      <c r="Y8">
        <f t="shared" si="0"/>
        <v>25</v>
      </c>
      <c r="Z8">
        <f t="shared" si="0"/>
        <v>2</v>
      </c>
      <c r="AA8">
        <f t="shared" si="0"/>
        <v>2</v>
      </c>
      <c r="AB8">
        <f t="shared" si="0"/>
        <v>2.5</v>
      </c>
      <c r="AC8">
        <f t="shared" si="0"/>
        <v>2.5</v>
      </c>
      <c r="AD8">
        <f t="shared" si="0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AE2114_SDOMEF_DOC!C182</f>
        <v>0</v>
      </c>
      <c r="M9" s="4" t="str">
        <f>AE2114_SDOMEF_DOC!A182</f>
        <v>B02</v>
      </c>
      <c r="N9" s="4" t="str">
        <f>AE2114_SDOMEF_DOC!B182</f>
        <v>Untitled</v>
      </c>
      <c r="O9" s="6">
        <f>AE2114_SDOMEF_DOC!H182</f>
        <v>0.28888888888888886</v>
      </c>
      <c r="P9" s="6">
        <f>AE2114_SDOMEF_DOC!I182</f>
        <v>0.50037023329767572</v>
      </c>
      <c r="Q9" s="6">
        <f t="shared" si="1"/>
        <v>-0.41790740740740739</v>
      </c>
      <c r="R9" s="6"/>
      <c r="S9" s="6"/>
      <c r="T9" s="6"/>
      <c r="U9" s="7"/>
      <c r="V9" s="7"/>
      <c r="W9" s="7"/>
      <c r="X9" s="7">
        <v>24.875552829461743</v>
      </c>
      <c r="Y9">
        <f t="shared" si="0"/>
        <v>25</v>
      </c>
      <c r="Z9">
        <f t="shared" si="0"/>
        <v>2</v>
      </c>
      <c r="AA9">
        <f t="shared" si="0"/>
        <v>3</v>
      </c>
      <c r="AB9">
        <f t="shared" si="0"/>
        <v>2.4710000000000001</v>
      </c>
      <c r="AC9">
        <f t="shared" si="0"/>
        <v>2.4710000000000001</v>
      </c>
      <c r="AD9">
        <f t="shared" si="0"/>
        <v>0</v>
      </c>
    </row>
    <row r="10" spans="1:30" x14ac:dyDescent="0.2">
      <c r="A10" s="1"/>
      <c r="B10" s="5"/>
      <c r="C10" s="1"/>
      <c r="D10" s="1"/>
      <c r="E10" s="1"/>
      <c r="L10" s="4">
        <f>AE2114_SDOMEF_DOC!C187</f>
        <v>0</v>
      </c>
      <c r="M10" s="4" t="str">
        <f>AE2114_SDOMEF_DOC!A187</f>
        <v>B02</v>
      </c>
      <c r="N10" s="4" t="str">
        <f>AE2114_SDOMEF_DOC!B187</f>
        <v>Untitled</v>
      </c>
      <c r="O10" s="6">
        <f>AE2114_SDOMEF_DOC!H187</f>
        <v>0.78592592592592592</v>
      </c>
      <c r="P10" s="6">
        <f>AE2114_SDOMEF_DOC!I187</f>
        <v>0.70489061697046596</v>
      </c>
      <c r="Q10" s="6">
        <f t="shared" si="1"/>
        <v>7.9129629629629661E-2</v>
      </c>
      <c r="R10" s="6"/>
      <c r="S10" s="6"/>
      <c r="T10" s="6"/>
      <c r="U10" s="7"/>
      <c r="V10" s="7"/>
      <c r="W10" s="7"/>
      <c r="X10" s="7">
        <v>24.875552829461743</v>
      </c>
      <c r="Y10">
        <f t="shared" si="0"/>
        <v>25</v>
      </c>
      <c r="Z10">
        <f t="shared" si="0"/>
        <v>2</v>
      </c>
      <c r="AA10">
        <f t="shared" si="0"/>
        <v>4</v>
      </c>
      <c r="AB10">
        <f t="shared" si="0"/>
        <v>2.4569999999999999</v>
      </c>
      <c r="AC10">
        <f t="shared" si="0"/>
        <v>2.4569999999999999</v>
      </c>
      <c r="AD10">
        <f t="shared" si="0"/>
        <v>0</v>
      </c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AE2114_SDOMEF_DOC!C265</f>
        <v>0</v>
      </c>
      <c r="M11" s="4" t="str">
        <f>AE2114_SDOMEF_DOC!A265</f>
        <v>B03</v>
      </c>
      <c r="N11" s="4" t="str">
        <f>AE2114_SDOMEF_DOC!B265</f>
        <v>Untitled</v>
      </c>
      <c r="O11" s="6">
        <f>AE2114_SDOMEF_DOC!H265</f>
        <v>0.90999999999999992</v>
      </c>
      <c r="P11" s="6">
        <f>AE2114_SDOMEF_DOC!I265</f>
        <v>0.79994058421335568</v>
      </c>
      <c r="Q11" s="6">
        <f t="shared" si="1"/>
        <v>0.20320370370370366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AE2114_SDOMEF_DOC!C270</f>
        <v>0</v>
      </c>
      <c r="M12" s="4" t="str">
        <f>AE2114_SDOMEF_DOC!A270</f>
        <v>B03</v>
      </c>
      <c r="N12" s="4" t="str">
        <f>AE2114_SDOMEF_DOC!B270</f>
        <v>Untitled</v>
      </c>
      <c r="O12" s="6">
        <f>AE2114_SDOMEF_DOC!H270</f>
        <v>0.46518518518518515</v>
      </c>
      <c r="P12" s="6">
        <f>AE2114_SDOMEF_DOC!I270</f>
        <v>0.80572437566907773</v>
      </c>
      <c r="Q12" s="6">
        <f t="shared" si="1"/>
        <v>-0.24161111111111111</v>
      </c>
      <c r="R12" s="6"/>
      <c r="S12" s="6"/>
      <c r="T12" s="6"/>
      <c r="U12" s="7"/>
      <c r="V12" s="7"/>
      <c r="W12" s="7"/>
      <c r="X12" s="7"/>
    </row>
    <row r="13" spans="1:30" x14ac:dyDescent="0.2">
      <c r="A13" s="1" t="s">
        <v>21</v>
      </c>
      <c r="B13" s="11">
        <v>0.09</v>
      </c>
      <c r="C13" s="1" t="s">
        <v>22</v>
      </c>
      <c r="D13" s="1" t="s">
        <v>23</v>
      </c>
      <c r="E13" s="3"/>
      <c r="G13" s="9"/>
      <c r="L13" s="4">
        <f>AE2114_SDOMEF_DOC!C275</f>
        <v>0</v>
      </c>
      <c r="M13" s="4" t="str">
        <f>AE2114_SDOMEF_DOC!A275</f>
        <v>B03</v>
      </c>
      <c r="N13" s="4" t="str">
        <f>AE2114_SDOMEF_DOC!B275</f>
        <v>Untitled</v>
      </c>
      <c r="O13" s="6">
        <f>AE2114_SDOMEF_DOC!H275</f>
        <v>1.3170370370370372</v>
      </c>
      <c r="P13" s="6">
        <f>AE2114_SDOMEF_DOC!I275</f>
        <v>0.44419483731572379</v>
      </c>
      <c r="Q13" s="6">
        <f t="shared" si="1"/>
        <v>0.61024074074074097</v>
      </c>
      <c r="R13" s="6"/>
      <c r="S13" s="6"/>
      <c r="T13" s="6"/>
      <c r="U13" s="7"/>
      <c r="V13" s="7"/>
      <c r="W13" s="7"/>
      <c r="X13" s="7">
        <v>50.115160455007064</v>
      </c>
      <c r="Y13">
        <f t="shared" si="0"/>
        <v>50</v>
      </c>
      <c r="Z13">
        <f t="shared" si="0"/>
        <v>3</v>
      </c>
      <c r="AA13">
        <f t="shared" si="0"/>
        <v>1</v>
      </c>
      <c r="AB13">
        <f t="shared" si="0"/>
        <v>4.6769999999999996</v>
      </c>
      <c r="AC13">
        <f t="shared" si="0"/>
        <v>4.6769999999999996</v>
      </c>
      <c r="AD13">
        <f t="shared" si="0"/>
        <v>0</v>
      </c>
    </row>
    <row r="14" spans="1:30" x14ac:dyDescent="0.2">
      <c r="A14" s="1"/>
      <c r="B14" s="8">
        <f>SLOPE(AE2114_SDOMEF_DOCArea, AE2114_SDOMEF_DOCConcentration)</f>
        <v>9.1156428586490271E-2</v>
      </c>
      <c r="C14" s="1" t="s">
        <v>24</v>
      </c>
      <c r="D14" s="1"/>
      <c r="E14" s="1"/>
      <c r="F14" t="s">
        <v>103</v>
      </c>
      <c r="G14" s="9">
        <f>SLOPE(AE2114_SDOMEF_DOCArea2, AE2114_SDOMEF_DOCConcentration2)</f>
        <v>9.218078515866418E-2</v>
      </c>
      <c r="L14" s="4">
        <f>AE2114_SDOMEF_DOC!C329</f>
        <v>0</v>
      </c>
      <c r="M14" s="4" t="str">
        <f>AE2114_SDOMEF_DOC!A329</f>
        <v>B04</v>
      </c>
      <c r="N14" s="4" t="str">
        <f>AE2114_SDOMEF_DOC!B329</f>
        <v>Untitled</v>
      </c>
      <c r="O14" s="6">
        <f>AE2114_SDOMEF_DOC!H329</f>
        <v>1.64</v>
      </c>
      <c r="P14" s="6">
        <f>AE2114_SDOMEF_DOC!I329</f>
        <v>0.59594100296283226</v>
      </c>
      <c r="Q14" s="6">
        <f t="shared" si="1"/>
        <v>0.93320370370370365</v>
      </c>
      <c r="R14" s="6"/>
      <c r="S14" s="6"/>
      <c r="T14" s="6"/>
      <c r="U14" s="7"/>
      <c r="V14" s="7"/>
      <c r="W14" s="7"/>
      <c r="X14" s="7">
        <v>50.115160455007064</v>
      </c>
      <c r="Y14">
        <f t="shared" si="0"/>
        <v>50</v>
      </c>
      <c r="Z14">
        <f t="shared" si="0"/>
        <v>3</v>
      </c>
      <c r="AA14">
        <f t="shared" si="0"/>
        <v>2</v>
      </c>
      <c r="AB14">
        <f t="shared" si="0"/>
        <v>4.6280000000000001</v>
      </c>
      <c r="AC14">
        <f t="shared" si="0"/>
        <v>4.6280000000000001</v>
      </c>
      <c r="AD14">
        <f t="shared" si="0"/>
        <v>0</v>
      </c>
    </row>
    <row r="15" spans="1:30" x14ac:dyDescent="0.2">
      <c r="A15" s="1" t="s">
        <v>25</v>
      </c>
      <c r="B15" s="11">
        <f>INTERCEPT(AE2114_SDOMEF_DOCArea, AE2114_SDOMEF_DOCConcentration)</f>
        <v>0.1847521020359908</v>
      </c>
      <c r="C15" s="1"/>
      <c r="D15" s="1" t="s">
        <v>26</v>
      </c>
      <c r="E15" s="3"/>
      <c r="F15" t="s">
        <v>104</v>
      </c>
      <c r="G15" s="9">
        <f>INTERCEPT(AE2114_SDOMEF_DOCArea2, AE2114_SDOMEF_DOCConcentration2)</f>
        <v>1.7751473925193828E-2</v>
      </c>
      <c r="L15" s="4">
        <f>AE2114_SDOMEF_DOC!C335</f>
        <v>0</v>
      </c>
      <c r="M15" s="4" t="str">
        <f>AE2114_SDOMEF_DOC!A335</f>
        <v>B04</v>
      </c>
      <c r="N15" s="4" t="str">
        <f>AE2114_SDOMEF_DOC!B335</f>
        <v>Untitled</v>
      </c>
      <c r="O15" s="6">
        <f>AE2114_SDOMEF_DOC!H335</f>
        <v>0</v>
      </c>
      <c r="P15" s="6">
        <f>AE2114_SDOMEF_DOC!I335</f>
        <v>0</v>
      </c>
      <c r="Q15" s="6">
        <f t="shared" si="1"/>
        <v>-0.70679629629629626</v>
      </c>
      <c r="R15" s="6"/>
      <c r="S15" s="6"/>
      <c r="T15" s="6"/>
      <c r="U15" s="7"/>
      <c r="V15" s="7"/>
      <c r="W15" s="7"/>
      <c r="X15" s="7">
        <v>50.115160455007064</v>
      </c>
      <c r="Y15">
        <f t="shared" si="0"/>
        <v>50</v>
      </c>
      <c r="Z15">
        <f t="shared" si="0"/>
        <v>3</v>
      </c>
      <c r="AA15">
        <f t="shared" si="0"/>
        <v>3</v>
      </c>
      <c r="AB15">
        <f t="shared" si="0"/>
        <v>4.8540000000000001</v>
      </c>
      <c r="AD15">
        <f t="shared" si="0"/>
        <v>1</v>
      </c>
    </row>
    <row r="16" spans="1:30" x14ac:dyDescent="0.2">
      <c r="L16" s="4">
        <f>AE2114_SDOMEF_DOC!C340</f>
        <v>0</v>
      </c>
      <c r="M16" s="4" t="str">
        <f>AE2114_SDOMEF_DOC!A340</f>
        <v>B04</v>
      </c>
      <c r="N16" s="4" t="str">
        <f>AE2114_SDOMEF_DOC!B340</f>
        <v>Untitled</v>
      </c>
      <c r="O16" s="6">
        <f>AE2114_SDOMEF_DOC!H340</f>
        <v>0.92777777777777781</v>
      </c>
      <c r="P16" s="6">
        <f>AE2114_SDOMEF_DOC!I340</f>
        <v>0.82894474044778732</v>
      </c>
      <c r="Q16" s="6">
        <f t="shared" si="1"/>
        <v>0.22098148148148156</v>
      </c>
      <c r="R16" s="6"/>
      <c r="S16" s="6"/>
      <c r="T16" s="6"/>
      <c r="U16" s="7"/>
      <c r="V16" s="7"/>
      <c r="W16" s="7"/>
      <c r="X16" s="7">
        <v>50.115160455007064</v>
      </c>
      <c r="Y16">
        <f t="shared" si="0"/>
        <v>50</v>
      </c>
      <c r="Z16">
        <f t="shared" si="0"/>
        <v>3</v>
      </c>
      <c r="AA16">
        <f t="shared" si="0"/>
        <v>4</v>
      </c>
      <c r="AB16">
        <f t="shared" si="0"/>
        <v>4.7469999999999999</v>
      </c>
      <c r="AC16">
        <f t="shared" si="0"/>
        <v>4.7469999999999999</v>
      </c>
      <c r="AD16">
        <f t="shared" si="0"/>
        <v>0</v>
      </c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AE2114_SDOMEF_DOC!C393</f>
        <v>0</v>
      </c>
      <c r="M17" s="4" t="str">
        <f>AE2114_SDOMEF_DOC!A393</f>
        <v>B05</v>
      </c>
      <c r="N17" s="4" t="str">
        <f>AE2114_SDOMEF_DOC!B393</f>
        <v>Untitled</v>
      </c>
      <c r="O17" s="6">
        <f>AE2114_SDOMEF_DOC!H393</f>
        <v>1.1655555555555555</v>
      </c>
      <c r="P17" s="6">
        <f>AE2114_SDOMEF_DOC!I393</f>
        <v>1.0260141023746239</v>
      </c>
      <c r="Q17" s="6">
        <f t="shared" si="1"/>
        <v>0.4587592592592592</v>
      </c>
      <c r="R17" s="6"/>
      <c r="S17" s="6"/>
      <c r="T17" s="6"/>
      <c r="U17" s="7"/>
      <c r="V17" s="7"/>
      <c r="W17" s="7"/>
      <c r="X17" s="7"/>
    </row>
    <row r="18" spans="1:30" x14ac:dyDescent="0.2">
      <c r="A18" t="s">
        <v>34</v>
      </c>
      <c r="B18" t="s">
        <v>35</v>
      </c>
      <c r="C18">
        <v>0</v>
      </c>
      <c r="D18">
        <v>1</v>
      </c>
      <c r="E18">
        <v>0</v>
      </c>
      <c r="F18">
        <v>0</v>
      </c>
      <c r="G18">
        <v>0</v>
      </c>
      <c r="H18" s="7">
        <f>AVERAGE(F18:F22)/B$13</f>
        <v>0</v>
      </c>
      <c r="I18" s="7">
        <f>STDEV(F18:F22)/B$13</f>
        <v>0</v>
      </c>
      <c r="J18" s="7" t="e">
        <f>I18/H18*100</f>
        <v>#DIV/0!</v>
      </c>
      <c r="L18" s="4">
        <f>AE2114_SDOMEF_DOC!C398</f>
        <v>0</v>
      </c>
      <c r="M18" s="4" t="str">
        <f>AE2114_SDOMEF_DOC!A398</f>
        <v>B05</v>
      </c>
      <c r="N18" s="4" t="str">
        <f>AE2114_SDOMEF_DOC!B398</f>
        <v>Untitled</v>
      </c>
      <c r="O18" s="6">
        <f>AE2114_SDOMEF_DOC!H398</f>
        <v>0.53037037037037038</v>
      </c>
      <c r="P18" s="6">
        <f>AE2114_SDOMEF_DOC!I398</f>
        <v>0.91862842831060465</v>
      </c>
      <c r="Q18" s="6">
        <f t="shared" si="1"/>
        <v>-0.17642592592592587</v>
      </c>
      <c r="R18" s="6"/>
      <c r="S18" s="6"/>
      <c r="T18" s="6"/>
      <c r="U18" s="7"/>
      <c r="V18" s="7"/>
      <c r="W18" s="7"/>
      <c r="X18" s="7"/>
    </row>
    <row r="19" spans="1:30" x14ac:dyDescent="0.2">
      <c r="A19" t="s">
        <v>34</v>
      </c>
      <c r="B19" t="s">
        <v>35</v>
      </c>
      <c r="C19">
        <v>0</v>
      </c>
      <c r="D19">
        <v>2</v>
      </c>
      <c r="E19">
        <v>0</v>
      </c>
      <c r="F19">
        <v>0</v>
      </c>
      <c r="G19">
        <v>0</v>
      </c>
      <c r="H19" s="7"/>
      <c r="I19" s="7"/>
      <c r="J19" s="7"/>
      <c r="L19" s="4">
        <f>AE2114_SDOMEF_DOC!C403</f>
        <v>0</v>
      </c>
      <c r="M19" s="4" t="str">
        <f>AE2114_SDOMEF_DOC!A403</f>
        <v>B05</v>
      </c>
      <c r="N19" s="4" t="str">
        <f>AE2114_SDOMEF_DOC!B403</f>
        <v>Untitled</v>
      </c>
      <c r="O19" s="6">
        <f>AE2114_SDOMEF_DOC!H403</f>
        <v>0.39481481481481484</v>
      </c>
      <c r="P19" s="6">
        <f>AE2114_SDOMEF_DOC!I403</f>
        <v>0.6838393188401567</v>
      </c>
      <c r="Q19" s="6">
        <f t="shared" si="1"/>
        <v>-0.31198148148148142</v>
      </c>
      <c r="R19" s="6"/>
      <c r="S19" s="6"/>
      <c r="T19" s="6"/>
      <c r="U19" s="7"/>
      <c r="V19" s="7"/>
      <c r="W19" s="7"/>
      <c r="X19" s="7">
        <v>75.159353713450471</v>
      </c>
      <c r="Y19">
        <f t="shared" si="0"/>
        <v>75</v>
      </c>
      <c r="Z19">
        <f t="shared" si="0"/>
        <v>4</v>
      </c>
      <c r="AA19">
        <f t="shared" si="0"/>
        <v>1</v>
      </c>
      <c r="AB19">
        <f t="shared" si="0"/>
        <v>6.9619999999999997</v>
      </c>
      <c r="AC19">
        <f t="shared" si="0"/>
        <v>6.9619999999999997</v>
      </c>
      <c r="AD19">
        <f t="shared" si="0"/>
        <v>0</v>
      </c>
    </row>
    <row r="20" spans="1:30" x14ac:dyDescent="0.2">
      <c r="A20" t="s">
        <v>34</v>
      </c>
      <c r="B20" t="s">
        <v>35</v>
      </c>
      <c r="C20">
        <v>0</v>
      </c>
      <c r="D20">
        <v>3</v>
      </c>
      <c r="E20">
        <v>0</v>
      </c>
      <c r="F20">
        <v>0</v>
      </c>
      <c r="G20">
        <v>0</v>
      </c>
      <c r="H20" s="7"/>
      <c r="I20" s="7"/>
      <c r="J20" s="7"/>
      <c r="L20" s="4">
        <f>AE2114_SDOMEF_DOC!C424</f>
        <v>0</v>
      </c>
      <c r="M20" s="4" t="str">
        <f>AE2114_SDOMEF_DOC!A424</f>
        <v>B06</v>
      </c>
      <c r="N20" s="4" t="str">
        <f>AE2114_SDOMEF_DOC!B424</f>
        <v>Untitled</v>
      </c>
      <c r="O20" s="6">
        <f>AE2114_SDOMEF_DOC!H424</f>
        <v>1.7144444444444444</v>
      </c>
      <c r="P20" s="6">
        <f>AE2114_SDOMEF_DOC!I424</f>
        <v>0.74573106064774841</v>
      </c>
      <c r="Q20" s="6">
        <f t="shared" si="1"/>
        <v>1.0076481481481481</v>
      </c>
      <c r="R20" s="6"/>
      <c r="S20" s="6"/>
      <c r="T20" s="6"/>
      <c r="U20" s="7"/>
      <c r="V20" s="7"/>
      <c r="W20" s="7"/>
      <c r="X20" s="7">
        <v>75.159353713450471</v>
      </c>
      <c r="Y20">
        <f t="shared" si="0"/>
        <v>75</v>
      </c>
      <c r="Z20">
        <f t="shared" si="0"/>
        <v>4</v>
      </c>
      <c r="AA20">
        <f t="shared" si="0"/>
        <v>2</v>
      </c>
      <c r="AB20">
        <f t="shared" si="0"/>
        <v>7.0270000000000001</v>
      </c>
      <c r="AC20">
        <f t="shared" si="0"/>
        <v>7.0270000000000001</v>
      </c>
      <c r="AD20">
        <f t="shared" si="0"/>
        <v>0</v>
      </c>
    </row>
    <row r="21" spans="1:30" x14ac:dyDescent="0.2">
      <c r="H21" s="7"/>
      <c r="I21" s="7"/>
      <c r="J21" s="7"/>
      <c r="L21" s="4">
        <f>AE2114_SDOMEF_DOC!C430</f>
        <v>0</v>
      </c>
      <c r="M21" s="4" t="str">
        <f>AE2114_SDOMEF_DOC!A430</f>
        <v>B06</v>
      </c>
      <c r="N21" s="4" t="str">
        <f>AE2114_SDOMEF_DOC!B430</f>
        <v>Untitled</v>
      </c>
      <c r="O21" s="6">
        <f>AE2114_SDOMEF_DOC!H430</f>
        <v>0.99888888888888883</v>
      </c>
      <c r="P21" s="6">
        <f>AE2114_SDOMEF_DOC!I430</f>
        <v>0.90092750561317114</v>
      </c>
      <c r="Q21" s="6">
        <f t="shared" si="1"/>
        <v>0.29209259259259257</v>
      </c>
      <c r="R21" s="6"/>
      <c r="S21" s="6"/>
      <c r="T21" s="6"/>
      <c r="U21" s="7"/>
      <c r="V21" s="7"/>
      <c r="W21" s="7"/>
      <c r="X21" s="7">
        <v>75.159353713450471</v>
      </c>
      <c r="Y21">
        <f t="shared" si="0"/>
        <v>75</v>
      </c>
      <c r="Z21">
        <f t="shared" si="0"/>
        <v>4</v>
      </c>
      <c r="AA21">
        <f t="shared" si="0"/>
        <v>3</v>
      </c>
      <c r="AB21">
        <f t="shared" si="0"/>
        <v>7.27</v>
      </c>
      <c r="AD21">
        <f t="shared" si="0"/>
        <v>1</v>
      </c>
    </row>
    <row r="22" spans="1:30" x14ac:dyDescent="0.2">
      <c r="H22" s="7"/>
      <c r="I22" s="7"/>
      <c r="J22" s="7"/>
      <c r="L22" s="4">
        <f>AE2114_SDOMEF_DOC!C435</f>
        <v>0</v>
      </c>
      <c r="M22" s="4" t="str">
        <f>AE2114_SDOMEF_DOC!A435</f>
        <v>B06</v>
      </c>
      <c r="N22" s="4" t="str">
        <f>AE2114_SDOMEF_DOC!B435</f>
        <v>Untitled</v>
      </c>
      <c r="O22" s="6">
        <f>AE2114_SDOMEF_DOC!H435</f>
        <v>0.3918518518518519</v>
      </c>
      <c r="P22" s="6">
        <f>AE2114_SDOMEF_DOC!I435</f>
        <v>0.67870731644736015</v>
      </c>
      <c r="Q22" s="6">
        <f t="shared" si="1"/>
        <v>-0.31494444444444436</v>
      </c>
      <c r="R22" s="6"/>
      <c r="S22" s="6"/>
      <c r="T22" s="6"/>
      <c r="U22" s="7"/>
      <c r="V22" s="7"/>
      <c r="W22" s="7"/>
      <c r="X22" s="7">
        <v>75.159353713450471</v>
      </c>
      <c r="Y22">
        <f t="shared" si="0"/>
        <v>75</v>
      </c>
      <c r="Z22">
        <f t="shared" si="0"/>
        <v>4</v>
      </c>
      <c r="AA22">
        <f t="shared" si="0"/>
        <v>4</v>
      </c>
      <c r="AB22">
        <f t="shared" si="0"/>
        <v>7.1360000000000001</v>
      </c>
      <c r="AC22">
        <f t="shared" si="0"/>
        <v>7.1360000000000001</v>
      </c>
      <c r="AD22">
        <f t="shared" si="0"/>
        <v>0</v>
      </c>
    </row>
    <row r="23" spans="1:30" x14ac:dyDescent="0.2">
      <c r="A23" t="s">
        <v>34</v>
      </c>
      <c r="B23" t="s">
        <v>35</v>
      </c>
      <c r="C23">
        <v>0</v>
      </c>
      <c r="D23">
        <v>1</v>
      </c>
      <c r="E23">
        <v>0</v>
      </c>
      <c r="F23">
        <v>0</v>
      </c>
      <c r="G23">
        <v>0</v>
      </c>
      <c r="H23" s="7">
        <f>AVERAGE(F23:F27)/B$13</f>
        <v>0.35444444444444445</v>
      </c>
      <c r="I23" s="7">
        <f>STDEV(F23:F27)/B$13</f>
        <v>0.61391578623830201</v>
      </c>
      <c r="J23" s="7">
        <f>I23/H23*100</f>
        <v>173.20508075688772</v>
      </c>
      <c r="L23" s="4"/>
      <c r="M23" s="4"/>
      <c r="N23" s="4"/>
      <c r="O23" s="6"/>
      <c r="P23" s="6"/>
      <c r="Q23" s="6"/>
      <c r="R23" s="6"/>
      <c r="S23" s="6"/>
      <c r="T23" s="6"/>
      <c r="U23" s="7"/>
      <c r="V23" s="7"/>
      <c r="W23" s="7"/>
      <c r="X23" s="7"/>
    </row>
    <row r="24" spans="1:30" x14ac:dyDescent="0.2">
      <c r="A24" t="s">
        <v>34</v>
      </c>
      <c r="B24" t="s">
        <v>35</v>
      </c>
      <c r="C24">
        <v>0</v>
      </c>
      <c r="D24">
        <v>2</v>
      </c>
      <c r="E24">
        <v>0</v>
      </c>
      <c r="F24">
        <v>0</v>
      </c>
      <c r="G24">
        <v>0</v>
      </c>
      <c r="H24" s="7"/>
      <c r="I24" s="7"/>
      <c r="J24" s="7"/>
      <c r="L24" s="4">
        <f>AE2114_SDOMEF_DOC!C28</f>
        <v>1</v>
      </c>
      <c r="M24" s="4" t="str">
        <f>AE2114_SDOMEF_DOC!A28</f>
        <v>C01</v>
      </c>
      <c r="N24" s="4" t="str">
        <f>AE2114_SDOMEF_DOC!B28</f>
        <v>Nano 12/3/2021</v>
      </c>
      <c r="O24" s="6">
        <f>AE2114_SDOMEF_DOC!H28</f>
        <v>2.2229629629629635</v>
      </c>
      <c r="P24" s="6">
        <f>AE2114_SDOMEF_DOC!I28</f>
        <v>0.16174333170116853</v>
      </c>
      <c r="Q24" s="6">
        <f t="shared" si="1"/>
        <v>1.5161666666666673</v>
      </c>
      <c r="R24" s="6">
        <v>0</v>
      </c>
      <c r="S24" s="6"/>
      <c r="T24" s="6"/>
      <c r="U24" s="7"/>
      <c r="V24" s="7"/>
      <c r="W24" s="7"/>
      <c r="X24" s="7"/>
    </row>
    <row r="25" spans="1:30" x14ac:dyDescent="0.2">
      <c r="A25" t="s">
        <v>34</v>
      </c>
      <c r="B25" t="s">
        <v>35</v>
      </c>
      <c r="C25">
        <v>0</v>
      </c>
      <c r="D25">
        <v>3</v>
      </c>
      <c r="E25">
        <v>9.5699999999999993E-2</v>
      </c>
      <c r="F25">
        <v>9.5699999999999993E-2</v>
      </c>
      <c r="G25">
        <v>0</v>
      </c>
      <c r="H25" s="7"/>
      <c r="I25" s="7"/>
      <c r="J25" s="7"/>
      <c r="L25" s="4">
        <f>AE2114_SDOMEF_DOC!C33</f>
        <v>2</v>
      </c>
      <c r="M25" s="4" t="str">
        <f>AE2114_SDOMEF_DOC!A33</f>
        <v>C02</v>
      </c>
      <c r="N25" s="4">
        <f>AE2114_SDOMEF_DOC!B33</f>
        <v>25</v>
      </c>
      <c r="O25" s="6">
        <f>AE2114_SDOMEF_DOC!H33</f>
        <v>27.511111111111113</v>
      </c>
      <c r="P25" s="6">
        <f>AE2114_SDOMEF_DOC!I33</f>
        <v>0.24368569110512628</v>
      </c>
      <c r="Q25" s="6">
        <f t="shared" si="1"/>
        <v>26.804314814814816</v>
      </c>
      <c r="R25" s="6">
        <v>24.875552829461743</v>
      </c>
      <c r="S25" s="6"/>
      <c r="T25" s="6"/>
      <c r="U25" s="7"/>
      <c r="V25" s="7"/>
      <c r="W25" s="7"/>
      <c r="X25" s="7">
        <v>100.2214446667647</v>
      </c>
      <c r="Y25">
        <f t="shared" si="0"/>
        <v>100</v>
      </c>
      <c r="Z25">
        <f t="shared" si="0"/>
        <v>5</v>
      </c>
      <c r="AA25">
        <f t="shared" si="0"/>
        <v>1</v>
      </c>
      <c r="AB25">
        <f t="shared" si="0"/>
        <v>9.2289999999999992</v>
      </c>
      <c r="AC25">
        <f t="shared" si="0"/>
        <v>9.2289999999999992</v>
      </c>
      <c r="AD25">
        <f t="shared" si="0"/>
        <v>0</v>
      </c>
    </row>
    <row r="26" spans="1:30" x14ac:dyDescent="0.2">
      <c r="H26" s="7"/>
      <c r="I26" s="7"/>
      <c r="J26" s="7"/>
      <c r="L26" s="4">
        <f>AE2114_SDOMEF_DOC!C39</f>
        <v>3</v>
      </c>
      <c r="M26" s="4" t="str">
        <f>AE2114_SDOMEF_DOC!A39</f>
        <v>C03</v>
      </c>
      <c r="N26" s="4">
        <f>AE2114_SDOMEF_DOC!B39</f>
        <v>50</v>
      </c>
      <c r="O26" s="6">
        <f>AE2114_SDOMEF_DOC!H39</f>
        <v>52.044444444444451</v>
      </c>
      <c r="P26" s="6">
        <f>AE2114_SDOMEF_DOC!I39</f>
        <v>0.66453362463580701</v>
      </c>
      <c r="Q26" s="6">
        <f t="shared" si="1"/>
        <v>51.337648148148155</v>
      </c>
      <c r="R26" s="6">
        <v>50.115160455007064</v>
      </c>
      <c r="S26" s="6"/>
      <c r="T26" s="6"/>
      <c r="U26" s="7"/>
      <c r="V26" s="7"/>
      <c r="W26" s="7"/>
      <c r="X26" s="7">
        <v>100.2214446667647</v>
      </c>
      <c r="Y26">
        <f t="shared" si="0"/>
        <v>100</v>
      </c>
      <c r="Z26">
        <f t="shared" si="0"/>
        <v>5</v>
      </c>
      <c r="AA26">
        <f t="shared" si="0"/>
        <v>2</v>
      </c>
      <c r="AB26">
        <f t="shared" si="0"/>
        <v>9.2840000000000007</v>
      </c>
      <c r="AC26">
        <f t="shared" si="0"/>
        <v>9.2840000000000007</v>
      </c>
      <c r="AD26">
        <f t="shared" si="0"/>
        <v>0</v>
      </c>
    </row>
    <row r="27" spans="1:30" x14ac:dyDescent="0.2">
      <c r="H27" s="7"/>
      <c r="I27" s="7"/>
      <c r="J27" s="7"/>
      <c r="L27" s="4">
        <f>AE2114_SDOMEF_DOC!C45</f>
        <v>4</v>
      </c>
      <c r="M27" s="4" t="str">
        <f>AE2114_SDOMEF_DOC!A45</f>
        <v>C04</v>
      </c>
      <c r="N27" s="4">
        <f>AE2114_SDOMEF_DOC!B45</f>
        <v>75</v>
      </c>
      <c r="O27" s="6">
        <f>AE2114_SDOMEF_DOC!H45</f>
        <v>78.240740740740748</v>
      </c>
      <c r="P27" s="6">
        <f>AE2114_SDOMEF_DOC!I45</f>
        <v>0.97691460216218451</v>
      </c>
      <c r="Q27" s="6">
        <f t="shared" si="1"/>
        <v>77.533944444444458</v>
      </c>
      <c r="R27" s="6">
        <v>75.159353713450471</v>
      </c>
      <c r="S27" s="6"/>
      <c r="T27" s="6"/>
      <c r="U27" s="7"/>
      <c r="V27" s="7"/>
      <c r="W27" s="7"/>
      <c r="X27" s="7">
        <v>100.2214446667647</v>
      </c>
      <c r="Y27">
        <f t="shared" si="0"/>
        <v>100</v>
      </c>
      <c r="Z27">
        <f t="shared" si="0"/>
        <v>5</v>
      </c>
      <c r="AA27">
        <f t="shared" si="0"/>
        <v>3</v>
      </c>
      <c r="AB27">
        <f t="shared" si="0"/>
        <v>9.5220000000000002</v>
      </c>
      <c r="AC27">
        <f t="shared" si="0"/>
        <v>9.5220000000000002</v>
      </c>
      <c r="AD27">
        <f t="shared" si="0"/>
        <v>0</v>
      </c>
    </row>
    <row r="28" spans="1:30" x14ac:dyDescent="0.2">
      <c r="A28" t="s">
        <v>38</v>
      </c>
      <c r="B28" t="s">
        <v>39</v>
      </c>
      <c r="C28">
        <v>1</v>
      </c>
      <c r="D28">
        <v>1</v>
      </c>
      <c r="E28">
        <v>0.21260000000000001</v>
      </c>
      <c r="F28">
        <v>0.21260000000000001</v>
      </c>
      <c r="G28">
        <v>0</v>
      </c>
      <c r="H28" s="7">
        <f>AVERAGE(F28:F32)/B$13</f>
        <v>2.2229629629629635</v>
      </c>
      <c r="I28" s="7">
        <f>STDEV(F28:F32)/B$13</f>
        <v>0.16174333170116853</v>
      </c>
      <c r="J28" s="7">
        <f>I28/H28*100</f>
        <v>7.2760245850242402</v>
      </c>
      <c r="L28" s="4">
        <f>AE2114_SDOMEF_DOC!C51</f>
        <v>5</v>
      </c>
      <c r="M28" s="4" t="str">
        <f>AE2114_SDOMEF_DOC!A51</f>
        <v>C05</v>
      </c>
      <c r="N28" s="4">
        <f>AE2114_SDOMEF_DOC!B51</f>
        <v>100</v>
      </c>
      <c r="O28" s="6">
        <f>AE2114_SDOMEF_DOC!H51</f>
        <v>103.83333333333333</v>
      </c>
      <c r="P28" s="6">
        <f>AE2114_SDOMEF_DOC!I51</f>
        <v>1.7303749682841025</v>
      </c>
      <c r="Q28" s="6">
        <f t="shared" si="1"/>
        <v>103.12653703703704</v>
      </c>
      <c r="R28" s="6">
        <v>100.2214446667647</v>
      </c>
      <c r="S28" s="6"/>
      <c r="T28" s="6"/>
      <c r="U28" s="7"/>
      <c r="V28" s="7"/>
      <c r="W28" s="7"/>
      <c r="X28" s="7"/>
    </row>
    <row r="29" spans="1:30" x14ac:dyDescent="0.2">
      <c r="A29" t="s">
        <v>38</v>
      </c>
      <c r="B29" t="s">
        <v>39</v>
      </c>
      <c r="C29">
        <v>1</v>
      </c>
      <c r="D29">
        <v>2</v>
      </c>
      <c r="E29">
        <v>0.20349999999999999</v>
      </c>
      <c r="F29">
        <v>0.20349999999999999</v>
      </c>
      <c r="G29">
        <v>0</v>
      </c>
      <c r="H29" s="7"/>
      <c r="I29" s="7"/>
      <c r="J29" s="7"/>
      <c r="L29" s="4">
        <f>AE2114_SDOMEF_DOC!C61</f>
        <v>51</v>
      </c>
      <c r="M29" s="4" t="str">
        <f>AE2114_SDOMEF_DOC!A61</f>
        <v>C06</v>
      </c>
      <c r="N29" s="4" t="str">
        <f>AE2114_SDOMEF_DOC!B61</f>
        <v>Nano 12/16/2021</v>
      </c>
      <c r="O29" s="6">
        <f>AE2114_SDOMEF_DOC!H61</f>
        <v>0</v>
      </c>
      <c r="P29" s="6">
        <f>AE2114_SDOMEF_DOC!I61</f>
        <v>0</v>
      </c>
      <c r="Q29" s="6">
        <f t="shared" si="1"/>
        <v>-0.70679629629629626</v>
      </c>
      <c r="R29" s="6">
        <v>0</v>
      </c>
      <c r="S29" s="6"/>
      <c r="T29" s="6"/>
      <c r="U29" s="7"/>
      <c r="V29" s="7"/>
      <c r="W29" s="7"/>
      <c r="X29" s="7"/>
    </row>
    <row r="30" spans="1:30" x14ac:dyDescent="0.2">
      <c r="A30" t="s">
        <v>38</v>
      </c>
      <c r="B30" t="s">
        <v>39</v>
      </c>
      <c r="C30">
        <v>1</v>
      </c>
      <c r="D30">
        <v>3</v>
      </c>
      <c r="E30">
        <v>0.18410000000000001</v>
      </c>
      <c r="F30">
        <v>0.18410000000000001</v>
      </c>
      <c r="G30">
        <v>0</v>
      </c>
      <c r="H30" s="7"/>
      <c r="I30" s="7"/>
      <c r="J30" s="7"/>
      <c r="L30" s="4">
        <f>AE2114_SDOMEF_DOC!C66</f>
        <v>52</v>
      </c>
      <c r="M30" s="4" t="str">
        <f>AE2114_SDOMEF_DOC!A66</f>
        <v>C07</v>
      </c>
      <c r="N30" s="4">
        <f>AE2114_SDOMEF_DOC!B66</f>
        <v>25</v>
      </c>
      <c r="O30" s="6">
        <f>AE2114_SDOMEF_DOC!H66</f>
        <v>25.785185185185185</v>
      </c>
      <c r="P30" s="6">
        <f>AE2114_SDOMEF_DOC!I66</f>
        <v>1.0331740219686061</v>
      </c>
      <c r="Q30" s="6">
        <f t="shared" si="1"/>
        <v>25.078388888888888</v>
      </c>
      <c r="R30" s="6">
        <v>25.073365450695409</v>
      </c>
      <c r="S30" s="6"/>
      <c r="T30" s="6"/>
      <c r="U30" s="7"/>
      <c r="V30" s="7"/>
      <c r="W30" s="7"/>
      <c r="X30" s="7"/>
    </row>
    <row r="31" spans="1:30" x14ac:dyDescent="0.2">
      <c r="H31" s="7"/>
      <c r="I31" s="7"/>
      <c r="J31" s="7"/>
      <c r="L31" s="4">
        <f>AE2114_SDOMEF_DOC!C71</f>
        <v>53</v>
      </c>
      <c r="M31" s="4" t="str">
        <f>AE2114_SDOMEF_DOC!A71</f>
        <v>C08</v>
      </c>
      <c r="N31" s="4">
        <f>AE2114_SDOMEF_DOC!B71</f>
        <v>50</v>
      </c>
      <c r="O31" s="6">
        <f>AE2114_SDOMEF_DOC!H71</f>
        <v>51.581481481481482</v>
      </c>
      <c r="P31" s="6">
        <f>AE2114_SDOMEF_DOC!I71</f>
        <v>0.14286890016285975</v>
      </c>
      <c r="Q31" s="6">
        <f t="shared" si="1"/>
        <v>50.874685185185186</v>
      </c>
      <c r="R31" s="6">
        <v>50.056135336143228</v>
      </c>
      <c r="S31" s="6"/>
      <c r="T31" s="6"/>
      <c r="U31" s="7"/>
      <c r="V31" s="7"/>
      <c r="W31" s="7"/>
      <c r="X31" s="7"/>
    </row>
    <row r="32" spans="1:30" x14ac:dyDescent="0.2">
      <c r="H32" s="7"/>
      <c r="I32" s="7"/>
      <c r="J32" s="7"/>
      <c r="L32" s="4">
        <f>AE2114_SDOMEF_DOC!C77</f>
        <v>54</v>
      </c>
      <c r="M32" s="4" t="str">
        <f>AE2114_SDOMEF_DOC!A77</f>
        <v>C09</v>
      </c>
      <c r="N32" s="4">
        <f>AE2114_SDOMEF_DOC!B77</f>
        <v>75</v>
      </c>
      <c r="O32" s="6">
        <f>AE2114_SDOMEF_DOC!H77</f>
        <v>78.007407407407399</v>
      </c>
      <c r="P32" s="6">
        <f>AE2114_SDOMEF_DOC!I77</f>
        <v>0.45884090862069676</v>
      </c>
      <c r="Q32" s="6">
        <f t="shared" si="1"/>
        <v>77.30061111111111</v>
      </c>
      <c r="R32" s="6">
        <v>75.142084993956189</v>
      </c>
      <c r="S32" s="6"/>
      <c r="T32" s="6"/>
      <c r="U32" s="7"/>
      <c r="V32" s="7"/>
      <c r="W32" s="7"/>
      <c r="X32" s="7"/>
    </row>
    <row r="33" spans="1:30" x14ac:dyDescent="0.2">
      <c r="A33" t="s">
        <v>40</v>
      </c>
      <c r="B33">
        <v>25</v>
      </c>
      <c r="C33">
        <v>2</v>
      </c>
      <c r="D33">
        <v>1</v>
      </c>
      <c r="E33">
        <v>2.214</v>
      </c>
      <c r="G33">
        <v>1</v>
      </c>
      <c r="H33" s="7">
        <f>AVERAGE(F33:F37)/B$13</f>
        <v>27.511111111111113</v>
      </c>
      <c r="I33" s="7">
        <f>STDEV(F33:F37)/B$13</f>
        <v>0.24368569110512628</v>
      </c>
      <c r="J33" s="7">
        <f>I33/H33*100</f>
        <v>0.88577189820118596</v>
      </c>
      <c r="L33" s="4">
        <f>AE2114_SDOMEF_DOC!C83</f>
        <v>55</v>
      </c>
      <c r="M33" s="4" t="str">
        <f>AE2114_SDOMEF_DOC!A83</f>
        <v>C10</v>
      </c>
      <c r="N33" s="4">
        <f>AE2114_SDOMEF_DOC!B83</f>
        <v>100</v>
      </c>
      <c r="O33" s="6">
        <f>AE2114_SDOMEF_DOC!H83</f>
        <v>101.75555555555556</v>
      </c>
      <c r="P33" s="6">
        <f>AE2114_SDOMEF_DOC!I83</f>
        <v>0.70422008344404363</v>
      </c>
      <c r="Q33" s="6">
        <f t="shared" si="1"/>
        <v>101.04875925925927</v>
      </c>
      <c r="R33" s="6">
        <v>99.812086834505351</v>
      </c>
      <c r="S33" s="6"/>
      <c r="T33" s="6"/>
      <c r="U33" s="7"/>
      <c r="V33" s="7"/>
      <c r="W33" s="7"/>
      <c r="X33" s="7"/>
    </row>
    <row r="34" spans="1:30" x14ac:dyDescent="0.2">
      <c r="A34" t="s">
        <v>40</v>
      </c>
      <c r="B34">
        <v>25</v>
      </c>
      <c r="C34">
        <v>2</v>
      </c>
      <c r="D34">
        <v>2</v>
      </c>
      <c r="E34">
        <v>2.5</v>
      </c>
      <c r="F34">
        <v>2.5</v>
      </c>
      <c r="G34">
        <v>0</v>
      </c>
      <c r="H34" s="7"/>
      <c r="I34" s="7"/>
      <c r="J34" s="7"/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 t="str">
        <f>DOC_Diagnostics!Y1</f>
        <v>DOC_Ref Cal 2021.08.13</v>
      </c>
      <c r="V34" s="7" t="str">
        <f>DOC_Diagnostics!Z1</f>
        <v>DOC_Ref Cal 2021.11.09</v>
      </c>
      <c r="W34" s="7"/>
      <c r="X34" s="7"/>
    </row>
    <row r="35" spans="1:30" x14ac:dyDescent="0.2">
      <c r="A35" t="s">
        <v>40</v>
      </c>
      <c r="B35">
        <v>25</v>
      </c>
      <c r="C35">
        <v>2</v>
      </c>
      <c r="D35">
        <v>3</v>
      </c>
      <c r="E35">
        <v>2.4710000000000001</v>
      </c>
      <c r="F35">
        <v>2.4710000000000001</v>
      </c>
      <c r="G35">
        <v>0</v>
      </c>
      <c r="H35" s="7"/>
      <c r="I35" s="7"/>
      <c r="J35" s="7"/>
      <c r="L35" s="4">
        <f>AE2114_SDOMEF_DOC!C103</f>
        <v>6</v>
      </c>
      <c r="M35" s="4" t="str">
        <f>AE2114_SDOMEF_DOC!A103</f>
        <v>R-S1</v>
      </c>
      <c r="N35" s="4" t="str">
        <f>AE2114_SDOMEF_DOC!B103</f>
        <v>GPW 05-21 SRW</v>
      </c>
      <c r="O35" s="6">
        <f>AE2114_SDOMEF_DOC!H103</f>
        <v>81.085185185185196</v>
      </c>
      <c r="P35" s="6">
        <f>AE2114_SDOMEF_DOC!I103</f>
        <v>0.76249536192342449</v>
      </c>
      <c r="Q35" s="6">
        <f t="shared" si="1"/>
        <v>80.378388888888907</v>
      </c>
      <c r="R35" s="6">
        <f>AVERAGE(Q35:Q39)</f>
        <v>79.759870370370393</v>
      </c>
      <c r="S35" s="6">
        <f>STDEV(Q35:Q39)</f>
        <v>0.58377114669592456</v>
      </c>
      <c r="T35" s="6">
        <f>S35/R35*100</f>
        <v>0.73191085189224037</v>
      </c>
      <c r="U35" s="7">
        <f>DOC_Diagnostics!Y2</f>
        <v>80.789892787524366</v>
      </c>
      <c r="V35" s="7">
        <f>DOC_Diagnostics!Z2</f>
        <v>81.206494309747654</v>
      </c>
      <c r="W35" s="7"/>
      <c r="X35" s="7">
        <v>0</v>
      </c>
      <c r="Y35" t="str">
        <f t="shared" ref="Y35:AD59" si="2">B61</f>
        <v>Nano 12/16/2021</v>
      </c>
      <c r="Z35">
        <f t="shared" si="2"/>
        <v>51</v>
      </c>
      <c r="AA35">
        <f t="shared" si="2"/>
        <v>1</v>
      </c>
      <c r="AB35">
        <f t="shared" si="2"/>
        <v>0</v>
      </c>
      <c r="AC35">
        <f t="shared" si="2"/>
        <v>0</v>
      </c>
      <c r="AD35">
        <f t="shared" si="2"/>
        <v>0</v>
      </c>
    </row>
    <row r="36" spans="1:30" x14ac:dyDescent="0.2">
      <c r="A36" t="s">
        <v>40</v>
      </c>
      <c r="B36">
        <v>25</v>
      </c>
      <c r="C36">
        <v>2</v>
      </c>
      <c r="D36">
        <v>4</v>
      </c>
      <c r="E36">
        <v>2.4569999999999999</v>
      </c>
      <c r="F36">
        <v>2.4569999999999999</v>
      </c>
      <c r="G36">
        <v>0</v>
      </c>
      <c r="H36" s="7"/>
      <c r="I36" s="7"/>
      <c r="J36" s="7"/>
      <c r="L36" s="4">
        <f>AE2114_SDOMEF_DOC!C192</f>
        <v>66</v>
      </c>
      <c r="M36" s="4" t="str">
        <f>AE2114_SDOMEF_DOC!A192</f>
        <v>R-S2</v>
      </c>
      <c r="N36" s="4" t="str">
        <f>AE2114_SDOMEF_DOC!B192</f>
        <v>GPW 05-21 SRW</v>
      </c>
      <c r="O36" s="6">
        <f>AE2114_SDOMEF_DOC!H192</f>
        <v>80.67407407407407</v>
      </c>
      <c r="P36" s="6">
        <f>AE2114_SDOMEF_DOC!I192</f>
        <v>1.001316006491439</v>
      </c>
      <c r="Q36" s="6">
        <f t="shared" si="1"/>
        <v>79.967277777777781</v>
      </c>
      <c r="R36" s="6"/>
      <c r="S36" s="6"/>
      <c r="T36" s="6"/>
      <c r="U36" s="7"/>
      <c r="V36" s="7"/>
      <c r="W36" s="7"/>
      <c r="X36" s="7">
        <v>0</v>
      </c>
      <c r="Y36" t="str">
        <f t="shared" si="2"/>
        <v>Nano 12/16/2021</v>
      </c>
      <c r="Z36">
        <f t="shared" si="2"/>
        <v>51</v>
      </c>
      <c r="AA36">
        <f t="shared" si="2"/>
        <v>2</v>
      </c>
      <c r="AB36">
        <f t="shared" si="2"/>
        <v>0</v>
      </c>
      <c r="AC36">
        <f t="shared" si="2"/>
        <v>0</v>
      </c>
      <c r="AD36">
        <f t="shared" si="2"/>
        <v>0</v>
      </c>
    </row>
    <row r="37" spans="1:30" x14ac:dyDescent="0.2">
      <c r="H37" s="7"/>
      <c r="I37" s="7"/>
      <c r="J37" s="7"/>
      <c r="L37" s="4">
        <f>AE2114_SDOMEF_DOC!C280</f>
        <v>6</v>
      </c>
      <c r="M37" s="4" t="str">
        <f>AE2114_SDOMEF_DOC!A280</f>
        <v>R-S3</v>
      </c>
      <c r="N37" s="4" t="str">
        <f>AE2114_SDOMEF_DOC!B280</f>
        <v>GPW 05-21 SRW</v>
      </c>
      <c r="O37" s="6">
        <f>AE2114_SDOMEF_DOC!H280</f>
        <v>80.862962962962953</v>
      </c>
      <c r="P37" s="6">
        <f>AE2114_SDOMEF_DOC!I280</f>
        <v>0.81818327305852634</v>
      </c>
      <c r="Q37" s="6">
        <f t="shared" si="1"/>
        <v>80.156166666666664</v>
      </c>
      <c r="R37" s="6"/>
      <c r="S37" s="6"/>
      <c r="T37" s="6"/>
      <c r="U37" s="7"/>
      <c r="V37" s="7"/>
      <c r="W37" s="7"/>
      <c r="X37" s="7">
        <v>0</v>
      </c>
      <c r="Y37" t="str">
        <f t="shared" si="2"/>
        <v>Nano 12/16/2021</v>
      </c>
      <c r="Z37">
        <f t="shared" si="2"/>
        <v>51</v>
      </c>
      <c r="AA37">
        <f t="shared" si="2"/>
        <v>3</v>
      </c>
      <c r="AB37">
        <f t="shared" si="2"/>
        <v>0</v>
      </c>
      <c r="AC37">
        <f t="shared" si="2"/>
        <v>0</v>
      </c>
      <c r="AD37">
        <f t="shared" si="2"/>
        <v>0</v>
      </c>
    </row>
    <row r="38" spans="1:30" x14ac:dyDescent="0.2">
      <c r="H38" s="7"/>
      <c r="I38" s="7"/>
      <c r="J38" s="7"/>
      <c r="L38" s="4">
        <f>AE2114_SDOMEF_DOC!C345</f>
        <v>66</v>
      </c>
      <c r="M38" s="4" t="str">
        <f>AE2114_SDOMEF_DOC!A345</f>
        <v>R-S4</v>
      </c>
      <c r="N38" s="4" t="str">
        <f>AE2114_SDOMEF_DOC!B345</f>
        <v>GPW 05-21 SRW</v>
      </c>
      <c r="O38" s="6">
        <f>AE2114_SDOMEF_DOC!H345</f>
        <v>79.725925925925935</v>
      </c>
      <c r="P38" s="6">
        <f>AE2114_SDOMEF_DOC!I345</f>
        <v>0.7442232949573675</v>
      </c>
      <c r="Q38" s="6">
        <f t="shared" si="1"/>
        <v>79.019129629629646</v>
      </c>
      <c r="R38" s="6"/>
      <c r="S38" s="6"/>
      <c r="T38" s="6"/>
      <c r="U38" s="7"/>
      <c r="V38" s="7"/>
      <c r="W38" s="7"/>
      <c r="X38" s="7"/>
    </row>
    <row r="39" spans="1:30" x14ac:dyDescent="0.2">
      <c r="A39" t="s">
        <v>41</v>
      </c>
      <c r="B39">
        <v>50</v>
      </c>
      <c r="C39">
        <v>3</v>
      </c>
      <c r="D39">
        <v>1</v>
      </c>
      <c r="E39">
        <v>4.6769999999999996</v>
      </c>
      <c r="F39">
        <v>4.6769999999999996</v>
      </c>
      <c r="G39">
        <v>0</v>
      </c>
      <c r="H39" s="7">
        <f>AVERAGE(F39:F43)/B$13</f>
        <v>52.044444444444451</v>
      </c>
      <c r="I39" s="7">
        <f>STDEV(F39:F43)/B$13</f>
        <v>0.66453362463580701</v>
      </c>
      <c r="J39" s="7">
        <f>I39/H39*100</f>
        <v>1.2768579465675196</v>
      </c>
      <c r="L39" s="4">
        <f>AE2114_SDOMEF_DOC!C408</f>
        <v>6</v>
      </c>
      <c r="M39" s="4" t="str">
        <f>AE2114_SDOMEF_DOC!A408</f>
        <v>R-S5</v>
      </c>
      <c r="N39" s="4" t="str">
        <f>AE2114_SDOMEF_DOC!B408</f>
        <v>GPW 05-21 SRW</v>
      </c>
      <c r="O39" s="6">
        <f>AE2114_SDOMEF_DOC!H408</f>
        <v>79.985185185185188</v>
      </c>
      <c r="P39" s="6">
        <f>AE2114_SDOMEF_DOC!I408</f>
        <v>0.98791046061335552</v>
      </c>
      <c r="Q39" s="6">
        <f t="shared" si="1"/>
        <v>79.278388888888898</v>
      </c>
      <c r="R39" s="6"/>
      <c r="S39" s="6"/>
      <c r="T39" s="6"/>
      <c r="U39" s="7"/>
      <c r="V39" s="7"/>
      <c r="W39" s="7"/>
      <c r="X39" s="7"/>
    </row>
    <row r="40" spans="1:30" x14ac:dyDescent="0.2">
      <c r="A40" t="s">
        <v>41</v>
      </c>
      <c r="B40">
        <v>50</v>
      </c>
      <c r="C40">
        <v>3</v>
      </c>
      <c r="D40">
        <v>2</v>
      </c>
      <c r="E40">
        <v>4.6280000000000001</v>
      </c>
      <c r="F40">
        <v>4.6280000000000001</v>
      </c>
      <c r="G40">
        <v>0</v>
      </c>
      <c r="H40" s="7"/>
      <c r="I40" s="7"/>
      <c r="J40" s="7"/>
      <c r="L40" s="4"/>
      <c r="M40" s="4"/>
      <c r="N40" s="4"/>
      <c r="O40" s="6"/>
      <c r="P40" s="6"/>
      <c r="Q40" s="6"/>
      <c r="R40" s="6" t="s">
        <v>28</v>
      </c>
      <c r="S40" s="6" t="s">
        <v>29</v>
      </c>
      <c r="T40" s="6" t="s">
        <v>30</v>
      </c>
      <c r="U40" s="7"/>
      <c r="V40" s="7"/>
      <c r="W40" s="7"/>
      <c r="X40" s="7">
        <v>25.073365450695409</v>
      </c>
      <c r="Y40">
        <f t="shared" si="2"/>
        <v>25</v>
      </c>
      <c r="Z40">
        <f t="shared" si="2"/>
        <v>52</v>
      </c>
      <c r="AA40">
        <f t="shared" si="2"/>
        <v>1</v>
      </c>
      <c r="AB40">
        <f t="shared" si="2"/>
        <v>2.2149999999999999</v>
      </c>
      <c r="AC40">
        <f t="shared" si="2"/>
        <v>2.2149999999999999</v>
      </c>
      <c r="AD40">
        <f t="shared" si="2"/>
        <v>0</v>
      </c>
    </row>
    <row r="41" spans="1:30" x14ac:dyDescent="0.2">
      <c r="A41" t="s">
        <v>41</v>
      </c>
      <c r="B41">
        <v>50</v>
      </c>
      <c r="C41">
        <v>3</v>
      </c>
      <c r="D41">
        <v>3</v>
      </c>
      <c r="E41">
        <v>4.8540000000000001</v>
      </c>
      <c r="G41">
        <v>1</v>
      </c>
      <c r="H41" s="7"/>
      <c r="I41" s="7"/>
      <c r="J41" s="7"/>
      <c r="L41" s="4">
        <f>AE2114_SDOMEF_DOC!C108</f>
        <v>7</v>
      </c>
      <c r="M41" s="4" t="str">
        <f>AE2114_SDOMEF_DOC!A108</f>
        <v>R-M1</v>
      </c>
      <c r="N41" s="4" t="str">
        <f>AE2114_SDOMEF_DOC!B108</f>
        <v>House 05-21 MRW</v>
      </c>
      <c r="O41" s="6">
        <f>AE2114_SDOMEF_DOC!H108</f>
        <v>56.477777777777774</v>
      </c>
      <c r="P41" s="6">
        <f>AE2114_SDOMEF_DOC!I108</f>
        <v>0.64127573468924348</v>
      </c>
      <c r="Q41" s="6">
        <f t="shared" si="1"/>
        <v>55.770981481481478</v>
      </c>
      <c r="R41" s="6">
        <f>AVERAGE(Q41:Q45)</f>
        <v>56.173944444444452</v>
      </c>
      <c r="S41" s="6">
        <f>STDEV(Q41:Q45)</f>
        <v>0.96785226003585423</v>
      </c>
      <c r="T41" s="6">
        <f>S41/R41*100</f>
        <v>1.7229558465367369</v>
      </c>
      <c r="U41" s="7">
        <f>DOC_Diagnostics!Y3</f>
        <v>56.03433723196882</v>
      </c>
      <c r="V41" s="7">
        <f>DOC_Diagnostics!Z3</f>
        <v>56.167487217549066</v>
      </c>
      <c r="W41" s="7"/>
      <c r="X41" s="7">
        <v>25.073365450695409</v>
      </c>
      <c r="Y41">
        <f t="shared" si="2"/>
        <v>25</v>
      </c>
      <c r="Z41">
        <f t="shared" si="2"/>
        <v>52</v>
      </c>
      <c r="AA41">
        <f t="shared" si="2"/>
        <v>2</v>
      </c>
      <c r="AB41">
        <f t="shared" si="2"/>
        <v>2.3570000000000002</v>
      </c>
      <c r="AC41">
        <f t="shared" si="2"/>
        <v>2.3570000000000002</v>
      </c>
      <c r="AD41">
        <f t="shared" si="2"/>
        <v>0</v>
      </c>
    </row>
    <row r="42" spans="1:30" x14ac:dyDescent="0.2">
      <c r="A42" t="s">
        <v>41</v>
      </c>
      <c r="B42">
        <v>50</v>
      </c>
      <c r="C42">
        <v>3</v>
      </c>
      <c r="D42">
        <v>4</v>
      </c>
      <c r="E42">
        <v>4.7469999999999999</v>
      </c>
      <c r="F42">
        <v>4.7469999999999999</v>
      </c>
      <c r="G42">
        <v>0</v>
      </c>
      <c r="H42" s="7"/>
      <c r="I42" s="7"/>
      <c r="J42" s="7"/>
      <c r="L42" s="4">
        <f>AE2114_SDOMEF_DOC!C197</f>
        <v>67</v>
      </c>
      <c r="M42" s="4" t="str">
        <f>AE2114_SDOMEF_DOC!A197</f>
        <v>R-M2</v>
      </c>
      <c r="N42" s="4" t="str">
        <f>AE2114_SDOMEF_DOC!B197</f>
        <v>House 05-21 MRW</v>
      </c>
      <c r="O42" s="6">
        <f>AE2114_SDOMEF_DOC!H197</f>
        <v>57.933333333333337</v>
      </c>
      <c r="P42" s="6">
        <f>AE2114_SDOMEF_DOC!I197</f>
        <v>0.44388854123196125</v>
      </c>
      <c r="Q42" s="6">
        <f t="shared" si="1"/>
        <v>57.226537037037041</v>
      </c>
      <c r="R42" s="6"/>
      <c r="S42" s="6"/>
      <c r="T42" s="6"/>
      <c r="U42" s="7"/>
      <c r="V42" s="7"/>
      <c r="W42" s="7"/>
      <c r="X42" s="7">
        <v>25.073365450695409</v>
      </c>
      <c r="Y42">
        <f t="shared" si="2"/>
        <v>25</v>
      </c>
      <c r="Z42">
        <f t="shared" si="2"/>
        <v>52</v>
      </c>
      <c r="AA42">
        <f t="shared" si="2"/>
        <v>3</v>
      </c>
      <c r="AB42">
        <f t="shared" si="2"/>
        <v>2.39</v>
      </c>
      <c r="AC42">
        <f t="shared" si="2"/>
        <v>2.39</v>
      </c>
      <c r="AD42">
        <f t="shared" si="2"/>
        <v>0</v>
      </c>
    </row>
    <row r="43" spans="1:30" x14ac:dyDescent="0.2">
      <c r="H43" s="7"/>
      <c r="I43" s="7"/>
      <c r="J43" s="7"/>
      <c r="L43" s="4">
        <f>AE2114_SDOMEF_DOC!C285</f>
        <v>7</v>
      </c>
      <c r="M43" s="4" t="str">
        <f>AE2114_SDOMEF_DOC!A285</f>
        <v>R-M3</v>
      </c>
      <c r="N43" s="4" t="str">
        <f>AE2114_SDOMEF_DOC!B285</f>
        <v>House 05-21 MRW</v>
      </c>
      <c r="O43" s="6">
        <f>AE2114_SDOMEF_DOC!H285</f>
        <v>55.659259259259272</v>
      </c>
      <c r="P43" s="6">
        <f>AE2114_SDOMEF_DOC!I285</f>
        <v>1.0521191626951225</v>
      </c>
      <c r="Q43" s="6">
        <f t="shared" si="1"/>
        <v>54.952462962962976</v>
      </c>
      <c r="R43" s="6"/>
      <c r="S43" s="6"/>
      <c r="T43" s="6"/>
      <c r="U43" s="7"/>
      <c r="V43" s="7"/>
      <c r="W43" s="7"/>
      <c r="X43" s="7"/>
    </row>
    <row r="44" spans="1:30" x14ac:dyDescent="0.2">
      <c r="H44" s="7"/>
      <c r="I44" s="7"/>
      <c r="J44" s="7"/>
      <c r="L44" s="4">
        <f>AE2114_SDOMEF_DOC!C351</f>
        <v>67</v>
      </c>
      <c r="M44" s="4" t="str">
        <f>AE2114_SDOMEF_DOC!A351</f>
        <v>R-M4</v>
      </c>
      <c r="N44" s="4" t="str">
        <f>AE2114_SDOMEF_DOC!B351</f>
        <v>House 05-21 MRW</v>
      </c>
      <c r="O44" s="6">
        <f>AE2114_SDOMEF_DOC!H351</f>
        <v>57.80740740740741</v>
      </c>
      <c r="P44" s="6">
        <f>AE2114_SDOMEF_DOC!I351</f>
        <v>0.44918765268549476</v>
      </c>
      <c r="Q44" s="6">
        <f t="shared" si="1"/>
        <v>57.100611111111114</v>
      </c>
      <c r="R44" s="6"/>
      <c r="S44" s="6"/>
      <c r="T44" s="6"/>
      <c r="U44" s="7"/>
      <c r="V44" s="7"/>
      <c r="W44" s="7"/>
      <c r="X44" s="7"/>
    </row>
    <row r="45" spans="1:30" x14ac:dyDescent="0.2">
      <c r="A45" t="s">
        <v>42</v>
      </c>
      <c r="B45">
        <v>75</v>
      </c>
      <c r="C45">
        <v>4</v>
      </c>
      <c r="D45">
        <v>1</v>
      </c>
      <c r="E45">
        <v>6.9619999999999997</v>
      </c>
      <c r="F45">
        <v>6.9619999999999997</v>
      </c>
      <c r="G45">
        <v>0</v>
      </c>
      <c r="H45" s="7">
        <f>AVERAGE(F45:F49)/B$13</f>
        <v>78.240740740740748</v>
      </c>
      <c r="I45" s="7">
        <f>STDEV(F45:F49)/B$13</f>
        <v>0.97691460216218451</v>
      </c>
      <c r="J45" s="7">
        <f>I45/H45*100</f>
        <v>1.2486009116392416</v>
      </c>
      <c r="L45" s="4">
        <f>AE2114_SDOMEF_DOC!C414</f>
        <v>7</v>
      </c>
      <c r="M45" s="4" t="str">
        <f>AE2114_SDOMEF_DOC!A414</f>
        <v>R-M5</v>
      </c>
      <c r="N45" s="4" t="str">
        <f>AE2114_SDOMEF_DOC!B414</f>
        <v>House 05-21 MRW</v>
      </c>
      <c r="O45" s="6">
        <f>AE2114_SDOMEF_DOC!H414</f>
        <v>56.525925925925932</v>
      </c>
      <c r="P45" s="6">
        <f>AE2114_SDOMEF_DOC!I414</f>
        <v>0.33004551375872704</v>
      </c>
      <c r="Q45" s="6">
        <f t="shared" si="1"/>
        <v>55.819129629629636</v>
      </c>
      <c r="R45" s="6"/>
      <c r="S45" s="6"/>
      <c r="T45" s="6"/>
      <c r="U45" s="7"/>
      <c r="V45" s="7"/>
      <c r="W45" s="7"/>
      <c r="X45" s="7">
        <v>50.056135336143228</v>
      </c>
      <c r="Y45">
        <f t="shared" si="2"/>
        <v>50</v>
      </c>
      <c r="Z45">
        <f t="shared" si="2"/>
        <v>53</v>
      </c>
      <c r="AA45">
        <f t="shared" si="2"/>
        <v>1</v>
      </c>
      <c r="AB45">
        <f t="shared" si="2"/>
        <v>4.4189999999999996</v>
      </c>
      <c r="AD45">
        <f t="shared" si="2"/>
        <v>1</v>
      </c>
    </row>
    <row r="46" spans="1:30" x14ac:dyDescent="0.2">
      <c r="A46" t="s">
        <v>42</v>
      </c>
      <c r="B46">
        <v>75</v>
      </c>
      <c r="C46">
        <v>4</v>
      </c>
      <c r="D46">
        <v>2</v>
      </c>
      <c r="E46">
        <v>7.0270000000000001</v>
      </c>
      <c r="F46">
        <v>7.0270000000000001</v>
      </c>
      <c r="G46">
        <v>0</v>
      </c>
      <c r="H46" s="7"/>
      <c r="I46" s="7"/>
      <c r="J46" s="7"/>
      <c r="L46" s="4"/>
      <c r="M46" s="4"/>
      <c r="N46" s="4"/>
      <c r="O46" s="6"/>
      <c r="P46" s="6"/>
      <c r="Q46" s="6"/>
      <c r="R46" s="6" t="s">
        <v>28</v>
      </c>
      <c r="S46" s="6" t="s">
        <v>29</v>
      </c>
      <c r="T46" s="6" t="s">
        <v>30</v>
      </c>
      <c r="U46" s="7"/>
      <c r="V46" s="7"/>
      <c r="W46" s="7"/>
      <c r="X46" s="7">
        <v>50.056135336143228</v>
      </c>
      <c r="Y46">
        <f t="shared" si="2"/>
        <v>50</v>
      </c>
      <c r="Z46">
        <f t="shared" si="2"/>
        <v>53</v>
      </c>
      <c r="AA46">
        <f t="shared" si="2"/>
        <v>2</v>
      </c>
      <c r="AB46">
        <f t="shared" si="2"/>
        <v>4.657</v>
      </c>
      <c r="AC46">
        <f t="shared" si="2"/>
        <v>4.657</v>
      </c>
      <c r="AD46">
        <f t="shared" si="2"/>
        <v>0</v>
      </c>
    </row>
    <row r="47" spans="1:30" x14ac:dyDescent="0.2">
      <c r="A47" t="s">
        <v>42</v>
      </c>
      <c r="B47">
        <v>75</v>
      </c>
      <c r="C47">
        <v>4</v>
      </c>
      <c r="D47">
        <v>3</v>
      </c>
      <c r="E47">
        <v>7.27</v>
      </c>
      <c r="G47">
        <v>1</v>
      </c>
      <c r="H47" s="7"/>
      <c r="I47" s="7"/>
      <c r="J47" s="7"/>
      <c r="L47" s="4">
        <f>AE2114_SDOMEF_DOC!C114</f>
        <v>8</v>
      </c>
      <c r="M47" s="4" t="str">
        <f>AE2114_SDOMEF_DOC!A114</f>
        <v>R-D1</v>
      </c>
      <c r="N47" s="4" t="str">
        <f>AE2114_SDOMEF_DOC!B114</f>
        <v>CRW 09-20 DRW</v>
      </c>
      <c r="O47" s="6">
        <f>AE2114_SDOMEF_DOC!H114</f>
        <v>36.859259259259261</v>
      </c>
      <c r="P47" s="6">
        <f>AE2114_SDOMEF_DOC!I114</f>
        <v>0.82134587933339287</v>
      </c>
      <c r="Q47" s="6">
        <f t="shared" si="1"/>
        <v>36.152462962962964</v>
      </c>
      <c r="R47" s="6">
        <f>AVERAGE(Q47:Q51)</f>
        <v>35.115425925925919</v>
      </c>
      <c r="S47" s="6">
        <f>STDEV(Q47:Q51)</f>
        <v>1.094088743350593</v>
      </c>
      <c r="T47" s="6">
        <f>S47/R47*100</f>
        <v>3.115692646469713</v>
      </c>
      <c r="U47" s="7">
        <f>DOC_Diagnostics!Y4</f>
        <v>35.719522417153996</v>
      </c>
      <c r="V47" s="7">
        <f>DOC_Diagnostics!Z4</f>
        <v>35.274756721095166</v>
      </c>
      <c r="W47" s="7"/>
      <c r="X47" s="7">
        <v>50.056135336143228</v>
      </c>
      <c r="Y47">
        <f t="shared" si="2"/>
        <v>50</v>
      </c>
      <c r="Z47">
        <f t="shared" si="2"/>
        <v>53</v>
      </c>
      <c r="AA47">
        <f t="shared" si="2"/>
        <v>3</v>
      </c>
      <c r="AB47">
        <f t="shared" si="2"/>
        <v>4.6369999999999996</v>
      </c>
      <c r="AC47">
        <f t="shared" si="2"/>
        <v>4.6369999999999996</v>
      </c>
      <c r="AD47">
        <f t="shared" si="2"/>
        <v>0</v>
      </c>
    </row>
    <row r="48" spans="1:30" x14ac:dyDescent="0.2">
      <c r="A48" t="s">
        <v>42</v>
      </c>
      <c r="B48">
        <v>75</v>
      </c>
      <c r="C48">
        <v>4</v>
      </c>
      <c r="D48">
        <v>4</v>
      </c>
      <c r="E48">
        <v>7.1360000000000001</v>
      </c>
      <c r="F48">
        <v>7.1360000000000001</v>
      </c>
      <c r="G48">
        <v>0</v>
      </c>
      <c r="H48" s="7"/>
      <c r="I48" s="7"/>
      <c r="J48" s="7"/>
      <c r="L48" s="4">
        <f>AE2114_SDOMEF_DOC!C202</f>
        <v>68</v>
      </c>
      <c r="M48" s="4" t="str">
        <f>AE2114_SDOMEF_DOC!A202</f>
        <v>R-D2</v>
      </c>
      <c r="N48" s="4" t="str">
        <f>AE2114_SDOMEF_DOC!B202</f>
        <v>CRW 09-20 DRW</v>
      </c>
      <c r="O48" s="6">
        <f>AE2114_SDOMEF_DOC!H202</f>
        <v>35.037037037037031</v>
      </c>
      <c r="P48" s="6">
        <f>AE2114_SDOMEF_DOC!I202</f>
        <v>0.38814744133382045</v>
      </c>
      <c r="Q48" s="6">
        <f t="shared" si="1"/>
        <v>34.330240740740734</v>
      </c>
      <c r="R48" s="6"/>
      <c r="S48" s="6"/>
      <c r="T48" s="6"/>
      <c r="U48" s="7"/>
      <c r="V48" s="7"/>
      <c r="W48" s="7"/>
      <c r="X48" s="7">
        <v>50.056135336143228</v>
      </c>
      <c r="Y48">
        <f t="shared" si="2"/>
        <v>50</v>
      </c>
      <c r="Z48">
        <f t="shared" si="2"/>
        <v>53</v>
      </c>
      <c r="AA48">
        <f t="shared" si="2"/>
        <v>4</v>
      </c>
      <c r="AB48">
        <f t="shared" si="2"/>
        <v>4.633</v>
      </c>
      <c r="AC48">
        <f t="shared" si="2"/>
        <v>4.633</v>
      </c>
      <c r="AD48">
        <f t="shared" si="2"/>
        <v>0</v>
      </c>
    </row>
    <row r="49" spans="1:30" x14ac:dyDescent="0.2">
      <c r="H49" s="7"/>
      <c r="I49" s="7"/>
      <c r="J49" s="7"/>
      <c r="L49" s="4">
        <f>AE2114_SDOMEF_DOC!C290</f>
        <v>8</v>
      </c>
      <c r="M49" s="4" t="str">
        <f>AE2114_SDOMEF_DOC!A290</f>
        <v>R-D3</v>
      </c>
      <c r="N49" s="4" t="str">
        <f>AE2114_SDOMEF_DOC!B290</f>
        <v>CRW 09-20 DRW</v>
      </c>
      <c r="O49" s="6">
        <f>AE2114_SDOMEF_DOC!H290</f>
        <v>36.262962962962966</v>
      </c>
      <c r="P49" s="6">
        <f>AE2114_SDOMEF_DOC!I290</f>
        <v>0.68261781268093102</v>
      </c>
      <c r="Q49" s="6">
        <f t="shared" si="1"/>
        <v>35.55616666666667</v>
      </c>
      <c r="R49" s="6"/>
      <c r="S49" s="6"/>
      <c r="T49" s="6"/>
      <c r="U49" s="7"/>
      <c r="V49" s="7"/>
      <c r="W49" s="7"/>
      <c r="X49" s="7"/>
    </row>
    <row r="50" spans="1:30" x14ac:dyDescent="0.2">
      <c r="H50" s="7"/>
      <c r="I50" s="7"/>
      <c r="J50" s="7"/>
      <c r="L50" s="4">
        <f>AE2114_SDOMEF_DOC!C356</f>
        <v>68</v>
      </c>
      <c r="M50" s="4" t="str">
        <f>AE2114_SDOMEF_DOC!A356</f>
        <v>R-D4</v>
      </c>
      <c r="N50" s="4" t="str">
        <f>AE2114_SDOMEF_DOC!B356</f>
        <v>CRW 09-20 DRW</v>
      </c>
      <c r="O50" s="6">
        <f>AE2114_SDOMEF_DOC!H356</f>
        <v>34.322222222222223</v>
      </c>
      <c r="P50" s="6">
        <f>AE2114_SDOMEF_DOC!I356</f>
        <v>0.1059932446018836</v>
      </c>
      <c r="Q50" s="6">
        <f t="shared" si="1"/>
        <v>33.615425925925926</v>
      </c>
      <c r="R50" s="6"/>
      <c r="S50" s="6"/>
      <c r="T50" s="6"/>
      <c r="U50" s="7"/>
      <c r="V50" s="7"/>
      <c r="W50" s="7"/>
      <c r="X50" s="7"/>
    </row>
    <row r="51" spans="1:30" x14ac:dyDescent="0.2">
      <c r="A51" t="s">
        <v>43</v>
      </c>
      <c r="B51">
        <v>100</v>
      </c>
      <c r="C51">
        <v>5</v>
      </c>
      <c r="D51">
        <v>1</v>
      </c>
      <c r="E51">
        <v>9.2289999999999992</v>
      </c>
      <c r="F51">
        <v>9.2289999999999992</v>
      </c>
      <c r="G51">
        <v>0</v>
      </c>
      <c r="H51" s="7">
        <f>AVERAGE(F51:F55)/B$13</f>
        <v>103.83333333333333</v>
      </c>
      <c r="I51" s="7">
        <f>STDEV(F51:F55)/B$13</f>
        <v>1.7303749682841025</v>
      </c>
      <c r="J51" s="7">
        <f>I51/H51*100</f>
        <v>1.66649274634103</v>
      </c>
      <c r="L51" s="4">
        <f>AE2114_SDOMEF_DOC!C419</f>
        <v>8</v>
      </c>
      <c r="M51" s="4" t="str">
        <f>AE2114_SDOMEF_DOC!A419</f>
        <v>R-D5</v>
      </c>
      <c r="N51" s="4" t="str">
        <f>AE2114_SDOMEF_DOC!B419</f>
        <v>CRW 09-20 DRW</v>
      </c>
      <c r="O51" s="6">
        <f>AE2114_SDOMEF_DOC!H419</f>
        <v>36.629629629629633</v>
      </c>
      <c r="P51" s="6">
        <f>AE2114_SDOMEF_DOC!I419</f>
        <v>0.471709961804756</v>
      </c>
      <c r="Q51" s="6">
        <f t="shared" si="1"/>
        <v>35.922833333333337</v>
      </c>
      <c r="R51" s="6"/>
      <c r="S51" s="6"/>
      <c r="T51" s="6"/>
      <c r="U51" s="7"/>
      <c r="V51" s="7"/>
      <c r="W51" s="7"/>
      <c r="X51" s="7">
        <v>75.142084993956189</v>
      </c>
      <c r="Y51">
        <f t="shared" si="2"/>
        <v>75</v>
      </c>
      <c r="Z51">
        <f t="shared" si="2"/>
        <v>54</v>
      </c>
      <c r="AA51">
        <f t="shared" si="2"/>
        <v>1</v>
      </c>
      <c r="AB51">
        <f t="shared" si="2"/>
        <v>6.7050000000000001</v>
      </c>
      <c r="AD51">
        <f t="shared" si="2"/>
        <v>1</v>
      </c>
    </row>
    <row r="52" spans="1:30" x14ac:dyDescent="0.2">
      <c r="A52" t="s">
        <v>43</v>
      </c>
      <c r="B52">
        <v>100</v>
      </c>
      <c r="C52">
        <v>5</v>
      </c>
      <c r="D52">
        <v>2</v>
      </c>
      <c r="E52">
        <v>9.2840000000000007</v>
      </c>
      <c r="F52">
        <v>9.2840000000000007</v>
      </c>
      <c r="G52">
        <v>0</v>
      </c>
      <c r="H52" s="7"/>
      <c r="I52" s="7"/>
      <c r="J52" s="7"/>
      <c r="L52" s="4"/>
      <c r="M52" s="4"/>
      <c r="N52" s="4"/>
      <c r="O52" s="6"/>
      <c r="P52" s="6"/>
      <c r="Q52" s="6"/>
      <c r="R52" s="6"/>
      <c r="S52" s="6"/>
      <c r="T52" s="6"/>
      <c r="U52" s="7"/>
      <c r="V52" s="7"/>
      <c r="W52" s="7"/>
      <c r="X52" s="7">
        <v>75.142084993956189</v>
      </c>
      <c r="Y52">
        <f t="shared" si="2"/>
        <v>75</v>
      </c>
      <c r="Z52">
        <f t="shared" si="2"/>
        <v>54</v>
      </c>
      <c r="AA52">
        <f t="shared" si="2"/>
        <v>2</v>
      </c>
      <c r="AB52">
        <f t="shared" si="2"/>
        <v>6.992</v>
      </c>
      <c r="AC52">
        <f t="shared" si="2"/>
        <v>6.992</v>
      </c>
      <c r="AD52">
        <f t="shared" si="2"/>
        <v>0</v>
      </c>
    </row>
    <row r="53" spans="1:30" x14ac:dyDescent="0.2">
      <c r="A53" t="s">
        <v>43</v>
      </c>
      <c r="B53">
        <v>100</v>
      </c>
      <c r="C53">
        <v>5</v>
      </c>
      <c r="D53">
        <v>3</v>
      </c>
      <c r="E53">
        <v>9.5220000000000002</v>
      </c>
      <c r="F53">
        <v>9.5220000000000002</v>
      </c>
      <c r="G53">
        <v>0</v>
      </c>
      <c r="H53" s="7"/>
      <c r="I53" s="7"/>
      <c r="J53" s="7"/>
      <c r="L53" s="4">
        <f>AE2114_SDOMEF_DOC!C120</f>
        <v>9</v>
      </c>
      <c r="M53" s="4" t="str">
        <f>AE2114_SDOMEF_DOC!A120</f>
        <v>X01</v>
      </c>
      <c r="N53" s="4" t="str">
        <f>AE2114_SDOMEF_DOC!B120</f>
        <v>AE2114 SDOM E TOC-T0</v>
      </c>
      <c r="O53" s="6">
        <f>AE2114_SDOMEF_DOC!H120</f>
        <v>65.748148148148147</v>
      </c>
      <c r="P53" s="6">
        <f>AE2114_SDOMEF_DOC!I120</f>
        <v>1.0412678248786775</v>
      </c>
      <c r="Q53" s="6">
        <f t="shared" si="1"/>
        <v>65.041351851851857</v>
      </c>
      <c r="R53" s="6"/>
      <c r="S53" s="6"/>
      <c r="T53" s="6"/>
      <c r="U53" s="7"/>
      <c r="V53" s="7"/>
      <c r="W53" s="7"/>
      <c r="X53" s="7">
        <v>75.142084993956189</v>
      </c>
      <c r="Y53">
        <f t="shared" si="2"/>
        <v>75</v>
      </c>
      <c r="Z53">
        <f t="shared" si="2"/>
        <v>54</v>
      </c>
      <c r="AA53">
        <f t="shared" si="2"/>
        <v>3</v>
      </c>
      <c r="AB53">
        <f t="shared" si="2"/>
        <v>7.0679999999999996</v>
      </c>
      <c r="AC53">
        <f t="shared" si="2"/>
        <v>7.0679999999999996</v>
      </c>
      <c r="AD53">
        <f t="shared" si="2"/>
        <v>0</v>
      </c>
    </row>
    <row r="54" spans="1:30" x14ac:dyDescent="0.2">
      <c r="H54" s="7"/>
      <c r="I54" s="7"/>
      <c r="J54" s="7"/>
      <c r="L54" s="4">
        <f>AE2114_SDOMEF_DOC!C125</f>
        <v>10</v>
      </c>
      <c r="M54" s="4" t="str">
        <f>AE2114_SDOMEF_DOC!A125</f>
        <v>X02</v>
      </c>
      <c r="N54" s="4" t="str">
        <f>AE2114_SDOMEF_DOC!B125</f>
        <v>AE2114 SDOM E TOC-T0</v>
      </c>
      <c r="O54" s="6">
        <f>AE2114_SDOMEF_DOC!H125</f>
        <v>67.566666666666677</v>
      </c>
      <c r="P54" s="6">
        <f>AE2114_SDOMEF_DOC!I125</f>
        <v>0.52009021059859606</v>
      </c>
      <c r="Q54" s="6">
        <f t="shared" si="1"/>
        <v>66.859870370370388</v>
      </c>
      <c r="R54" s="6"/>
      <c r="S54" s="6"/>
      <c r="T54" s="6"/>
      <c r="U54" s="7"/>
      <c r="V54" s="7"/>
      <c r="W54" s="7"/>
      <c r="X54" s="7">
        <v>75.142084993956189</v>
      </c>
      <c r="Y54">
        <f t="shared" si="2"/>
        <v>75</v>
      </c>
      <c r="Z54">
        <f t="shared" si="2"/>
        <v>54</v>
      </c>
      <c r="AA54">
        <f t="shared" si="2"/>
        <v>4</v>
      </c>
      <c r="AB54">
        <f t="shared" si="2"/>
        <v>7.0019999999999998</v>
      </c>
      <c r="AC54">
        <f t="shared" si="2"/>
        <v>7.0019999999999998</v>
      </c>
      <c r="AD54">
        <f t="shared" si="2"/>
        <v>0</v>
      </c>
    </row>
    <row r="55" spans="1:30" x14ac:dyDescent="0.2">
      <c r="H55" s="7"/>
      <c r="I55" s="7"/>
      <c r="J55" s="7"/>
      <c r="L55" s="4">
        <f>AE2114_SDOMEF_DOC!C130</f>
        <v>11</v>
      </c>
      <c r="M55" s="4" t="str">
        <f>AE2114_SDOMEF_DOC!A130</f>
        <v>X03</v>
      </c>
      <c r="N55" s="4" t="str">
        <f>AE2114_SDOMEF_DOC!B130</f>
        <v>AE2114 SDOM F TOC-T0</v>
      </c>
      <c r="O55" s="6">
        <f>AE2114_SDOMEF_DOC!H130</f>
        <v>67.181481481481484</v>
      </c>
      <c r="P55" s="6">
        <f>AE2114_SDOMEF_DOC!I130</f>
        <v>1.026159887749633</v>
      </c>
      <c r="Q55" s="6">
        <f t="shared" si="1"/>
        <v>66.474685185185194</v>
      </c>
      <c r="R55" s="6"/>
      <c r="S55" s="6"/>
      <c r="T55" s="6"/>
      <c r="U55" s="7"/>
      <c r="V55" s="7"/>
      <c r="W55" s="7"/>
      <c r="X55" s="7"/>
    </row>
    <row r="56" spans="1:30" x14ac:dyDescent="0.2">
      <c r="A56" t="s">
        <v>34</v>
      </c>
      <c r="B56" t="s">
        <v>35</v>
      </c>
      <c r="C56">
        <v>0</v>
      </c>
      <c r="D56">
        <v>1</v>
      </c>
      <c r="E56">
        <v>0</v>
      </c>
      <c r="F56">
        <v>0</v>
      </c>
      <c r="G56">
        <v>0</v>
      </c>
      <c r="H56" s="7">
        <f>AVERAGE(F56:F60)/B$13</f>
        <v>0.42666666666666664</v>
      </c>
      <c r="I56" s="7">
        <f>STDEV(F56:F60)/B$13</f>
        <v>0.73900834456272091</v>
      </c>
      <c r="J56" s="7">
        <f>I56/H56*100</f>
        <v>173.20508075688772</v>
      </c>
      <c r="L56" s="4">
        <f>AE2114_SDOMEF_DOC!C135</f>
        <v>12</v>
      </c>
      <c r="M56" s="4" t="str">
        <f>AE2114_SDOMEF_DOC!A135</f>
        <v>X04</v>
      </c>
      <c r="N56" s="4" t="str">
        <f>AE2114_SDOMEF_DOC!B135</f>
        <v>AE2114 SDOM F TOC-T0</v>
      </c>
      <c r="O56" s="6">
        <f>AE2114_SDOMEF_DOC!H135</f>
        <v>67.514814814814812</v>
      </c>
      <c r="P56" s="6">
        <f>AE2114_SDOMEF_DOC!I135</f>
        <v>0.90057137783984853</v>
      </c>
      <c r="Q56" s="6">
        <f t="shared" si="1"/>
        <v>66.808018518518523</v>
      </c>
      <c r="R56" s="6"/>
      <c r="S56" s="6"/>
      <c r="T56" s="6"/>
      <c r="U56" s="7"/>
      <c r="V56" s="7"/>
      <c r="W56" s="7"/>
      <c r="X56" s="7"/>
    </row>
    <row r="57" spans="1:30" x14ac:dyDescent="0.2">
      <c r="A57" t="s">
        <v>34</v>
      </c>
      <c r="B57" t="s">
        <v>35</v>
      </c>
      <c r="C57">
        <v>0</v>
      </c>
      <c r="D57">
        <v>2</v>
      </c>
      <c r="E57">
        <v>0</v>
      </c>
      <c r="F57">
        <v>0</v>
      </c>
      <c r="G57">
        <v>0</v>
      </c>
      <c r="H57" s="7"/>
      <c r="I57" s="7"/>
      <c r="J57" s="7"/>
      <c r="L57" s="4">
        <f>AE2114_SDOMEF_DOC!C141</f>
        <v>13</v>
      </c>
      <c r="M57" s="4" t="str">
        <f>AE2114_SDOMEF_DOC!A141</f>
        <v>X05</v>
      </c>
      <c r="N57" s="4" t="str">
        <f>AE2114_SDOMEF_DOC!B141</f>
        <v>AE2114 SDOM EF TOC-T0</v>
      </c>
      <c r="O57" s="6">
        <f>AE2114_SDOMEF_DOC!H141</f>
        <v>66.511111111111106</v>
      </c>
      <c r="P57" s="6">
        <f>AE2114_SDOMEF_DOC!I141</f>
        <v>0.18954135676924597</v>
      </c>
      <c r="Q57" s="6">
        <f t="shared" si="1"/>
        <v>65.804314814814816</v>
      </c>
      <c r="R57" s="6"/>
      <c r="S57" s="6"/>
      <c r="T57" s="6"/>
      <c r="U57" s="7"/>
      <c r="V57" s="7"/>
      <c r="W57" s="7"/>
      <c r="X57" s="7">
        <v>99.812086834505351</v>
      </c>
      <c r="Y57">
        <f t="shared" si="2"/>
        <v>100</v>
      </c>
      <c r="Z57">
        <f t="shared" si="2"/>
        <v>55</v>
      </c>
      <c r="AA57">
        <f t="shared" si="2"/>
        <v>1</v>
      </c>
      <c r="AB57">
        <f t="shared" si="2"/>
        <v>9.0909999999999993</v>
      </c>
      <c r="AC57">
        <f t="shared" si="2"/>
        <v>9.0909999999999993</v>
      </c>
      <c r="AD57">
        <f t="shared" si="2"/>
        <v>0</v>
      </c>
    </row>
    <row r="58" spans="1:30" x14ac:dyDescent="0.2">
      <c r="A58" t="s">
        <v>34</v>
      </c>
      <c r="B58" t="s">
        <v>35</v>
      </c>
      <c r="C58">
        <v>0</v>
      </c>
      <c r="D58">
        <v>3</v>
      </c>
      <c r="E58">
        <v>0.1152</v>
      </c>
      <c r="F58">
        <v>0.1152</v>
      </c>
      <c r="G58">
        <v>0</v>
      </c>
      <c r="H58" s="7"/>
      <c r="I58" s="7"/>
      <c r="J58" s="7"/>
      <c r="L58" s="4">
        <f>AE2114_SDOMEF_DOC!C146</f>
        <v>14</v>
      </c>
      <c r="M58" s="4" t="str">
        <f>AE2114_SDOMEF_DOC!A146</f>
        <v>X06</v>
      </c>
      <c r="N58" s="4" t="str">
        <f>AE2114_SDOMEF_DOC!B146</f>
        <v>AE2114 SDOM EF TOC-T0</v>
      </c>
      <c r="O58" s="6">
        <f>AE2114_SDOMEF_DOC!H146</f>
        <v>66.640740740740753</v>
      </c>
      <c r="P58" s="6">
        <f>AE2114_SDOMEF_DOC!I146</f>
        <v>0.66799250876753713</v>
      </c>
      <c r="Q58" s="6">
        <f t="shared" si="1"/>
        <v>65.933944444444464</v>
      </c>
      <c r="R58" s="6"/>
      <c r="S58" s="6"/>
      <c r="T58" s="6"/>
      <c r="U58" s="7"/>
      <c r="V58" s="7"/>
      <c r="W58" s="7"/>
      <c r="X58" s="7">
        <v>99.812086834505351</v>
      </c>
      <c r="Y58">
        <f t="shared" si="2"/>
        <v>100</v>
      </c>
      <c r="Z58">
        <f t="shared" si="2"/>
        <v>55</v>
      </c>
      <c r="AA58">
        <f t="shared" si="2"/>
        <v>2</v>
      </c>
      <c r="AB58">
        <f t="shared" si="2"/>
        <v>9.1660000000000004</v>
      </c>
      <c r="AC58">
        <f t="shared" si="2"/>
        <v>9.1660000000000004</v>
      </c>
      <c r="AD58">
        <f t="shared" si="2"/>
        <v>0</v>
      </c>
    </row>
    <row r="59" spans="1:30" x14ac:dyDescent="0.2">
      <c r="H59" s="7"/>
      <c r="I59" s="7"/>
      <c r="J59" s="7"/>
      <c r="L59" s="4">
        <f>AE2114_SDOMEF_DOC!C151</f>
        <v>15</v>
      </c>
      <c r="M59" s="4" t="str">
        <f>AE2114_SDOMEF_DOC!A151</f>
        <v>X07</v>
      </c>
      <c r="N59" s="4" t="str">
        <f>AE2114_SDOMEF_DOC!B151</f>
        <v>AE2114 SDOM EF TOC-T0</v>
      </c>
      <c r="O59" s="6">
        <f>AE2114_SDOMEF_DOC!H151</f>
        <v>68.251851851851853</v>
      </c>
      <c r="P59" s="6">
        <f>AE2114_SDOMEF_DOC!I151</f>
        <v>0.40082220025092435</v>
      </c>
      <c r="Q59" s="6">
        <f t="shared" si="1"/>
        <v>67.545055555555564</v>
      </c>
      <c r="R59" s="6"/>
      <c r="S59" s="6"/>
      <c r="T59" s="6"/>
      <c r="U59" s="7"/>
      <c r="V59" s="7"/>
      <c r="W59" s="7"/>
      <c r="X59" s="7">
        <v>99.812086834505351</v>
      </c>
      <c r="Y59">
        <f t="shared" si="2"/>
        <v>100</v>
      </c>
      <c r="Z59">
        <f t="shared" si="2"/>
        <v>55</v>
      </c>
      <c r="AA59">
        <f t="shared" si="2"/>
        <v>3</v>
      </c>
      <c r="AB59">
        <f t="shared" si="2"/>
        <v>9.2170000000000005</v>
      </c>
      <c r="AC59">
        <f t="shared" si="2"/>
        <v>9.2170000000000005</v>
      </c>
      <c r="AD59">
        <f t="shared" si="2"/>
        <v>0</v>
      </c>
    </row>
    <row r="60" spans="1:30" x14ac:dyDescent="0.2">
      <c r="H60" s="7"/>
      <c r="I60" s="7"/>
      <c r="J60" s="7"/>
      <c r="L60" s="4">
        <f>AE2114_SDOMEF_DOC!C156</f>
        <v>16</v>
      </c>
      <c r="M60" s="4" t="str">
        <f>AE2114_SDOMEF_DOC!A156</f>
        <v>X08</v>
      </c>
      <c r="N60" s="4" t="str">
        <f>AE2114_SDOMEF_DOC!B156</f>
        <v>AE2114 SDOM E DOC-T0</v>
      </c>
      <c r="O60" s="6">
        <f>AE2114_SDOMEF_DOC!H156</f>
        <v>66.662962962962965</v>
      </c>
      <c r="P60" s="6">
        <f>AE2114_SDOMEF_DOC!I156</f>
        <v>1.1844847467259088</v>
      </c>
      <c r="Q60" s="6">
        <f t="shared" si="1"/>
        <v>65.956166666666675</v>
      </c>
      <c r="R60" s="6"/>
      <c r="S60" s="6"/>
      <c r="T60" s="6"/>
      <c r="U60" s="7"/>
      <c r="V60" s="7"/>
      <c r="W60" s="7"/>
      <c r="X60" s="7"/>
    </row>
    <row r="61" spans="1:30" x14ac:dyDescent="0.2">
      <c r="A61" t="s">
        <v>107</v>
      </c>
      <c r="B61" t="s">
        <v>108</v>
      </c>
      <c r="C61">
        <v>51</v>
      </c>
      <c r="D61">
        <v>1</v>
      </c>
      <c r="E61">
        <v>0</v>
      </c>
      <c r="F61">
        <v>0</v>
      </c>
      <c r="G61">
        <v>0</v>
      </c>
      <c r="H61" s="7">
        <f>AVERAGE(F61:F65)/B$13</f>
        <v>0</v>
      </c>
      <c r="I61" s="7">
        <f>STDEV(F61:F65)/B$13</f>
        <v>0</v>
      </c>
      <c r="J61" s="7" t="e">
        <f>I61/H61*100</f>
        <v>#DIV/0!</v>
      </c>
      <c r="L61" s="4">
        <f>AE2114_SDOMEF_DOC!C161</f>
        <v>17</v>
      </c>
      <c r="M61" s="4" t="str">
        <f>AE2114_SDOMEF_DOC!A161</f>
        <v>X09</v>
      </c>
      <c r="N61" s="4" t="str">
        <f>AE2114_SDOMEF_DOC!B161</f>
        <v>AE2114 SDOM E DOC-T0</v>
      </c>
      <c r="O61" s="6">
        <f>AE2114_SDOMEF_DOC!H161</f>
        <v>66.618518518518528</v>
      </c>
      <c r="P61" s="6">
        <f>AE2114_SDOMEF_DOC!I161</f>
        <v>0.9138396361826473</v>
      </c>
      <c r="Q61" s="6">
        <f t="shared" si="1"/>
        <v>65.911722222222238</v>
      </c>
      <c r="R61" s="6"/>
      <c r="S61" s="6"/>
      <c r="T61" s="6"/>
      <c r="U61" s="7"/>
      <c r="V61" s="7"/>
      <c r="W61" s="7"/>
      <c r="X61" s="7"/>
    </row>
    <row r="62" spans="1:30" x14ac:dyDescent="0.2">
      <c r="A62" t="s">
        <v>107</v>
      </c>
      <c r="B62" t="s">
        <v>108</v>
      </c>
      <c r="C62">
        <v>51</v>
      </c>
      <c r="D62">
        <v>2</v>
      </c>
      <c r="E62">
        <v>0</v>
      </c>
      <c r="F62">
        <v>0</v>
      </c>
      <c r="G62">
        <v>0</v>
      </c>
      <c r="H62" s="7"/>
      <c r="I62" s="7"/>
      <c r="J62" s="7"/>
      <c r="L62" s="4">
        <f>AE2114_SDOMEF_DOC!C167</f>
        <v>18</v>
      </c>
      <c r="M62" s="4" t="str">
        <f>AE2114_SDOMEF_DOC!A167</f>
        <v>X10</v>
      </c>
      <c r="N62" s="4" t="str">
        <f>AE2114_SDOMEF_DOC!B167</f>
        <v>AE2114 SDOM F DOC-T0</v>
      </c>
      <c r="O62" s="6">
        <f>AE2114_SDOMEF_DOC!H167</f>
        <v>66.340740740740742</v>
      </c>
      <c r="P62" s="6">
        <f>AE2114_SDOMEF_DOC!I167</f>
        <v>0.98521999381559322</v>
      </c>
      <c r="Q62" s="6">
        <f t="shared" si="1"/>
        <v>65.633944444444452</v>
      </c>
      <c r="R62" s="6"/>
      <c r="S62" s="6"/>
      <c r="T62" s="6"/>
      <c r="U62" s="7"/>
      <c r="V62" s="7"/>
      <c r="W62" s="7"/>
      <c r="X62" s="7"/>
    </row>
    <row r="63" spans="1:30" x14ac:dyDescent="0.2">
      <c r="A63" t="s">
        <v>107</v>
      </c>
      <c r="B63" t="s">
        <v>108</v>
      </c>
      <c r="C63">
        <v>51</v>
      </c>
      <c r="D63">
        <v>3</v>
      </c>
      <c r="E63">
        <v>0</v>
      </c>
      <c r="F63">
        <v>0</v>
      </c>
      <c r="G63">
        <v>0</v>
      </c>
      <c r="H63" s="7"/>
      <c r="I63" s="7"/>
      <c r="J63" s="7"/>
      <c r="L63" s="4">
        <f>AE2114_SDOMEF_DOC!C172</f>
        <v>19</v>
      </c>
      <c r="M63" s="4" t="str">
        <f>AE2114_SDOMEF_DOC!A172</f>
        <v>X11</v>
      </c>
      <c r="N63" s="4" t="str">
        <f>AE2114_SDOMEF_DOC!B172</f>
        <v>AE2114 SDOM F DOC-T0</v>
      </c>
      <c r="O63" s="6">
        <f>AE2114_SDOMEF_DOC!H172</f>
        <v>65.862962962962968</v>
      </c>
      <c r="P63" s="6">
        <f>AE2114_SDOMEF_DOC!I172</f>
        <v>6.5105169745358349E-2</v>
      </c>
      <c r="Q63" s="6">
        <f t="shared" si="1"/>
        <v>65.156166666666678</v>
      </c>
      <c r="R63" s="6"/>
      <c r="S63" s="6"/>
      <c r="T63" s="6"/>
      <c r="U63" s="7"/>
      <c r="V63" s="7"/>
      <c r="W63" s="7"/>
      <c r="X63" s="7"/>
    </row>
    <row r="64" spans="1:30" x14ac:dyDescent="0.2">
      <c r="H64" s="7"/>
      <c r="I64" s="7"/>
      <c r="J64" s="7"/>
      <c r="L64" s="4">
        <f>AE2114_SDOMEF_DOC!C207</f>
        <v>20</v>
      </c>
      <c r="M64" s="4" t="str">
        <f>AE2114_SDOMEF_DOC!A207</f>
        <v>X12</v>
      </c>
      <c r="N64" s="4" t="str">
        <f>AE2114_SDOMEF_DOC!B207</f>
        <v>AE2114 SDOM E TOC-T7</v>
      </c>
      <c r="O64" s="6">
        <f>AE2114_SDOMEF_DOC!H207</f>
        <v>66.937037037037044</v>
      </c>
      <c r="P64" s="6">
        <f>AE2114_SDOMEF_DOC!I207</f>
        <v>0.92204371320100742</v>
      </c>
      <c r="Q64" s="6">
        <f t="shared" si="1"/>
        <v>66.230240740740754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AE2114_SDOMEF_DOC!C212</f>
        <v>21</v>
      </c>
      <c r="M65" s="4" t="str">
        <f>AE2114_SDOMEF_DOC!A212</f>
        <v>X13</v>
      </c>
      <c r="N65" s="4" t="str">
        <f>AE2114_SDOMEF_DOC!B212</f>
        <v>AE2114 SDOM E TOC-T7</v>
      </c>
      <c r="O65" s="6">
        <f>AE2114_SDOMEF_DOC!H212</f>
        <v>66.525925925925918</v>
      </c>
      <c r="P65" s="6">
        <f>AE2114_SDOMEF_DOC!I212</f>
        <v>0.4461541190467565</v>
      </c>
      <c r="Q65" s="6">
        <f t="shared" si="1"/>
        <v>65.819129629629629</v>
      </c>
      <c r="R65" s="6"/>
      <c r="S65" s="6"/>
      <c r="T65" s="6"/>
      <c r="U65" s="7"/>
      <c r="V65" s="7"/>
      <c r="W65" s="7"/>
      <c r="X65" s="7"/>
    </row>
    <row r="66" spans="1:24" x14ac:dyDescent="0.2">
      <c r="A66" t="s">
        <v>109</v>
      </c>
      <c r="B66">
        <v>25</v>
      </c>
      <c r="C66">
        <v>52</v>
      </c>
      <c r="D66">
        <v>1</v>
      </c>
      <c r="E66">
        <v>2.2149999999999999</v>
      </c>
      <c r="F66">
        <v>2.2149999999999999</v>
      </c>
      <c r="G66">
        <v>0</v>
      </c>
      <c r="H66" s="7">
        <f>AVERAGE(F66:F70)/B$13</f>
        <v>25.785185185185185</v>
      </c>
      <c r="I66" s="7">
        <f>STDEV(F66:F70)/B$13</f>
        <v>1.0331740219686061</v>
      </c>
      <c r="J66" s="7">
        <f>I66/H66*100</f>
        <v>4.0068512773847118</v>
      </c>
      <c r="L66" s="4">
        <f>AE2114_SDOMEF_DOC!C218</f>
        <v>22</v>
      </c>
      <c r="M66" s="4" t="str">
        <f>AE2114_SDOMEF_DOC!A218</f>
        <v>X14</v>
      </c>
      <c r="N66" s="4" t="str">
        <f>AE2114_SDOMEF_DOC!B218</f>
        <v>AE2114 SDOM F TOC-T7</v>
      </c>
      <c r="O66" s="6">
        <f>AE2114_SDOMEF_DOC!H218</f>
        <v>64.388888888888886</v>
      </c>
      <c r="P66" s="6">
        <f>AE2114_SDOMEF_DOC!I218</f>
        <v>0.30550504633039127</v>
      </c>
      <c r="Q66" s="6">
        <f t="shared" si="1"/>
        <v>63.682092592592589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109</v>
      </c>
      <c r="B67">
        <v>25</v>
      </c>
      <c r="C67">
        <v>52</v>
      </c>
      <c r="D67">
        <v>2</v>
      </c>
      <c r="E67">
        <v>2.3570000000000002</v>
      </c>
      <c r="F67">
        <v>2.3570000000000002</v>
      </c>
      <c r="G67">
        <v>0</v>
      </c>
      <c r="H67" s="7"/>
      <c r="I67" s="7"/>
      <c r="J67" s="7"/>
      <c r="L67" s="4">
        <f>AE2114_SDOMEF_DOC!C223</f>
        <v>23</v>
      </c>
      <c r="M67" s="4" t="str">
        <f>AE2114_SDOMEF_DOC!A223</f>
        <v>X15</v>
      </c>
      <c r="N67" s="4" t="str">
        <f>AE2114_SDOMEF_DOC!B223</f>
        <v>AE2114 SDOM F TOC-T7</v>
      </c>
      <c r="O67" s="6">
        <f>AE2114_SDOMEF_DOC!H223</f>
        <v>64.296296296296291</v>
      </c>
      <c r="P67" s="6">
        <f>AE2114_SDOMEF_DOC!I223</f>
        <v>0.38108573503682647</v>
      </c>
      <c r="Q67" s="6">
        <f t="shared" ref="Q67:Q86" si="3">(O67-Q$2)</f>
        <v>63.589499999999994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109</v>
      </c>
      <c r="B68">
        <v>25</v>
      </c>
      <c r="C68">
        <v>52</v>
      </c>
      <c r="D68">
        <v>3</v>
      </c>
      <c r="E68">
        <v>2.39</v>
      </c>
      <c r="F68">
        <v>2.39</v>
      </c>
      <c r="G68">
        <v>0</v>
      </c>
      <c r="H68" s="7"/>
      <c r="I68" s="7"/>
      <c r="J68" s="7"/>
      <c r="L68" s="4">
        <f>AE2114_SDOMEF_DOC!C228</f>
        <v>24</v>
      </c>
      <c r="M68" s="4" t="str">
        <f>AE2114_SDOMEF_DOC!A228</f>
        <v>X16</v>
      </c>
      <c r="N68" s="4" t="str">
        <f>AE2114_SDOMEF_DOC!B228</f>
        <v>AE2114 SDOM EF TOC-T7</v>
      </c>
      <c r="O68" s="6">
        <f>AE2114_SDOMEF_DOC!H228</f>
        <v>63.777777777777771</v>
      </c>
      <c r="P68" s="6">
        <f>AE2114_SDOMEF_DOC!I228</f>
        <v>0.688261362931048</v>
      </c>
      <c r="Q68" s="6">
        <f t="shared" si="3"/>
        <v>63.070981481481475</v>
      </c>
      <c r="R68" s="6"/>
      <c r="S68" s="6"/>
      <c r="T68" s="6"/>
      <c r="U68" s="7"/>
      <c r="V68" s="7"/>
      <c r="W68" s="7"/>
      <c r="X68" s="7"/>
    </row>
    <row r="69" spans="1:24" x14ac:dyDescent="0.2">
      <c r="H69" s="7"/>
      <c r="I69" s="7"/>
      <c r="J69" s="7"/>
      <c r="L69" s="4">
        <f>AE2114_SDOMEF_DOC!C233</f>
        <v>25</v>
      </c>
      <c r="M69" s="4" t="str">
        <f>AE2114_SDOMEF_DOC!A233</f>
        <v>X17</v>
      </c>
      <c r="N69" s="4" t="str">
        <f>AE2114_SDOMEF_DOC!B233</f>
        <v>AE2114 SDOM EF TOC-T7</v>
      </c>
      <c r="O69" s="6">
        <f>AE2114_SDOMEF_DOC!H233</f>
        <v>63.67777777777777</v>
      </c>
      <c r="P69" s="6">
        <f>AE2114_SDOMEF_DOC!I233</f>
        <v>0.94620750471305626</v>
      </c>
      <c r="Q69" s="6">
        <f t="shared" si="3"/>
        <v>62.970981481481473</v>
      </c>
      <c r="R69" s="6"/>
      <c r="S69" s="6"/>
      <c r="T69" s="6"/>
      <c r="U69" s="7"/>
      <c r="V69" s="7"/>
      <c r="W69" s="7"/>
      <c r="X69" s="7"/>
    </row>
    <row r="70" spans="1:24" x14ac:dyDescent="0.2">
      <c r="H70" s="7"/>
      <c r="I70" s="7"/>
      <c r="J70" s="7"/>
      <c r="L70" s="4">
        <f>AE2114_SDOMEF_DOC!C238</f>
        <v>26</v>
      </c>
      <c r="M70" s="4" t="str">
        <f>AE2114_SDOMEF_DOC!A238</f>
        <v>X18</v>
      </c>
      <c r="N70" s="4" t="str">
        <f>AE2114_SDOMEF_DOC!B238</f>
        <v>AE2114 SDOM EF TOC-T7</v>
      </c>
      <c r="O70" s="6">
        <f>AE2114_SDOMEF_DOC!H238</f>
        <v>64.055555555555571</v>
      </c>
      <c r="P70" s="6">
        <f>AE2114_SDOMEF_DOC!I238</f>
        <v>0.55075705472861081</v>
      </c>
      <c r="Q70" s="6">
        <f t="shared" si="3"/>
        <v>63.348759259259275</v>
      </c>
      <c r="R70" s="6"/>
      <c r="S70" s="6"/>
      <c r="T70" s="6"/>
      <c r="U70" s="7"/>
      <c r="V70" s="7"/>
      <c r="W70" s="7"/>
      <c r="X70" s="7"/>
    </row>
    <row r="71" spans="1:24" x14ac:dyDescent="0.2">
      <c r="A71" t="s">
        <v>110</v>
      </c>
      <c r="B71">
        <v>50</v>
      </c>
      <c r="C71">
        <v>53</v>
      </c>
      <c r="D71">
        <v>1</v>
      </c>
      <c r="E71">
        <v>4.4189999999999996</v>
      </c>
      <c r="G71">
        <v>1</v>
      </c>
      <c r="H71" s="7">
        <f>AVERAGE(F71:F75)/B$13</f>
        <v>51.581481481481482</v>
      </c>
      <c r="I71" s="7">
        <f>STDEV(F71:F75)/B$13</f>
        <v>0.14286890016285975</v>
      </c>
      <c r="J71" s="7">
        <f>I71/H71*100</f>
        <v>0.27697711670835162</v>
      </c>
      <c r="L71" s="4">
        <f>AE2114_SDOMEF_DOC!C243</f>
        <v>27</v>
      </c>
      <c r="M71" s="4" t="str">
        <f>AE2114_SDOMEF_DOC!A243</f>
        <v>X19</v>
      </c>
      <c r="N71" s="4" t="str">
        <f>AE2114_SDOMEF_DOC!B243</f>
        <v>AE2114 SDOM E DOC-T7</v>
      </c>
      <c r="O71" s="6">
        <f>AE2114_SDOMEF_DOC!H243</f>
        <v>67.507407407407413</v>
      </c>
      <c r="P71" s="6">
        <f>AE2114_SDOMEF_DOC!I243</f>
        <v>0.65568109281361342</v>
      </c>
      <c r="Q71" s="6">
        <f t="shared" si="3"/>
        <v>66.800611111111124</v>
      </c>
      <c r="R71" s="6"/>
      <c r="S71" s="6"/>
      <c r="T71" s="6"/>
      <c r="U71" s="7"/>
      <c r="V71" s="7"/>
      <c r="W71" s="7"/>
      <c r="X71" s="7"/>
    </row>
    <row r="72" spans="1:24" x14ac:dyDescent="0.2">
      <c r="A72" t="s">
        <v>110</v>
      </c>
      <c r="B72">
        <v>50</v>
      </c>
      <c r="C72">
        <v>53</v>
      </c>
      <c r="D72">
        <v>2</v>
      </c>
      <c r="E72">
        <v>4.657</v>
      </c>
      <c r="F72">
        <v>4.657</v>
      </c>
      <c r="G72">
        <v>0</v>
      </c>
      <c r="H72" s="7"/>
      <c r="I72" s="7"/>
      <c r="J72" s="7"/>
      <c r="L72" s="4">
        <f>AE2114_SDOMEF_DOC!C249</f>
        <v>28</v>
      </c>
      <c r="M72" s="4" t="str">
        <f>AE2114_SDOMEF_DOC!A249</f>
        <v>X20</v>
      </c>
      <c r="N72" s="4" t="str">
        <f>AE2114_SDOMEF_DOC!B249</f>
        <v>AE2114 SDOM E DOC-T7</v>
      </c>
      <c r="O72" s="6">
        <f>AE2114_SDOMEF_DOC!H249</f>
        <v>66.740740740740762</v>
      </c>
      <c r="P72" s="6">
        <f>AE2114_SDOMEF_DOC!I249</f>
        <v>0.85073195306575511</v>
      </c>
      <c r="Q72" s="6">
        <f t="shared" si="3"/>
        <v>66.033944444444472</v>
      </c>
      <c r="R72" s="6"/>
      <c r="S72" s="6"/>
      <c r="T72" s="6"/>
      <c r="U72" s="7"/>
      <c r="V72" s="7"/>
      <c r="W72" s="7"/>
      <c r="X72" s="7"/>
    </row>
    <row r="73" spans="1:24" x14ac:dyDescent="0.2">
      <c r="A73" t="s">
        <v>110</v>
      </c>
      <c r="B73">
        <v>50</v>
      </c>
      <c r="C73">
        <v>53</v>
      </c>
      <c r="D73">
        <v>3</v>
      </c>
      <c r="E73">
        <v>4.6369999999999996</v>
      </c>
      <c r="F73">
        <v>4.6369999999999996</v>
      </c>
      <c r="G73">
        <v>0</v>
      </c>
      <c r="H73" s="7"/>
      <c r="I73" s="7"/>
      <c r="J73" s="7"/>
      <c r="L73" s="4">
        <f>AE2114_SDOMEF_DOC!C255</f>
        <v>29</v>
      </c>
      <c r="M73" s="4" t="str">
        <f>AE2114_SDOMEF_DOC!A255</f>
        <v>X21</v>
      </c>
      <c r="N73" s="4" t="str">
        <f>AE2114_SDOMEF_DOC!B255</f>
        <v>AE2114 SDOM F DOC-T7</v>
      </c>
      <c r="O73" s="6">
        <f>AE2114_SDOMEF_DOC!H255</f>
        <v>64.959259259259269</v>
      </c>
      <c r="P73" s="6">
        <f>AE2114_SDOMEF_DOC!I255</f>
        <v>0.42241710901876101</v>
      </c>
      <c r="Q73" s="6">
        <f t="shared" si="3"/>
        <v>64.25246296296298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110</v>
      </c>
      <c r="B74">
        <v>50</v>
      </c>
      <c r="C74">
        <v>53</v>
      </c>
      <c r="D74">
        <v>4</v>
      </c>
      <c r="E74">
        <v>4.633</v>
      </c>
      <c r="F74">
        <v>4.633</v>
      </c>
      <c r="G74">
        <v>0</v>
      </c>
      <c r="H74" s="7"/>
      <c r="I74" s="7"/>
      <c r="J74" s="7"/>
      <c r="L74" s="4">
        <f>AE2114_SDOMEF_DOC!C260</f>
        <v>30</v>
      </c>
      <c r="M74" s="4" t="str">
        <f>AE2114_SDOMEF_DOC!A260</f>
        <v>X22</v>
      </c>
      <c r="N74" s="4" t="str">
        <f>AE2114_SDOMEF_DOC!B260</f>
        <v>AE2114 SDOM F DOC-T7</v>
      </c>
      <c r="O74" s="6">
        <f>AE2114_SDOMEF_DOC!H260</f>
        <v>63.329629629629629</v>
      </c>
      <c r="P74" s="6">
        <f>AE2114_SDOMEF_DOC!I260</f>
        <v>5.0102775031362526E-2</v>
      </c>
      <c r="Q74" s="6">
        <f t="shared" si="3"/>
        <v>62.622833333333332</v>
      </c>
      <c r="R74" s="6"/>
      <c r="S74" s="6"/>
      <c r="T74" s="6"/>
      <c r="U74" s="7"/>
      <c r="V74" s="7"/>
      <c r="W74" s="7"/>
      <c r="X74" s="7"/>
    </row>
    <row r="75" spans="1:24" x14ac:dyDescent="0.2">
      <c r="H75" s="7"/>
      <c r="I75" s="7"/>
      <c r="J75" s="7"/>
      <c r="L75" s="4">
        <f>AE2114_SDOMEF_DOC!C295</f>
        <v>31</v>
      </c>
      <c r="M75" s="4" t="str">
        <f>AE2114_SDOMEF_DOC!A295</f>
        <v>X23</v>
      </c>
      <c r="N75" s="4" t="str">
        <f>AE2114_SDOMEF_DOC!B295</f>
        <v>AE2114 SDOM EF TOC-T8</v>
      </c>
      <c r="O75" s="6">
        <f>AE2114_SDOMEF_DOC!H295</f>
        <v>63.159259259259265</v>
      </c>
      <c r="P75" s="6">
        <f>AE2114_SDOMEF_DOC!I295</f>
        <v>0.56287767385122345</v>
      </c>
      <c r="Q75" s="6">
        <f t="shared" si="3"/>
        <v>62.452462962962969</v>
      </c>
      <c r="R75" s="6"/>
      <c r="S75" s="6"/>
      <c r="T75" s="6"/>
      <c r="U75" s="7"/>
      <c r="V75" s="7"/>
      <c r="W75" s="7"/>
      <c r="X75" s="7"/>
    </row>
    <row r="76" spans="1:24" x14ac:dyDescent="0.2">
      <c r="H76" s="7"/>
      <c r="I76" s="7"/>
      <c r="J76" s="7"/>
      <c r="L76" s="4">
        <f>AE2114_SDOMEF_DOC!C301</f>
        <v>32</v>
      </c>
      <c r="M76" s="4" t="str">
        <f>AE2114_SDOMEF_DOC!A301</f>
        <v>X24</v>
      </c>
      <c r="N76" s="4" t="str">
        <f>AE2114_SDOMEF_DOC!B301</f>
        <v>AE2114 SDOM EF TOC-T8</v>
      </c>
      <c r="O76" s="6">
        <f>AE2114_SDOMEF_DOC!H301</f>
        <v>63.288888888888899</v>
      </c>
      <c r="P76" s="6">
        <f>AE2114_SDOMEF_DOC!I301</f>
        <v>1.1357816691600549</v>
      </c>
      <c r="Q76" s="6">
        <f t="shared" si="3"/>
        <v>62.582092592592602</v>
      </c>
      <c r="R76" s="6"/>
      <c r="S76" s="6"/>
      <c r="T76" s="6"/>
      <c r="U76" s="7"/>
      <c r="V76" s="7"/>
      <c r="W76" s="7"/>
      <c r="X76" s="7"/>
    </row>
    <row r="77" spans="1:24" x14ac:dyDescent="0.2">
      <c r="A77" t="s">
        <v>111</v>
      </c>
      <c r="B77">
        <v>75</v>
      </c>
      <c r="C77">
        <v>54</v>
      </c>
      <c r="D77">
        <v>1</v>
      </c>
      <c r="E77">
        <v>6.7050000000000001</v>
      </c>
      <c r="G77">
        <v>1</v>
      </c>
      <c r="H77" s="7">
        <f>AVERAGE(F77:F81)/B$13</f>
        <v>78.007407407407399</v>
      </c>
      <c r="I77" s="7">
        <f>STDEV(F77:F81)/B$13</f>
        <v>0.45884090862069676</v>
      </c>
      <c r="J77" s="7">
        <f>I77/H77*100</f>
        <v>0.58820171554262723</v>
      </c>
      <c r="L77" s="4">
        <f>AE2114_SDOMEF_DOC!C306</f>
        <v>33</v>
      </c>
      <c r="M77" s="4" t="str">
        <f>AE2114_SDOMEF_DOC!A306</f>
        <v>X25</v>
      </c>
      <c r="N77" s="4" t="str">
        <f>AE2114_SDOMEF_DOC!B306</f>
        <v>AE2114 SDOM EF TOC-T8</v>
      </c>
      <c r="O77" s="6">
        <f>AE2114_SDOMEF_DOC!H306</f>
        <v>63.755555555555553</v>
      </c>
      <c r="P77" s="6">
        <f>AE2114_SDOMEF_DOC!I306</f>
        <v>1.2014394658589598</v>
      </c>
      <c r="Q77" s="6">
        <f t="shared" si="3"/>
        <v>63.048759259259256</v>
      </c>
      <c r="R77" s="6"/>
      <c r="S77" s="6"/>
      <c r="T77" s="6"/>
      <c r="U77" s="7"/>
      <c r="V77" s="7"/>
      <c r="W77" s="7"/>
      <c r="X77" s="7"/>
    </row>
    <row r="78" spans="1:24" x14ac:dyDescent="0.2">
      <c r="A78" t="s">
        <v>111</v>
      </c>
      <c r="B78">
        <v>75</v>
      </c>
      <c r="C78">
        <v>54</v>
      </c>
      <c r="D78">
        <v>2</v>
      </c>
      <c r="E78">
        <v>6.992</v>
      </c>
      <c r="F78">
        <v>6.992</v>
      </c>
      <c r="G78">
        <v>0</v>
      </c>
      <c r="H78" s="7"/>
      <c r="I78" s="7"/>
      <c r="J78" s="7"/>
      <c r="L78" s="4">
        <f>AE2114_SDOMEF_DOC!C311</f>
        <v>34</v>
      </c>
      <c r="M78" s="4" t="str">
        <f>AE2114_SDOMEF_DOC!A311</f>
        <v>X26</v>
      </c>
      <c r="N78" s="4" t="str">
        <f>AE2114_SDOMEF_DOC!B311</f>
        <v>AE2114 SDOM EF TOC-T9*</v>
      </c>
      <c r="O78" s="6">
        <f>AE2114_SDOMEF_DOC!H311</f>
        <v>62.848148148148148</v>
      </c>
      <c r="P78" s="6">
        <f>AE2114_SDOMEF_DOC!I311</f>
        <v>1.2899101956172008</v>
      </c>
      <c r="Q78" s="6">
        <f t="shared" si="3"/>
        <v>62.141351851851852</v>
      </c>
      <c r="R78" s="6"/>
      <c r="S78" s="6"/>
      <c r="T78" s="6"/>
      <c r="U78" s="7"/>
      <c r="V78" s="7"/>
      <c r="W78" s="7"/>
      <c r="X78" s="7"/>
    </row>
    <row r="79" spans="1:24" x14ac:dyDescent="0.2">
      <c r="A79" t="s">
        <v>111</v>
      </c>
      <c r="B79">
        <v>75</v>
      </c>
      <c r="C79">
        <v>54</v>
      </c>
      <c r="D79">
        <v>3</v>
      </c>
      <c r="E79">
        <v>7.0679999999999996</v>
      </c>
      <c r="F79">
        <v>7.0679999999999996</v>
      </c>
      <c r="G79">
        <v>0</v>
      </c>
      <c r="H79" s="7"/>
      <c r="I79" s="7"/>
      <c r="J79" s="7"/>
      <c r="L79" s="4">
        <f>AE2114_SDOMEF_DOC!C318</f>
        <v>35</v>
      </c>
      <c r="M79" s="4" t="str">
        <f>AE2114_SDOMEF_DOC!A318</f>
        <v>X27</v>
      </c>
      <c r="N79" s="4" t="str">
        <f>AE2114_SDOMEF_DOC!B318</f>
        <v>AE2114 SDOM EF TOC-T9</v>
      </c>
      <c r="O79" s="6">
        <f>AE2114_SDOMEF_DOC!H318</f>
        <v>64.851851851851862</v>
      </c>
      <c r="P79" s="6">
        <f>AE2114_SDOMEF_DOC!I318</f>
        <v>0.13713710060424833</v>
      </c>
      <c r="Q79" s="6">
        <f t="shared" si="3"/>
        <v>64.145055555555572</v>
      </c>
      <c r="R79" s="6"/>
      <c r="S79" s="6"/>
      <c r="T79" s="6"/>
      <c r="U79" s="7"/>
      <c r="V79" s="7"/>
      <c r="W79" s="7"/>
      <c r="X79" s="7"/>
    </row>
    <row r="80" spans="1:24" x14ac:dyDescent="0.2">
      <c r="A80" t="s">
        <v>111</v>
      </c>
      <c r="B80">
        <v>75</v>
      </c>
      <c r="C80">
        <v>54</v>
      </c>
      <c r="D80">
        <v>4</v>
      </c>
      <c r="E80">
        <v>7.0019999999999998</v>
      </c>
      <c r="F80">
        <v>7.0019999999999998</v>
      </c>
      <c r="G80">
        <v>0</v>
      </c>
      <c r="H80" s="7"/>
      <c r="I80" s="7"/>
      <c r="J80" s="7"/>
      <c r="L80" s="4">
        <f>AE2114_SDOMEF_DOC!C324</f>
        <v>36</v>
      </c>
      <c r="M80" s="4" t="str">
        <f>AE2114_SDOMEF_DOC!A324</f>
        <v>X28</v>
      </c>
      <c r="N80" s="4" t="str">
        <f>AE2114_SDOMEF_DOC!B324</f>
        <v>AE2114 SDOM EF TOC-T9</v>
      </c>
      <c r="O80" s="6">
        <f>AE2114_SDOMEF_DOC!H324</f>
        <v>63.848148148148148</v>
      </c>
      <c r="P80" s="6">
        <f>AE2114_SDOMEF_DOC!I324</f>
        <v>0.81901275509244131</v>
      </c>
      <c r="Q80" s="6">
        <f t="shared" si="3"/>
        <v>63.141351851851852</v>
      </c>
      <c r="R80" s="6"/>
      <c r="S80" s="6"/>
      <c r="T80" s="6"/>
      <c r="U80" s="7"/>
      <c r="V80" s="7"/>
      <c r="W80" s="7"/>
      <c r="X80" s="7"/>
    </row>
    <row r="81" spans="1:24" x14ac:dyDescent="0.2">
      <c r="H81" s="7"/>
      <c r="I81" s="7"/>
      <c r="J81" s="7"/>
      <c r="L81" s="4">
        <f>AE2114_SDOMEF_DOC!C361</f>
        <v>37</v>
      </c>
      <c r="M81" s="4" t="str">
        <f>AE2114_SDOMEF_DOC!A361</f>
        <v>X29</v>
      </c>
      <c r="N81" s="4" t="str">
        <f>AE2114_SDOMEF_DOC!B361</f>
        <v>AE2114 SDOM EF TOC-T10</v>
      </c>
      <c r="O81" s="6">
        <f>AE2114_SDOMEF_DOC!H361</f>
        <v>62.681481481481477</v>
      </c>
      <c r="P81" s="6">
        <f>AE2114_SDOMEF_DOC!I361</f>
        <v>0.89251574895904051</v>
      </c>
      <c r="Q81" s="6">
        <f t="shared" si="3"/>
        <v>61.97468518518518</v>
      </c>
      <c r="R81" s="6"/>
      <c r="S81" s="6"/>
      <c r="T81" s="6"/>
      <c r="U81" s="7"/>
      <c r="V81" s="7"/>
      <c r="W81" s="7"/>
      <c r="X81" s="7"/>
    </row>
    <row r="82" spans="1:24" x14ac:dyDescent="0.2">
      <c r="H82" s="7"/>
      <c r="I82" s="7"/>
      <c r="J82" s="7"/>
      <c r="L82" s="4">
        <f>AE2114_SDOMEF_DOC!C367</f>
        <v>38</v>
      </c>
      <c r="M82" s="4" t="str">
        <f>AE2114_SDOMEF_DOC!A367</f>
        <v>X30</v>
      </c>
      <c r="N82" s="4" t="str">
        <f>AE2114_SDOMEF_DOC!B367</f>
        <v>AE2114 SDOM EF TOC-T10</v>
      </c>
      <c r="O82" s="6">
        <f>AE2114_SDOMEF_DOC!H367</f>
        <v>61.56666666666667</v>
      </c>
      <c r="P82" s="6">
        <f>AE2114_SDOMEF_DOC!I367</f>
        <v>0.82019269039825005</v>
      </c>
      <c r="Q82" s="6">
        <f t="shared" si="3"/>
        <v>60.859870370370373</v>
      </c>
      <c r="R82" s="6"/>
      <c r="S82" s="6"/>
      <c r="T82" s="6"/>
      <c r="U82" s="7"/>
      <c r="V82" s="7"/>
      <c r="W82" s="7"/>
      <c r="X82" s="7"/>
    </row>
    <row r="83" spans="1:24" x14ac:dyDescent="0.2">
      <c r="A83" t="s">
        <v>112</v>
      </c>
      <c r="B83">
        <v>100</v>
      </c>
      <c r="C83">
        <v>55</v>
      </c>
      <c r="D83">
        <v>1</v>
      </c>
      <c r="E83">
        <v>9.0909999999999993</v>
      </c>
      <c r="F83">
        <v>9.0909999999999993</v>
      </c>
      <c r="G83">
        <v>0</v>
      </c>
      <c r="H83" s="7">
        <f>AVERAGE(F83:F87)/B$13</f>
        <v>101.75555555555556</v>
      </c>
      <c r="I83" s="7">
        <f>STDEV(F83:F87)/B$13</f>
        <v>0.70422008344404363</v>
      </c>
      <c r="J83" s="7">
        <f>I83/H83*100</f>
        <v>0.6920704030352034</v>
      </c>
      <c r="L83" s="4">
        <f>AE2114_SDOMEF_DOC!C372</f>
        <v>39</v>
      </c>
      <c r="M83" s="4" t="str">
        <f>AE2114_SDOMEF_DOC!A372</f>
        <v>X31</v>
      </c>
      <c r="N83" s="4" t="str">
        <f>AE2114_SDOMEF_DOC!B372</f>
        <v>AE2114 SDOM EF TOC-T10</v>
      </c>
      <c r="O83" s="6">
        <f>AE2114_SDOMEF_DOC!H372</f>
        <v>61.662962962962972</v>
      </c>
      <c r="P83" s="6">
        <f>AE2114_SDOMEF_DOC!I372</f>
        <v>0.48690675626901209</v>
      </c>
      <c r="Q83" s="6">
        <f t="shared" si="3"/>
        <v>60.956166666666675</v>
      </c>
      <c r="R83" s="6"/>
      <c r="S83" s="6"/>
      <c r="T83" s="6"/>
      <c r="U83" s="7"/>
      <c r="V83" s="7"/>
      <c r="W83" s="7"/>
      <c r="X83" s="7"/>
    </row>
    <row r="84" spans="1:24" x14ac:dyDescent="0.2">
      <c r="A84" t="s">
        <v>112</v>
      </c>
      <c r="B84">
        <v>100</v>
      </c>
      <c r="C84">
        <v>55</v>
      </c>
      <c r="D84">
        <v>2</v>
      </c>
      <c r="E84">
        <v>9.1660000000000004</v>
      </c>
      <c r="F84">
        <v>9.1660000000000004</v>
      </c>
      <c r="G84">
        <v>0</v>
      </c>
      <c r="H84" s="7"/>
      <c r="I84" s="7"/>
      <c r="J84" s="7"/>
      <c r="L84" s="4">
        <f>AE2114_SDOMEF_DOC!C377</f>
        <v>40</v>
      </c>
      <c r="M84" s="4" t="str">
        <f>AE2114_SDOMEF_DOC!A377</f>
        <v>X32</v>
      </c>
      <c r="N84" s="4" t="str">
        <f>AE2114_SDOMEF_DOC!B377</f>
        <v>AE2114 SDOM EF TOC-T11</v>
      </c>
      <c r="O84" s="6">
        <f>AE2114_SDOMEF_DOC!H377</f>
        <v>65.55185185185185</v>
      </c>
      <c r="P84" s="6">
        <f>AE2114_SDOMEF_DOC!I377</f>
        <v>0.61757523991391838</v>
      </c>
      <c r="Q84" s="6">
        <f t="shared" si="3"/>
        <v>64.845055555555561</v>
      </c>
      <c r="R84" s="6"/>
      <c r="S84" s="6"/>
      <c r="T84" s="6"/>
      <c r="U84" s="7"/>
      <c r="V84" s="7"/>
      <c r="W84" s="7"/>
      <c r="X84" s="7"/>
    </row>
    <row r="85" spans="1:24" x14ac:dyDescent="0.2">
      <c r="A85" t="s">
        <v>112</v>
      </c>
      <c r="B85">
        <v>100</v>
      </c>
      <c r="C85">
        <v>55</v>
      </c>
      <c r="D85">
        <v>3</v>
      </c>
      <c r="E85">
        <v>9.2170000000000005</v>
      </c>
      <c r="F85">
        <v>9.2170000000000005</v>
      </c>
      <c r="G85">
        <v>0</v>
      </c>
      <c r="H85" s="7"/>
      <c r="I85" s="7"/>
      <c r="J85" s="7"/>
      <c r="L85" s="4">
        <f>AE2114_SDOMEF_DOC!C382</f>
        <v>41</v>
      </c>
      <c r="M85" s="4" t="str">
        <f>AE2114_SDOMEF_DOC!A382</f>
        <v>X33</v>
      </c>
      <c r="N85" s="4" t="str">
        <f>AE2114_SDOMEF_DOC!B382</f>
        <v>AE2114 SDOM EF TOC-T11</v>
      </c>
      <c r="O85" s="6">
        <f>AE2114_SDOMEF_DOC!H382</f>
        <v>61.951851851851856</v>
      </c>
      <c r="P85" s="6">
        <f>AE2114_SDOMEF_DOC!I382</f>
        <v>0.28660062403190184</v>
      </c>
      <c r="Q85" s="6">
        <f t="shared" si="3"/>
        <v>61.24505555555556</v>
      </c>
      <c r="R85" s="6"/>
      <c r="S85" s="6"/>
      <c r="T85" s="6"/>
      <c r="U85" s="7"/>
      <c r="V85" s="7"/>
      <c r="W85" s="7"/>
      <c r="X85" s="7"/>
    </row>
    <row r="86" spans="1:24" x14ac:dyDescent="0.2">
      <c r="H86" s="7"/>
      <c r="I86" s="7"/>
      <c r="J86" s="7"/>
      <c r="L86" s="4">
        <f>AE2114_SDOMEF_DOC!C387</f>
        <v>42</v>
      </c>
      <c r="M86" s="4" t="str">
        <f>AE2114_SDOMEF_DOC!A387</f>
        <v>X34</v>
      </c>
      <c r="N86" s="4" t="str">
        <f>AE2114_SDOMEF_DOC!B387</f>
        <v>AE2114 SDOM EF TOC-T11</v>
      </c>
      <c r="O86" s="6">
        <f>AE2114_SDOMEF_DOC!H387</f>
        <v>61.503703703703714</v>
      </c>
      <c r="P86" s="6">
        <f>AE2114_SDOMEF_DOC!I387</f>
        <v>1.0099708670369543</v>
      </c>
      <c r="Q86" s="6">
        <f t="shared" si="3"/>
        <v>60.796907407407417</v>
      </c>
      <c r="R86" s="6"/>
      <c r="S86" s="6"/>
      <c r="T86" s="6"/>
      <c r="U86" s="7"/>
      <c r="V86" s="7"/>
      <c r="W86" s="7"/>
      <c r="X86" s="7"/>
    </row>
    <row r="87" spans="1:24" x14ac:dyDescent="0.2">
      <c r="H87" s="7"/>
      <c r="I87" s="7"/>
      <c r="J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t="s">
        <v>34</v>
      </c>
      <c r="B88" t="s">
        <v>35</v>
      </c>
      <c r="C88">
        <v>0</v>
      </c>
      <c r="D88">
        <v>1</v>
      </c>
      <c r="E88">
        <v>0</v>
      </c>
      <c r="F88">
        <v>0</v>
      </c>
      <c r="G88">
        <v>0</v>
      </c>
      <c r="H88" s="7">
        <f>AVERAGE(F88:F92)/B$13</f>
        <v>0.41000000000000003</v>
      </c>
      <c r="I88" s="7">
        <f>STDEV(F88:F92)/B$13</f>
        <v>0.71014083110323978</v>
      </c>
      <c r="J88" s="7">
        <f>I88/H88*100</f>
        <v>173.20508075688775</v>
      </c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t="s">
        <v>34</v>
      </c>
      <c r="B89" t="s">
        <v>35</v>
      </c>
      <c r="C89">
        <v>0</v>
      </c>
      <c r="D89">
        <v>2</v>
      </c>
      <c r="E89">
        <v>0</v>
      </c>
      <c r="F89">
        <v>0</v>
      </c>
      <c r="G89">
        <v>0</v>
      </c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A90" t="s">
        <v>34</v>
      </c>
      <c r="B90" t="s">
        <v>35</v>
      </c>
      <c r="C90">
        <v>0</v>
      </c>
      <c r="D90">
        <v>3</v>
      </c>
      <c r="E90">
        <v>0.11070000000000001</v>
      </c>
      <c r="F90">
        <v>0.11070000000000001</v>
      </c>
      <c r="G90">
        <v>0</v>
      </c>
      <c r="H90" s="7"/>
      <c r="I90" s="7"/>
      <c r="J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H92" s="7"/>
      <c r="I92" s="7"/>
      <c r="J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t="s">
        <v>31</v>
      </c>
      <c r="B93" t="s">
        <v>32</v>
      </c>
      <c r="C93">
        <v>61</v>
      </c>
      <c r="D93">
        <v>1</v>
      </c>
      <c r="E93">
        <v>4.9729999999999999</v>
      </c>
      <c r="F93">
        <v>4.9729999999999999</v>
      </c>
      <c r="G93">
        <v>0</v>
      </c>
      <c r="H93" s="7">
        <f>AVERAGE(F93:F97)/B$13</f>
        <v>55.218518518518515</v>
      </c>
      <c r="I93" s="7">
        <f>STDEV(F93:F97)/B$13</f>
        <v>1.0116197336928101</v>
      </c>
      <c r="J93" s="7">
        <f>I93/H93*100</f>
        <v>1.8320298349792659</v>
      </c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t="s">
        <v>31</v>
      </c>
      <c r="B94" t="s">
        <v>32</v>
      </c>
      <c r="C94">
        <v>61</v>
      </c>
      <c r="D94">
        <v>2</v>
      </c>
      <c r="E94">
        <v>4.8769999999999998</v>
      </c>
      <c r="F94">
        <v>4.8769999999999998</v>
      </c>
      <c r="G94">
        <v>0</v>
      </c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t="s">
        <v>31</v>
      </c>
      <c r="B95" t="s">
        <v>32</v>
      </c>
      <c r="C95">
        <v>61</v>
      </c>
      <c r="D95">
        <v>3</v>
      </c>
      <c r="E95">
        <v>5.0590000000000002</v>
      </c>
      <c r="F95">
        <v>5.0590000000000002</v>
      </c>
      <c r="G95">
        <v>0</v>
      </c>
      <c r="H95" s="7"/>
      <c r="I95" s="7"/>
      <c r="J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t="s">
        <v>34</v>
      </c>
      <c r="B98" t="s">
        <v>35</v>
      </c>
      <c r="C98">
        <v>0</v>
      </c>
      <c r="D98">
        <v>1</v>
      </c>
      <c r="E98">
        <v>0</v>
      </c>
      <c r="F98">
        <v>0</v>
      </c>
      <c r="G98">
        <v>0</v>
      </c>
      <c r="H98" s="7">
        <f>AVERAGE(F98:F102)/B$13</f>
        <v>0</v>
      </c>
      <c r="I98" s="7">
        <f>STDEV(F98:F102)/B$13</f>
        <v>0</v>
      </c>
      <c r="J98" s="7" t="e">
        <f>I98/H98*100</f>
        <v>#DIV/0!</v>
      </c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t="s">
        <v>34</v>
      </c>
      <c r="B99" t="s">
        <v>35</v>
      </c>
      <c r="C99">
        <v>0</v>
      </c>
      <c r="D99">
        <v>2</v>
      </c>
      <c r="E99">
        <v>0</v>
      </c>
      <c r="F99">
        <v>0</v>
      </c>
      <c r="G99">
        <v>0</v>
      </c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34</v>
      </c>
      <c r="B100" t="s">
        <v>35</v>
      </c>
      <c r="C100">
        <v>0</v>
      </c>
      <c r="D100">
        <v>3</v>
      </c>
      <c r="E100">
        <v>0</v>
      </c>
      <c r="F100">
        <v>0</v>
      </c>
      <c r="G100">
        <v>0</v>
      </c>
      <c r="H100" s="7"/>
      <c r="I100" s="7"/>
      <c r="J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t="s">
        <v>184</v>
      </c>
      <c r="B103" t="s">
        <v>45</v>
      </c>
      <c r="C103">
        <v>6</v>
      </c>
      <c r="D103">
        <v>1</v>
      </c>
      <c r="E103">
        <v>7.2869999999999999</v>
      </c>
      <c r="F103">
        <v>7.2869999999999999</v>
      </c>
      <c r="G103">
        <v>0</v>
      </c>
      <c r="H103" s="7">
        <f>AVERAGE(F103:F107)/B$13</f>
        <v>81.085185185185196</v>
      </c>
      <c r="I103" s="7">
        <f>STDEV(F103:F107)/B$13</f>
        <v>0.76249536192342449</v>
      </c>
      <c r="J103" s="7">
        <f>I103/H103*100</f>
        <v>0.94036334773363439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t="s">
        <v>184</v>
      </c>
      <c r="B104" t="s">
        <v>45</v>
      </c>
      <c r="C104">
        <v>6</v>
      </c>
      <c r="D104">
        <v>2</v>
      </c>
      <c r="E104">
        <v>7.3710000000000004</v>
      </c>
      <c r="F104">
        <v>7.3710000000000004</v>
      </c>
      <c r="G104">
        <v>0</v>
      </c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184</v>
      </c>
      <c r="B105" t="s">
        <v>45</v>
      </c>
      <c r="C105">
        <v>6</v>
      </c>
      <c r="D105">
        <v>3</v>
      </c>
      <c r="E105">
        <v>7.2350000000000003</v>
      </c>
      <c r="F105">
        <v>7.2350000000000003</v>
      </c>
      <c r="G105">
        <v>0</v>
      </c>
      <c r="H105" s="7"/>
      <c r="I105" s="7"/>
      <c r="J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A108" t="s">
        <v>189</v>
      </c>
      <c r="B108" t="s">
        <v>47</v>
      </c>
      <c r="C108">
        <v>7</v>
      </c>
      <c r="D108">
        <v>1</v>
      </c>
      <c r="E108">
        <v>4.9009999999999998</v>
      </c>
      <c r="G108">
        <v>1</v>
      </c>
      <c r="H108" s="7">
        <f>AVERAGE(F108:F112)/B$13</f>
        <v>56.477777777777774</v>
      </c>
      <c r="I108" s="7">
        <f>STDEV(F108:F112)/B$13</f>
        <v>0.64127573468924348</v>
      </c>
      <c r="J108" s="7">
        <f>I108/H108*100</f>
        <v>1.1354478875080054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t="s">
        <v>189</v>
      </c>
      <c r="B109" t="s">
        <v>47</v>
      </c>
      <c r="C109">
        <v>7</v>
      </c>
      <c r="D109">
        <v>2</v>
      </c>
      <c r="E109">
        <v>5.0170000000000003</v>
      </c>
      <c r="F109">
        <v>5.0170000000000003</v>
      </c>
      <c r="G109">
        <v>0</v>
      </c>
      <c r="H109" s="7"/>
      <c r="I109" s="7"/>
      <c r="J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189</v>
      </c>
      <c r="B110" t="s">
        <v>47</v>
      </c>
      <c r="C110">
        <v>7</v>
      </c>
      <c r="D110">
        <v>3</v>
      </c>
      <c r="E110">
        <v>5.1239999999999997</v>
      </c>
      <c r="F110">
        <v>5.1239999999999997</v>
      </c>
      <c r="G110">
        <v>0</v>
      </c>
      <c r="H110" s="7"/>
      <c r="I110" s="7"/>
      <c r="J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A111" t="s">
        <v>189</v>
      </c>
      <c r="B111" t="s">
        <v>47</v>
      </c>
      <c r="C111">
        <v>7</v>
      </c>
      <c r="D111">
        <v>4</v>
      </c>
      <c r="E111">
        <v>5.1079999999999997</v>
      </c>
      <c r="F111">
        <v>5.1079999999999997</v>
      </c>
      <c r="G111">
        <v>0</v>
      </c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t="s">
        <v>194</v>
      </c>
      <c r="B114" t="s">
        <v>49</v>
      </c>
      <c r="C114">
        <v>8</v>
      </c>
      <c r="D114">
        <v>1</v>
      </c>
      <c r="E114">
        <v>3.1840000000000002</v>
      </c>
      <c r="G114">
        <v>1</v>
      </c>
      <c r="H114" s="7">
        <f>AVERAGE(F114:F118)/B$13</f>
        <v>36.859259259259261</v>
      </c>
      <c r="I114" s="7">
        <f>STDEV(F114:F118)/B$13</f>
        <v>0.82134587933339287</v>
      </c>
      <c r="J114" s="7">
        <f>I114/H114*100</f>
        <v>2.2283298575162385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194</v>
      </c>
      <c r="B115" t="s">
        <v>49</v>
      </c>
      <c r="C115">
        <v>8</v>
      </c>
      <c r="D115">
        <v>2</v>
      </c>
      <c r="E115">
        <v>3.339</v>
      </c>
      <c r="F115">
        <v>3.339</v>
      </c>
      <c r="G115">
        <v>0</v>
      </c>
      <c r="H115" s="7"/>
      <c r="I115" s="7"/>
      <c r="J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A116" t="s">
        <v>194</v>
      </c>
      <c r="B116" t="s">
        <v>49</v>
      </c>
      <c r="C116">
        <v>8</v>
      </c>
      <c r="D116">
        <v>3</v>
      </c>
      <c r="E116">
        <v>3.3780000000000001</v>
      </c>
      <c r="F116">
        <v>3.3780000000000001</v>
      </c>
      <c r="G116">
        <v>0</v>
      </c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A117" t="s">
        <v>194</v>
      </c>
      <c r="B117" t="s">
        <v>49</v>
      </c>
      <c r="C117">
        <v>8</v>
      </c>
      <c r="D117">
        <v>4</v>
      </c>
      <c r="E117">
        <v>3.2349999999999999</v>
      </c>
      <c r="F117">
        <v>3.2349999999999999</v>
      </c>
      <c r="G117">
        <v>0</v>
      </c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A120" t="s">
        <v>50</v>
      </c>
      <c r="B120" t="s">
        <v>127</v>
      </c>
      <c r="C120">
        <v>9</v>
      </c>
      <c r="D120">
        <v>1</v>
      </c>
      <c r="E120">
        <v>5.8310000000000004</v>
      </c>
      <c r="F120">
        <v>5.8310000000000004</v>
      </c>
      <c r="G120">
        <v>0</v>
      </c>
      <c r="H120" s="7">
        <f>AVERAGE(F120:F124)/B$13</f>
        <v>65.748148148148147</v>
      </c>
      <c r="I120" s="7">
        <f>STDEV(F120:F124)/B$13</f>
        <v>1.0412678248786775</v>
      </c>
      <c r="J120" s="7">
        <f>I120/H120*100</f>
        <v>1.5837219057978986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50</v>
      </c>
      <c r="B121" t="s">
        <v>127</v>
      </c>
      <c r="C121">
        <v>9</v>
      </c>
      <c r="D121">
        <v>2</v>
      </c>
      <c r="E121">
        <v>5.9039999999999999</v>
      </c>
      <c r="F121">
        <v>5.9039999999999999</v>
      </c>
      <c r="G121">
        <v>0</v>
      </c>
      <c r="H121" s="7"/>
      <c r="I121" s="7"/>
      <c r="J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t="s">
        <v>50</v>
      </c>
      <c r="B122" t="s">
        <v>127</v>
      </c>
      <c r="C122">
        <v>9</v>
      </c>
      <c r="D122">
        <v>3</v>
      </c>
      <c r="E122">
        <v>6.0170000000000003</v>
      </c>
      <c r="F122">
        <v>6.0170000000000003</v>
      </c>
      <c r="G122">
        <v>0</v>
      </c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t="s">
        <v>52</v>
      </c>
      <c r="B125" t="s">
        <v>127</v>
      </c>
      <c r="C125">
        <v>10</v>
      </c>
      <c r="D125">
        <v>1</v>
      </c>
      <c r="E125">
        <v>6.04</v>
      </c>
      <c r="F125">
        <v>6.04</v>
      </c>
      <c r="G125">
        <v>0</v>
      </c>
      <c r="H125" s="7">
        <f>AVERAGE(F125:F129)/B$13</f>
        <v>67.566666666666677</v>
      </c>
      <c r="I125" s="7">
        <f>STDEV(F125:F129)/B$13</f>
        <v>0.52009021059859606</v>
      </c>
      <c r="J125" s="7">
        <f>I125/H125*100</f>
        <v>0.76974377493625457</v>
      </c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52</v>
      </c>
      <c r="B126" t="s">
        <v>127</v>
      </c>
      <c r="C126">
        <v>10</v>
      </c>
      <c r="D126">
        <v>2</v>
      </c>
      <c r="E126">
        <v>6.0709999999999997</v>
      </c>
      <c r="F126">
        <v>6.0709999999999997</v>
      </c>
      <c r="G126">
        <v>0</v>
      </c>
      <c r="H126" s="7"/>
      <c r="I126" s="7"/>
      <c r="J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A127" t="s">
        <v>52</v>
      </c>
      <c r="B127" t="s">
        <v>127</v>
      </c>
      <c r="C127">
        <v>10</v>
      </c>
      <c r="D127">
        <v>3</v>
      </c>
      <c r="E127">
        <v>6.1319999999999997</v>
      </c>
      <c r="F127">
        <v>6.1319999999999997</v>
      </c>
      <c r="G127">
        <v>0</v>
      </c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A130" t="s">
        <v>53</v>
      </c>
      <c r="B130" t="s">
        <v>128</v>
      </c>
      <c r="C130">
        <v>11</v>
      </c>
      <c r="D130">
        <v>1</v>
      </c>
      <c r="E130">
        <v>5.9589999999999996</v>
      </c>
      <c r="F130">
        <v>5.9589999999999996</v>
      </c>
      <c r="G130">
        <v>0</v>
      </c>
      <c r="H130" s="7">
        <f>AVERAGE(F130:F134)/B$13</f>
        <v>67.181481481481484</v>
      </c>
      <c r="I130" s="7">
        <f>STDEV(F130:F134)/B$13</f>
        <v>1.026159887749633</v>
      </c>
      <c r="J130" s="7">
        <f>I130/H130*100</f>
        <v>1.5274445652593907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A131" t="s">
        <v>53</v>
      </c>
      <c r="B131" t="s">
        <v>128</v>
      </c>
      <c r="C131">
        <v>11</v>
      </c>
      <c r="D131">
        <v>2</v>
      </c>
      <c r="E131">
        <v>6.0369999999999999</v>
      </c>
      <c r="F131">
        <v>6.0369999999999999</v>
      </c>
      <c r="G131">
        <v>0</v>
      </c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A132" t="s">
        <v>53</v>
      </c>
      <c r="B132" t="s">
        <v>128</v>
      </c>
      <c r="C132">
        <v>11</v>
      </c>
      <c r="D132">
        <v>3</v>
      </c>
      <c r="E132">
        <v>6.1429999999999998</v>
      </c>
      <c r="F132">
        <v>6.1429999999999998</v>
      </c>
      <c r="G132">
        <v>0</v>
      </c>
      <c r="H132" s="7"/>
      <c r="I132" s="7"/>
      <c r="J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A135" t="s">
        <v>55</v>
      </c>
      <c r="B135" t="s">
        <v>128</v>
      </c>
      <c r="C135">
        <v>12</v>
      </c>
      <c r="D135">
        <v>1</v>
      </c>
      <c r="E135">
        <v>6.4139999999999997</v>
      </c>
      <c r="G135">
        <v>1</v>
      </c>
      <c r="H135" s="7">
        <f>AVERAGE(F135:F139)/B$13</f>
        <v>67.514814814814812</v>
      </c>
      <c r="I135" s="7">
        <f>STDEV(F135:F139)/B$13</f>
        <v>0.90057137783984853</v>
      </c>
      <c r="J135" s="7">
        <f>I135/H135*100</f>
        <v>1.3338870591736196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A136" t="s">
        <v>55</v>
      </c>
      <c r="B136" t="s">
        <v>128</v>
      </c>
      <c r="C136">
        <v>12</v>
      </c>
      <c r="D136">
        <v>2</v>
      </c>
      <c r="E136">
        <v>6.117</v>
      </c>
      <c r="F136">
        <v>6.117</v>
      </c>
      <c r="G136">
        <v>0</v>
      </c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t="s">
        <v>55</v>
      </c>
      <c r="B137" t="s">
        <v>128</v>
      </c>
      <c r="C137">
        <v>12</v>
      </c>
      <c r="D137">
        <v>3</v>
      </c>
      <c r="E137">
        <v>6.1289999999999996</v>
      </c>
      <c r="F137">
        <v>6.1289999999999996</v>
      </c>
      <c r="G137">
        <v>0</v>
      </c>
      <c r="H137" s="7"/>
      <c r="I137" s="7"/>
      <c r="J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t="s">
        <v>55</v>
      </c>
      <c r="B138" t="s">
        <v>128</v>
      </c>
      <c r="C138">
        <v>12</v>
      </c>
      <c r="D138">
        <v>4</v>
      </c>
      <c r="E138">
        <v>5.9829999999999997</v>
      </c>
      <c r="F138">
        <v>5.9829999999999997</v>
      </c>
      <c r="G138">
        <v>0</v>
      </c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A141" t="s">
        <v>56</v>
      </c>
      <c r="B141" t="s">
        <v>129</v>
      </c>
      <c r="C141">
        <v>13</v>
      </c>
      <c r="D141">
        <v>1</v>
      </c>
      <c r="E141">
        <v>6</v>
      </c>
      <c r="F141">
        <v>6</v>
      </c>
      <c r="G141">
        <v>0</v>
      </c>
      <c r="H141" s="7">
        <f>AVERAGE(F141:F145)/B$13</f>
        <v>66.511111111111106</v>
      </c>
      <c r="I141" s="7">
        <f>STDEV(F141:F145)/B$13</f>
        <v>0.18954135676924597</v>
      </c>
      <c r="J141" s="7">
        <f>I141/H141*100</f>
        <v>0.28497698144390476</v>
      </c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A142" t="s">
        <v>56</v>
      </c>
      <c r="B142" t="s">
        <v>129</v>
      </c>
      <c r="C142">
        <v>13</v>
      </c>
      <c r="D142">
        <v>2</v>
      </c>
      <c r="E142">
        <v>5.9669999999999996</v>
      </c>
      <c r="F142">
        <v>5.9669999999999996</v>
      </c>
      <c r="G142">
        <v>0</v>
      </c>
      <c r="H142" s="7"/>
      <c r="I142" s="7"/>
      <c r="J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A143" t="s">
        <v>56</v>
      </c>
      <c r="B143" t="s">
        <v>129</v>
      </c>
      <c r="C143">
        <v>13</v>
      </c>
      <c r="D143">
        <v>3</v>
      </c>
      <c r="E143">
        <v>5.9909999999999997</v>
      </c>
      <c r="F143">
        <v>5.9909999999999997</v>
      </c>
      <c r="G143">
        <v>0</v>
      </c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A146" t="s">
        <v>58</v>
      </c>
      <c r="B146" t="s">
        <v>129</v>
      </c>
      <c r="C146">
        <v>14</v>
      </c>
      <c r="D146">
        <v>1</v>
      </c>
      <c r="E146">
        <v>6.0670000000000002</v>
      </c>
      <c r="F146">
        <v>6.0670000000000002</v>
      </c>
      <c r="G146">
        <v>0</v>
      </c>
      <c r="H146" s="7">
        <f>AVERAGE(F146:F150)/B$13</f>
        <v>66.640740740740753</v>
      </c>
      <c r="I146" s="7">
        <f>STDEV(F146:F150)/B$13</f>
        <v>0.66799250876753713</v>
      </c>
      <c r="J146" s="7">
        <f>I146/H146*100</f>
        <v>1.0023785770423776</v>
      </c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A147" t="s">
        <v>58</v>
      </c>
      <c r="B147" t="s">
        <v>129</v>
      </c>
      <c r="C147">
        <v>14</v>
      </c>
      <c r="D147">
        <v>2</v>
      </c>
      <c r="E147">
        <v>5.96</v>
      </c>
      <c r="F147">
        <v>5.96</v>
      </c>
      <c r="G147">
        <v>0</v>
      </c>
      <c r="H147" s="7"/>
      <c r="I147" s="7"/>
      <c r="J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A148" t="s">
        <v>58</v>
      </c>
      <c r="B148" t="s">
        <v>129</v>
      </c>
      <c r="C148">
        <v>14</v>
      </c>
      <c r="D148">
        <v>3</v>
      </c>
      <c r="E148">
        <v>5.9660000000000002</v>
      </c>
      <c r="F148">
        <v>5.9660000000000002</v>
      </c>
      <c r="G148">
        <v>0</v>
      </c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A151" t="s">
        <v>59</v>
      </c>
      <c r="B151" t="s">
        <v>129</v>
      </c>
      <c r="C151">
        <v>15</v>
      </c>
      <c r="D151">
        <v>1</v>
      </c>
      <c r="E151">
        <v>6.1079999999999997</v>
      </c>
      <c r="F151">
        <v>6.1079999999999997</v>
      </c>
      <c r="G151">
        <v>0</v>
      </c>
      <c r="H151" s="7">
        <f>AVERAGE(F151:F155)/B$13</f>
        <v>68.251851851851853</v>
      </c>
      <c r="I151" s="7">
        <f>STDEV(F151:F155)/B$13</f>
        <v>0.40082220025092435</v>
      </c>
      <c r="J151" s="7">
        <f>I151/H151*100</f>
        <v>0.58726934050222257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A152" t="s">
        <v>59</v>
      </c>
      <c r="B152" t="s">
        <v>129</v>
      </c>
      <c r="C152">
        <v>15</v>
      </c>
      <c r="D152">
        <v>2</v>
      </c>
      <c r="E152">
        <v>6.18</v>
      </c>
      <c r="F152">
        <v>6.18</v>
      </c>
      <c r="G152">
        <v>0</v>
      </c>
      <c r="H152" s="7"/>
      <c r="I152" s="7"/>
      <c r="J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59</v>
      </c>
      <c r="B153" t="s">
        <v>129</v>
      </c>
      <c r="C153">
        <v>15</v>
      </c>
      <c r="D153">
        <v>3</v>
      </c>
      <c r="E153">
        <v>6.14</v>
      </c>
      <c r="F153">
        <v>6.14</v>
      </c>
      <c r="G153">
        <v>0</v>
      </c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A156" t="s">
        <v>60</v>
      </c>
      <c r="B156" t="s">
        <v>130</v>
      </c>
      <c r="C156">
        <v>16</v>
      </c>
      <c r="D156">
        <v>1</v>
      </c>
      <c r="E156">
        <v>5.9820000000000002</v>
      </c>
      <c r="F156">
        <v>5.9820000000000002</v>
      </c>
      <c r="G156">
        <v>0</v>
      </c>
      <c r="H156" s="7">
        <f>AVERAGE(F156:F160)/B$13</f>
        <v>66.662962962962965</v>
      </c>
      <c r="I156" s="7">
        <f>STDEV(F156:F160)/B$13</f>
        <v>1.1844847467259088</v>
      </c>
      <c r="J156" s="7">
        <f>I156/H156*100</f>
        <v>1.7768258326351205</v>
      </c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A157" t="s">
        <v>60</v>
      </c>
      <c r="B157" t="s">
        <v>130</v>
      </c>
      <c r="C157">
        <v>16</v>
      </c>
      <c r="D157">
        <v>2</v>
      </c>
      <c r="E157">
        <v>5.9029999999999996</v>
      </c>
      <c r="F157">
        <v>5.9029999999999996</v>
      </c>
      <c r="G157">
        <v>0</v>
      </c>
      <c r="H157" s="7"/>
      <c r="I157" s="7"/>
      <c r="J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A158" t="s">
        <v>60</v>
      </c>
      <c r="B158" t="s">
        <v>130</v>
      </c>
      <c r="C158">
        <v>16</v>
      </c>
      <c r="D158">
        <v>3</v>
      </c>
      <c r="E158">
        <v>6.1139999999999999</v>
      </c>
      <c r="F158">
        <v>6.1139999999999999</v>
      </c>
      <c r="G158">
        <v>0</v>
      </c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A161" t="s">
        <v>62</v>
      </c>
      <c r="B161" t="s">
        <v>130</v>
      </c>
      <c r="C161">
        <v>17</v>
      </c>
      <c r="D161">
        <v>1</v>
      </c>
      <c r="E161">
        <v>6.3819999999999997</v>
      </c>
      <c r="G161">
        <v>1</v>
      </c>
      <c r="H161" s="7">
        <f>AVERAGE(F161:F165)/B$13</f>
        <v>66.618518518518528</v>
      </c>
      <c r="I161" s="7">
        <f>STDEV(F161:F165)/B$13</f>
        <v>0.9138396361826473</v>
      </c>
      <c r="J161" s="7">
        <f>I161/H161*100</f>
        <v>1.3717501627248276</v>
      </c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A162" t="s">
        <v>62</v>
      </c>
      <c r="B162" t="s">
        <v>130</v>
      </c>
      <c r="C162">
        <v>17</v>
      </c>
      <c r="D162">
        <v>2</v>
      </c>
      <c r="E162">
        <v>5.91</v>
      </c>
      <c r="F162">
        <v>5.91</v>
      </c>
      <c r="G162">
        <v>0</v>
      </c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A163" t="s">
        <v>62</v>
      </c>
      <c r="B163" t="s">
        <v>130</v>
      </c>
      <c r="C163">
        <v>17</v>
      </c>
      <c r="D163">
        <v>3</v>
      </c>
      <c r="E163">
        <v>6.0739999999999998</v>
      </c>
      <c r="F163">
        <v>6.0739999999999998</v>
      </c>
      <c r="G163">
        <v>0</v>
      </c>
      <c r="H163" s="7"/>
      <c r="I163" s="7"/>
      <c r="J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62</v>
      </c>
      <c r="B164" t="s">
        <v>130</v>
      </c>
      <c r="C164">
        <v>17</v>
      </c>
      <c r="D164">
        <v>4</v>
      </c>
      <c r="E164">
        <v>6.0030000000000001</v>
      </c>
      <c r="F164">
        <v>6.0030000000000001</v>
      </c>
      <c r="G164">
        <v>0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A167" t="s">
        <v>63</v>
      </c>
      <c r="B167" t="s">
        <v>131</v>
      </c>
      <c r="C167">
        <v>18</v>
      </c>
      <c r="D167">
        <v>1</v>
      </c>
      <c r="E167">
        <v>6.056</v>
      </c>
      <c r="F167">
        <v>6.056</v>
      </c>
      <c r="G167">
        <v>0</v>
      </c>
      <c r="H167" s="7">
        <f>AVERAGE(F167:F171)/B$13</f>
        <v>66.340740740740742</v>
      </c>
      <c r="I167" s="7">
        <f>STDEV(F167:F171)/B$13</f>
        <v>0.98521999381559322</v>
      </c>
      <c r="J167" s="7">
        <f>I167/H167*100</f>
        <v>1.485090432839494</v>
      </c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A168" t="s">
        <v>63</v>
      </c>
      <c r="B168" t="s">
        <v>131</v>
      </c>
      <c r="C168">
        <v>18</v>
      </c>
      <c r="D168">
        <v>2</v>
      </c>
      <c r="E168">
        <v>5.8789999999999996</v>
      </c>
      <c r="F168">
        <v>5.8789999999999996</v>
      </c>
      <c r="G168">
        <v>0</v>
      </c>
      <c r="H168" s="7"/>
      <c r="I168" s="7"/>
      <c r="J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63</v>
      </c>
      <c r="B169" t="s">
        <v>131</v>
      </c>
      <c r="C169">
        <v>18</v>
      </c>
      <c r="D169">
        <v>3</v>
      </c>
      <c r="E169">
        <v>5.9770000000000003</v>
      </c>
      <c r="F169">
        <v>5.9770000000000003</v>
      </c>
      <c r="G169">
        <v>0</v>
      </c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A172" t="s">
        <v>65</v>
      </c>
      <c r="B172" t="s">
        <v>131</v>
      </c>
      <c r="C172">
        <v>19</v>
      </c>
      <c r="D172">
        <v>1</v>
      </c>
      <c r="E172">
        <v>5.93</v>
      </c>
      <c r="F172">
        <v>5.93</v>
      </c>
      <c r="G172">
        <v>0</v>
      </c>
      <c r="H172" s="7">
        <f>AVERAGE(F172:F176)/B$13</f>
        <v>65.862962962962968</v>
      </c>
      <c r="I172" s="7">
        <f>STDEV(F172:F176)/B$13</f>
        <v>6.5105169745358349E-2</v>
      </c>
      <c r="J172" s="7">
        <f>I172/H172*100</f>
        <v>9.8849439527901664E-2</v>
      </c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A173" t="s">
        <v>65</v>
      </c>
      <c r="B173" t="s">
        <v>131</v>
      </c>
      <c r="C173">
        <v>19</v>
      </c>
      <c r="D173">
        <v>2</v>
      </c>
      <c r="E173">
        <v>5.9320000000000004</v>
      </c>
      <c r="F173">
        <v>5.9320000000000004</v>
      </c>
      <c r="G173">
        <v>0</v>
      </c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A174" t="s">
        <v>65</v>
      </c>
      <c r="B174" t="s">
        <v>131</v>
      </c>
      <c r="C174">
        <v>19</v>
      </c>
      <c r="D174">
        <v>3</v>
      </c>
      <c r="E174">
        <v>5.9210000000000003</v>
      </c>
      <c r="F174">
        <v>5.9210000000000003</v>
      </c>
      <c r="G174">
        <v>0</v>
      </c>
      <c r="H174" s="7"/>
      <c r="I174" s="7"/>
      <c r="J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A177" t="s">
        <v>66</v>
      </c>
      <c r="B177" t="s">
        <v>35</v>
      </c>
      <c r="C177">
        <v>0</v>
      </c>
      <c r="D177">
        <v>1</v>
      </c>
      <c r="E177">
        <v>0.1321</v>
      </c>
      <c r="F177">
        <v>0.1321</v>
      </c>
      <c r="G177">
        <v>0</v>
      </c>
      <c r="H177" s="7">
        <f>AVERAGE(F177:F181)/B$13</f>
        <v>1.414074074074074</v>
      </c>
      <c r="I177" s="7">
        <f>STDEV(F177:F181)/B$13</f>
        <v>0.31072264106560094</v>
      </c>
      <c r="J177" s="7">
        <f>I177/H177*100</f>
        <v>21.973575978971255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A178" t="s">
        <v>66</v>
      </c>
      <c r="B178" t="s">
        <v>35</v>
      </c>
      <c r="C178">
        <v>0</v>
      </c>
      <c r="D178">
        <v>2</v>
      </c>
      <c r="E178">
        <v>0.1525</v>
      </c>
      <c r="F178">
        <v>0.1525</v>
      </c>
      <c r="G178">
        <v>0</v>
      </c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66</v>
      </c>
      <c r="B179" t="s">
        <v>35</v>
      </c>
      <c r="C179">
        <v>0</v>
      </c>
      <c r="D179">
        <v>3</v>
      </c>
      <c r="E179">
        <v>9.7199999999999995E-2</v>
      </c>
      <c r="F179">
        <v>9.7199999999999995E-2</v>
      </c>
      <c r="G179">
        <v>0</v>
      </c>
      <c r="H179" s="7"/>
      <c r="I179" s="7"/>
      <c r="J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A182" t="s">
        <v>66</v>
      </c>
      <c r="B182" t="s">
        <v>35</v>
      </c>
      <c r="C182">
        <v>0</v>
      </c>
      <c r="D182">
        <v>1</v>
      </c>
      <c r="E182">
        <v>0</v>
      </c>
      <c r="F182">
        <v>0</v>
      </c>
      <c r="G182">
        <v>0</v>
      </c>
      <c r="H182" s="7">
        <f>AVERAGE(F182:F186)/B$13</f>
        <v>0.28888888888888886</v>
      </c>
      <c r="I182" s="7">
        <f>STDEV(F182:F186)/B$13</f>
        <v>0.50037023329767572</v>
      </c>
      <c r="J182" s="7">
        <f>I182/H182*100</f>
        <v>173.20508075688775</v>
      </c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A183" t="s">
        <v>66</v>
      </c>
      <c r="B183" t="s">
        <v>35</v>
      </c>
      <c r="C183">
        <v>0</v>
      </c>
      <c r="D183">
        <v>2</v>
      </c>
      <c r="E183">
        <v>0</v>
      </c>
      <c r="F183">
        <v>0</v>
      </c>
      <c r="G183">
        <v>0</v>
      </c>
      <c r="H183" s="7"/>
      <c r="I183" s="7"/>
      <c r="J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66</v>
      </c>
      <c r="B184" t="s">
        <v>35</v>
      </c>
      <c r="C184">
        <v>0</v>
      </c>
      <c r="D184">
        <v>3</v>
      </c>
      <c r="E184">
        <v>7.8E-2</v>
      </c>
      <c r="F184">
        <v>7.8E-2</v>
      </c>
      <c r="G184">
        <v>0</v>
      </c>
      <c r="H184" s="7"/>
      <c r="I184" s="7"/>
      <c r="J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A187" t="s">
        <v>66</v>
      </c>
      <c r="B187" t="s">
        <v>35</v>
      </c>
      <c r="C187">
        <v>0</v>
      </c>
      <c r="D187">
        <v>1</v>
      </c>
      <c r="E187">
        <v>8.9599999999999999E-2</v>
      </c>
      <c r="F187">
        <v>8.9599999999999999E-2</v>
      </c>
      <c r="G187">
        <v>0</v>
      </c>
      <c r="H187" s="7">
        <f>AVERAGE(F187:F191)/B$13</f>
        <v>0.78592592592592592</v>
      </c>
      <c r="I187" s="7">
        <f>STDEV(F187:F191)/B$13</f>
        <v>0.70489061697046596</v>
      </c>
      <c r="J187" s="7">
        <f>I187/H187*100</f>
        <v>89.689192545723756</v>
      </c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A188" t="s">
        <v>66</v>
      </c>
      <c r="B188" t="s">
        <v>35</v>
      </c>
      <c r="C188">
        <v>0</v>
      </c>
      <c r="D188">
        <v>2</v>
      </c>
      <c r="E188">
        <v>0.1226</v>
      </c>
      <c r="F188">
        <v>0.1226</v>
      </c>
      <c r="G188">
        <v>0</v>
      </c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A189" t="s">
        <v>66</v>
      </c>
      <c r="B189" t="s">
        <v>35</v>
      </c>
      <c r="C189">
        <v>0</v>
      </c>
      <c r="D189">
        <v>3</v>
      </c>
      <c r="E189">
        <v>0</v>
      </c>
      <c r="F189">
        <v>0</v>
      </c>
      <c r="G189">
        <v>0</v>
      </c>
      <c r="H189" s="7"/>
      <c r="I189" s="7"/>
      <c r="J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A192" t="s">
        <v>185</v>
      </c>
      <c r="B192" t="s">
        <v>45</v>
      </c>
      <c r="C192">
        <v>66</v>
      </c>
      <c r="D192">
        <v>1</v>
      </c>
      <c r="E192">
        <v>7.266</v>
      </c>
      <c r="F192">
        <v>7.266</v>
      </c>
      <c r="G192">
        <v>0</v>
      </c>
      <c r="H192" s="7">
        <f>AVERAGE(F192:F196)/B$13</f>
        <v>80.67407407407407</v>
      </c>
      <c r="I192" s="7">
        <f>STDEV(F192:F196)/B$13</f>
        <v>1.001316006491439</v>
      </c>
      <c r="J192" s="7">
        <f>I192/H192*100</f>
        <v>1.2411868595752849</v>
      </c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A193" t="s">
        <v>185</v>
      </c>
      <c r="B193" t="s">
        <v>45</v>
      </c>
      <c r="C193">
        <v>66</v>
      </c>
      <c r="D193">
        <v>2</v>
      </c>
      <c r="E193">
        <v>7.3479999999999999</v>
      </c>
      <c r="F193">
        <v>7.3479999999999999</v>
      </c>
      <c r="G193">
        <v>0</v>
      </c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A194" t="s">
        <v>185</v>
      </c>
      <c r="B194" t="s">
        <v>45</v>
      </c>
      <c r="C194">
        <v>66</v>
      </c>
      <c r="D194">
        <v>3</v>
      </c>
      <c r="E194">
        <v>7.1680000000000001</v>
      </c>
      <c r="F194">
        <v>7.1680000000000001</v>
      </c>
      <c r="G194">
        <v>0</v>
      </c>
      <c r="H194" s="7"/>
      <c r="I194" s="7"/>
      <c r="J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A197" t="s">
        <v>190</v>
      </c>
      <c r="B197" t="s">
        <v>47</v>
      </c>
      <c r="C197">
        <v>67</v>
      </c>
      <c r="D197">
        <v>1</v>
      </c>
      <c r="E197">
        <v>5.2480000000000002</v>
      </c>
      <c r="F197">
        <v>5.2480000000000002</v>
      </c>
      <c r="G197">
        <v>0</v>
      </c>
      <c r="H197" s="7">
        <f>AVERAGE(F197:F201)/B$13</f>
        <v>57.933333333333337</v>
      </c>
      <c r="I197" s="7">
        <f>STDEV(F197:F201)/B$13</f>
        <v>0.44388854123196125</v>
      </c>
      <c r="J197" s="7">
        <f>I197/H197*100</f>
        <v>0.76620576737392609</v>
      </c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A198" t="s">
        <v>190</v>
      </c>
      <c r="B198" t="s">
        <v>47</v>
      </c>
      <c r="C198">
        <v>67</v>
      </c>
      <c r="D198">
        <v>2</v>
      </c>
      <c r="E198">
        <v>5.2240000000000002</v>
      </c>
      <c r="F198">
        <v>5.2240000000000002</v>
      </c>
      <c r="G198">
        <v>0</v>
      </c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A199" t="s">
        <v>190</v>
      </c>
      <c r="B199" t="s">
        <v>47</v>
      </c>
      <c r="C199">
        <v>67</v>
      </c>
      <c r="D199">
        <v>3</v>
      </c>
      <c r="E199">
        <v>5.17</v>
      </c>
      <c r="F199">
        <v>5.17</v>
      </c>
      <c r="G199">
        <v>0</v>
      </c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H200" s="7"/>
      <c r="I200" s="7"/>
      <c r="J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H201" s="7"/>
      <c r="I201" s="7"/>
      <c r="J201" s="7"/>
    </row>
    <row r="202" spans="1:24" x14ac:dyDescent="0.2">
      <c r="A202" t="s">
        <v>195</v>
      </c>
      <c r="B202" t="s">
        <v>49</v>
      </c>
      <c r="C202">
        <v>68</v>
      </c>
      <c r="D202">
        <v>1</v>
      </c>
      <c r="E202">
        <v>3.1469999999999998</v>
      </c>
      <c r="F202">
        <v>3.1469999999999998</v>
      </c>
      <c r="G202">
        <v>0</v>
      </c>
      <c r="H202" s="7">
        <f>AVERAGE(F202:F206)/B$13</f>
        <v>35.037037037037031</v>
      </c>
      <c r="I202" s="7">
        <f>STDEV(F202:F206)/B$13</f>
        <v>0.38814744133382045</v>
      </c>
      <c r="J202" s="7">
        <f>I202/H202*100</f>
        <v>1.1078203928132297</v>
      </c>
    </row>
    <row r="203" spans="1:24" x14ac:dyDescent="0.2">
      <c r="A203" t="s">
        <v>195</v>
      </c>
      <c r="B203" t="s">
        <v>49</v>
      </c>
      <c r="C203">
        <v>68</v>
      </c>
      <c r="D203">
        <v>2</v>
      </c>
      <c r="E203">
        <v>3.1909999999999998</v>
      </c>
      <c r="F203">
        <v>3.1909999999999998</v>
      </c>
      <c r="G203">
        <v>0</v>
      </c>
      <c r="H203" s="7"/>
      <c r="I203" s="7"/>
      <c r="J203" s="7"/>
    </row>
    <row r="204" spans="1:24" x14ac:dyDescent="0.2">
      <c r="A204" t="s">
        <v>195</v>
      </c>
      <c r="B204" t="s">
        <v>49</v>
      </c>
      <c r="C204">
        <v>68</v>
      </c>
      <c r="D204">
        <v>3</v>
      </c>
      <c r="E204">
        <v>3.1219999999999999</v>
      </c>
      <c r="F204">
        <v>3.1219999999999999</v>
      </c>
      <c r="G204">
        <v>0</v>
      </c>
      <c r="H204" s="7"/>
      <c r="I204" s="7"/>
      <c r="J204" s="7"/>
    </row>
    <row r="205" spans="1:24" x14ac:dyDescent="0.2">
      <c r="H205" s="7"/>
      <c r="I205" s="7"/>
      <c r="J205" s="7"/>
    </row>
    <row r="206" spans="1:24" x14ac:dyDescent="0.2">
      <c r="H206" s="7"/>
      <c r="I206" s="7"/>
      <c r="J206" s="7"/>
    </row>
    <row r="207" spans="1:24" x14ac:dyDescent="0.2">
      <c r="A207" t="s">
        <v>67</v>
      </c>
      <c r="B207" t="s">
        <v>132</v>
      </c>
      <c r="C207">
        <v>20</v>
      </c>
      <c r="D207">
        <v>1</v>
      </c>
      <c r="E207">
        <v>5.96</v>
      </c>
      <c r="F207">
        <v>5.96</v>
      </c>
      <c r="G207">
        <v>0</v>
      </c>
      <c r="H207" s="7">
        <f>AVERAGE(F207:F211)/B$13</f>
        <v>66.937037037037044</v>
      </c>
      <c r="I207" s="7">
        <f>STDEV(F207:F211)/B$13</f>
        <v>0.92204371320100742</v>
      </c>
      <c r="J207" s="7">
        <f>I207/H207*100</f>
        <v>1.3774791266766557</v>
      </c>
    </row>
    <row r="208" spans="1:24" x14ac:dyDescent="0.2">
      <c r="A208" t="s">
        <v>67</v>
      </c>
      <c r="B208" t="s">
        <v>132</v>
      </c>
      <c r="C208">
        <v>20</v>
      </c>
      <c r="D208">
        <v>2</v>
      </c>
      <c r="E208">
        <v>6.1180000000000003</v>
      </c>
      <c r="F208">
        <v>6.1180000000000003</v>
      </c>
      <c r="G208">
        <v>0</v>
      </c>
      <c r="H208" s="7"/>
      <c r="I208" s="7"/>
      <c r="J208" s="7"/>
    </row>
    <row r="209" spans="1:10" x14ac:dyDescent="0.2">
      <c r="A209" t="s">
        <v>67</v>
      </c>
      <c r="B209" t="s">
        <v>132</v>
      </c>
      <c r="C209">
        <v>20</v>
      </c>
      <c r="D209">
        <v>3</v>
      </c>
      <c r="E209">
        <v>5.9950000000000001</v>
      </c>
      <c r="F209">
        <v>5.9950000000000001</v>
      </c>
      <c r="G209">
        <v>0</v>
      </c>
      <c r="H209" s="7"/>
      <c r="I209" s="7"/>
      <c r="J209" s="7"/>
    </row>
    <row r="210" spans="1:10" x14ac:dyDescent="0.2">
      <c r="H210" s="7"/>
      <c r="I210" s="7"/>
      <c r="J210" s="7"/>
    </row>
    <row r="211" spans="1:10" x14ac:dyDescent="0.2">
      <c r="H211" s="7"/>
      <c r="I211" s="7"/>
      <c r="J211" s="7"/>
    </row>
    <row r="212" spans="1:10" x14ac:dyDescent="0.2">
      <c r="A212" t="s">
        <v>69</v>
      </c>
      <c r="B212" t="s">
        <v>132</v>
      </c>
      <c r="C212">
        <v>21</v>
      </c>
      <c r="D212">
        <v>1</v>
      </c>
      <c r="E212">
        <v>6.0119999999999996</v>
      </c>
      <c r="F212">
        <v>6.0119999999999996</v>
      </c>
      <c r="G212">
        <v>0</v>
      </c>
      <c r="H212" s="7">
        <f>AVERAGE(F212:F216)/B$13</f>
        <v>66.525925925925918</v>
      </c>
      <c r="I212" s="7">
        <f>STDEV(F212:F216)/B$13</f>
        <v>0.4461541190467565</v>
      </c>
      <c r="J212" s="7">
        <f>I212/H212*100</f>
        <v>0.67064698887999252</v>
      </c>
    </row>
    <row r="213" spans="1:10" x14ac:dyDescent="0.2">
      <c r="A213" t="s">
        <v>69</v>
      </c>
      <c r="B213" t="s">
        <v>132</v>
      </c>
      <c r="C213">
        <v>21</v>
      </c>
      <c r="D213">
        <v>2</v>
      </c>
      <c r="E213">
        <v>5.7789999999999999</v>
      </c>
      <c r="G213">
        <v>1</v>
      </c>
      <c r="H213" s="7"/>
      <c r="I213" s="7"/>
      <c r="J213" s="7"/>
    </row>
    <row r="214" spans="1:10" x14ac:dyDescent="0.2">
      <c r="A214" t="s">
        <v>69</v>
      </c>
      <c r="B214" t="s">
        <v>132</v>
      </c>
      <c r="C214">
        <v>21</v>
      </c>
      <c r="D214">
        <v>3</v>
      </c>
      <c r="E214">
        <v>6.0090000000000003</v>
      </c>
      <c r="F214">
        <v>6.0090000000000003</v>
      </c>
      <c r="G214">
        <v>0</v>
      </c>
      <c r="H214" s="7"/>
      <c r="I214" s="7"/>
      <c r="J214" s="7"/>
    </row>
    <row r="215" spans="1:10" x14ac:dyDescent="0.2">
      <c r="A215" t="s">
        <v>69</v>
      </c>
      <c r="B215" t="s">
        <v>132</v>
      </c>
      <c r="C215">
        <v>21</v>
      </c>
      <c r="D215">
        <v>4</v>
      </c>
      <c r="E215">
        <v>5.9409999999999998</v>
      </c>
      <c r="F215">
        <v>5.9409999999999998</v>
      </c>
      <c r="G215">
        <v>0</v>
      </c>
      <c r="H215" s="7"/>
      <c r="I215" s="7"/>
      <c r="J215" s="7"/>
    </row>
    <row r="216" spans="1:10" x14ac:dyDescent="0.2">
      <c r="H216" s="7"/>
      <c r="I216" s="7"/>
      <c r="J216" s="7"/>
    </row>
    <row r="217" spans="1:10" x14ac:dyDescent="0.2">
      <c r="H217" s="7"/>
      <c r="I217" s="7"/>
      <c r="J217" s="7"/>
    </row>
    <row r="218" spans="1:10" x14ac:dyDescent="0.2">
      <c r="A218" t="s">
        <v>70</v>
      </c>
      <c r="B218" t="s">
        <v>133</v>
      </c>
      <c r="C218">
        <v>22</v>
      </c>
      <c r="D218">
        <v>1</v>
      </c>
      <c r="E218">
        <v>5.819</v>
      </c>
      <c r="F218">
        <v>5.819</v>
      </c>
      <c r="G218">
        <v>0</v>
      </c>
      <c r="H218" s="7">
        <f>AVERAGE(F218:F222)/B$13</f>
        <v>64.388888888888886</v>
      </c>
      <c r="I218" s="7">
        <f>STDEV(F218:F222)/B$13</f>
        <v>0.30550504633039127</v>
      </c>
      <c r="J218" s="7">
        <f>I218/H218*100</f>
        <v>0.47446857928792435</v>
      </c>
    </row>
    <row r="219" spans="1:10" x14ac:dyDescent="0.2">
      <c r="A219" t="s">
        <v>70</v>
      </c>
      <c r="B219" t="s">
        <v>133</v>
      </c>
      <c r="C219">
        <v>22</v>
      </c>
      <c r="D219">
        <v>2</v>
      </c>
      <c r="E219">
        <v>5.7649999999999997</v>
      </c>
      <c r="F219">
        <v>5.7649999999999997</v>
      </c>
      <c r="G219">
        <v>0</v>
      </c>
      <c r="H219" s="7"/>
      <c r="I219" s="7"/>
      <c r="J219" s="7"/>
    </row>
    <row r="220" spans="1:10" x14ac:dyDescent="0.2">
      <c r="A220" t="s">
        <v>70</v>
      </c>
      <c r="B220" t="s">
        <v>133</v>
      </c>
      <c r="C220">
        <v>22</v>
      </c>
      <c r="D220">
        <v>3</v>
      </c>
      <c r="E220">
        <v>5.8010000000000002</v>
      </c>
      <c r="F220">
        <v>5.8010000000000002</v>
      </c>
      <c r="G220">
        <v>0</v>
      </c>
      <c r="H220" s="7"/>
      <c r="I220" s="7"/>
      <c r="J220" s="7"/>
    </row>
    <row r="221" spans="1:10" x14ac:dyDescent="0.2">
      <c r="H221" s="7"/>
      <c r="I221" s="7"/>
      <c r="J221" s="7"/>
    </row>
    <row r="222" spans="1:10" x14ac:dyDescent="0.2">
      <c r="H222" s="7"/>
      <c r="I222" s="7"/>
      <c r="J222" s="7"/>
    </row>
    <row r="223" spans="1:10" x14ac:dyDescent="0.2">
      <c r="A223" t="s">
        <v>72</v>
      </c>
      <c r="B223" t="s">
        <v>133</v>
      </c>
      <c r="C223">
        <v>23</v>
      </c>
      <c r="D223">
        <v>1</v>
      </c>
      <c r="E223">
        <v>5.7629999999999999</v>
      </c>
      <c r="F223">
        <v>5.7629999999999999</v>
      </c>
      <c r="G223">
        <v>0</v>
      </c>
      <c r="H223" s="7">
        <f>AVERAGE(F223:F227)/B$13</f>
        <v>64.296296296296291</v>
      </c>
      <c r="I223" s="7">
        <f>STDEV(F223:F227)/B$13</f>
        <v>0.38108573503682647</v>
      </c>
      <c r="J223" s="7">
        <f>I223/H223*100</f>
        <v>0.59270246808723015</v>
      </c>
    </row>
    <row r="224" spans="1:10" x14ac:dyDescent="0.2">
      <c r="A224" t="s">
        <v>72</v>
      </c>
      <c r="B224" t="s">
        <v>133</v>
      </c>
      <c r="C224">
        <v>23</v>
      </c>
      <c r="D224">
        <v>2</v>
      </c>
      <c r="E224">
        <v>5.7709999999999999</v>
      </c>
      <c r="F224">
        <v>5.7709999999999999</v>
      </c>
      <c r="G224">
        <v>0</v>
      </c>
      <c r="H224" s="7"/>
      <c r="I224" s="7"/>
      <c r="J224" s="7"/>
    </row>
    <row r="225" spans="1:10" x14ac:dyDescent="0.2">
      <c r="A225" t="s">
        <v>72</v>
      </c>
      <c r="B225" t="s">
        <v>133</v>
      </c>
      <c r="C225">
        <v>23</v>
      </c>
      <c r="D225">
        <v>3</v>
      </c>
      <c r="E225">
        <v>5.8259999999999996</v>
      </c>
      <c r="F225">
        <v>5.8259999999999996</v>
      </c>
      <c r="G225">
        <v>0</v>
      </c>
      <c r="H225" s="7"/>
      <c r="I225" s="7"/>
      <c r="J225" s="7"/>
    </row>
    <row r="226" spans="1:10" x14ac:dyDescent="0.2">
      <c r="H226" s="7"/>
      <c r="I226" s="7"/>
      <c r="J226" s="7"/>
    </row>
    <row r="227" spans="1:10" x14ac:dyDescent="0.2">
      <c r="H227" s="7"/>
      <c r="I227" s="7"/>
      <c r="J227" s="7"/>
    </row>
    <row r="228" spans="1:10" x14ac:dyDescent="0.2">
      <c r="A228" t="s">
        <v>73</v>
      </c>
      <c r="B228" t="s">
        <v>134</v>
      </c>
      <c r="C228">
        <v>24</v>
      </c>
      <c r="D228">
        <v>1</v>
      </c>
      <c r="E228">
        <v>5.7119999999999997</v>
      </c>
      <c r="F228">
        <v>5.7119999999999997</v>
      </c>
      <c r="G228">
        <v>0</v>
      </c>
      <c r="H228" s="7">
        <f>AVERAGE(F228:F232)/B$13</f>
        <v>63.777777777777771</v>
      </c>
      <c r="I228" s="7">
        <f>STDEV(F228:F232)/B$13</f>
        <v>0.688261362931048</v>
      </c>
      <c r="J228" s="7">
        <f>I228/H228*100</f>
        <v>1.0791554471044307</v>
      </c>
    </row>
    <row r="229" spans="1:10" x14ac:dyDescent="0.2">
      <c r="A229" t="s">
        <v>73</v>
      </c>
      <c r="B229" t="s">
        <v>134</v>
      </c>
      <c r="C229">
        <v>24</v>
      </c>
      <c r="D229">
        <v>2</v>
      </c>
      <c r="E229">
        <v>5.6970000000000001</v>
      </c>
      <c r="F229">
        <v>5.6970000000000001</v>
      </c>
      <c r="G229">
        <v>0</v>
      </c>
      <c r="H229" s="7"/>
      <c r="I229" s="7"/>
      <c r="J229" s="7"/>
    </row>
    <row r="230" spans="1:10" x14ac:dyDescent="0.2">
      <c r="A230" t="s">
        <v>73</v>
      </c>
      <c r="B230" t="s">
        <v>134</v>
      </c>
      <c r="C230">
        <v>24</v>
      </c>
      <c r="D230">
        <v>3</v>
      </c>
      <c r="E230">
        <v>5.8109999999999999</v>
      </c>
      <c r="F230">
        <v>5.8109999999999999</v>
      </c>
      <c r="G230">
        <v>0</v>
      </c>
      <c r="H230" s="7"/>
      <c r="I230" s="7"/>
      <c r="J230" s="7"/>
    </row>
    <row r="231" spans="1:10" x14ac:dyDescent="0.2">
      <c r="H231" s="7"/>
      <c r="I231" s="7"/>
      <c r="J231" s="7"/>
    </row>
    <row r="232" spans="1:10" x14ac:dyDescent="0.2">
      <c r="H232" s="7"/>
      <c r="I232" s="7"/>
      <c r="J232" s="7"/>
    </row>
    <row r="233" spans="1:10" x14ac:dyDescent="0.2">
      <c r="A233" t="s">
        <v>75</v>
      </c>
      <c r="B233" t="s">
        <v>134</v>
      </c>
      <c r="C233">
        <v>25</v>
      </c>
      <c r="D233">
        <v>1</v>
      </c>
      <c r="E233">
        <v>5.649</v>
      </c>
      <c r="F233">
        <v>5.649</v>
      </c>
      <c r="G233">
        <v>0</v>
      </c>
      <c r="H233" s="7">
        <f>AVERAGE(F233:F237)/B$13</f>
        <v>63.67777777777777</v>
      </c>
      <c r="I233" s="7">
        <f>STDEV(F233:F237)/B$13</f>
        <v>0.94620750471305626</v>
      </c>
      <c r="J233" s="7">
        <f>I233/H233*100</f>
        <v>1.4859304732886944</v>
      </c>
    </row>
    <row r="234" spans="1:10" x14ac:dyDescent="0.2">
      <c r="A234" t="s">
        <v>75</v>
      </c>
      <c r="B234" t="s">
        <v>134</v>
      </c>
      <c r="C234">
        <v>25</v>
      </c>
      <c r="D234">
        <v>2</v>
      </c>
      <c r="E234">
        <v>5.819</v>
      </c>
      <c r="F234">
        <v>5.819</v>
      </c>
      <c r="G234">
        <v>0</v>
      </c>
      <c r="H234" s="7"/>
      <c r="I234" s="7"/>
      <c r="J234" s="7"/>
    </row>
    <row r="235" spans="1:10" x14ac:dyDescent="0.2">
      <c r="A235" t="s">
        <v>75</v>
      </c>
      <c r="B235" t="s">
        <v>134</v>
      </c>
      <c r="C235">
        <v>25</v>
      </c>
      <c r="D235">
        <v>3</v>
      </c>
      <c r="E235">
        <v>5.7249999999999996</v>
      </c>
      <c r="F235">
        <v>5.7249999999999996</v>
      </c>
      <c r="G235">
        <v>0</v>
      </c>
      <c r="H235" s="7"/>
      <c r="I235" s="7"/>
      <c r="J235" s="7"/>
    </row>
    <row r="236" spans="1:10" x14ac:dyDescent="0.2">
      <c r="H236" s="7"/>
      <c r="I236" s="7"/>
      <c r="J236" s="7"/>
    </row>
    <row r="237" spans="1:10" x14ac:dyDescent="0.2">
      <c r="H237" s="7"/>
      <c r="I237" s="7"/>
      <c r="J237" s="7"/>
    </row>
    <row r="238" spans="1:10" x14ac:dyDescent="0.2">
      <c r="A238" t="s">
        <v>76</v>
      </c>
      <c r="B238" t="s">
        <v>134</v>
      </c>
      <c r="C238">
        <v>26</v>
      </c>
      <c r="D238">
        <v>1</v>
      </c>
      <c r="E238">
        <v>5.7320000000000002</v>
      </c>
      <c r="F238">
        <v>5.7320000000000002</v>
      </c>
      <c r="G238">
        <v>0</v>
      </c>
      <c r="H238" s="7">
        <f>AVERAGE(F238:F242)/B$13</f>
        <v>64.055555555555571</v>
      </c>
      <c r="I238" s="7">
        <f>STDEV(F238:F242)/B$13</f>
        <v>0.55075705472861081</v>
      </c>
      <c r="J238" s="7">
        <f>I238/H238*100</f>
        <v>0.85981153383477815</v>
      </c>
    </row>
    <row r="239" spans="1:10" x14ac:dyDescent="0.2">
      <c r="A239" t="s">
        <v>76</v>
      </c>
      <c r="B239" t="s">
        <v>134</v>
      </c>
      <c r="C239">
        <v>26</v>
      </c>
      <c r="D239">
        <v>2</v>
      </c>
      <c r="E239">
        <v>5.8220000000000001</v>
      </c>
      <c r="F239">
        <v>5.8220000000000001</v>
      </c>
      <c r="G239">
        <v>0</v>
      </c>
      <c r="H239" s="7"/>
      <c r="I239" s="7"/>
      <c r="J239" s="7"/>
    </row>
    <row r="240" spans="1:10" x14ac:dyDescent="0.2">
      <c r="A240" t="s">
        <v>76</v>
      </c>
      <c r="B240" t="s">
        <v>134</v>
      </c>
      <c r="C240">
        <v>26</v>
      </c>
      <c r="D240">
        <v>3</v>
      </c>
      <c r="E240">
        <v>5.7409999999999997</v>
      </c>
      <c r="F240">
        <v>5.7409999999999997</v>
      </c>
      <c r="G240">
        <v>0</v>
      </c>
      <c r="H240" s="7"/>
      <c r="I240" s="7"/>
      <c r="J240" s="7"/>
    </row>
    <row r="241" spans="1:10" x14ac:dyDescent="0.2">
      <c r="H241" s="7"/>
      <c r="I241" s="7"/>
      <c r="J241" s="7"/>
    </row>
    <row r="242" spans="1:10" x14ac:dyDescent="0.2">
      <c r="H242" s="7"/>
      <c r="I242" s="7"/>
      <c r="J242" s="7"/>
    </row>
    <row r="243" spans="1:10" x14ac:dyDescent="0.2">
      <c r="A243" t="s">
        <v>77</v>
      </c>
      <c r="B243" t="s">
        <v>135</v>
      </c>
      <c r="C243">
        <v>27</v>
      </c>
      <c r="D243">
        <v>1</v>
      </c>
      <c r="E243">
        <v>6.3239999999999998</v>
      </c>
      <c r="G243">
        <v>1</v>
      </c>
      <c r="H243" s="7">
        <f>AVERAGE(F243:F247)/B$13</f>
        <v>67.507407407407413</v>
      </c>
      <c r="I243" s="7">
        <f>STDEV(F243:F247)/B$13</f>
        <v>0.65568109281361342</v>
      </c>
      <c r="J243" s="7">
        <f>I243/H243*100</f>
        <v>0.97127280989562514</v>
      </c>
    </row>
    <row r="244" spans="1:10" x14ac:dyDescent="0.2">
      <c r="A244" t="s">
        <v>77</v>
      </c>
      <c r="B244" t="s">
        <v>135</v>
      </c>
      <c r="C244">
        <v>27</v>
      </c>
      <c r="D244">
        <v>2</v>
      </c>
      <c r="E244">
        <v>6.1420000000000003</v>
      </c>
      <c r="F244">
        <v>6.1420000000000003</v>
      </c>
      <c r="G244">
        <v>0</v>
      </c>
      <c r="H244" s="7"/>
      <c r="I244" s="7"/>
      <c r="J244" s="7"/>
    </row>
    <row r="245" spans="1:10" x14ac:dyDescent="0.2">
      <c r="A245" t="s">
        <v>77</v>
      </c>
      <c r="B245" t="s">
        <v>135</v>
      </c>
      <c r="C245">
        <v>27</v>
      </c>
      <c r="D245">
        <v>3</v>
      </c>
      <c r="E245">
        <v>6.0289999999999999</v>
      </c>
      <c r="F245">
        <v>6.0289999999999999</v>
      </c>
      <c r="G245">
        <v>0</v>
      </c>
      <c r="H245" s="7"/>
      <c r="I245" s="7"/>
      <c r="J245" s="7"/>
    </row>
    <row r="246" spans="1:10" x14ac:dyDescent="0.2">
      <c r="A246" t="s">
        <v>77</v>
      </c>
      <c r="B246" t="s">
        <v>135</v>
      </c>
      <c r="C246">
        <v>27</v>
      </c>
      <c r="D246">
        <v>4</v>
      </c>
      <c r="E246">
        <v>6.056</v>
      </c>
      <c r="F246">
        <v>6.056</v>
      </c>
      <c r="G246">
        <v>0</v>
      </c>
      <c r="H246" s="7"/>
      <c r="I246" s="7"/>
      <c r="J246" s="7"/>
    </row>
    <row r="247" spans="1:10" x14ac:dyDescent="0.2">
      <c r="H247" s="7"/>
      <c r="I247" s="7"/>
      <c r="J247" s="7"/>
    </row>
    <row r="248" spans="1:10" x14ac:dyDescent="0.2">
      <c r="H248" s="7"/>
      <c r="I248" s="7"/>
      <c r="J248" s="7"/>
    </row>
    <row r="249" spans="1:10" x14ac:dyDescent="0.2">
      <c r="A249" t="s">
        <v>79</v>
      </c>
      <c r="B249" t="s">
        <v>135</v>
      </c>
      <c r="C249">
        <v>28</v>
      </c>
      <c r="D249">
        <v>1</v>
      </c>
      <c r="E249">
        <v>5.8159999999999998</v>
      </c>
      <c r="G249">
        <v>1</v>
      </c>
      <c r="H249" s="7">
        <f>AVERAGE(F249:F253)/B$13</f>
        <v>66.740740740740762</v>
      </c>
      <c r="I249" s="7">
        <f>STDEV(F249:F253)/B$13</f>
        <v>0.85073195306575511</v>
      </c>
      <c r="J249" s="7">
        <f>I249/H249*100</f>
        <v>1.2746816166911976</v>
      </c>
    </row>
    <row r="250" spans="1:10" x14ac:dyDescent="0.2">
      <c r="A250" t="s">
        <v>79</v>
      </c>
      <c r="B250" t="s">
        <v>135</v>
      </c>
      <c r="C250">
        <v>28</v>
      </c>
      <c r="D250">
        <v>2</v>
      </c>
      <c r="E250">
        <v>6.085</v>
      </c>
      <c r="F250">
        <v>6.085</v>
      </c>
      <c r="G250">
        <v>0</v>
      </c>
      <c r="H250" s="7"/>
      <c r="I250" s="7"/>
      <c r="J250" s="7"/>
    </row>
    <row r="251" spans="1:10" x14ac:dyDescent="0.2">
      <c r="A251" t="s">
        <v>79</v>
      </c>
      <c r="B251" t="s">
        <v>135</v>
      </c>
      <c r="C251">
        <v>28</v>
      </c>
      <c r="D251">
        <v>3</v>
      </c>
      <c r="E251">
        <v>6.0030000000000001</v>
      </c>
      <c r="F251">
        <v>6.0030000000000001</v>
      </c>
      <c r="G251">
        <v>0</v>
      </c>
      <c r="H251" s="7"/>
      <c r="I251" s="7"/>
      <c r="J251" s="7"/>
    </row>
    <row r="252" spans="1:10" x14ac:dyDescent="0.2">
      <c r="A252" t="s">
        <v>79</v>
      </c>
      <c r="B252" t="s">
        <v>135</v>
      </c>
      <c r="C252">
        <v>28</v>
      </c>
      <c r="D252">
        <v>4</v>
      </c>
      <c r="E252">
        <v>5.9320000000000004</v>
      </c>
      <c r="F252">
        <v>5.9320000000000004</v>
      </c>
      <c r="G252">
        <v>0</v>
      </c>
      <c r="H252" s="7"/>
      <c r="I252" s="7"/>
      <c r="J252" s="7"/>
    </row>
    <row r="253" spans="1:10" x14ac:dyDescent="0.2">
      <c r="H253" s="7"/>
      <c r="I253" s="7"/>
      <c r="J253" s="7"/>
    </row>
    <row r="254" spans="1:10" x14ac:dyDescent="0.2">
      <c r="H254" s="7"/>
      <c r="I254" s="7"/>
      <c r="J254" s="7"/>
    </row>
    <row r="255" spans="1:10" x14ac:dyDescent="0.2">
      <c r="A255" t="s">
        <v>80</v>
      </c>
      <c r="B255" t="s">
        <v>136</v>
      </c>
      <c r="C255">
        <v>29</v>
      </c>
      <c r="D255">
        <v>1</v>
      </c>
      <c r="E255">
        <v>5.8090000000000002</v>
      </c>
      <c r="F255">
        <v>5.8090000000000002</v>
      </c>
      <c r="G255">
        <v>0</v>
      </c>
      <c r="H255" s="7">
        <f>AVERAGE(F255:F259)/B$13</f>
        <v>64.959259259259269</v>
      </c>
      <c r="I255" s="7">
        <f>STDEV(F255:F259)/B$13</f>
        <v>0.42241710901876101</v>
      </c>
      <c r="J255" s="7">
        <f>I255/H255*100</f>
        <v>0.65028005835603764</v>
      </c>
    </row>
    <row r="256" spans="1:10" x14ac:dyDescent="0.2">
      <c r="A256" t="s">
        <v>80</v>
      </c>
      <c r="B256" t="s">
        <v>136</v>
      </c>
      <c r="C256">
        <v>29</v>
      </c>
      <c r="D256">
        <v>2</v>
      </c>
      <c r="E256">
        <v>5.8449999999999998</v>
      </c>
      <c r="F256">
        <v>5.8449999999999998</v>
      </c>
      <c r="G256">
        <v>0</v>
      </c>
      <c r="H256" s="7"/>
      <c r="I256" s="7"/>
      <c r="J256" s="7"/>
    </row>
    <row r="257" spans="1:10" x14ac:dyDescent="0.2">
      <c r="A257" t="s">
        <v>80</v>
      </c>
      <c r="B257" t="s">
        <v>136</v>
      </c>
      <c r="C257">
        <v>29</v>
      </c>
      <c r="D257">
        <v>3</v>
      </c>
      <c r="E257">
        <v>5.8849999999999998</v>
      </c>
      <c r="F257">
        <v>5.8849999999999998</v>
      </c>
      <c r="G257">
        <v>0</v>
      </c>
      <c r="H257" s="7"/>
      <c r="I257" s="7"/>
      <c r="J257" s="7"/>
    </row>
    <row r="258" spans="1:10" x14ac:dyDescent="0.2">
      <c r="H258" s="7"/>
      <c r="I258" s="7"/>
      <c r="J258" s="7"/>
    </row>
    <row r="259" spans="1:10" x14ac:dyDescent="0.2">
      <c r="H259" s="7"/>
      <c r="I259" s="7"/>
      <c r="J259" s="7"/>
    </row>
    <row r="260" spans="1:10" x14ac:dyDescent="0.2">
      <c r="A260" t="s">
        <v>82</v>
      </c>
      <c r="B260" t="s">
        <v>136</v>
      </c>
      <c r="C260">
        <v>30</v>
      </c>
      <c r="D260">
        <v>1</v>
      </c>
      <c r="E260">
        <v>5.6950000000000003</v>
      </c>
      <c r="F260">
        <v>5.6950000000000003</v>
      </c>
      <c r="G260">
        <v>0</v>
      </c>
      <c r="H260" s="7">
        <f>AVERAGE(F260:F264)/B$13</f>
        <v>63.329629629629629</v>
      </c>
      <c r="I260" s="7">
        <f>STDEV(F260:F264)/B$13</f>
        <v>5.0102775031362526E-2</v>
      </c>
      <c r="J260" s="7">
        <f>I260/H260*100</f>
        <v>7.911427135193802E-2</v>
      </c>
    </row>
    <row r="261" spans="1:10" x14ac:dyDescent="0.2">
      <c r="A261" t="s">
        <v>82</v>
      </c>
      <c r="B261" t="s">
        <v>136</v>
      </c>
      <c r="C261">
        <v>30</v>
      </c>
      <c r="D261">
        <v>2</v>
      </c>
      <c r="E261">
        <v>5.7</v>
      </c>
      <c r="F261">
        <v>5.7</v>
      </c>
      <c r="G261">
        <v>0</v>
      </c>
      <c r="H261" s="7"/>
      <c r="I261" s="7"/>
      <c r="J261" s="7"/>
    </row>
    <row r="262" spans="1:10" x14ac:dyDescent="0.2">
      <c r="A262" t="s">
        <v>82</v>
      </c>
      <c r="B262" t="s">
        <v>136</v>
      </c>
      <c r="C262">
        <v>30</v>
      </c>
      <c r="D262">
        <v>3</v>
      </c>
      <c r="E262">
        <v>5.7039999999999997</v>
      </c>
      <c r="F262">
        <v>5.7039999999999997</v>
      </c>
      <c r="G262">
        <v>0</v>
      </c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H264" s="7"/>
      <c r="I264" s="7"/>
      <c r="J264" s="7"/>
    </row>
    <row r="265" spans="1:10" x14ac:dyDescent="0.2">
      <c r="A265" t="s">
        <v>83</v>
      </c>
      <c r="B265" t="s">
        <v>35</v>
      </c>
      <c r="C265">
        <v>0</v>
      </c>
      <c r="D265">
        <v>1</v>
      </c>
      <c r="E265">
        <v>0.1105</v>
      </c>
      <c r="F265">
        <v>0.1105</v>
      </c>
      <c r="G265">
        <v>0</v>
      </c>
      <c r="H265" s="7">
        <f>AVERAGE(F265:F269)/B$13</f>
        <v>0.90999999999999992</v>
      </c>
      <c r="I265" s="7">
        <f>STDEV(F265:F269)/B$13</f>
        <v>0.79994058421335568</v>
      </c>
      <c r="J265" s="7">
        <f>I265/H265*100</f>
        <v>87.90555870476436</v>
      </c>
    </row>
    <row r="266" spans="1:10" x14ac:dyDescent="0.2">
      <c r="A266" t="s">
        <v>83</v>
      </c>
      <c r="B266" t="s">
        <v>35</v>
      </c>
      <c r="C266">
        <v>0</v>
      </c>
      <c r="D266">
        <v>2</v>
      </c>
      <c r="E266">
        <v>0.13519999999999999</v>
      </c>
      <c r="F266">
        <v>0.13519999999999999</v>
      </c>
      <c r="G266">
        <v>0</v>
      </c>
      <c r="H266" s="7"/>
      <c r="I266" s="7"/>
      <c r="J266" s="7"/>
    </row>
    <row r="267" spans="1:10" x14ac:dyDescent="0.2">
      <c r="A267" t="s">
        <v>83</v>
      </c>
      <c r="B267" t="s">
        <v>35</v>
      </c>
      <c r="C267">
        <v>0</v>
      </c>
      <c r="D267">
        <v>3</v>
      </c>
      <c r="E267">
        <v>0</v>
      </c>
      <c r="F267">
        <v>0</v>
      </c>
      <c r="G267">
        <v>0</v>
      </c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H269" s="7"/>
      <c r="I269" s="7"/>
      <c r="J269" s="7"/>
    </row>
    <row r="270" spans="1:10" x14ac:dyDescent="0.2">
      <c r="A270" t="s">
        <v>83</v>
      </c>
      <c r="B270" t="s">
        <v>35</v>
      </c>
      <c r="C270">
        <v>0</v>
      </c>
      <c r="D270">
        <v>1</v>
      </c>
      <c r="E270">
        <v>0</v>
      </c>
      <c r="F270">
        <v>0</v>
      </c>
      <c r="G270">
        <v>0</v>
      </c>
      <c r="H270" s="7">
        <f>AVERAGE(F270:F274)/B$13</f>
        <v>0.46518518518518515</v>
      </c>
      <c r="I270" s="7">
        <f>STDEV(F270:F274)/B$13</f>
        <v>0.80572437566907773</v>
      </c>
      <c r="J270" s="7">
        <f>I270/H270*100</f>
        <v>173.20508075688775</v>
      </c>
    </row>
    <row r="271" spans="1:10" x14ac:dyDescent="0.2">
      <c r="A271" t="s">
        <v>83</v>
      </c>
      <c r="B271" t="s">
        <v>35</v>
      </c>
      <c r="C271">
        <v>0</v>
      </c>
      <c r="D271">
        <v>2</v>
      </c>
      <c r="E271">
        <v>0.12559999999999999</v>
      </c>
      <c r="F271">
        <v>0.12559999999999999</v>
      </c>
      <c r="G271">
        <v>0</v>
      </c>
      <c r="H271" s="7"/>
      <c r="I271" s="7"/>
      <c r="J271" s="7"/>
    </row>
    <row r="272" spans="1:10" x14ac:dyDescent="0.2">
      <c r="A272" t="s">
        <v>83</v>
      </c>
      <c r="B272" t="s">
        <v>35</v>
      </c>
      <c r="C272">
        <v>0</v>
      </c>
      <c r="D272">
        <v>3</v>
      </c>
      <c r="E272">
        <v>0</v>
      </c>
      <c r="F272">
        <v>0</v>
      </c>
      <c r="G272">
        <v>0</v>
      </c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A275" t="s">
        <v>83</v>
      </c>
      <c r="B275" t="s">
        <v>35</v>
      </c>
      <c r="C275">
        <v>0</v>
      </c>
      <c r="D275">
        <v>1</v>
      </c>
      <c r="E275">
        <v>7.4899999999999994E-2</v>
      </c>
      <c r="F275">
        <v>7.4899999999999994E-2</v>
      </c>
      <c r="G275">
        <v>0</v>
      </c>
      <c r="H275" s="7">
        <f>AVERAGE(F275:F279)/B$13</f>
        <v>1.3170370370370372</v>
      </c>
      <c r="I275" s="7">
        <f>STDEV(F275:F279)/B$13</f>
        <v>0.44419483731572379</v>
      </c>
      <c r="J275" s="7">
        <f>I275/H275*100</f>
        <v>33.726829604962148</v>
      </c>
    </row>
    <row r="276" spans="1:10" x14ac:dyDescent="0.2">
      <c r="A276" t="s">
        <v>83</v>
      </c>
      <c r="B276" t="s">
        <v>35</v>
      </c>
      <c r="C276">
        <v>0</v>
      </c>
      <c r="D276">
        <v>2</v>
      </c>
      <c r="E276">
        <v>0.1273</v>
      </c>
      <c r="F276">
        <v>0.1273</v>
      </c>
      <c r="G276">
        <v>0</v>
      </c>
      <c r="H276" s="7"/>
      <c r="I276" s="7"/>
      <c r="J276" s="7"/>
    </row>
    <row r="277" spans="1:10" x14ac:dyDescent="0.2">
      <c r="A277" t="s">
        <v>83</v>
      </c>
      <c r="B277" t="s">
        <v>35</v>
      </c>
      <c r="C277">
        <v>0</v>
      </c>
      <c r="D277">
        <v>3</v>
      </c>
      <c r="E277">
        <v>0.15340000000000001</v>
      </c>
      <c r="F277">
        <v>0.15340000000000001</v>
      </c>
      <c r="G277">
        <v>0</v>
      </c>
      <c r="H277" s="7"/>
      <c r="I277" s="7"/>
      <c r="J277" s="7"/>
    </row>
    <row r="278" spans="1:10" x14ac:dyDescent="0.2">
      <c r="H278" s="7"/>
      <c r="I278" s="7"/>
      <c r="J278" s="7"/>
    </row>
    <row r="279" spans="1:10" x14ac:dyDescent="0.2">
      <c r="H279" s="7"/>
      <c r="I279" s="7"/>
      <c r="J279" s="7"/>
    </row>
    <row r="280" spans="1:10" x14ac:dyDescent="0.2">
      <c r="A280" t="s">
        <v>186</v>
      </c>
      <c r="B280" t="s">
        <v>45</v>
      </c>
      <c r="C280">
        <v>6</v>
      </c>
      <c r="D280">
        <v>1</v>
      </c>
      <c r="E280">
        <v>7.298</v>
      </c>
      <c r="F280">
        <v>7.298</v>
      </c>
      <c r="G280">
        <v>0</v>
      </c>
      <c r="H280" s="7">
        <f>AVERAGE(F280:F284)/B$13</f>
        <v>80.862962962962953</v>
      </c>
      <c r="I280" s="7">
        <f>STDEV(F280:F284)/B$13</f>
        <v>0.81818327305852634</v>
      </c>
      <c r="J280" s="7">
        <f>I280/H280*100</f>
        <v>1.0118146096542029</v>
      </c>
    </row>
    <row r="281" spans="1:10" x14ac:dyDescent="0.2">
      <c r="A281" t="s">
        <v>186</v>
      </c>
      <c r="B281" t="s">
        <v>45</v>
      </c>
      <c r="C281">
        <v>6</v>
      </c>
      <c r="D281">
        <v>2</v>
      </c>
      <c r="E281">
        <v>7.1959999999999997</v>
      </c>
      <c r="F281">
        <v>7.1959999999999997</v>
      </c>
      <c r="G281">
        <v>0</v>
      </c>
      <c r="H281" s="7"/>
      <c r="I281" s="7"/>
      <c r="J281" s="7"/>
    </row>
    <row r="282" spans="1:10" x14ac:dyDescent="0.2">
      <c r="A282" t="s">
        <v>186</v>
      </c>
      <c r="B282" t="s">
        <v>45</v>
      </c>
      <c r="C282">
        <v>6</v>
      </c>
      <c r="D282">
        <v>3</v>
      </c>
      <c r="E282">
        <v>7.3390000000000004</v>
      </c>
      <c r="F282">
        <v>7.3390000000000004</v>
      </c>
      <c r="G282">
        <v>0</v>
      </c>
      <c r="H282" s="7"/>
      <c r="I282" s="7"/>
      <c r="J282" s="7"/>
    </row>
    <row r="283" spans="1:10" x14ac:dyDescent="0.2"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A285" t="s">
        <v>191</v>
      </c>
      <c r="B285" t="s">
        <v>47</v>
      </c>
      <c r="C285">
        <v>7</v>
      </c>
      <c r="D285">
        <v>1</v>
      </c>
      <c r="E285">
        <v>4.9390000000000001</v>
      </c>
      <c r="F285">
        <v>4.9390000000000001</v>
      </c>
      <c r="G285">
        <v>0</v>
      </c>
      <c r="H285" s="7">
        <f>AVERAGE(F285:F289)/B$13</f>
        <v>55.659259259259272</v>
      </c>
      <c r="I285" s="7">
        <f>STDEV(F285:F289)/B$13</f>
        <v>1.0521191626951225</v>
      </c>
      <c r="J285" s="7">
        <f>I285/H285*100</f>
        <v>1.8902859590609729</v>
      </c>
    </row>
    <row r="286" spans="1:10" x14ac:dyDescent="0.2">
      <c r="A286" t="s">
        <v>191</v>
      </c>
      <c r="B286" t="s">
        <v>47</v>
      </c>
      <c r="C286">
        <v>7</v>
      </c>
      <c r="D286">
        <v>2</v>
      </c>
      <c r="E286">
        <v>5.117</v>
      </c>
      <c r="F286">
        <v>5.117</v>
      </c>
      <c r="G286">
        <v>0</v>
      </c>
      <c r="H286" s="7"/>
      <c r="I286" s="7"/>
      <c r="J286" s="7"/>
    </row>
    <row r="287" spans="1:10" x14ac:dyDescent="0.2">
      <c r="A287" t="s">
        <v>191</v>
      </c>
      <c r="B287" t="s">
        <v>47</v>
      </c>
      <c r="C287">
        <v>7</v>
      </c>
      <c r="D287">
        <v>3</v>
      </c>
      <c r="E287">
        <v>4.9720000000000004</v>
      </c>
      <c r="F287">
        <v>4.9720000000000004</v>
      </c>
      <c r="G287">
        <v>0</v>
      </c>
      <c r="H287" s="7"/>
      <c r="I287" s="7"/>
      <c r="J287" s="7"/>
    </row>
    <row r="288" spans="1:10" x14ac:dyDescent="0.2">
      <c r="H288" s="7"/>
      <c r="I288" s="7"/>
      <c r="J288" s="7"/>
    </row>
    <row r="289" spans="1:10" x14ac:dyDescent="0.2">
      <c r="H289" s="7"/>
      <c r="I289" s="7"/>
      <c r="J289" s="7"/>
    </row>
    <row r="290" spans="1:10" x14ac:dyDescent="0.2">
      <c r="A290" t="s">
        <v>196</v>
      </c>
      <c r="B290" t="s">
        <v>49</v>
      </c>
      <c r="C290">
        <v>8</v>
      </c>
      <c r="D290">
        <v>1</v>
      </c>
      <c r="E290">
        <v>3.246</v>
      </c>
      <c r="F290">
        <v>3.246</v>
      </c>
      <c r="G290">
        <v>0</v>
      </c>
      <c r="H290" s="7">
        <f>AVERAGE(F290:F294)/B$13</f>
        <v>36.262962962962966</v>
      </c>
      <c r="I290" s="7">
        <f>STDEV(F290:F294)/B$13</f>
        <v>0.68261781268093102</v>
      </c>
      <c r="J290" s="7">
        <f>I290/H290*100</f>
        <v>1.8824104731268652</v>
      </c>
    </row>
    <row r="291" spans="1:10" x14ac:dyDescent="0.2">
      <c r="A291" t="s">
        <v>196</v>
      </c>
      <c r="B291" t="s">
        <v>49</v>
      </c>
      <c r="C291">
        <v>8</v>
      </c>
      <c r="D291">
        <v>2</v>
      </c>
      <c r="E291">
        <v>3.3319999999999999</v>
      </c>
      <c r="F291">
        <v>3.3319999999999999</v>
      </c>
      <c r="G291">
        <v>0</v>
      </c>
      <c r="H291" s="7"/>
      <c r="I291" s="7"/>
      <c r="J291" s="7"/>
    </row>
    <row r="292" spans="1:10" x14ac:dyDescent="0.2">
      <c r="A292" t="s">
        <v>196</v>
      </c>
      <c r="B292" t="s">
        <v>49</v>
      </c>
      <c r="C292">
        <v>8</v>
      </c>
      <c r="D292">
        <v>3</v>
      </c>
      <c r="E292">
        <v>3.2130000000000001</v>
      </c>
      <c r="F292">
        <v>3.2130000000000001</v>
      </c>
      <c r="G292">
        <v>0</v>
      </c>
      <c r="H292" s="7"/>
      <c r="I292" s="7"/>
      <c r="J292" s="7"/>
    </row>
    <row r="293" spans="1:10" x14ac:dyDescent="0.2">
      <c r="H293" s="7"/>
      <c r="I293" s="7"/>
      <c r="J293" s="7"/>
    </row>
    <row r="294" spans="1:10" x14ac:dyDescent="0.2">
      <c r="H294" s="7"/>
      <c r="I294" s="7"/>
      <c r="J294" s="7"/>
    </row>
    <row r="295" spans="1:10" x14ac:dyDescent="0.2">
      <c r="A295" t="s">
        <v>84</v>
      </c>
      <c r="B295" t="s">
        <v>137</v>
      </c>
      <c r="C295">
        <v>31</v>
      </c>
      <c r="D295">
        <v>1</v>
      </c>
      <c r="E295">
        <v>5.6470000000000002</v>
      </c>
      <c r="F295">
        <v>5.6470000000000002</v>
      </c>
      <c r="G295">
        <v>0</v>
      </c>
      <c r="H295" s="7">
        <f>AVERAGE(F295:F299)/B$13</f>
        <v>63.159259259259265</v>
      </c>
      <c r="I295" s="7">
        <f>STDEV(F295:F299)/B$13</f>
        <v>0.56287767385122345</v>
      </c>
      <c r="J295" s="7">
        <f>I295/H295*100</f>
        <v>0.8912037291962136</v>
      </c>
    </row>
    <row r="296" spans="1:10" x14ac:dyDescent="0.2">
      <c r="A296" t="s">
        <v>84</v>
      </c>
      <c r="B296" t="s">
        <v>137</v>
      </c>
      <c r="C296">
        <v>31</v>
      </c>
      <c r="D296">
        <v>2</v>
      </c>
      <c r="E296">
        <v>5.6639999999999997</v>
      </c>
      <c r="F296">
        <v>5.6639999999999997</v>
      </c>
      <c r="G296">
        <v>0</v>
      </c>
      <c r="H296" s="7"/>
      <c r="I296" s="7"/>
      <c r="J296" s="7"/>
    </row>
    <row r="297" spans="1:10" x14ac:dyDescent="0.2">
      <c r="A297" t="s">
        <v>84</v>
      </c>
      <c r="B297" t="s">
        <v>137</v>
      </c>
      <c r="C297">
        <v>31</v>
      </c>
      <c r="D297">
        <v>3</v>
      </c>
      <c r="E297">
        <v>5.9020000000000001</v>
      </c>
      <c r="G297">
        <v>1</v>
      </c>
      <c r="H297" s="7"/>
      <c r="I297" s="7"/>
      <c r="J297" s="7"/>
    </row>
    <row r="298" spans="1:10" x14ac:dyDescent="0.2">
      <c r="A298" t="s">
        <v>84</v>
      </c>
      <c r="B298" t="s">
        <v>137</v>
      </c>
      <c r="C298">
        <v>31</v>
      </c>
      <c r="D298">
        <v>4</v>
      </c>
      <c r="E298">
        <v>5.742</v>
      </c>
      <c r="F298">
        <v>5.742</v>
      </c>
      <c r="G298">
        <v>0</v>
      </c>
      <c r="H298" s="7"/>
      <c r="I298" s="7"/>
      <c r="J298" s="7"/>
    </row>
    <row r="299" spans="1:10" x14ac:dyDescent="0.2">
      <c r="H299" s="7"/>
      <c r="I299" s="7"/>
      <c r="J299" s="7"/>
    </row>
    <row r="300" spans="1:10" x14ac:dyDescent="0.2">
      <c r="H300" s="7"/>
      <c r="I300" s="7"/>
      <c r="J300" s="7"/>
    </row>
    <row r="301" spans="1:10" x14ac:dyDescent="0.2">
      <c r="A301" t="s">
        <v>86</v>
      </c>
      <c r="B301" t="s">
        <v>137</v>
      </c>
      <c r="C301">
        <v>32</v>
      </c>
      <c r="D301">
        <v>1</v>
      </c>
      <c r="E301">
        <v>5.8129999999999997</v>
      </c>
      <c r="F301">
        <v>5.8129999999999997</v>
      </c>
      <c r="G301">
        <v>0</v>
      </c>
      <c r="H301" s="7">
        <f>AVERAGE(F301:F305)/B$13</f>
        <v>63.288888888888899</v>
      </c>
      <c r="I301" s="7">
        <f>STDEV(F301:F305)/B$13</f>
        <v>1.1357816691600549</v>
      </c>
      <c r="J301" s="7">
        <f>I301/H301*100</f>
        <v>1.794598845231828</v>
      </c>
    </row>
    <row r="302" spans="1:10" x14ac:dyDescent="0.2">
      <c r="A302" t="s">
        <v>86</v>
      </c>
      <c r="B302" t="s">
        <v>137</v>
      </c>
      <c r="C302">
        <v>32</v>
      </c>
      <c r="D302">
        <v>2</v>
      </c>
      <c r="E302">
        <v>5.6239999999999997</v>
      </c>
      <c r="F302">
        <v>5.6239999999999997</v>
      </c>
      <c r="G302">
        <v>0</v>
      </c>
      <c r="H302" s="7"/>
      <c r="I302" s="7"/>
      <c r="J302" s="7"/>
    </row>
    <row r="303" spans="1:10" x14ac:dyDescent="0.2">
      <c r="A303" t="s">
        <v>86</v>
      </c>
      <c r="B303" t="s">
        <v>137</v>
      </c>
      <c r="C303">
        <v>32</v>
      </c>
      <c r="D303">
        <v>3</v>
      </c>
      <c r="E303">
        <v>5.6509999999999998</v>
      </c>
      <c r="F303">
        <v>5.6509999999999998</v>
      </c>
      <c r="G303">
        <v>0</v>
      </c>
      <c r="H303" s="7"/>
      <c r="I303" s="7"/>
      <c r="J303" s="7"/>
    </row>
    <row r="304" spans="1:10" x14ac:dyDescent="0.2">
      <c r="H304" s="7"/>
      <c r="I304" s="7"/>
      <c r="J304" s="7"/>
    </row>
    <row r="305" spans="1:10" x14ac:dyDescent="0.2">
      <c r="H305" s="7"/>
      <c r="I305" s="7"/>
      <c r="J305" s="7"/>
    </row>
    <row r="306" spans="1:10" x14ac:dyDescent="0.2">
      <c r="A306" t="s">
        <v>87</v>
      </c>
      <c r="B306" t="s">
        <v>137</v>
      </c>
      <c r="C306">
        <v>33</v>
      </c>
      <c r="D306">
        <v>1</v>
      </c>
      <c r="E306">
        <v>5.72</v>
      </c>
      <c r="F306">
        <v>5.72</v>
      </c>
      <c r="G306">
        <v>0</v>
      </c>
      <c r="H306" s="7">
        <f>AVERAGE(F306:F310)/B$13</f>
        <v>63.755555555555553</v>
      </c>
      <c r="I306" s="7">
        <f>STDEV(F306:F310)/B$13</f>
        <v>1.2014394658589598</v>
      </c>
      <c r="J306" s="7">
        <f>I306/H306*100</f>
        <v>1.8844467049025162</v>
      </c>
    </row>
    <row r="307" spans="1:10" x14ac:dyDescent="0.2">
      <c r="A307" t="s">
        <v>87</v>
      </c>
      <c r="B307" t="s">
        <v>137</v>
      </c>
      <c r="C307">
        <v>33</v>
      </c>
      <c r="D307">
        <v>2</v>
      </c>
      <c r="E307">
        <v>5.64</v>
      </c>
      <c r="F307">
        <v>5.64</v>
      </c>
      <c r="G307">
        <v>0</v>
      </c>
      <c r="H307" s="7"/>
      <c r="I307" s="7"/>
      <c r="J307" s="7"/>
    </row>
    <row r="308" spans="1:10" x14ac:dyDescent="0.2">
      <c r="A308" t="s">
        <v>87</v>
      </c>
      <c r="B308" t="s">
        <v>137</v>
      </c>
      <c r="C308">
        <v>33</v>
      </c>
      <c r="D308">
        <v>3</v>
      </c>
      <c r="E308">
        <v>5.8540000000000001</v>
      </c>
      <c r="F308">
        <v>5.8540000000000001</v>
      </c>
      <c r="G308">
        <v>0</v>
      </c>
      <c r="H308" s="7"/>
      <c r="I308" s="7"/>
      <c r="J308" s="7"/>
    </row>
    <row r="309" spans="1:10" x14ac:dyDescent="0.2">
      <c r="H309" s="7"/>
      <c r="I309" s="7"/>
      <c r="J309" s="7"/>
    </row>
    <row r="310" spans="1:10" x14ac:dyDescent="0.2">
      <c r="H310" s="7"/>
      <c r="I310" s="7"/>
      <c r="J310" s="7"/>
    </row>
    <row r="311" spans="1:10" x14ac:dyDescent="0.2">
      <c r="A311" t="s">
        <v>88</v>
      </c>
      <c r="B311" t="s">
        <v>138</v>
      </c>
      <c r="C311">
        <v>34</v>
      </c>
      <c r="D311">
        <v>1</v>
      </c>
      <c r="E311">
        <v>5.3689999999999998</v>
      </c>
      <c r="G311">
        <v>1</v>
      </c>
      <c r="H311" s="7">
        <f>AVERAGE(F311:F315)/B$13</f>
        <v>62.848148148148148</v>
      </c>
      <c r="I311" s="7">
        <f>STDEV(F311:F315)/B$13</f>
        <v>1.2899101956172008</v>
      </c>
      <c r="J311" s="7">
        <f>I311/H311*100</f>
        <v>2.052423553636892</v>
      </c>
    </row>
    <row r="312" spans="1:10" x14ac:dyDescent="0.2">
      <c r="A312" t="s">
        <v>88</v>
      </c>
      <c r="B312" t="s">
        <v>139</v>
      </c>
      <c r="C312">
        <v>34</v>
      </c>
      <c r="D312">
        <v>2</v>
      </c>
      <c r="E312">
        <v>5.49</v>
      </c>
      <c r="G312">
        <v>0</v>
      </c>
      <c r="H312" s="7"/>
      <c r="I312" s="7"/>
      <c r="J312" s="7"/>
    </row>
    <row r="313" spans="1:10" x14ac:dyDescent="0.2">
      <c r="A313" t="s">
        <v>88</v>
      </c>
      <c r="B313" t="s">
        <v>139</v>
      </c>
      <c r="C313">
        <v>34</v>
      </c>
      <c r="D313">
        <v>3</v>
      </c>
      <c r="E313">
        <v>5.7750000000000004</v>
      </c>
      <c r="F313">
        <v>5.7750000000000004</v>
      </c>
      <c r="G313">
        <v>1</v>
      </c>
      <c r="H313" s="7"/>
      <c r="I313" s="7"/>
      <c r="J313" s="7"/>
    </row>
    <row r="314" spans="1:10" x14ac:dyDescent="0.2">
      <c r="A314" t="s">
        <v>88</v>
      </c>
      <c r="B314" t="s">
        <v>139</v>
      </c>
      <c r="C314">
        <v>34</v>
      </c>
      <c r="D314">
        <v>4</v>
      </c>
      <c r="E314">
        <v>5.6509999999999998</v>
      </c>
      <c r="F314">
        <v>5.6509999999999998</v>
      </c>
      <c r="G314">
        <v>0</v>
      </c>
      <c r="H314" s="7"/>
      <c r="I314" s="7"/>
      <c r="J314" s="7"/>
    </row>
    <row r="315" spans="1:10" x14ac:dyDescent="0.2">
      <c r="A315" t="s">
        <v>88</v>
      </c>
      <c r="B315" t="s">
        <v>139</v>
      </c>
      <c r="C315">
        <v>34</v>
      </c>
      <c r="D315">
        <v>5</v>
      </c>
      <c r="E315">
        <v>5.5430000000000001</v>
      </c>
      <c r="F315">
        <v>5.5430000000000001</v>
      </c>
      <c r="G315">
        <v>0</v>
      </c>
      <c r="H315" s="7"/>
      <c r="I315" s="7"/>
      <c r="J315" s="7"/>
    </row>
    <row r="316" spans="1:10" x14ac:dyDescent="0.2">
      <c r="H316" s="7"/>
      <c r="I316" s="7"/>
      <c r="J316" s="7"/>
    </row>
    <row r="317" spans="1:10" x14ac:dyDescent="0.2">
      <c r="H317" s="7"/>
      <c r="I317" s="7"/>
      <c r="J317" s="7"/>
    </row>
    <row r="318" spans="1:10" x14ac:dyDescent="0.2">
      <c r="A318" t="s">
        <v>90</v>
      </c>
      <c r="B318" t="s">
        <v>139</v>
      </c>
      <c r="C318">
        <v>35</v>
      </c>
      <c r="D318">
        <v>1</v>
      </c>
      <c r="E318">
        <v>6.6539999999999999</v>
      </c>
      <c r="G318">
        <v>1</v>
      </c>
      <c r="H318" s="7">
        <f>AVERAGE(F318:F322)/B$13</f>
        <v>64.851851851851862</v>
      </c>
      <c r="I318" s="7">
        <f>STDEV(F318:F322)/B$13</f>
        <v>0.13713710060424833</v>
      </c>
      <c r="J318" s="7">
        <f>I318/H318*100</f>
        <v>0.21146211972099968</v>
      </c>
    </row>
    <row r="319" spans="1:10" x14ac:dyDescent="0.2">
      <c r="A319" t="s">
        <v>90</v>
      </c>
      <c r="B319" t="s">
        <v>139</v>
      </c>
      <c r="C319">
        <v>35</v>
      </c>
      <c r="D319">
        <v>2</v>
      </c>
      <c r="E319">
        <v>5.8470000000000004</v>
      </c>
      <c r="F319">
        <v>5.8470000000000004</v>
      </c>
      <c r="G319">
        <v>0</v>
      </c>
      <c r="H319" s="7"/>
      <c r="I319" s="7"/>
      <c r="J319" s="7"/>
    </row>
    <row r="320" spans="1:10" x14ac:dyDescent="0.2">
      <c r="A320" t="s">
        <v>90</v>
      </c>
      <c r="B320" t="s">
        <v>139</v>
      </c>
      <c r="C320">
        <v>35</v>
      </c>
      <c r="D320">
        <v>3</v>
      </c>
      <c r="E320">
        <v>5.8230000000000004</v>
      </c>
      <c r="F320">
        <v>5.8230000000000004</v>
      </c>
      <c r="G320">
        <v>0</v>
      </c>
      <c r="H320" s="7"/>
      <c r="I320" s="7"/>
      <c r="J320" s="7"/>
    </row>
    <row r="321" spans="1:10" x14ac:dyDescent="0.2">
      <c r="A321" t="s">
        <v>90</v>
      </c>
      <c r="B321" t="s">
        <v>139</v>
      </c>
      <c r="C321">
        <v>35</v>
      </c>
      <c r="D321">
        <v>4</v>
      </c>
      <c r="E321">
        <v>5.84</v>
      </c>
      <c r="F321">
        <v>5.84</v>
      </c>
      <c r="G321">
        <v>0</v>
      </c>
      <c r="H321" s="7"/>
      <c r="I321" s="7"/>
      <c r="J321" s="7"/>
    </row>
    <row r="322" spans="1:10" x14ac:dyDescent="0.2">
      <c r="H322" s="7"/>
      <c r="I322" s="7"/>
      <c r="J322" s="7"/>
    </row>
    <row r="323" spans="1:10" x14ac:dyDescent="0.2">
      <c r="H323" s="7"/>
      <c r="I323" s="7"/>
      <c r="J323" s="7"/>
    </row>
    <row r="324" spans="1:10" x14ac:dyDescent="0.2">
      <c r="A324" t="s">
        <v>91</v>
      </c>
      <c r="B324" t="s">
        <v>139</v>
      </c>
      <c r="C324">
        <v>36</v>
      </c>
      <c r="D324">
        <v>1</v>
      </c>
      <c r="E324">
        <v>5.6630000000000003</v>
      </c>
      <c r="F324">
        <v>5.6630000000000003</v>
      </c>
      <c r="G324">
        <v>0</v>
      </c>
      <c r="H324" s="7">
        <f>AVERAGE(F324:F328)/B$13</f>
        <v>63.848148148148148</v>
      </c>
      <c r="I324" s="7">
        <f>STDEV(F324:F328)/B$13</f>
        <v>0.81901275509244131</v>
      </c>
      <c r="J324" s="7">
        <f>I324/H324*100</f>
        <v>1.2827509941119506</v>
      </c>
    </row>
    <row r="325" spans="1:10" x14ac:dyDescent="0.2">
      <c r="A325" t="s">
        <v>91</v>
      </c>
      <c r="B325" t="s">
        <v>139</v>
      </c>
      <c r="C325">
        <v>36</v>
      </c>
      <c r="D325">
        <v>2</v>
      </c>
      <c r="E325">
        <v>5.7729999999999997</v>
      </c>
      <c r="F325">
        <v>5.7729999999999997</v>
      </c>
      <c r="G325">
        <v>0</v>
      </c>
      <c r="H325" s="7"/>
      <c r="I325" s="7"/>
      <c r="J325" s="7"/>
    </row>
    <row r="326" spans="1:10" x14ac:dyDescent="0.2">
      <c r="A326" t="s">
        <v>91</v>
      </c>
      <c r="B326" t="s">
        <v>139</v>
      </c>
      <c r="C326">
        <v>36</v>
      </c>
      <c r="D326">
        <v>3</v>
      </c>
      <c r="E326">
        <v>5.8029999999999999</v>
      </c>
      <c r="F326">
        <v>5.8029999999999999</v>
      </c>
      <c r="G326">
        <v>0</v>
      </c>
      <c r="H326" s="7"/>
      <c r="I326" s="7"/>
      <c r="J326" s="7"/>
    </row>
    <row r="327" spans="1:10" x14ac:dyDescent="0.2">
      <c r="H327" s="7"/>
      <c r="I327" s="7"/>
      <c r="J327" s="7"/>
    </row>
    <row r="328" spans="1:10" x14ac:dyDescent="0.2">
      <c r="H328" s="7"/>
      <c r="I328" s="7"/>
      <c r="J328" s="7"/>
    </row>
    <row r="329" spans="1:10" x14ac:dyDescent="0.2">
      <c r="A329" t="s">
        <v>92</v>
      </c>
      <c r="B329" t="s">
        <v>35</v>
      </c>
      <c r="C329">
        <v>0</v>
      </c>
      <c r="D329">
        <v>1</v>
      </c>
      <c r="E329">
        <v>0.2094</v>
      </c>
      <c r="F329">
        <v>0.2094</v>
      </c>
      <c r="G329">
        <v>0</v>
      </c>
      <c r="H329" s="7">
        <f>AVERAGE(F329:F333)/B$13</f>
        <v>1.64</v>
      </c>
      <c r="I329" s="7">
        <f>STDEV(F329:F333)/B$13</f>
        <v>0.59594100296283226</v>
      </c>
      <c r="J329" s="7">
        <f>I329/H329*100</f>
        <v>36.337866034319042</v>
      </c>
    </row>
    <row r="330" spans="1:10" x14ac:dyDescent="0.2">
      <c r="A330" t="s">
        <v>92</v>
      </c>
      <c r="B330" t="s">
        <v>35</v>
      </c>
      <c r="C330">
        <v>0</v>
      </c>
      <c r="D330">
        <v>2</v>
      </c>
      <c r="E330">
        <v>0.1132</v>
      </c>
      <c r="F330">
        <v>0.1132</v>
      </c>
      <c r="G330">
        <v>0</v>
      </c>
      <c r="H330" s="7"/>
      <c r="I330" s="7"/>
      <c r="J330" s="7"/>
    </row>
    <row r="331" spans="1:10" x14ac:dyDescent="0.2">
      <c r="A331" t="s">
        <v>92</v>
      </c>
      <c r="B331" t="s">
        <v>35</v>
      </c>
      <c r="C331">
        <v>0</v>
      </c>
      <c r="D331">
        <v>3</v>
      </c>
      <c r="E331">
        <v>0</v>
      </c>
      <c r="G331">
        <v>1</v>
      </c>
      <c r="H331" s="7"/>
      <c r="I331" s="7"/>
      <c r="J331" s="7"/>
    </row>
    <row r="332" spans="1:10" x14ac:dyDescent="0.2">
      <c r="A332" t="s">
        <v>92</v>
      </c>
      <c r="B332" t="s">
        <v>35</v>
      </c>
      <c r="C332">
        <v>0</v>
      </c>
      <c r="D332">
        <v>4</v>
      </c>
      <c r="E332">
        <v>0.1202</v>
      </c>
      <c r="F332">
        <v>0.1202</v>
      </c>
      <c r="G332">
        <v>0</v>
      </c>
      <c r="H332" s="7"/>
      <c r="I332" s="7"/>
      <c r="J332" s="7"/>
    </row>
    <row r="333" spans="1:10" x14ac:dyDescent="0.2">
      <c r="H333" s="7"/>
      <c r="I333" s="7"/>
      <c r="J333" s="7"/>
    </row>
    <row r="334" spans="1:10" x14ac:dyDescent="0.2">
      <c r="H334" s="7"/>
      <c r="I334" s="7"/>
      <c r="J334" s="7"/>
    </row>
    <row r="335" spans="1:10" x14ac:dyDescent="0.2">
      <c r="A335" t="s">
        <v>92</v>
      </c>
      <c r="B335" t="s">
        <v>35</v>
      </c>
      <c r="C335">
        <v>0</v>
      </c>
      <c r="D335">
        <v>1</v>
      </c>
      <c r="E335">
        <v>0</v>
      </c>
      <c r="F335">
        <v>0</v>
      </c>
      <c r="G335">
        <v>0</v>
      </c>
      <c r="H335" s="7">
        <f>AVERAGE(F335:F339)/B$13</f>
        <v>0</v>
      </c>
      <c r="I335" s="7">
        <f>STDEV(F335:F339)/B$13</f>
        <v>0</v>
      </c>
      <c r="J335" s="7" t="e">
        <f>I335/H335*100</f>
        <v>#DIV/0!</v>
      </c>
    </row>
    <row r="336" spans="1:10" x14ac:dyDescent="0.2">
      <c r="A336" t="s">
        <v>92</v>
      </c>
      <c r="B336" t="s">
        <v>35</v>
      </c>
      <c r="C336">
        <v>0</v>
      </c>
      <c r="D336">
        <v>2</v>
      </c>
      <c r="E336">
        <v>0</v>
      </c>
      <c r="F336">
        <v>0</v>
      </c>
      <c r="G336">
        <v>0</v>
      </c>
      <c r="H336" s="7"/>
      <c r="I336" s="7"/>
      <c r="J336" s="7"/>
    </row>
    <row r="337" spans="1:10" x14ac:dyDescent="0.2">
      <c r="A337" t="s">
        <v>92</v>
      </c>
      <c r="B337" t="s">
        <v>35</v>
      </c>
      <c r="C337">
        <v>0</v>
      </c>
      <c r="D337">
        <v>3</v>
      </c>
      <c r="E337">
        <v>0</v>
      </c>
      <c r="F337">
        <v>0</v>
      </c>
      <c r="G337">
        <v>0</v>
      </c>
      <c r="H337" s="7"/>
      <c r="I337" s="7"/>
      <c r="J337" s="7"/>
    </row>
    <row r="338" spans="1:10" x14ac:dyDescent="0.2">
      <c r="H338" s="7"/>
      <c r="I338" s="7"/>
      <c r="J338" s="7"/>
    </row>
    <row r="339" spans="1:10" x14ac:dyDescent="0.2">
      <c r="H339" s="7"/>
      <c r="I339" s="7"/>
      <c r="J339" s="7"/>
    </row>
    <row r="340" spans="1:10" x14ac:dyDescent="0.2">
      <c r="A340" t="s">
        <v>92</v>
      </c>
      <c r="B340" t="s">
        <v>35</v>
      </c>
      <c r="C340">
        <v>0</v>
      </c>
      <c r="D340">
        <v>1</v>
      </c>
      <c r="E340">
        <v>0</v>
      </c>
      <c r="F340">
        <v>0</v>
      </c>
      <c r="G340">
        <v>0</v>
      </c>
      <c r="H340" s="7">
        <f>AVERAGE(F340:F344)/B$13</f>
        <v>0.92777777777777781</v>
      </c>
      <c r="I340" s="7">
        <f>STDEV(F340:F344)/B$13</f>
        <v>0.82894474044778732</v>
      </c>
      <c r="J340" s="7">
        <f>I340/H340*100</f>
        <v>89.347337293773478</v>
      </c>
    </row>
    <row r="341" spans="1:10" x14ac:dyDescent="0.2">
      <c r="A341" t="s">
        <v>92</v>
      </c>
      <c r="B341" t="s">
        <v>35</v>
      </c>
      <c r="C341">
        <v>0</v>
      </c>
      <c r="D341">
        <v>2</v>
      </c>
      <c r="E341">
        <v>0.14360000000000001</v>
      </c>
      <c r="F341">
        <v>0.14360000000000001</v>
      </c>
      <c r="G341">
        <v>0</v>
      </c>
      <c r="H341" s="7"/>
      <c r="I341" s="7"/>
      <c r="J341" s="7"/>
    </row>
    <row r="342" spans="1:10" x14ac:dyDescent="0.2">
      <c r="A342" t="s">
        <v>92</v>
      </c>
      <c r="B342" t="s">
        <v>35</v>
      </c>
      <c r="C342">
        <v>0</v>
      </c>
      <c r="D342">
        <v>3</v>
      </c>
      <c r="E342">
        <v>0.1069</v>
      </c>
      <c r="F342">
        <v>0.1069</v>
      </c>
      <c r="G342">
        <v>0</v>
      </c>
      <c r="H342" s="7"/>
      <c r="I342" s="7"/>
      <c r="J342" s="7"/>
    </row>
    <row r="343" spans="1:10" x14ac:dyDescent="0.2">
      <c r="H343" s="7"/>
      <c r="I343" s="7"/>
      <c r="J343" s="7"/>
    </row>
    <row r="344" spans="1:10" x14ac:dyDescent="0.2">
      <c r="H344" s="7"/>
      <c r="I344" s="7"/>
      <c r="J344" s="7"/>
    </row>
    <row r="345" spans="1:10" x14ac:dyDescent="0.2">
      <c r="A345" t="s">
        <v>187</v>
      </c>
      <c r="B345" t="s">
        <v>45</v>
      </c>
      <c r="C345">
        <v>66</v>
      </c>
      <c r="D345">
        <v>1</v>
      </c>
      <c r="E345">
        <v>7.101</v>
      </c>
      <c r="F345">
        <v>7.101</v>
      </c>
      <c r="G345">
        <v>0</v>
      </c>
      <c r="H345" s="7">
        <f>AVERAGE(F345:F349)/B$13</f>
        <v>79.725925925925935</v>
      </c>
      <c r="I345" s="7">
        <f>STDEV(F345:F349)/B$13</f>
        <v>0.7442232949573675</v>
      </c>
      <c r="J345" s="7">
        <f>I345/H345*100</f>
        <v>0.93347714223956713</v>
      </c>
    </row>
    <row r="346" spans="1:10" x14ac:dyDescent="0.2">
      <c r="A346" t="s">
        <v>187</v>
      </c>
      <c r="B346" t="s">
        <v>45</v>
      </c>
      <c r="C346">
        <v>66</v>
      </c>
      <c r="D346">
        <v>2</v>
      </c>
      <c r="E346">
        <v>7.2309999999999999</v>
      </c>
      <c r="F346">
        <v>7.2309999999999999</v>
      </c>
      <c r="G346">
        <v>0</v>
      </c>
      <c r="H346" s="7"/>
      <c r="I346" s="7"/>
      <c r="J346" s="7"/>
    </row>
    <row r="347" spans="1:10" x14ac:dyDescent="0.2">
      <c r="A347" t="s">
        <v>187</v>
      </c>
      <c r="B347" t="s">
        <v>45</v>
      </c>
      <c r="C347">
        <v>66</v>
      </c>
      <c r="D347">
        <v>3</v>
      </c>
      <c r="E347">
        <v>7.4290000000000003</v>
      </c>
      <c r="G347">
        <v>1</v>
      </c>
      <c r="H347" s="7"/>
      <c r="I347" s="7"/>
      <c r="J347" s="7"/>
    </row>
    <row r="348" spans="1:10" x14ac:dyDescent="0.2">
      <c r="A348" t="s">
        <v>187</v>
      </c>
      <c r="B348" t="s">
        <v>45</v>
      </c>
      <c r="C348">
        <v>66</v>
      </c>
      <c r="D348">
        <v>4</v>
      </c>
      <c r="E348">
        <v>7.194</v>
      </c>
      <c r="F348">
        <v>7.194</v>
      </c>
      <c r="G348">
        <v>0</v>
      </c>
      <c r="H348" s="7"/>
      <c r="I348" s="7"/>
      <c r="J348" s="7"/>
    </row>
    <row r="349" spans="1:10" x14ac:dyDescent="0.2">
      <c r="H349" s="7"/>
      <c r="I349" s="7"/>
      <c r="J349" s="7"/>
    </row>
    <row r="350" spans="1:10" x14ac:dyDescent="0.2">
      <c r="H350" s="7"/>
      <c r="I350" s="7"/>
      <c r="J350" s="7"/>
    </row>
    <row r="351" spans="1:10" x14ac:dyDescent="0.2">
      <c r="A351" t="s">
        <v>192</v>
      </c>
      <c r="B351" t="s">
        <v>47</v>
      </c>
      <c r="C351">
        <v>67</v>
      </c>
      <c r="D351">
        <v>1</v>
      </c>
      <c r="E351">
        <v>5.1559999999999997</v>
      </c>
      <c r="F351">
        <v>5.1559999999999997</v>
      </c>
      <c r="G351">
        <v>0</v>
      </c>
      <c r="H351" s="7">
        <f>AVERAGE(F351:F355)/B$13</f>
        <v>57.80740740740741</v>
      </c>
      <c r="I351" s="7">
        <f>STDEV(F351:F355)/B$13</f>
        <v>0.44918765268549476</v>
      </c>
      <c r="J351" s="7">
        <f>I351/H351*100</f>
        <v>0.77704168519402605</v>
      </c>
    </row>
    <row r="352" spans="1:10" x14ac:dyDescent="0.2">
      <c r="A352" t="s">
        <v>192</v>
      </c>
      <c r="B352" t="s">
        <v>47</v>
      </c>
      <c r="C352">
        <v>67</v>
      </c>
      <c r="D352">
        <v>2</v>
      </c>
      <c r="E352">
        <v>5.2270000000000003</v>
      </c>
      <c r="F352">
        <v>5.2270000000000003</v>
      </c>
      <c r="G352">
        <v>0</v>
      </c>
      <c r="H352" s="7"/>
      <c r="I352" s="7"/>
      <c r="J352" s="7"/>
    </row>
    <row r="353" spans="1:10" x14ac:dyDescent="0.2">
      <c r="A353" t="s">
        <v>192</v>
      </c>
      <c r="B353" t="s">
        <v>47</v>
      </c>
      <c r="C353">
        <v>67</v>
      </c>
      <c r="D353">
        <v>3</v>
      </c>
      <c r="E353">
        <v>5.2249999999999996</v>
      </c>
      <c r="F353">
        <v>5.2249999999999996</v>
      </c>
      <c r="G353">
        <v>0</v>
      </c>
      <c r="H353" s="7"/>
      <c r="I353" s="7"/>
      <c r="J353" s="7"/>
    </row>
    <row r="354" spans="1:10" x14ac:dyDescent="0.2">
      <c r="H354" s="7"/>
      <c r="I354" s="7"/>
      <c r="J354" s="7"/>
    </row>
    <row r="355" spans="1:10" x14ac:dyDescent="0.2">
      <c r="H355" s="7"/>
      <c r="I355" s="7"/>
      <c r="J355" s="7"/>
    </row>
    <row r="356" spans="1:10" x14ac:dyDescent="0.2">
      <c r="A356" t="s">
        <v>197</v>
      </c>
      <c r="B356" t="s">
        <v>49</v>
      </c>
      <c r="C356">
        <v>68</v>
      </c>
      <c r="D356">
        <v>1</v>
      </c>
      <c r="E356">
        <v>3.08</v>
      </c>
      <c r="F356">
        <v>3.08</v>
      </c>
      <c r="G356">
        <v>0</v>
      </c>
      <c r="H356" s="7">
        <f>AVERAGE(F356:F360)/B$13</f>
        <v>34.322222222222223</v>
      </c>
      <c r="I356" s="7">
        <f>STDEV(F356:F360)/B$13</f>
        <v>0.1059932446018836</v>
      </c>
      <c r="J356" s="7">
        <f>I356/H356*100</f>
        <v>0.30881812930299524</v>
      </c>
    </row>
    <row r="357" spans="1:10" x14ac:dyDescent="0.2">
      <c r="A357" t="s">
        <v>197</v>
      </c>
      <c r="B357" t="s">
        <v>49</v>
      </c>
      <c r="C357">
        <v>68</v>
      </c>
      <c r="D357">
        <v>2</v>
      </c>
      <c r="E357">
        <v>3.0990000000000002</v>
      </c>
      <c r="F357">
        <v>3.0990000000000002</v>
      </c>
      <c r="G357">
        <v>0</v>
      </c>
      <c r="H357" s="7"/>
      <c r="I357" s="7"/>
      <c r="J357" s="7"/>
    </row>
    <row r="358" spans="1:10" x14ac:dyDescent="0.2">
      <c r="A358" t="s">
        <v>197</v>
      </c>
      <c r="B358" t="s">
        <v>49</v>
      </c>
      <c r="C358">
        <v>68</v>
      </c>
      <c r="D358">
        <v>3</v>
      </c>
      <c r="E358">
        <v>3.0880000000000001</v>
      </c>
      <c r="F358">
        <v>3.0880000000000001</v>
      </c>
      <c r="G358">
        <v>0</v>
      </c>
      <c r="H358" s="7"/>
      <c r="I358" s="7"/>
      <c r="J358" s="7"/>
    </row>
    <row r="359" spans="1:10" x14ac:dyDescent="0.2"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A361" t="s">
        <v>93</v>
      </c>
      <c r="B361" t="s">
        <v>140</v>
      </c>
      <c r="C361">
        <v>37</v>
      </c>
      <c r="D361">
        <v>1</v>
      </c>
      <c r="E361">
        <v>5.3840000000000003</v>
      </c>
      <c r="G361">
        <v>1</v>
      </c>
      <c r="H361" s="7">
        <f>AVERAGE(F361:F365)/B$13</f>
        <v>62.681481481481477</v>
      </c>
      <c r="I361" s="7">
        <f>STDEV(F361:F365)/B$13</f>
        <v>0.89251574895904051</v>
      </c>
      <c r="J361" s="7">
        <f>I361/H361*100</f>
        <v>1.423890641804189</v>
      </c>
    </row>
    <row r="362" spans="1:10" x14ac:dyDescent="0.2">
      <c r="A362" t="s">
        <v>93</v>
      </c>
      <c r="B362" t="s">
        <v>140</v>
      </c>
      <c r="C362">
        <v>37</v>
      </c>
      <c r="D362">
        <v>2</v>
      </c>
      <c r="E362">
        <v>5.7009999999999996</v>
      </c>
      <c r="F362">
        <v>5.7009999999999996</v>
      </c>
      <c r="G362">
        <v>0</v>
      </c>
      <c r="H362" s="7"/>
      <c r="I362" s="7"/>
      <c r="J362" s="7"/>
    </row>
    <row r="363" spans="1:10" x14ac:dyDescent="0.2">
      <c r="A363" t="s">
        <v>93</v>
      </c>
      <c r="B363" t="s">
        <v>140</v>
      </c>
      <c r="C363">
        <v>37</v>
      </c>
      <c r="D363">
        <v>3</v>
      </c>
      <c r="E363">
        <v>5.55</v>
      </c>
      <c r="F363">
        <v>5.55</v>
      </c>
      <c r="G363">
        <v>0</v>
      </c>
      <c r="H363" s="7"/>
      <c r="I363" s="7"/>
      <c r="J363" s="7"/>
    </row>
    <row r="364" spans="1:10" x14ac:dyDescent="0.2">
      <c r="A364" t="s">
        <v>93</v>
      </c>
      <c r="B364" t="s">
        <v>140</v>
      </c>
      <c r="C364">
        <v>37</v>
      </c>
      <c r="D364">
        <v>4</v>
      </c>
      <c r="E364">
        <v>5.673</v>
      </c>
      <c r="F364">
        <v>5.673</v>
      </c>
      <c r="G364">
        <v>0</v>
      </c>
      <c r="H364" s="7"/>
      <c r="I364" s="7"/>
      <c r="J364" s="7"/>
    </row>
    <row r="365" spans="1:10" x14ac:dyDescent="0.2">
      <c r="H365" s="7"/>
      <c r="I365" s="7"/>
      <c r="J365" s="7"/>
    </row>
    <row r="366" spans="1:10" x14ac:dyDescent="0.2">
      <c r="H366" s="7"/>
      <c r="I366" s="7"/>
      <c r="J366" s="7"/>
    </row>
    <row r="367" spans="1:10" x14ac:dyDescent="0.2">
      <c r="A367" t="s">
        <v>95</v>
      </c>
      <c r="B367" t="s">
        <v>140</v>
      </c>
      <c r="C367">
        <v>38</v>
      </c>
      <c r="D367">
        <v>1</v>
      </c>
      <c r="E367">
        <v>5.5039999999999996</v>
      </c>
      <c r="F367">
        <v>5.5039999999999996</v>
      </c>
      <c r="G367">
        <v>0</v>
      </c>
      <c r="H367" s="7">
        <f>AVERAGE(F367:F371)/B$13</f>
        <v>61.56666666666667</v>
      </c>
      <c r="I367" s="7">
        <f>STDEV(F367:F371)/B$13</f>
        <v>0.82019269039825005</v>
      </c>
      <c r="J367" s="7">
        <f>I367/H367*100</f>
        <v>1.332202529071332</v>
      </c>
    </row>
    <row r="368" spans="1:10" x14ac:dyDescent="0.2">
      <c r="A368" t="s">
        <v>95</v>
      </c>
      <c r="B368" t="s">
        <v>140</v>
      </c>
      <c r="C368">
        <v>38</v>
      </c>
      <c r="D368">
        <v>2</v>
      </c>
      <c r="E368">
        <v>5.4930000000000003</v>
      </c>
      <c r="F368">
        <v>5.4930000000000003</v>
      </c>
      <c r="G368">
        <v>0</v>
      </c>
      <c r="H368" s="7"/>
      <c r="I368" s="7"/>
      <c r="J368" s="7"/>
    </row>
    <row r="369" spans="1:10" x14ac:dyDescent="0.2">
      <c r="A369" t="s">
        <v>95</v>
      </c>
      <c r="B369" t="s">
        <v>140</v>
      </c>
      <c r="C369">
        <v>38</v>
      </c>
      <c r="D369">
        <v>3</v>
      </c>
      <c r="E369">
        <v>5.6260000000000003</v>
      </c>
      <c r="F369">
        <v>5.6260000000000003</v>
      </c>
      <c r="G369">
        <v>0</v>
      </c>
      <c r="H369" s="7"/>
      <c r="I369" s="7"/>
      <c r="J369" s="7"/>
    </row>
    <row r="370" spans="1:10" x14ac:dyDescent="0.2">
      <c r="H370" s="7"/>
      <c r="I370" s="7"/>
      <c r="J370" s="7"/>
    </row>
    <row r="371" spans="1:10" x14ac:dyDescent="0.2">
      <c r="H371" s="7"/>
      <c r="I371" s="7"/>
      <c r="J371" s="7"/>
    </row>
    <row r="372" spans="1:10" x14ac:dyDescent="0.2">
      <c r="A372" t="s">
        <v>96</v>
      </c>
      <c r="B372" t="s">
        <v>140</v>
      </c>
      <c r="C372">
        <v>39</v>
      </c>
      <c r="D372">
        <v>1</v>
      </c>
      <c r="E372">
        <v>5.52</v>
      </c>
      <c r="F372">
        <v>5.52</v>
      </c>
      <c r="G372">
        <v>0</v>
      </c>
      <c r="H372" s="7">
        <f>AVERAGE(F372:F376)/B$13</f>
        <v>61.662962962962972</v>
      </c>
      <c r="I372" s="7">
        <f>STDEV(F372:F376)/B$13</f>
        <v>0.48690675626901209</v>
      </c>
      <c r="J372" s="7">
        <f>I372/H372*100</f>
        <v>0.78962594866138058</v>
      </c>
    </row>
    <row r="373" spans="1:10" x14ac:dyDescent="0.2">
      <c r="A373" t="s">
        <v>96</v>
      </c>
      <c r="B373" t="s">
        <v>140</v>
      </c>
      <c r="C373">
        <v>39</v>
      </c>
      <c r="D373">
        <v>2</v>
      </c>
      <c r="E373">
        <v>5.5289999999999999</v>
      </c>
      <c r="F373">
        <v>5.5289999999999999</v>
      </c>
      <c r="G373">
        <v>0</v>
      </c>
      <c r="H373" s="7"/>
      <c r="I373" s="7"/>
      <c r="J373" s="7"/>
    </row>
    <row r="374" spans="1:10" x14ac:dyDescent="0.2">
      <c r="A374" t="s">
        <v>96</v>
      </c>
      <c r="B374" t="s">
        <v>140</v>
      </c>
      <c r="C374">
        <v>39</v>
      </c>
      <c r="D374">
        <v>3</v>
      </c>
      <c r="E374">
        <v>5.6</v>
      </c>
      <c r="F374">
        <v>5.6</v>
      </c>
      <c r="G374">
        <v>0</v>
      </c>
      <c r="H374" s="7"/>
      <c r="I374" s="7"/>
      <c r="J374" s="7"/>
    </row>
    <row r="375" spans="1:10" x14ac:dyDescent="0.2">
      <c r="H375" s="7"/>
      <c r="I375" s="7"/>
      <c r="J375" s="7"/>
    </row>
    <row r="376" spans="1:10" x14ac:dyDescent="0.2">
      <c r="H376" s="7"/>
      <c r="I376" s="7"/>
      <c r="J376" s="7"/>
    </row>
    <row r="377" spans="1:10" x14ac:dyDescent="0.2">
      <c r="A377" t="s">
        <v>97</v>
      </c>
      <c r="B377" t="s">
        <v>141</v>
      </c>
      <c r="C377">
        <v>40</v>
      </c>
      <c r="D377">
        <v>1</v>
      </c>
      <c r="E377">
        <v>5.859</v>
      </c>
      <c r="F377">
        <v>5.859</v>
      </c>
      <c r="G377">
        <v>0</v>
      </c>
      <c r="H377" s="7">
        <f>AVERAGE(F377:F381)/B$13</f>
        <v>65.55185185185185</v>
      </c>
      <c r="I377" s="7">
        <f>STDEV(F377:F381)/B$13</f>
        <v>0.61757523991391838</v>
      </c>
      <c r="J377" s="7">
        <f>I377/H377*100</f>
        <v>0.94211715225017212</v>
      </c>
    </row>
    <row r="378" spans="1:10" x14ac:dyDescent="0.2">
      <c r="A378" t="s">
        <v>97</v>
      </c>
      <c r="B378" t="s">
        <v>141</v>
      </c>
      <c r="C378">
        <v>40</v>
      </c>
      <c r="D378">
        <v>2</v>
      </c>
      <c r="E378">
        <v>5.9630000000000001</v>
      </c>
      <c r="F378">
        <v>5.9630000000000001</v>
      </c>
      <c r="G378">
        <v>0</v>
      </c>
      <c r="H378" s="7"/>
      <c r="I378" s="7"/>
      <c r="J378" s="7"/>
    </row>
    <row r="379" spans="1:10" x14ac:dyDescent="0.2">
      <c r="A379" t="s">
        <v>97</v>
      </c>
      <c r="B379" t="s">
        <v>141</v>
      </c>
      <c r="C379">
        <v>40</v>
      </c>
      <c r="D379">
        <v>3</v>
      </c>
      <c r="E379">
        <v>5.8769999999999998</v>
      </c>
      <c r="F379">
        <v>5.8769999999999998</v>
      </c>
      <c r="G379">
        <v>0</v>
      </c>
      <c r="H379" s="7"/>
      <c r="I379" s="7"/>
      <c r="J379" s="7"/>
    </row>
    <row r="380" spans="1:10" x14ac:dyDescent="0.2">
      <c r="H380" s="7"/>
      <c r="I380" s="7"/>
      <c r="J380" s="7"/>
    </row>
    <row r="381" spans="1:10" x14ac:dyDescent="0.2">
      <c r="H381" s="7"/>
      <c r="I381" s="7"/>
      <c r="J381" s="7"/>
    </row>
    <row r="382" spans="1:10" x14ac:dyDescent="0.2">
      <c r="A382" t="s">
        <v>99</v>
      </c>
      <c r="B382" t="s">
        <v>141</v>
      </c>
      <c r="C382">
        <v>41</v>
      </c>
      <c r="D382">
        <v>1</v>
      </c>
      <c r="E382">
        <v>5.5469999999999997</v>
      </c>
      <c r="F382">
        <v>5.5469999999999997</v>
      </c>
      <c r="G382">
        <v>0</v>
      </c>
      <c r="H382" s="7">
        <f>AVERAGE(F382:F386)/B$13</f>
        <v>61.951851851851856</v>
      </c>
      <c r="I382" s="7">
        <f>STDEV(F382:F386)/B$13</f>
        <v>0.28660062403190184</v>
      </c>
      <c r="J382" s="7">
        <f>I382/H382*100</f>
        <v>0.46261833256778562</v>
      </c>
    </row>
    <row r="383" spans="1:10" x14ac:dyDescent="0.2">
      <c r="A383" t="s">
        <v>99</v>
      </c>
      <c r="B383" t="s">
        <v>141</v>
      </c>
      <c r="C383">
        <v>41</v>
      </c>
      <c r="D383">
        <v>2</v>
      </c>
      <c r="E383">
        <v>5.5970000000000004</v>
      </c>
      <c r="F383">
        <v>5.5970000000000004</v>
      </c>
      <c r="G383">
        <v>0</v>
      </c>
      <c r="H383" s="7"/>
      <c r="I383" s="7"/>
      <c r="J383" s="7"/>
    </row>
    <row r="384" spans="1:10" x14ac:dyDescent="0.2">
      <c r="A384" t="s">
        <v>99</v>
      </c>
      <c r="B384" t="s">
        <v>141</v>
      </c>
      <c r="C384">
        <v>41</v>
      </c>
      <c r="D384">
        <v>3</v>
      </c>
      <c r="E384">
        <v>5.5830000000000002</v>
      </c>
      <c r="F384">
        <v>5.5830000000000002</v>
      </c>
      <c r="G384">
        <v>0</v>
      </c>
      <c r="H384" s="7"/>
      <c r="I384" s="7"/>
      <c r="J384" s="7"/>
    </row>
    <row r="385" spans="1:10" x14ac:dyDescent="0.2">
      <c r="H385" s="7"/>
      <c r="I385" s="7"/>
      <c r="J385" s="7"/>
    </row>
    <row r="386" spans="1:10" x14ac:dyDescent="0.2">
      <c r="H386" s="7"/>
      <c r="I386" s="7"/>
      <c r="J386" s="7"/>
    </row>
    <row r="387" spans="1:10" x14ac:dyDescent="0.2">
      <c r="A387" t="s">
        <v>100</v>
      </c>
      <c r="B387" t="s">
        <v>141</v>
      </c>
      <c r="C387">
        <v>42</v>
      </c>
      <c r="D387">
        <v>1</v>
      </c>
      <c r="E387">
        <v>6.1760000000000002</v>
      </c>
      <c r="G387">
        <v>1</v>
      </c>
      <c r="H387" s="7">
        <f>AVERAGE(F387:F391)/B$13</f>
        <v>61.503703703703714</v>
      </c>
      <c r="I387" s="7">
        <f>STDEV(F387:F391)/B$13</f>
        <v>1.0099708670369543</v>
      </c>
      <c r="J387" s="7">
        <f>I387/H387*100</f>
        <v>1.6421301583763555</v>
      </c>
    </row>
    <row r="388" spans="1:10" x14ac:dyDescent="0.2">
      <c r="A388" t="s">
        <v>100</v>
      </c>
      <c r="B388" t="s">
        <v>141</v>
      </c>
      <c r="C388">
        <v>42</v>
      </c>
      <c r="D388">
        <v>2</v>
      </c>
      <c r="E388">
        <v>5.4550000000000001</v>
      </c>
      <c r="F388">
        <v>5.4550000000000001</v>
      </c>
      <c r="G388">
        <v>0</v>
      </c>
      <c r="H388" s="7"/>
      <c r="I388" s="7"/>
      <c r="J388" s="7"/>
    </row>
    <row r="389" spans="1:10" x14ac:dyDescent="0.2">
      <c r="A389" t="s">
        <v>100</v>
      </c>
      <c r="B389" t="s">
        <v>141</v>
      </c>
      <c r="C389">
        <v>42</v>
      </c>
      <c r="D389">
        <v>3</v>
      </c>
      <c r="E389">
        <v>5.6340000000000003</v>
      </c>
      <c r="F389">
        <v>5.6340000000000003</v>
      </c>
      <c r="G389">
        <v>0</v>
      </c>
      <c r="H389" s="7"/>
      <c r="I389" s="7"/>
      <c r="J389" s="7"/>
    </row>
    <row r="390" spans="1:10" x14ac:dyDescent="0.2">
      <c r="A390" t="s">
        <v>100</v>
      </c>
      <c r="B390" t="s">
        <v>141</v>
      </c>
      <c r="C390">
        <v>42</v>
      </c>
      <c r="D390">
        <v>4</v>
      </c>
      <c r="E390">
        <v>5.5170000000000003</v>
      </c>
      <c r="F390">
        <v>5.5170000000000003</v>
      </c>
      <c r="G390">
        <v>0</v>
      </c>
      <c r="H390" s="7"/>
      <c r="I390" s="7"/>
      <c r="J390" s="7"/>
    </row>
    <row r="391" spans="1:10" x14ac:dyDescent="0.2"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A393" t="s">
        <v>101</v>
      </c>
      <c r="B393" t="s">
        <v>35</v>
      </c>
      <c r="C393">
        <v>0</v>
      </c>
      <c r="D393">
        <v>1</v>
      </c>
      <c r="E393">
        <v>0.1739</v>
      </c>
      <c r="F393">
        <v>0.1739</v>
      </c>
      <c r="G393">
        <v>0</v>
      </c>
      <c r="H393" s="7">
        <f>AVERAGE(F393:F397)/B$13</f>
        <v>1.1655555555555555</v>
      </c>
      <c r="I393" s="7">
        <f>STDEV(F393:F397)/B$13</f>
        <v>1.0260141023746239</v>
      </c>
      <c r="J393" s="7">
        <f>I393/H393*100</f>
        <v>88.027902014982047</v>
      </c>
    </row>
    <row r="394" spans="1:10" x14ac:dyDescent="0.2">
      <c r="A394" t="s">
        <v>101</v>
      </c>
      <c r="B394" t="s">
        <v>35</v>
      </c>
      <c r="C394">
        <v>0</v>
      </c>
      <c r="D394">
        <v>2</v>
      </c>
      <c r="E394">
        <v>0</v>
      </c>
      <c r="F394">
        <v>0</v>
      </c>
      <c r="G394">
        <v>0</v>
      </c>
      <c r="H394" s="7"/>
      <c r="I394" s="7"/>
      <c r="J394" s="7"/>
    </row>
    <row r="395" spans="1:10" x14ac:dyDescent="0.2">
      <c r="A395" t="s">
        <v>101</v>
      </c>
      <c r="B395" t="s">
        <v>35</v>
      </c>
      <c r="C395">
        <v>0</v>
      </c>
      <c r="D395">
        <v>3</v>
      </c>
      <c r="E395">
        <v>0.14080000000000001</v>
      </c>
      <c r="F395">
        <v>0.14080000000000001</v>
      </c>
      <c r="G395">
        <v>0</v>
      </c>
      <c r="H395" s="7"/>
      <c r="I395" s="7"/>
      <c r="J395" s="7"/>
    </row>
    <row r="396" spans="1:10" x14ac:dyDescent="0.2">
      <c r="H396" s="7"/>
      <c r="I396" s="7"/>
      <c r="J396" s="7"/>
    </row>
    <row r="397" spans="1:10" x14ac:dyDescent="0.2">
      <c r="H397" s="7"/>
      <c r="I397" s="7"/>
      <c r="J397" s="7"/>
    </row>
    <row r="398" spans="1:10" x14ac:dyDescent="0.2">
      <c r="A398" t="s">
        <v>101</v>
      </c>
      <c r="B398" t="s">
        <v>35</v>
      </c>
      <c r="C398">
        <v>0</v>
      </c>
      <c r="D398">
        <v>1</v>
      </c>
      <c r="E398">
        <v>0</v>
      </c>
      <c r="F398">
        <v>0</v>
      </c>
      <c r="G398">
        <v>0</v>
      </c>
      <c r="H398" s="7">
        <f>AVERAGE(F398:F402)/B$13</f>
        <v>0.53037037037037038</v>
      </c>
      <c r="I398" s="7">
        <f>STDEV(F398:F402)/B$13</f>
        <v>0.91862842831060465</v>
      </c>
      <c r="J398" s="7">
        <f>I398/H398*100</f>
        <v>173.20508075688775</v>
      </c>
    </row>
    <row r="399" spans="1:10" x14ac:dyDescent="0.2">
      <c r="A399" t="s">
        <v>101</v>
      </c>
      <c r="B399" t="s">
        <v>35</v>
      </c>
      <c r="C399">
        <v>0</v>
      </c>
      <c r="D399">
        <v>2</v>
      </c>
      <c r="E399">
        <v>0</v>
      </c>
      <c r="F399">
        <v>0</v>
      </c>
      <c r="G399">
        <v>0</v>
      </c>
      <c r="H399" s="7"/>
      <c r="I399" s="7"/>
      <c r="J399" s="7"/>
    </row>
    <row r="400" spans="1:10" x14ac:dyDescent="0.2">
      <c r="A400" t="s">
        <v>101</v>
      </c>
      <c r="B400" t="s">
        <v>35</v>
      </c>
      <c r="C400">
        <v>0</v>
      </c>
      <c r="D400">
        <v>3</v>
      </c>
      <c r="E400">
        <v>0.14319999999999999</v>
      </c>
      <c r="F400">
        <v>0.14319999999999999</v>
      </c>
      <c r="G400">
        <v>0</v>
      </c>
      <c r="H400" s="7"/>
      <c r="I400" s="7"/>
      <c r="J400" s="7"/>
    </row>
    <row r="401" spans="1:10" x14ac:dyDescent="0.2">
      <c r="H401" s="7"/>
      <c r="I401" s="7"/>
      <c r="J401" s="7"/>
    </row>
    <row r="402" spans="1:10" x14ac:dyDescent="0.2">
      <c r="H402" s="7"/>
      <c r="I402" s="7"/>
      <c r="J402" s="7"/>
    </row>
    <row r="403" spans="1:10" x14ac:dyDescent="0.2">
      <c r="A403" t="s">
        <v>101</v>
      </c>
      <c r="B403" t="s">
        <v>35</v>
      </c>
      <c r="C403">
        <v>0</v>
      </c>
      <c r="D403">
        <v>1</v>
      </c>
      <c r="E403">
        <v>0</v>
      </c>
      <c r="F403">
        <v>0</v>
      </c>
      <c r="G403">
        <v>0</v>
      </c>
      <c r="H403" s="7">
        <f>AVERAGE(F403:F407)/B$13</f>
        <v>0.39481481481481484</v>
      </c>
      <c r="I403" s="7">
        <f>STDEV(F403:F407)/B$13</f>
        <v>0.6838393188401567</v>
      </c>
      <c r="J403" s="7">
        <f>I403/H403*100</f>
        <v>173.2050807568877</v>
      </c>
    </row>
    <row r="404" spans="1:10" x14ac:dyDescent="0.2">
      <c r="A404" t="s">
        <v>101</v>
      </c>
      <c r="B404" t="s">
        <v>35</v>
      </c>
      <c r="C404">
        <v>0</v>
      </c>
      <c r="D404">
        <v>2</v>
      </c>
      <c r="E404">
        <v>0.1066</v>
      </c>
      <c r="F404">
        <v>0.1066</v>
      </c>
      <c r="G404">
        <v>0</v>
      </c>
      <c r="H404" s="7"/>
      <c r="I404" s="7"/>
      <c r="J404" s="7"/>
    </row>
    <row r="405" spans="1:10" x14ac:dyDescent="0.2">
      <c r="A405" t="s">
        <v>101</v>
      </c>
      <c r="B405" t="s">
        <v>35</v>
      </c>
      <c r="C405">
        <v>0</v>
      </c>
      <c r="D405">
        <v>3</v>
      </c>
      <c r="E405">
        <v>0</v>
      </c>
      <c r="F405">
        <v>0</v>
      </c>
      <c r="G405">
        <v>0</v>
      </c>
      <c r="H405" s="7"/>
      <c r="I405" s="7"/>
      <c r="J405" s="7"/>
    </row>
    <row r="406" spans="1:10" x14ac:dyDescent="0.2">
      <c r="H406" s="7"/>
      <c r="I406" s="7"/>
      <c r="J406" s="7"/>
    </row>
    <row r="407" spans="1:10" x14ac:dyDescent="0.2">
      <c r="H407" s="7"/>
      <c r="I407" s="7"/>
      <c r="J407" s="7"/>
    </row>
    <row r="408" spans="1:10" x14ac:dyDescent="0.2">
      <c r="A408" t="s">
        <v>188</v>
      </c>
      <c r="B408" t="s">
        <v>45</v>
      </c>
      <c r="C408">
        <v>6</v>
      </c>
      <c r="D408">
        <v>1</v>
      </c>
      <c r="E408">
        <v>7.1840000000000002</v>
      </c>
      <c r="F408">
        <v>7.1840000000000002</v>
      </c>
      <c r="G408">
        <v>0</v>
      </c>
      <c r="H408" s="7">
        <f>AVERAGE(F408:F412)/B$13</f>
        <v>79.985185185185188</v>
      </c>
      <c r="I408" s="7">
        <f>STDEV(F408:F412)/B$13</f>
        <v>0.98791046061335552</v>
      </c>
      <c r="J408" s="7">
        <f>I408/H408*100</f>
        <v>1.2351168011002314</v>
      </c>
    </row>
    <row r="409" spans="1:10" x14ac:dyDescent="0.2">
      <c r="A409" t="s">
        <v>188</v>
      </c>
      <c r="B409" t="s">
        <v>45</v>
      </c>
      <c r="C409">
        <v>6</v>
      </c>
      <c r="D409">
        <v>2</v>
      </c>
      <c r="E409">
        <v>7.4749999999999996</v>
      </c>
      <c r="G409">
        <v>1</v>
      </c>
      <c r="H409" s="7"/>
      <c r="I409" s="7"/>
      <c r="J409" s="7"/>
    </row>
    <row r="410" spans="1:10" x14ac:dyDescent="0.2">
      <c r="A410" t="s">
        <v>188</v>
      </c>
      <c r="B410" t="s">
        <v>45</v>
      </c>
      <c r="C410">
        <v>6</v>
      </c>
      <c r="D410">
        <v>3</v>
      </c>
      <c r="E410">
        <v>7.2939999999999996</v>
      </c>
      <c r="F410">
        <v>7.2939999999999996</v>
      </c>
      <c r="G410">
        <v>0</v>
      </c>
      <c r="H410" s="7"/>
      <c r="I410" s="7"/>
      <c r="J410" s="7"/>
    </row>
    <row r="411" spans="1:10" x14ac:dyDescent="0.2">
      <c r="A411" t="s">
        <v>188</v>
      </c>
      <c r="B411" t="s">
        <v>45</v>
      </c>
      <c r="C411">
        <v>6</v>
      </c>
      <c r="D411">
        <v>4</v>
      </c>
      <c r="E411">
        <v>7.1180000000000003</v>
      </c>
      <c r="F411">
        <v>7.1180000000000003</v>
      </c>
      <c r="G411">
        <v>0</v>
      </c>
      <c r="H411" s="7"/>
      <c r="I411" s="7"/>
      <c r="J411" s="7"/>
    </row>
    <row r="412" spans="1:10" x14ac:dyDescent="0.2"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A414" t="s">
        <v>193</v>
      </c>
      <c r="B414" t="s">
        <v>47</v>
      </c>
      <c r="C414">
        <v>7</v>
      </c>
      <c r="D414">
        <v>1</v>
      </c>
      <c r="E414">
        <v>5.0970000000000004</v>
      </c>
      <c r="F414">
        <v>5.0970000000000004</v>
      </c>
      <c r="G414">
        <v>0</v>
      </c>
      <c r="H414" s="7">
        <f>AVERAGE(F414:F418)/B$13</f>
        <v>56.525925925925932</v>
      </c>
      <c r="I414" s="7">
        <f>STDEV(F414:F418)/B$13</f>
        <v>0.33004551375872704</v>
      </c>
      <c r="J414" s="7">
        <f>I414/H414*100</f>
        <v>0.58388342756425293</v>
      </c>
    </row>
    <row r="415" spans="1:10" x14ac:dyDescent="0.2">
      <c r="A415" t="s">
        <v>193</v>
      </c>
      <c r="B415" t="s">
        <v>47</v>
      </c>
      <c r="C415">
        <v>7</v>
      </c>
      <c r="D415">
        <v>2</v>
      </c>
      <c r="E415">
        <v>5.0540000000000003</v>
      </c>
      <c r="F415">
        <v>5.0540000000000003</v>
      </c>
      <c r="G415">
        <v>0</v>
      </c>
      <c r="H415" s="7"/>
      <c r="I415" s="7"/>
      <c r="J415" s="7"/>
    </row>
    <row r="416" spans="1:10" x14ac:dyDescent="0.2">
      <c r="A416" t="s">
        <v>193</v>
      </c>
      <c r="B416" t="s">
        <v>47</v>
      </c>
      <c r="C416">
        <v>7</v>
      </c>
      <c r="D416">
        <v>3</v>
      </c>
      <c r="E416">
        <v>5.1109999999999998</v>
      </c>
      <c r="F416">
        <v>5.1109999999999998</v>
      </c>
      <c r="G416">
        <v>0</v>
      </c>
      <c r="H416" s="7"/>
      <c r="I416" s="7"/>
      <c r="J416" s="7"/>
    </row>
    <row r="417" spans="1:10" x14ac:dyDescent="0.2"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A419" t="s">
        <v>198</v>
      </c>
      <c r="B419" t="s">
        <v>49</v>
      </c>
      <c r="C419">
        <v>8</v>
      </c>
      <c r="D419">
        <v>1</v>
      </c>
      <c r="E419">
        <v>3.3069999999999999</v>
      </c>
      <c r="F419">
        <v>3.3069999999999999</v>
      </c>
      <c r="G419">
        <v>0</v>
      </c>
      <c r="H419" s="7">
        <f>AVERAGE(F419:F423)/B$13</f>
        <v>36.629629629629633</v>
      </c>
      <c r="I419" s="7">
        <f>STDEV(F419:F423)/B$13</f>
        <v>0.471709961804756</v>
      </c>
      <c r="J419" s="7">
        <f>I419/H419*100</f>
        <v>1.2877825044214772</v>
      </c>
    </row>
    <row r="420" spans="1:10" x14ac:dyDescent="0.2">
      <c r="A420" t="s">
        <v>198</v>
      </c>
      <c r="B420" t="s">
        <v>49</v>
      </c>
      <c r="C420">
        <v>8</v>
      </c>
      <c r="D420">
        <v>2</v>
      </c>
      <c r="E420">
        <v>3.25</v>
      </c>
      <c r="F420">
        <v>3.25</v>
      </c>
      <c r="G420">
        <v>0</v>
      </c>
      <c r="H420" s="7"/>
      <c r="I420" s="7"/>
      <c r="J420" s="7"/>
    </row>
    <row r="421" spans="1:10" x14ac:dyDescent="0.2">
      <c r="A421" t="s">
        <v>198</v>
      </c>
      <c r="B421" t="s">
        <v>49</v>
      </c>
      <c r="C421">
        <v>8</v>
      </c>
      <c r="D421">
        <v>3</v>
      </c>
      <c r="E421">
        <v>3.3330000000000002</v>
      </c>
      <c r="F421">
        <v>3.3330000000000002</v>
      </c>
      <c r="G421">
        <v>0</v>
      </c>
      <c r="H421" s="7"/>
      <c r="I421" s="7"/>
      <c r="J421" s="7"/>
    </row>
    <row r="422" spans="1:10" x14ac:dyDescent="0.2">
      <c r="H422" s="7"/>
      <c r="I422" s="7"/>
      <c r="J422" s="7"/>
    </row>
    <row r="423" spans="1:10" x14ac:dyDescent="0.2">
      <c r="H423" s="7"/>
      <c r="I423" s="7"/>
      <c r="J423" s="7"/>
    </row>
    <row r="424" spans="1:10" x14ac:dyDescent="0.2">
      <c r="A424" t="s">
        <v>102</v>
      </c>
      <c r="B424" t="s">
        <v>35</v>
      </c>
      <c r="C424">
        <v>0</v>
      </c>
      <c r="D424">
        <v>1</v>
      </c>
      <c r="E424">
        <v>0.16739999999999999</v>
      </c>
      <c r="F424">
        <v>0.16739999999999999</v>
      </c>
      <c r="G424">
        <v>0</v>
      </c>
      <c r="H424" s="7">
        <f>AVERAGE(F424:F428)/B$13</f>
        <v>1.7144444444444444</v>
      </c>
      <c r="I424" s="7">
        <f>STDEV(F424:F428)/B$13</f>
        <v>0.74573106064774841</v>
      </c>
      <c r="J424" s="7">
        <f>I424/H424*100</f>
        <v>43.496951042318443</v>
      </c>
    </row>
    <row r="425" spans="1:10" x14ac:dyDescent="0.2">
      <c r="A425" t="s">
        <v>102</v>
      </c>
      <c r="B425" t="s">
        <v>35</v>
      </c>
      <c r="C425">
        <v>0</v>
      </c>
      <c r="D425">
        <v>2</v>
      </c>
      <c r="E425">
        <v>0.21390000000000001</v>
      </c>
      <c r="F425">
        <v>0.21390000000000001</v>
      </c>
      <c r="G425">
        <v>0</v>
      </c>
      <c r="H425" s="7"/>
      <c r="I425" s="7"/>
      <c r="J425" s="7"/>
    </row>
    <row r="426" spans="1:10" x14ac:dyDescent="0.2">
      <c r="A426" t="s">
        <v>102</v>
      </c>
      <c r="B426" t="s">
        <v>35</v>
      </c>
      <c r="C426">
        <v>0</v>
      </c>
      <c r="D426">
        <v>3</v>
      </c>
      <c r="E426">
        <v>0</v>
      </c>
      <c r="G426">
        <v>1</v>
      </c>
      <c r="H426" s="7"/>
      <c r="I426" s="7"/>
      <c r="J426" s="7"/>
    </row>
    <row r="427" spans="1:10" x14ac:dyDescent="0.2">
      <c r="A427" t="s">
        <v>102</v>
      </c>
      <c r="B427" t="s">
        <v>35</v>
      </c>
      <c r="C427">
        <v>0</v>
      </c>
      <c r="D427">
        <v>4</v>
      </c>
      <c r="E427">
        <v>8.1600000000000006E-2</v>
      </c>
      <c r="F427">
        <v>8.1600000000000006E-2</v>
      </c>
      <c r="G427">
        <v>0</v>
      </c>
      <c r="H427" s="7"/>
      <c r="I427" s="7"/>
      <c r="J427" s="7"/>
    </row>
    <row r="428" spans="1:10" x14ac:dyDescent="0.2">
      <c r="H428" s="7"/>
      <c r="I428" s="7"/>
      <c r="J428" s="7"/>
    </row>
    <row r="429" spans="1:10" x14ac:dyDescent="0.2">
      <c r="H429" s="7"/>
      <c r="I429" s="7"/>
      <c r="J429" s="7"/>
    </row>
    <row r="430" spans="1:10" x14ac:dyDescent="0.2">
      <c r="A430" t="s">
        <v>102</v>
      </c>
      <c r="B430" t="s">
        <v>35</v>
      </c>
      <c r="C430">
        <v>0</v>
      </c>
      <c r="D430">
        <v>1</v>
      </c>
      <c r="E430">
        <v>0.1575</v>
      </c>
      <c r="F430">
        <v>0.1575</v>
      </c>
      <c r="G430">
        <v>0</v>
      </c>
      <c r="H430" s="7">
        <f>AVERAGE(F430:F434)/B$13</f>
        <v>0.99888888888888883</v>
      </c>
      <c r="I430" s="7">
        <f>STDEV(F430:F434)/B$13</f>
        <v>0.90092750561317114</v>
      </c>
      <c r="J430" s="7">
        <f>I430/H430*100</f>
        <v>90.192964966835831</v>
      </c>
    </row>
    <row r="431" spans="1:10" x14ac:dyDescent="0.2">
      <c r="A431" t="s">
        <v>102</v>
      </c>
      <c r="B431" t="s">
        <v>35</v>
      </c>
      <c r="C431">
        <v>0</v>
      </c>
      <c r="D431">
        <v>2</v>
      </c>
      <c r="E431">
        <v>0</v>
      </c>
      <c r="F431">
        <v>0</v>
      </c>
      <c r="G431">
        <v>0</v>
      </c>
      <c r="H431" s="7"/>
      <c r="I431" s="7"/>
      <c r="J431" s="7"/>
    </row>
    <row r="432" spans="1:10" x14ac:dyDescent="0.2">
      <c r="A432" t="s">
        <v>102</v>
      </c>
      <c r="B432" t="s">
        <v>35</v>
      </c>
      <c r="C432">
        <v>0</v>
      </c>
      <c r="D432">
        <v>3</v>
      </c>
      <c r="E432">
        <v>0.11219999999999999</v>
      </c>
      <c r="F432">
        <v>0.11219999999999999</v>
      </c>
      <c r="G432">
        <v>0</v>
      </c>
      <c r="H432" s="7"/>
      <c r="I432" s="7"/>
      <c r="J432" s="7"/>
    </row>
    <row r="433" spans="1:10" x14ac:dyDescent="0.2">
      <c r="H433" s="7"/>
      <c r="I433" s="7"/>
      <c r="J433" s="7"/>
    </row>
    <row r="434" spans="1:10" x14ac:dyDescent="0.2">
      <c r="H434" s="7"/>
      <c r="I434" s="7"/>
      <c r="J434" s="7"/>
    </row>
    <row r="435" spans="1:10" x14ac:dyDescent="0.2">
      <c r="A435" t="s">
        <v>102</v>
      </c>
      <c r="B435" t="s">
        <v>35</v>
      </c>
      <c r="C435">
        <v>0</v>
      </c>
      <c r="D435">
        <v>1</v>
      </c>
      <c r="E435">
        <v>0</v>
      </c>
      <c r="F435">
        <v>0</v>
      </c>
      <c r="G435">
        <v>0</v>
      </c>
      <c r="H435" s="7">
        <f>AVERAGE(F435:F439)/B$13</f>
        <v>0.3918518518518519</v>
      </c>
      <c r="I435" s="7">
        <f>STDEV(F435:F439)/B$13</f>
        <v>0.67870731644736015</v>
      </c>
      <c r="J435" s="7">
        <f>I435/H435*100</f>
        <v>173.20508075688775</v>
      </c>
    </row>
    <row r="436" spans="1:10" x14ac:dyDescent="0.2">
      <c r="A436" t="s">
        <v>102</v>
      </c>
      <c r="B436" t="s">
        <v>35</v>
      </c>
      <c r="C436">
        <v>0</v>
      </c>
      <c r="D436">
        <v>2</v>
      </c>
      <c r="E436">
        <v>0</v>
      </c>
      <c r="F436">
        <v>0</v>
      </c>
      <c r="G436">
        <v>0</v>
      </c>
      <c r="H436" s="7"/>
      <c r="I436" s="7"/>
      <c r="J436" s="7"/>
    </row>
    <row r="437" spans="1:10" x14ac:dyDescent="0.2">
      <c r="A437" t="s">
        <v>102</v>
      </c>
      <c r="B437" t="s">
        <v>35</v>
      </c>
      <c r="C437">
        <v>0</v>
      </c>
      <c r="D437">
        <v>3</v>
      </c>
      <c r="E437">
        <v>0.10580000000000001</v>
      </c>
      <c r="F437">
        <v>0.10580000000000001</v>
      </c>
      <c r="G437">
        <v>0</v>
      </c>
      <c r="H437" s="7"/>
      <c r="I437" s="7"/>
      <c r="J437" s="7"/>
    </row>
    <row r="438" spans="1:10" x14ac:dyDescent="0.2">
      <c r="H438" s="7"/>
      <c r="I438" s="7"/>
      <c r="J438" s="7"/>
    </row>
    <row r="439" spans="1:10" x14ac:dyDescent="0.2">
      <c r="H439" s="7"/>
      <c r="I439" s="7"/>
      <c r="J439" s="7"/>
    </row>
    <row r="440" spans="1:10" x14ac:dyDescent="0.2">
      <c r="H440" s="7"/>
      <c r="I440" s="7"/>
      <c r="J440" s="7"/>
    </row>
    <row r="441" spans="1:10" x14ac:dyDescent="0.2">
      <c r="H441" s="7"/>
      <c r="I441" s="7"/>
      <c r="J441" s="7"/>
    </row>
    <row r="442" spans="1:10" x14ac:dyDescent="0.2"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H444" s="7"/>
      <c r="I444" s="7"/>
      <c r="J444" s="7"/>
    </row>
    <row r="445" spans="1:10" x14ac:dyDescent="0.2">
      <c r="H445" s="7"/>
      <c r="I445" s="7"/>
      <c r="J445" s="7"/>
    </row>
    <row r="446" spans="1:10" x14ac:dyDescent="0.2">
      <c r="H446" s="7"/>
      <c r="I446" s="7"/>
      <c r="J446" s="7"/>
    </row>
    <row r="447" spans="1:10" x14ac:dyDescent="0.2">
      <c r="H447" s="7"/>
      <c r="I447" s="7"/>
      <c r="J447" s="7"/>
    </row>
    <row r="448" spans="1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D811-4835-064B-AF59-9AA1EC5CED44}">
  <sheetPr codeName="Sheet5"/>
  <dimension ref="A1:AD500"/>
  <sheetViews>
    <sheetView topLeftCell="A203" workbookViewId="0">
      <selection activeCell="F241" sqref="F241"/>
    </sheetView>
  </sheetViews>
  <sheetFormatPr baseColWidth="10" defaultRowHeight="16" x14ac:dyDescent="0.2"/>
  <cols>
    <col min="2" max="2" width="36.1640625" bestFit="1" customWidth="1"/>
    <col min="12" max="12" width="4.33203125" bestFit="1" customWidth="1"/>
    <col min="13" max="13" width="9.5" bestFit="1" customWidth="1"/>
    <col min="14" max="14" width="36.1640625" bestFit="1" customWidth="1"/>
    <col min="21" max="22" width="21.1640625" bestFit="1" customWidth="1"/>
  </cols>
  <sheetData>
    <row r="1" spans="1:30" x14ac:dyDescent="0.2">
      <c r="A1" s="1" t="s">
        <v>0</v>
      </c>
      <c r="B1" s="2">
        <v>44547.659849537034</v>
      </c>
      <c r="C1" s="1"/>
      <c r="D1" s="1" t="s">
        <v>1</v>
      </c>
      <c r="E1" s="3"/>
      <c r="L1" s="4" t="str">
        <f>AE2114_SDOMGH_DOC!C17</f>
        <v>Vial</v>
      </c>
      <c r="M1" s="4" t="str">
        <f>AE2114_SDOMGH_DOC!A17</f>
        <v>Sample ID</v>
      </c>
      <c r="N1" s="4" t="str">
        <f>AE2114_SDOMGH_DOC!B17</f>
        <v>Sample Name</v>
      </c>
      <c r="O1" s="4" t="str">
        <f>AE2114_SDOMGH_DOC!H17</f>
        <v>Ave</v>
      </c>
      <c r="P1" s="4" t="str">
        <f>AE2114_SDOMGH_DOC!I17</f>
        <v>Sd</v>
      </c>
      <c r="Q1" s="4" t="s">
        <v>2</v>
      </c>
      <c r="R1" s="4"/>
      <c r="S1" s="4"/>
      <c r="T1" s="4"/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7</v>
      </c>
      <c r="AD1" t="s">
        <v>8</v>
      </c>
    </row>
    <row r="2" spans="1:30" x14ac:dyDescent="0.2">
      <c r="A2" s="1"/>
      <c r="B2" s="5"/>
      <c r="C2" s="1"/>
      <c r="D2" s="1"/>
      <c r="E2" s="1"/>
      <c r="L2" s="4"/>
      <c r="M2" s="4"/>
      <c r="N2" s="4"/>
      <c r="O2" s="6">
        <f>AVERAGE(AE2114_SDOMGH_DOC!$O$3:$O$22)</f>
        <v>0.90250528487263471</v>
      </c>
      <c r="P2" s="6"/>
      <c r="Q2" s="6">
        <f>(O2)</f>
        <v>0.90250528487263471</v>
      </c>
      <c r="R2" s="6"/>
      <c r="S2" s="6"/>
      <c r="T2" s="6"/>
      <c r="U2" s="7"/>
      <c r="V2" s="7"/>
      <c r="W2" s="7"/>
      <c r="X2" s="7">
        <v>0</v>
      </c>
      <c r="Y2" t="str">
        <f t="shared" ref="Y2:AC28" si="0">B28</f>
        <v>Nano 12/16/2021 (POURED DAY BEFORE)</v>
      </c>
      <c r="Z2">
        <f t="shared" si="0"/>
        <v>1</v>
      </c>
      <c r="AA2">
        <f t="shared" si="0"/>
        <v>1</v>
      </c>
      <c r="AB2">
        <f t="shared" si="0"/>
        <v>0.4597</v>
      </c>
      <c r="AD2">
        <f t="shared" ref="AD2:AD28" si="1">G28</f>
        <v>1</v>
      </c>
    </row>
    <row r="3" spans="1:30" x14ac:dyDescent="0.2">
      <c r="A3" s="1" t="s">
        <v>9</v>
      </c>
      <c r="B3" s="3" t="s">
        <v>10</v>
      </c>
      <c r="C3" s="1"/>
      <c r="D3" s="1" t="s">
        <v>11</v>
      </c>
      <c r="E3" s="3"/>
      <c r="L3" s="4">
        <f>AE2114_SDOMGH_DOC!C18</f>
        <v>0</v>
      </c>
      <c r="M3" s="4" t="str">
        <f>AE2114_SDOMGH_DOC!A18</f>
        <v>B01</v>
      </c>
      <c r="N3" s="4" t="str">
        <f>AE2114_SDOMGH_DOC!B18</f>
        <v>Untitled</v>
      </c>
      <c r="O3" s="6">
        <f>AE2114_SDOMGH_DOC!H18</f>
        <v>0</v>
      </c>
      <c r="P3" s="6">
        <f>AE2114_SDOMGH_DOC!I18</f>
        <v>0</v>
      </c>
      <c r="Q3" s="6">
        <f t="shared" ref="Q3:Q66" si="2">(O3-Q$2)</f>
        <v>-0.90250528487263471</v>
      </c>
      <c r="R3" s="6"/>
      <c r="S3" s="6"/>
      <c r="T3" s="6"/>
      <c r="U3" s="7"/>
      <c r="V3" s="7"/>
      <c r="W3" s="7"/>
      <c r="X3" s="7">
        <v>0</v>
      </c>
      <c r="Y3" t="str">
        <f t="shared" si="0"/>
        <v>Nano 12/16/2021 (POURED DAY BEFORE)</v>
      </c>
      <c r="Z3">
        <f t="shared" si="0"/>
        <v>1</v>
      </c>
      <c r="AA3">
        <f t="shared" si="0"/>
        <v>2</v>
      </c>
      <c r="AB3">
        <f t="shared" si="0"/>
        <v>7.1499999999999994E-2</v>
      </c>
      <c r="AC3">
        <f t="shared" si="0"/>
        <v>7.1499999999999994E-2</v>
      </c>
      <c r="AD3">
        <f t="shared" si="1"/>
        <v>0</v>
      </c>
    </row>
    <row r="4" spans="1:30" x14ac:dyDescent="0.2">
      <c r="A4" s="1"/>
      <c r="B4" s="1"/>
      <c r="C4" s="1"/>
      <c r="D4" s="1"/>
      <c r="E4" s="1"/>
      <c r="L4" s="4">
        <f>AE2114_SDOMGH_DOC!C23</f>
        <v>0</v>
      </c>
      <c r="M4" s="4" t="str">
        <f>AE2114_SDOMGH_DOC!A23</f>
        <v>B01</v>
      </c>
      <c r="N4" s="4" t="str">
        <f>AE2114_SDOMGH_DOC!B23</f>
        <v>Untitled</v>
      </c>
      <c r="O4" s="6">
        <f>AE2114_SDOMGH_DOC!H23</f>
        <v>0</v>
      </c>
      <c r="P4" s="6">
        <f>AE2114_SDOMGH_DOC!I23</f>
        <v>0</v>
      </c>
      <c r="Q4" s="6">
        <f t="shared" si="2"/>
        <v>-0.90250528487263471</v>
      </c>
      <c r="R4" s="6"/>
      <c r="S4" s="6"/>
      <c r="T4" s="6"/>
      <c r="U4" s="7"/>
      <c r="V4" s="7"/>
      <c r="W4" s="7"/>
      <c r="X4" s="7">
        <v>0</v>
      </c>
      <c r="Y4" t="str">
        <f t="shared" si="0"/>
        <v>Nano 12/16/2021 (POURED DAY BEFORE)</v>
      </c>
      <c r="Z4">
        <f t="shared" si="0"/>
        <v>1</v>
      </c>
      <c r="AA4">
        <f t="shared" si="0"/>
        <v>3</v>
      </c>
      <c r="AB4">
        <f t="shared" si="0"/>
        <v>0</v>
      </c>
      <c r="AC4">
        <f t="shared" si="0"/>
        <v>0</v>
      </c>
      <c r="AD4">
        <f t="shared" si="1"/>
        <v>0</v>
      </c>
    </row>
    <row r="5" spans="1:30" x14ac:dyDescent="0.2">
      <c r="A5" s="1" t="s">
        <v>12</v>
      </c>
      <c r="B5" s="3">
        <v>100</v>
      </c>
      <c r="C5" s="1"/>
      <c r="D5" s="1" t="s">
        <v>13</v>
      </c>
      <c r="E5" s="3"/>
      <c r="L5" s="4">
        <f>AE2114_SDOMGH_DOC!C57</f>
        <v>0</v>
      </c>
      <c r="M5" s="4" t="str">
        <f>AE2114_SDOMGH_DOC!A57</f>
        <v>B01</v>
      </c>
      <c r="N5" s="4" t="str">
        <f>AE2114_SDOMGH_DOC!B57</f>
        <v>Untitled</v>
      </c>
      <c r="O5" s="6">
        <f>AE2114_SDOMGH_DOC!H57</f>
        <v>0.50411551484434403</v>
      </c>
      <c r="P5" s="6">
        <f>AE2114_SDOMGH_DOC!I57</f>
        <v>0.4396559578657025</v>
      </c>
      <c r="Q5" s="6">
        <f t="shared" si="2"/>
        <v>-0.39838977002829068</v>
      </c>
      <c r="R5" s="6"/>
      <c r="S5" s="6"/>
      <c r="T5" s="6"/>
      <c r="U5" s="7"/>
      <c r="V5" s="7"/>
      <c r="W5" s="7"/>
      <c r="X5" s="7">
        <v>0</v>
      </c>
      <c r="Y5" t="str">
        <f t="shared" si="0"/>
        <v>Nano 12/16/2021 (POURED DAY BEFORE)</v>
      </c>
      <c r="Z5">
        <f t="shared" si="0"/>
        <v>1</v>
      </c>
      <c r="AA5">
        <f t="shared" si="0"/>
        <v>4</v>
      </c>
      <c r="AB5">
        <f t="shared" si="0"/>
        <v>0</v>
      </c>
      <c r="AC5">
        <f t="shared" si="0"/>
        <v>0</v>
      </c>
      <c r="AD5">
        <f t="shared" si="1"/>
        <v>0</v>
      </c>
    </row>
    <row r="6" spans="1:30" x14ac:dyDescent="0.2">
      <c r="A6" s="1"/>
      <c r="B6" s="1"/>
      <c r="C6" s="1"/>
      <c r="D6" s="1"/>
      <c r="E6" s="1"/>
      <c r="L6" s="4">
        <f>AE2114_SDOMGH_DOC!C90</f>
        <v>0</v>
      </c>
      <c r="M6" s="4" t="str">
        <f>AE2114_SDOMGH_DOC!A90</f>
        <v>B01</v>
      </c>
      <c r="N6" s="4" t="str">
        <f>AE2114_SDOMGH_DOC!B90</f>
        <v>Untitled</v>
      </c>
      <c r="O6" s="6">
        <f>AE2114_SDOMGH_DOC!H90</f>
        <v>0.81540593398900785</v>
      </c>
      <c r="P6" s="6">
        <f>AE2114_SDOMGH_DOC!I90</f>
        <v>0.74584115914847826</v>
      </c>
      <c r="Q6" s="6">
        <f t="shared" si="2"/>
        <v>-8.7099350883626858E-2</v>
      </c>
      <c r="R6" s="6"/>
      <c r="S6" s="6"/>
      <c r="T6" s="6"/>
      <c r="U6" s="7"/>
      <c r="V6" s="7"/>
      <c r="W6" s="7"/>
      <c r="X6" s="7"/>
    </row>
    <row r="7" spans="1:30" x14ac:dyDescent="0.2">
      <c r="A7" s="1" t="s">
        <v>14</v>
      </c>
      <c r="B7" s="3"/>
      <c r="C7" s="1"/>
      <c r="D7" s="1" t="s">
        <v>15</v>
      </c>
      <c r="E7" s="3"/>
      <c r="L7" s="4">
        <f>AE2114_SDOMGH_DOC!C100</f>
        <v>0</v>
      </c>
      <c r="M7" s="4" t="str">
        <f>AE2114_SDOMGH_DOC!A100</f>
        <v>B01</v>
      </c>
      <c r="N7" s="4" t="str">
        <f>AE2114_SDOMGH_DOC!B100</f>
        <v>Untitled</v>
      </c>
      <c r="O7" s="6">
        <f>AE2114_SDOMGH_DOC!H100</f>
        <v>0</v>
      </c>
      <c r="P7" s="6">
        <f>AE2114_SDOMGH_DOC!I100</f>
        <v>0</v>
      </c>
      <c r="Q7" s="6">
        <f t="shared" si="2"/>
        <v>-0.90250528487263471</v>
      </c>
      <c r="R7" s="6"/>
      <c r="S7" s="6"/>
      <c r="T7" s="6"/>
      <c r="U7" s="7"/>
      <c r="V7" s="7"/>
      <c r="W7" s="7"/>
      <c r="X7" s="7"/>
    </row>
    <row r="8" spans="1:30" x14ac:dyDescent="0.2">
      <c r="A8" s="1"/>
      <c r="B8" s="1"/>
      <c r="C8" s="1"/>
      <c r="D8" s="1"/>
      <c r="E8" s="1"/>
      <c r="L8" s="4">
        <f>AE2114_SDOMGH_DOC!C179</f>
        <v>0</v>
      </c>
      <c r="M8" s="4" t="str">
        <f>AE2114_SDOMGH_DOC!A179</f>
        <v>B02</v>
      </c>
      <c r="N8" s="4" t="str">
        <f>AE2114_SDOMGH_DOC!B179</f>
        <v>Untitled</v>
      </c>
      <c r="O8" s="12">
        <f>AE2114_SDOMGH_DOC!H179</f>
        <v>1.9388217089349722</v>
      </c>
      <c r="P8" s="6">
        <f>AE2114_SDOMGH_DOC!I179</f>
        <v>0.26767052104052963</v>
      </c>
      <c r="Q8" s="6">
        <f t="shared" si="2"/>
        <v>1.0363164240623375</v>
      </c>
      <c r="R8" s="6"/>
      <c r="S8" s="6"/>
      <c r="T8" s="6"/>
      <c r="U8" s="7"/>
      <c r="V8" s="7"/>
      <c r="W8" s="7"/>
      <c r="X8" s="7">
        <v>25.073365450695409</v>
      </c>
      <c r="Y8">
        <f t="shared" si="0"/>
        <v>25</v>
      </c>
      <c r="Z8">
        <f t="shared" si="0"/>
        <v>2</v>
      </c>
      <c r="AA8">
        <f t="shared" si="0"/>
        <v>1</v>
      </c>
      <c r="AB8">
        <f t="shared" si="0"/>
        <v>2.1890000000000001</v>
      </c>
      <c r="AC8">
        <f t="shared" si="0"/>
        <v>2.1890000000000001</v>
      </c>
      <c r="AD8">
        <f t="shared" si="1"/>
        <v>0</v>
      </c>
    </row>
    <row r="9" spans="1:30" x14ac:dyDescent="0.2">
      <c r="A9" s="1" t="s">
        <v>16</v>
      </c>
      <c r="B9" s="2"/>
      <c r="C9" s="1"/>
      <c r="D9" s="1" t="s">
        <v>17</v>
      </c>
      <c r="E9" s="3"/>
      <c r="L9" s="4">
        <f>AE2114_SDOMGH_DOC!C184</f>
        <v>0</v>
      </c>
      <c r="M9" s="4" t="str">
        <f>AE2114_SDOMGH_DOC!A184</f>
        <v>B02</v>
      </c>
      <c r="N9" s="4" t="str">
        <f>AE2114_SDOMGH_DOC!B184</f>
        <v>Untitled</v>
      </c>
      <c r="O9" s="6">
        <f>AE2114_SDOMGH_DOC!H184</f>
        <v>1.0505140374413593</v>
      </c>
      <c r="P9" s="6">
        <f>AE2114_SDOMGH_DOC!I184</f>
        <v>0.91740536819466301</v>
      </c>
      <c r="Q9" s="6">
        <f t="shared" si="2"/>
        <v>0.14800875256872459</v>
      </c>
      <c r="R9" s="6"/>
      <c r="S9" s="6"/>
      <c r="T9" s="6"/>
      <c r="U9" s="7"/>
      <c r="V9" s="7"/>
      <c r="W9" s="7"/>
      <c r="X9" s="7">
        <v>25.073365450695409</v>
      </c>
      <c r="Y9">
        <f t="shared" si="0"/>
        <v>25</v>
      </c>
      <c r="Z9">
        <f t="shared" si="0"/>
        <v>2</v>
      </c>
      <c r="AA9">
        <f t="shared" si="0"/>
        <v>2</v>
      </c>
      <c r="AB9">
        <f t="shared" si="0"/>
        <v>2.298</v>
      </c>
      <c r="AC9">
        <f t="shared" si="0"/>
        <v>2.298</v>
      </c>
      <c r="AD9">
        <f t="shared" si="1"/>
        <v>0</v>
      </c>
    </row>
    <row r="10" spans="1:30" x14ac:dyDescent="0.2">
      <c r="A10" s="1"/>
      <c r="B10" s="5"/>
      <c r="C10" s="1"/>
      <c r="D10" s="1"/>
      <c r="E10" s="1"/>
      <c r="L10" s="4">
        <f>AE2114_SDOMGH_DOC!C189</f>
        <v>0</v>
      </c>
      <c r="M10" s="4" t="str">
        <f>AE2114_SDOMGH_DOC!A189</f>
        <v>B02</v>
      </c>
      <c r="N10" s="4" t="str">
        <f>AE2114_SDOMGH_DOC!B189</f>
        <v>Untitled</v>
      </c>
      <c r="O10" s="6">
        <f>AE2114_SDOMGH_DOC!H189</f>
        <v>1.5735840040369007</v>
      </c>
      <c r="P10" s="6">
        <f>AE2114_SDOMGH_DOC!I189</f>
        <v>0.50582761690281497</v>
      </c>
      <c r="Q10" s="6">
        <f t="shared" si="2"/>
        <v>0.67107871916426598</v>
      </c>
      <c r="R10" s="6"/>
      <c r="S10" s="6"/>
      <c r="T10" s="6"/>
      <c r="U10" s="7"/>
      <c r="V10" s="7"/>
      <c r="W10" s="7"/>
      <c r="X10" s="7">
        <v>25.073365450695409</v>
      </c>
      <c r="Y10">
        <f t="shared" si="0"/>
        <v>25</v>
      </c>
      <c r="Z10">
        <f t="shared" si="0"/>
        <v>2</v>
      </c>
      <c r="AA10">
        <f t="shared" si="0"/>
        <v>3</v>
      </c>
      <c r="AB10">
        <f t="shared" si="0"/>
        <v>2.3540000000000001</v>
      </c>
      <c r="AC10">
        <f t="shared" si="0"/>
        <v>2.3540000000000001</v>
      </c>
      <c r="AD10">
        <f t="shared" si="1"/>
        <v>0</v>
      </c>
    </row>
    <row r="11" spans="1:30" x14ac:dyDescent="0.2">
      <c r="A11" s="1" t="s">
        <v>18</v>
      </c>
      <c r="B11" s="3"/>
      <c r="C11" s="1"/>
      <c r="D11" s="1" t="s">
        <v>19</v>
      </c>
      <c r="E11" s="3"/>
      <c r="L11" s="4">
        <f>AE2114_SDOMGH_DOC!C270</f>
        <v>0</v>
      </c>
      <c r="M11" s="4" t="str">
        <f>AE2114_SDOMGH_DOC!A270</f>
        <v>B03</v>
      </c>
      <c r="N11" s="4" t="str">
        <f>AE2114_SDOMGH_DOC!B270</f>
        <v>Untitled</v>
      </c>
      <c r="O11" s="6">
        <f>AE2114_SDOMGH_DOC!H270</f>
        <v>0.91965541862059297</v>
      </c>
      <c r="P11" s="6">
        <f>AE2114_SDOMGH_DOC!I270</f>
        <v>0.82549485021287561</v>
      </c>
      <c r="Q11" s="6">
        <f t="shared" si="2"/>
        <v>1.7150133747958263E-2</v>
      </c>
      <c r="R11" s="6"/>
      <c r="S11" s="6"/>
      <c r="T11" s="6"/>
      <c r="U11" s="7"/>
      <c r="V11" s="7"/>
      <c r="W11" s="7"/>
      <c r="X11" s="7"/>
    </row>
    <row r="12" spans="1:30" x14ac:dyDescent="0.2">
      <c r="A12" s="1"/>
      <c r="B12" s="8"/>
      <c r="C12" s="1" t="s">
        <v>20</v>
      </c>
      <c r="D12" s="1"/>
      <c r="E12" s="1"/>
      <c r="G12" s="9"/>
      <c r="L12" s="4">
        <f>AE2114_SDOMGH_DOC!C275</f>
        <v>0</v>
      </c>
      <c r="M12" s="4" t="str">
        <f>AE2114_SDOMGH_DOC!A275</f>
        <v>B03</v>
      </c>
      <c r="N12" s="4" t="str">
        <f>AE2114_SDOMGH_DOC!B275</f>
        <v>Untitled</v>
      </c>
      <c r="O12" s="6">
        <f>AE2114_SDOMGH_DOC!H275</f>
        <v>0</v>
      </c>
      <c r="P12" s="6">
        <f>AE2114_SDOMGH_DOC!I275</f>
        <v>0</v>
      </c>
      <c r="Q12" s="6">
        <f t="shared" si="2"/>
        <v>-0.90250528487263471</v>
      </c>
      <c r="R12" s="6"/>
      <c r="S12" s="6"/>
      <c r="T12" s="6"/>
      <c r="U12" s="7"/>
      <c r="V12" s="7"/>
      <c r="W12" s="7"/>
      <c r="X12" s="7"/>
    </row>
    <row r="13" spans="1:30" x14ac:dyDescent="0.2">
      <c r="A13" s="1" t="s">
        <v>21</v>
      </c>
      <c r="B13" s="11">
        <f>B14</f>
        <v>9.1447294603171081E-2</v>
      </c>
      <c r="C13" s="1" t="s">
        <v>22</v>
      </c>
      <c r="D13" s="1" t="s">
        <v>23</v>
      </c>
      <c r="E13" s="3"/>
      <c r="G13" s="9"/>
      <c r="L13" s="4">
        <f>AE2114_SDOMGH_DOC!C281</f>
        <v>0</v>
      </c>
      <c r="M13" s="4" t="str">
        <f>AE2114_SDOMGH_DOC!A281</f>
        <v>B03</v>
      </c>
      <c r="N13" s="4" t="str">
        <f>AE2114_SDOMGH_DOC!B281</f>
        <v>Untitled</v>
      </c>
      <c r="O13" s="6">
        <f>AE2114_SDOMGH_DOC!H281</f>
        <v>0</v>
      </c>
      <c r="P13" s="6">
        <f>AE2114_SDOMGH_DOC!I281</f>
        <v>0</v>
      </c>
      <c r="Q13" s="6">
        <f t="shared" si="2"/>
        <v>-0.90250528487263471</v>
      </c>
      <c r="R13" s="6"/>
      <c r="S13" s="6"/>
      <c r="T13" s="6"/>
      <c r="U13" s="7"/>
      <c r="V13" s="7"/>
      <c r="W13" s="7"/>
      <c r="X13" s="7">
        <v>50.056135336143228</v>
      </c>
      <c r="Y13">
        <f t="shared" si="0"/>
        <v>50</v>
      </c>
      <c r="Z13">
        <f t="shared" si="0"/>
        <v>3</v>
      </c>
      <c r="AA13">
        <f t="shared" si="0"/>
        <v>1</v>
      </c>
      <c r="AB13">
        <f t="shared" si="0"/>
        <v>4.343</v>
      </c>
      <c r="AD13">
        <f t="shared" si="1"/>
        <v>1</v>
      </c>
    </row>
    <row r="14" spans="1:30" x14ac:dyDescent="0.2">
      <c r="A14" s="1"/>
      <c r="B14" s="8">
        <f>SLOPE(AE2114_SDOMGH_DOCArea, AE2114_SDOMGH_DOCConcentration)</f>
        <v>9.1447294603171081E-2</v>
      </c>
      <c r="C14" s="1" t="s">
        <v>24</v>
      </c>
      <c r="D14" s="1"/>
      <c r="E14" s="1"/>
      <c r="F14" t="s">
        <v>103</v>
      </c>
      <c r="G14" s="9">
        <f>SLOPE(AE2114_SDOMGH_DOCArea2, AE2114_SDOMGH_DOCConcentration2)</f>
        <v>9.2983715215970333E-2</v>
      </c>
      <c r="L14" s="4">
        <f>AE2114_SDOMGH_DOC!C332</f>
        <v>0</v>
      </c>
      <c r="M14" s="4" t="str">
        <f>AE2114_SDOMGH_DOC!A332</f>
        <v>B04</v>
      </c>
      <c r="N14" s="4" t="str">
        <f>AE2114_SDOMGH_DOC!B332</f>
        <v>Untitled</v>
      </c>
      <c r="O14" s="6">
        <f>AE2114_SDOMGH_DOC!H332</f>
        <v>0.60326187785060703</v>
      </c>
      <c r="P14" s="6">
        <f>AE2114_SDOMGH_DOC!I332</f>
        <v>1.0448802227066614</v>
      </c>
      <c r="Q14" s="6">
        <f t="shared" si="2"/>
        <v>-0.29924340702202767</v>
      </c>
      <c r="R14" s="6"/>
      <c r="S14" s="6"/>
      <c r="T14" s="6"/>
      <c r="U14" s="7"/>
      <c r="V14" s="7"/>
      <c r="W14" s="7"/>
      <c r="X14" s="7">
        <v>50.056135336143228</v>
      </c>
      <c r="Y14">
        <f t="shared" si="0"/>
        <v>50</v>
      </c>
      <c r="Z14">
        <f t="shared" si="0"/>
        <v>3</v>
      </c>
      <c r="AA14">
        <f t="shared" si="0"/>
        <v>2</v>
      </c>
      <c r="AB14">
        <f t="shared" si="0"/>
        <v>4.5119999999999996</v>
      </c>
      <c r="AD14">
        <f t="shared" si="1"/>
        <v>1</v>
      </c>
    </row>
    <row r="15" spans="1:30" x14ac:dyDescent="0.2">
      <c r="A15" s="1" t="s">
        <v>25</v>
      </c>
      <c r="B15" s="11">
        <f>INTERCEPT(AE2114_SDOMGH_DOCArea, AE2114_SDOMGH_DOCConcentration)</f>
        <v>4.4071609647796883E-2</v>
      </c>
      <c r="C15" s="1"/>
      <c r="D15" s="1" t="s">
        <v>26</v>
      </c>
      <c r="E15" s="3"/>
      <c r="F15" t="s">
        <v>104</v>
      </c>
      <c r="G15" s="9">
        <f>INTERCEPT(AE2114_SDOMGH_DOCArea2, AE2114_SDOMGH_DOCConcentration2)</f>
        <v>-2.5808465591673269E-2</v>
      </c>
      <c r="L15" s="4">
        <f>AE2114_SDOMGH_DOC!C337</f>
        <v>0</v>
      </c>
      <c r="M15" s="4" t="str">
        <f>AE2114_SDOMGH_DOC!A337</f>
        <v>B04</v>
      </c>
      <c r="N15" s="4" t="str">
        <f>AE2114_SDOMGH_DOC!B337</f>
        <v>Untitled</v>
      </c>
      <c r="O15" s="6">
        <f>AE2114_SDOMGH_DOC!H337</f>
        <v>0.4239236035892785</v>
      </c>
      <c r="P15" s="6">
        <f>AE2114_SDOMGH_DOC!I337</f>
        <v>0.73425721994431836</v>
      </c>
      <c r="Q15" s="6">
        <f t="shared" si="2"/>
        <v>-0.47858168128335621</v>
      </c>
      <c r="R15" s="6"/>
      <c r="S15" s="6"/>
      <c r="T15" s="6"/>
      <c r="U15" s="7"/>
      <c r="V15" s="7"/>
      <c r="W15" s="7"/>
      <c r="X15" s="7">
        <v>50.056135336143228</v>
      </c>
      <c r="Y15">
        <f t="shared" si="0"/>
        <v>50</v>
      </c>
      <c r="Z15">
        <f t="shared" si="0"/>
        <v>3</v>
      </c>
      <c r="AA15">
        <f t="shared" si="0"/>
        <v>3</v>
      </c>
      <c r="AB15">
        <f t="shared" si="0"/>
        <v>4.7229999999999999</v>
      </c>
      <c r="AC15">
        <f t="shared" si="0"/>
        <v>4.7229999999999999</v>
      </c>
      <c r="AD15">
        <f t="shared" si="1"/>
        <v>0</v>
      </c>
    </row>
    <row r="16" spans="1:30" x14ac:dyDescent="0.2">
      <c r="L16" s="4">
        <f>AE2114_SDOMGH_DOC!C342</f>
        <v>0</v>
      </c>
      <c r="M16" s="4" t="str">
        <f>AE2114_SDOMGH_DOC!A342</f>
        <v>B04</v>
      </c>
      <c r="N16" s="4" t="str">
        <f>AE2114_SDOMGH_DOC!B342</f>
        <v>Untitled</v>
      </c>
      <c r="O16" s="6">
        <f>AE2114_SDOMGH_DOC!H342</f>
        <v>0</v>
      </c>
      <c r="P16" s="6">
        <f>AE2114_SDOMGH_DOC!I342</f>
        <v>0</v>
      </c>
      <c r="Q16" s="6">
        <f t="shared" si="2"/>
        <v>-0.90250528487263471</v>
      </c>
      <c r="R16" s="6"/>
      <c r="S16" s="6"/>
      <c r="T16" s="6"/>
      <c r="U16" s="7"/>
      <c r="V16" s="7"/>
      <c r="W16" s="7"/>
      <c r="X16" s="7">
        <v>50.056135336143228</v>
      </c>
      <c r="Y16">
        <f t="shared" si="0"/>
        <v>50</v>
      </c>
      <c r="Z16">
        <f t="shared" si="0"/>
        <v>3</v>
      </c>
      <c r="AA16">
        <f t="shared" si="0"/>
        <v>4</v>
      </c>
      <c r="AB16">
        <f t="shared" si="0"/>
        <v>4.7160000000000002</v>
      </c>
      <c r="AC16">
        <f t="shared" si="0"/>
        <v>4.7160000000000002</v>
      </c>
      <c r="AD16">
        <f t="shared" si="1"/>
        <v>0</v>
      </c>
    </row>
    <row r="17" spans="1:30" x14ac:dyDescent="0.2">
      <c r="A17" t="s">
        <v>27</v>
      </c>
      <c r="B17" t="s">
        <v>4</v>
      </c>
      <c r="C17" t="s">
        <v>5</v>
      </c>
      <c r="D17" t="s">
        <v>6</v>
      </c>
      <c r="E17" t="s">
        <v>7</v>
      </c>
      <c r="F17" t="s">
        <v>7</v>
      </c>
      <c r="G17" t="s">
        <v>8</v>
      </c>
      <c r="H17" t="s">
        <v>28</v>
      </c>
      <c r="I17" t="s">
        <v>29</v>
      </c>
      <c r="J17" t="s">
        <v>30</v>
      </c>
      <c r="L17" s="4">
        <f>AE2114_SDOMGH_DOC!C394</f>
        <v>0</v>
      </c>
      <c r="M17" s="4" t="str">
        <f>AE2114_SDOMGH_DOC!A394</f>
        <v>B05</v>
      </c>
      <c r="N17" s="4" t="str">
        <f>AE2114_SDOMGH_DOC!B394</f>
        <v>Untitled</v>
      </c>
      <c r="O17" s="12">
        <f>AE2114_SDOMGH_DOC!H394</f>
        <v>2.3281169872095631</v>
      </c>
      <c r="P17" s="6">
        <f>AE2114_SDOMGH_DOC!I394</f>
        <v>0.57500341398784771</v>
      </c>
      <c r="Q17" s="6">
        <f t="shared" si="2"/>
        <v>1.4256117023369284</v>
      </c>
      <c r="R17" s="6"/>
      <c r="S17" s="6"/>
      <c r="T17" s="6"/>
      <c r="U17" s="7"/>
      <c r="V17" s="7"/>
      <c r="W17" s="7"/>
      <c r="X17" s="7">
        <v>50.056135336143228</v>
      </c>
      <c r="Y17">
        <f t="shared" si="0"/>
        <v>50</v>
      </c>
      <c r="Z17">
        <f t="shared" si="0"/>
        <v>3</v>
      </c>
      <c r="AA17">
        <f t="shared" si="0"/>
        <v>5</v>
      </c>
      <c r="AB17">
        <f t="shared" si="0"/>
        <v>4.7569999999999997</v>
      </c>
      <c r="AC17">
        <f t="shared" si="0"/>
        <v>4.7569999999999997</v>
      </c>
      <c r="AD17">
        <f t="shared" si="1"/>
        <v>0</v>
      </c>
    </row>
    <row r="18" spans="1:30" x14ac:dyDescent="0.2">
      <c r="A18" t="s">
        <v>34</v>
      </c>
      <c r="B18" t="s">
        <v>35</v>
      </c>
      <c r="C18">
        <v>0</v>
      </c>
      <c r="D18">
        <v>1</v>
      </c>
      <c r="E18">
        <v>0</v>
      </c>
      <c r="F18">
        <v>0</v>
      </c>
      <c r="G18">
        <v>0</v>
      </c>
      <c r="H18" s="7">
        <f>AVERAGE(F18:F22)/B$13</f>
        <v>0</v>
      </c>
      <c r="I18" s="7">
        <f>STDEV(F18:F22)/B$13</f>
        <v>0</v>
      </c>
      <c r="J18" s="7" t="e">
        <f>I18/H18*100</f>
        <v>#DIV/0!</v>
      </c>
      <c r="L18" s="4">
        <f>AE2114_SDOMGH_DOC!C399</f>
        <v>0</v>
      </c>
      <c r="M18" s="4" t="str">
        <f>AE2114_SDOMGH_DOC!A399</f>
        <v>B05</v>
      </c>
      <c r="N18" s="4" t="str">
        <f>AE2114_SDOMGH_DOC!B399</f>
        <v>Untitled</v>
      </c>
      <c r="O18" s="12">
        <f>AE2114_SDOMGH_DOC!H399</f>
        <v>2.2993208008952442</v>
      </c>
      <c r="P18" s="6">
        <f>AE2114_SDOMGH_DOC!I399</f>
        <v>0.20639658685301193</v>
      </c>
      <c r="Q18" s="6">
        <f t="shared" si="2"/>
        <v>1.3968155160226094</v>
      </c>
      <c r="R18" s="6"/>
      <c r="S18" s="6"/>
      <c r="T18" s="6"/>
      <c r="U18" s="7"/>
      <c r="V18" s="7"/>
      <c r="W18" s="7"/>
      <c r="X18" s="7"/>
    </row>
    <row r="19" spans="1:30" x14ac:dyDescent="0.2">
      <c r="A19" t="s">
        <v>34</v>
      </c>
      <c r="B19" t="s">
        <v>35</v>
      </c>
      <c r="C19">
        <v>0</v>
      </c>
      <c r="D19">
        <v>2</v>
      </c>
      <c r="E19">
        <v>0</v>
      </c>
      <c r="F19">
        <v>0</v>
      </c>
      <c r="G19">
        <v>0</v>
      </c>
      <c r="H19" s="7"/>
      <c r="I19" s="7"/>
      <c r="J19" s="7"/>
      <c r="L19" s="4">
        <f>AE2114_SDOMGH_DOC!C404</f>
        <v>0</v>
      </c>
      <c r="M19" s="4" t="str">
        <f>AE2114_SDOMGH_DOC!A404</f>
        <v>B05</v>
      </c>
      <c r="N19" s="4" t="str">
        <f>AE2114_SDOMGH_DOC!B404</f>
        <v>Untitled</v>
      </c>
      <c r="O19" s="6">
        <f>AE2114_SDOMGH_DOC!H404</f>
        <v>0.5952426867251005</v>
      </c>
      <c r="P19" s="6">
        <f>AE2114_SDOMGH_DOC!I404</f>
        <v>1.0309905762416784</v>
      </c>
      <c r="Q19" s="6">
        <f t="shared" si="2"/>
        <v>-0.3072625981475342</v>
      </c>
      <c r="R19" s="6"/>
      <c r="S19" s="6"/>
      <c r="T19" s="6"/>
      <c r="U19" s="7"/>
      <c r="V19" s="7"/>
      <c r="W19" s="7"/>
      <c r="X19" s="7"/>
    </row>
    <row r="20" spans="1:30" x14ac:dyDescent="0.2">
      <c r="A20" t="s">
        <v>34</v>
      </c>
      <c r="B20" t="s">
        <v>35</v>
      </c>
      <c r="C20">
        <v>0</v>
      </c>
      <c r="D20">
        <v>3</v>
      </c>
      <c r="E20">
        <v>0</v>
      </c>
      <c r="F20">
        <v>0</v>
      </c>
      <c r="G20">
        <v>0</v>
      </c>
      <c r="H20" s="7"/>
      <c r="I20" s="7"/>
      <c r="J20" s="7"/>
      <c r="L20" s="4">
        <f>AE2114_SDOMGH_DOC!C426</f>
        <v>0</v>
      </c>
      <c r="M20" s="4" t="str">
        <f>AE2114_SDOMGH_DOC!A426</f>
        <v>B06</v>
      </c>
      <c r="N20" s="4" t="str">
        <f>AE2114_SDOMGH_DOC!B426</f>
        <v>Untitled</v>
      </c>
      <c r="O20" s="6">
        <f>AE2114_SDOMGH_DOC!H426</f>
        <v>0.99182813875015208</v>
      </c>
      <c r="P20" s="6">
        <f>AE2114_SDOMGH_DOC!I426</f>
        <v>0.94509188020509038</v>
      </c>
      <c r="Q20" s="6">
        <f t="shared" si="2"/>
        <v>8.9322853877517372E-2</v>
      </c>
      <c r="R20" s="6"/>
      <c r="S20" s="6"/>
      <c r="T20" s="6"/>
      <c r="U20" s="7"/>
      <c r="V20" s="7"/>
      <c r="W20" s="7"/>
      <c r="X20" s="7">
        <v>75.142084993956189</v>
      </c>
      <c r="Y20">
        <f t="shared" si="0"/>
        <v>75</v>
      </c>
      <c r="Z20">
        <f t="shared" si="0"/>
        <v>4</v>
      </c>
      <c r="AA20">
        <f t="shared" si="0"/>
        <v>1</v>
      </c>
      <c r="AB20">
        <f t="shared" si="0"/>
        <v>7.1790000000000003</v>
      </c>
      <c r="AD20">
        <f t="shared" si="1"/>
        <v>1</v>
      </c>
    </row>
    <row r="21" spans="1:30" x14ac:dyDescent="0.2">
      <c r="H21" s="7"/>
      <c r="I21" s="7"/>
      <c r="J21" s="7"/>
      <c r="L21" s="4">
        <f>AE2114_SDOMGH_DOC!C431</f>
        <v>0</v>
      </c>
      <c r="M21" s="4" t="str">
        <f>AE2114_SDOMGH_DOC!A431</f>
        <v>B06</v>
      </c>
      <c r="N21" s="4" t="str">
        <f>AE2114_SDOMGH_DOC!B431</f>
        <v>Untitled</v>
      </c>
      <c r="O21" s="6">
        <f>AE2114_SDOMGH_DOC!H431</f>
        <v>1.8473300283666929</v>
      </c>
      <c r="P21" s="6">
        <f>AE2114_SDOMGH_DOC!I431</f>
        <v>0.21653564873559233</v>
      </c>
      <c r="Q21" s="6">
        <f t="shared" si="2"/>
        <v>0.94482474349405821</v>
      </c>
      <c r="R21" s="6"/>
      <c r="S21" s="6"/>
      <c r="T21" s="6"/>
      <c r="U21" s="7"/>
      <c r="V21" s="7"/>
      <c r="W21" s="7"/>
      <c r="X21" s="7">
        <v>75.142084993956189</v>
      </c>
      <c r="Y21">
        <f t="shared" si="0"/>
        <v>75</v>
      </c>
      <c r="Z21">
        <f t="shared" si="0"/>
        <v>4</v>
      </c>
      <c r="AA21">
        <f t="shared" si="0"/>
        <v>2</v>
      </c>
      <c r="AB21">
        <f t="shared" si="0"/>
        <v>6.8319999999999999</v>
      </c>
      <c r="AC21">
        <f t="shared" si="0"/>
        <v>6.8319999999999999</v>
      </c>
      <c r="AD21">
        <f t="shared" si="1"/>
        <v>0</v>
      </c>
    </row>
    <row r="22" spans="1:30" x14ac:dyDescent="0.2">
      <c r="H22" s="7"/>
      <c r="I22" s="7"/>
      <c r="J22" s="7"/>
      <c r="L22" s="4">
        <f>AE2114_SDOMGH_DOC!C436</f>
        <v>0</v>
      </c>
      <c r="M22" s="4" t="str">
        <f>AE2114_SDOMGH_DOC!A436</f>
        <v>B06</v>
      </c>
      <c r="N22" s="4" t="str">
        <f>AE2114_SDOMGH_DOC!B436</f>
        <v>Untitled</v>
      </c>
      <c r="O22" s="6">
        <f>AE2114_SDOMGH_DOC!H436</f>
        <v>2.1589849561988794</v>
      </c>
      <c r="P22" s="6">
        <f>AE2114_SDOMGH_DOC!I436</f>
        <v>0.93844692438338717</v>
      </c>
      <c r="Q22" s="6">
        <f t="shared" si="2"/>
        <v>1.2564796713262447</v>
      </c>
      <c r="R22" s="6"/>
      <c r="S22" s="6"/>
      <c r="T22" s="6"/>
      <c r="U22" s="7"/>
      <c r="V22" s="7"/>
      <c r="W22" s="7"/>
      <c r="X22" s="7">
        <v>75.142084993956189</v>
      </c>
      <c r="Y22">
        <f t="shared" si="0"/>
        <v>75</v>
      </c>
      <c r="Z22">
        <f t="shared" si="0"/>
        <v>4</v>
      </c>
      <c r="AA22">
        <f t="shared" si="0"/>
        <v>3</v>
      </c>
      <c r="AB22">
        <f t="shared" si="0"/>
        <v>6.98</v>
      </c>
      <c r="AC22">
        <f t="shared" si="0"/>
        <v>6.98</v>
      </c>
      <c r="AD22">
        <f t="shared" si="1"/>
        <v>0</v>
      </c>
    </row>
    <row r="23" spans="1:30" x14ac:dyDescent="0.2">
      <c r="A23" t="s">
        <v>34</v>
      </c>
      <c r="B23" t="s">
        <v>35</v>
      </c>
      <c r="C23">
        <v>0</v>
      </c>
      <c r="D23">
        <v>1</v>
      </c>
      <c r="E23">
        <v>0</v>
      </c>
      <c r="F23">
        <v>0</v>
      </c>
      <c r="G23">
        <v>0</v>
      </c>
      <c r="H23" s="7">
        <f>AVERAGE(F23:F27)/B$13</f>
        <v>0</v>
      </c>
      <c r="I23" s="7">
        <f>STDEV(F23:F27)/B$13</f>
        <v>0</v>
      </c>
      <c r="J23" s="7" t="e">
        <f>I23/H23*100</f>
        <v>#DIV/0!</v>
      </c>
      <c r="L23" s="4"/>
      <c r="M23" s="4"/>
      <c r="N23" s="4"/>
      <c r="O23" s="6"/>
      <c r="P23" s="6"/>
      <c r="Q23" s="6"/>
      <c r="R23" s="6"/>
      <c r="S23" s="6"/>
      <c r="T23" s="6"/>
      <c r="U23" s="7"/>
      <c r="V23" s="7"/>
      <c r="W23" s="7"/>
      <c r="X23" s="7">
        <v>75.142084993956189</v>
      </c>
      <c r="Y23">
        <f t="shared" si="0"/>
        <v>75</v>
      </c>
      <c r="Z23">
        <f t="shared" si="0"/>
        <v>4</v>
      </c>
      <c r="AA23">
        <f t="shared" si="0"/>
        <v>4</v>
      </c>
      <c r="AB23">
        <f t="shared" si="0"/>
        <v>7.0270000000000001</v>
      </c>
      <c r="AC23">
        <f t="shared" si="0"/>
        <v>7.0270000000000001</v>
      </c>
      <c r="AD23">
        <f t="shared" si="1"/>
        <v>0</v>
      </c>
    </row>
    <row r="24" spans="1:30" x14ac:dyDescent="0.2">
      <c r="A24" t="s">
        <v>34</v>
      </c>
      <c r="B24" t="s">
        <v>35</v>
      </c>
      <c r="C24">
        <v>0</v>
      </c>
      <c r="D24">
        <v>2</v>
      </c>
      <c r="E24">
        <v>0</v>
      </c>
      <c r="F24">
        <v>0</v>
      </c>
      <c r="G24">
        <v>0</v>
      </c>
      <c r="H24" s="7"/>
      <c r="I24" s="7"/>
      <c r="J24" s="7"/>
      <c r="L24" s="4">
        <f>AE2114_SDOMGH_DOC!C28</f>
        <v>1</v>
      </c>
      <c r="M24" s="4" t="str">
        <f>AE2114_SDOMGH_DOC!A28</f>
        <v>C01</v>
      </c>
      <c r="N24" s="4" t="str">
        <f>AE2114_SDOMGH_DOC!B28</f>
        <v>Nano 12/16/2021 (POURED DAY BEFORE)</v>
      </c>
      <c r="O24" s="6">
        <f>AE2114_SDOMGH_DOC!H28</f>
        <v>0.26062371157896314</v>
      </c>
      <c r="P24" s="6">
        <f>AE2114_SDOMGH_DOC!I28</f>
        <v>0.45141351011194125</v>
      </c>
      <c r="Q24" s="6">
        <f t="shared" si="2"/>
        <v>-0.64188157329367157</v>
      </c>
      <c r="R24" s="6">
        <v>0</v>
      </c>
      <c r="S24" s="6"/>
      <c r="T24" s="6"/>
      <c r="U24" s="7"/>
      <c r="V24" s="7"/>
      <c r="W24" s="7"/>
      <c r="X24" s="7"/>
    </row>
    <row r="25" spans="1:30" x14ac:dyDescent="0.2">
      <c r="A25" t="s">
        <v>34</v>
      </c>
      <c r="B25" t="s">
        <v>35</v>
      </c>
      <c r="C25">
        <v>0</v>
      </c>
      <c r="D25">
        <v>3</v>
      </c>
      <c r="E25">
        <v>0</v>
      </c>
      <c r="F25">
        <v>0</v>
      </c>
      <c r="G25">
        <v>0</v>
      </c>
      <c r="H25" s="7"/>
      <c r="I25" s="7"/>
      <c r="J25" s="7"/>
      <c r="L25" s="4">
        <f>AE2114_SDOMGH_DOC!C34</f>
        <v>2</v>
      </c>
      <c r="M25" s="4" t="str">
        <f>AE2114_SDOMGH_DOC!A34</f>
        <v>C02</v>
      </c>
      <c r="N25" s="4">
        <f>AE2114_SDOMGH_DOC!B34</f>
        <v>25</v>
      </c>
      <c r="O25" s="6">
        <f>AE2114_SDOMGH_DOC!H34</f>
        <v>24.93603931345017</v>
      </c>
      <c r="P25" s="6">
        <f>AE2114_SDOMGH_DOC!I34</f>
        <v>0.91754156943188925</v>
      </c>
      <c r="Q25" s="6">
        <f t="shared" si="2"/>
        <v>24.033534028577535</v>
      </c>
      <c r="R25" s="6">
        <v>25.073365450695409</v>
      </c>
      <c r="S25" s="6"/>
      <c r="T25" s="6"/>
      <c r="U25" s="7"/>
      <c r="V25" s="7"/>
      <c r="W25" s="7"/>
      <c r="X25" s="7"/>
    </row>
    <row r="26" spans="1:30" x14ac:dyDescent="0.2">
      <c r="H26" s="7"/>
      <c r="I26" s="7"/>
      <c r="J26" s="7"/>
      <c r="L26" s="4">
        <f>AE2114_SDOMGH_DOC!C39</f>
        <v>3</v>
      </c>
      <c r="M26" s="4" t="str">
        <f>AE2114_SDOMGH_DOC!A39</f>
        <v>C03</v>
      </c>
      <c r="N26" s="4">
        <f>AE2114_SDOMGH_DOC!B39</f>
        <v>50</v>
      </c>
      <c r="O26" s="6">
        <f>AE2114_SDOMGH_DOC!H39</f>
        <v>51.745653280768686</v>
      </c>
      <c r="P26" s="6">
        <f>AE2114_SDOMGH_DOC!I39</f>
        <v>0.23982898886874851</v>
      </c>
      <c r="Q26" s="6">
        <f t="shared" si="2"/>
        <v>50.843147995896054</v>
      </c>
      <c r="R26" s="6">
        <v>50.056135336143228</v>
      </c>
      <c r="S26" s="6"/>
      <c r="T26" s="6"/>
      <c r="U26" s="7"/>
      <c r="V26" s="7"/>
      <c r="W26" s="7"/>
      <c r="X26" s="7">
        <v>99.812086834505351</v>
      </c>
      <c r="Y26">
        <f t="shared" si="0"/>
        <v>100</v>
      </c>
      <c r="Z26">
        <f t="shared" si="0"/>
        <v>5</v>
      </c>
      <c r="AA26">
        <f t="shared" si="0"/>
        <v>1</v>
      </c>
      <c r="AB26">
        <f t="shared" si="0"/>
        <v>9.0280000000000005</v>
      </c>
      <c r="AC26">
        <f t="shared" si="0"/>
        <v>9.0280000000000005</v>
      </c>
      <c r="AD26">
        <f t="shared" si="1"/>
        <v>0</v>
      </c>
    </row>
    <row r="27" spans="1:30" x14ac:dyDescent="0.2">
      <c r="H27" s="7"/>
      <c r="I27" s="7"/>
      <c r="J27" s="7"/>
      <c r="L27" s="4">
        <f>AE2114_SDOMGH_DOC!C46</f>
        <v>4</v>
      </c>
      <c r="M27" s="4" t="str">
        <f>AE2114_SDOMGH_DOC!A46</f>
        <v>C04</v>
      </c>
      <c r="N27" s="4">
        <f>AE2114_SDOMGH_DOC!B46</f>
        <v>75</v>
      </c>
      <c r="O27" s="6">
        <f>AE2114_SDOMGH_DOC!H46</f>
        <v>75.959965392923266</v>
      </c>
      <c r="P27" s="6">
        <f>AE2114_SDOMGH_DOC!I46</f>
        <v>1.1128385160370982</v>
      </c>
      <c r="Q27" s="6">
        <f t="shared" si="2"/>
        <v>75.057460108050634</v>
      </c>
      <c r="R27" s="6">
        <v>75.142084993956189</v>
      </c>
      <c r="S27" s="6"/>
      <c r="T27" s="6"/>
      <c r="U27" s="7"/>
      <c r="V27" s="7"/>
      <c r="W27" s="7"/>
      <c r="X27" s="7">
        <v>99.812086834505351</v>
      </c>
      <c r="Y27">
        <f t="shared" si="0"/>
        <v>100</v>
      </c>
      <c r="Z27">
        <f t="shared" si="0"/>
        <v>5</v>
      </c>
      <c r="AA27">
        <f t="shared" si="0"/>
        <v>2</v>
      </c>
      <c r="AB27">
        <f t="shared" si="0"/>
        <v>9.0869999999999997</v>
      </c>
      <c r="AC27">
        <f t="shared" si="0"/>
        <v>9.0869999999999997</v>
      </c>
      <c r="AD27">
        <f t="shared" si="1"/>
        <v>0</v>
      </c>
    </row>
    <row r="28" spans="1:30" x14ac:dyDescent="0.2">
      <c r="A28" t="s">
        <v>38</v>
      </c>
      <c r="B28" t="s">
        <v>105</v>
      </c>
      <c r="C28">
        <v>1</v>
      </c>
      <c r="D28">
        <v>1</v>
      </c>
      <c r="E28">
        <v>0.4597</v>
      </c>
      <c r="G28">
        <v>1</v>
      </c>
      <c r="H28" s="7">
        <f>AVERAGE(F28:F32)/B$13</f>
        <v>0.26062371157896314</v>
      </c>
      <c r="I28" s="7">
        <f>STDEV(F28:F32)/B$13</f>
        <v>0.45141351011194125</v>
      </c>
      <c r="J28" s="7">
        <f>I28/H28*100</f>
        <v>173.20508075688772</v>
      </c>
      <c r="L28" s="4">
        <f>AE2114_SDOMGH_DOC!C52</f>
        <v>5</v>
      </c>
      <c r="M28" s="4" t="str">
        <f>AE2114_SDOMGH_DOC!A52</f>
        <v>C05</v>
      </c>
      <c r="N28" s="4">
        <f>AE2114_SDOMGH_DOC!B52</f>
        <v>100</v>
      </c>
      <c r="O28" s="6">
        <f>AE2114_SDOMGH_DOC!H52</f>
        <v>99.591063605041015</v>
      </c>
      <c r="P28" s="6">
        <f>AE2114_SDOMGH_DOC!I52</f>
        <v>0.99746921535144173</v>
      </c>
      <c r="Q28" s="6">
        <f t="shared" si="2"/>
        <v>98.688558320168383</v>
      </c>
      <c r="R28" s="6">
        <v>99.812086834505351</v>
      </c>
      <c r="S28" s="6"/>
      <c r="T28" s="6"/>
      <c r="U28" s="7"/>
      <c r="V28" s="7"/>
      <c r="W28" s="7"/>
      <c r="X28" s="7">
        <v>99.812086834505351</v>
      </c>
      <c r="Y28">
        <f t="shared" si="0"/>
        <v>100</v>
      </c>
      <c r="Z28">
        <f t="shared" si="0"/>
        <v>5</v>
      </c>
      <c r="AA28">
        <f t="shared" si="0"/>
        <v>3</v>
      </c>
      <c r="AB28">
        <f t="shared" si="0"/>
        <v>9.2070000000000007</v>
      </c>
      <c r="AC28">
        <f t="shared" si="0"/>
        <v>9.2070000000000007</v>
      </c>
      <c r="AD28">
        <f t="shared" si="1"/>
        <v>0</v>
      </c>
    </row>
    <row r="29" spans="1:30" x14ac:dyDescent="0.2">
      <c r="A29" t="s">
        <v>38</v>
      </c>
      <c r="B29" t="s">
        <v>105</v>
      </c>
      <c r="C29">
        <v>1</v>
      </c>
      <c r="D29">
        <v>2</v>
      </c>
      <c r="E29">
        <v>7.1499999999999994E-2</v>
      </c>
      <c r="F29">
        <v>7.1499999999999994E-2</v>
      </c>
      <c r="G29">
        <v>0</v>
      </c>
      <c r="H29" s="7"/>
      <c r="I29" s="7"/>
      <c r="J29" s="7"/>
      <c r="L29" s="4">
        <f>AE2114_SDOMGH_DOC!C62</f>
        <v>51</v>
      </c>
      <c r="M29" s="4" t="str">
        <f>AE2114_SDOMGH_DOC!A62</f>
        <v>C06</v>
      </c>
      <c r="N29" s="4" t="str">
        <f>AE2114_SDOMGH_DOC!B62</f>
        <v>Nano 12/16/2021</v>
      </c>
      <c r="O29" s="6">
        <f>AE2114_SDOMGH_DOC!H62</f>
        <v>0.32441273189549258</v>
      </c>
      <c r="P29" s="6">
        <f>AE2114_SDOMGH_DOC!I62</f>
        <v>0.56189933426521366</v>
      </c>
      <c r="Q29" s="6">
        <f t="shared" si="2"/>
        <v>-0.57809255297714213</v>
      </c>
      <c r="R29" s="6">
        <v>0</v>
      </c>
      <c r="S29" s="6"/>
      <c r="T29" s="6"/>
      <c r="U29" s="7"/>
      <c r="V29" s="7"/>
      <c r="W29" s="7"/>
      <c r="X29" s="7"/>
    </row>
    <row r="30" spans="1:30" x14ac:dyDescent="0.2">
      <c r="A30" t="s">
        <v>38</v>
      </c>
      <c r="B30" t="s">
        <v>105</v>
      </c>
      <c r="C30">
        <v>1</v>
      </c>
      <c r="D30">
        <v>3</v>
      </c>
      <c r="E30">
        <v>0</v>
      </c>
      <c r="F30">
        <v>0</v>
      </c>
      <c r="G30">
        <v>0</v>
      </c>
      <c r="H30" s="7"/>
      <c r="I30" s="7"/>
      <c r="J30" s="7"/>
      <c r="L30" s="4">
        <f>AE2114_SDOMGH_DOC!C67</f>
        <v>52</v>
      </c>
      <c r="M30" s="4" t="str">
        <f>AE2114_SDOMGH_DOC!A67</f>
        <v>C07</v>
      </c>
      <c r="N30" s="4">
        <f>AE2114_SDOMGH_DOC!B67</f>
        <v>25</v>
      </c>
      <c r="O30" s="6">
        <f>AE2114_SDOMGH_DOC!H67</f>
        <v>24.23618263340596</v>
      </c>
      <c r="P30" s="6">
        <f>AE2114_SDOMGH_DOC!I67</f>
        <v>0.8266314481977276</v>
      </c>
      <c r="Q30" s="6">
        <f t="shared" si="2"/>
        <v>23.333677348533325</v>
      </c>
      <c r="R30" s="6">
        <v>25.073365450695409</v>
      </c>
      <c r="S30" s="6"/>
      <c r="T30" s="6"/>
      <c r="U30" s="7"/>
      <c r="V30" s="7"/>
      <c r="W30" s="7"/>
      <c r="X30" s="7"/>
    </row>
    <row r="31" spans="1:30" x14ac:dyDescent="0.2">
      <c r="A31" t="s">
        <v>38</v>
      </c>
      <c r="B31" t="s">
        <v>105</v>
      </c>
      <c r="C31">
        <v>1</v>
      </c>
      <c r="D31">
        <v>4</v>
      </c>
      <c r="E31">
        <v>0</v>
      </c>
      <c r="F31">
        <v>0</v>
      </c>
      <c r="G31">
        <v>0</v>
      </c>
      <c r="H31" s="7"/>
      <c r="I31" s="7"/>
      <c r="J31" s="7"/>
      <c r="L31" s="4">
        <f>AE2114_SDOMGH_DOC!C73</f>
        <v>53</v>
      </c>
      <c r="M31" s="4" t="str">
        <f>AE2114_SDOMGH_DOC!A73</f>
        <v>C08</v>
      </c>
      <c r="N31" s="4">
        <f>AE2114_SDOMGH_DOC!B73</f>
        <v>50</v>
      </c>
      <c r="O31" s="6">
        <f>AE2114_SDOMGH_DOC!H73</f>
        <v>50.648482131324378</v>
      </c>
      <c r="P31" s="6">
        <f>AE2114_SDOMGH_DOC!I73</f>
        <v>0.69783186684089138</v>
      </c>
      <c r="Q31" s="6">
        <f t="shared" si="2"/>
        <v>49.745976846451747</v>
      </c>
      <c r="R31" s="6">
        <v>50.056135336143228</v>
      </c>
      <c r="S31" s="6"/>
      <c r="T31" s="6"/>
      <c r="U31" s="7"/>
      <c r="V31" s="7"/>
      <c r="W31" s="7"/>
      <c r="X31" s="7"/>
    </row>
    <row r="32" spans="1:30" x14ac:dyDescent="0.2">
      <c r="H32" s="7"/>
      <c r="I32" s="7"/>
      <c r="J32" s="7"/>
      <c r="L32" s="4">
        <f>AE2114_SDOMGH_DOC!C79</f>
        <v>54</v>
      </c>
      <c r="M32" s="4" t="str">
        <f>AE2114_SDOMGH_DOC!A79</f>
        <v>C09</v>
      </c>
      <c r="N32" s="4">
        <f>AE2114_SDOMGH_DOC!B79</f>
        <v>75</v>
      </c>
      <c r="O32" s="6">
        <f>AE2114_SDOMGH_DOC!H79</f>
        <v>76.557759640461029</v>
      </c>
      <c r="P32" s="6">
        <f>AE2114_SDOMGH_DOC!I79</f>
        <v>0.58725505835279201</v>
      </c>
      <c r="Q32" s="6">
        <f t="shared" si="2"/>
        <v>75.655254355588397</v>
      </c>
      <c r="R32" s="6">
        <v>75.142084993956189</v>
      </c>
      <c r="S32" s="6"/>
      <c r="T32" s="6"/>
      <c r="U32" s="7"/>
      <c r="V32" s="7"/>
      <c r="W32" s="7"/>
      <c r="X32" s="7"/>
    </row>
    <row r="33" spans="1:30" x14ac:dyDescent="0.2">
      <c r="H33" s="7"/>
      <c r="I33" s="7"/>
      <c r="J33" s="7"/>
      <c r="L33" s="4">
        <f>AE2114_SDOMGH_DOC!C84</f>
        <v>55</v>
      </c>
      <c r="M33" s="4" t="str">
        <f>AE2114_SDOMGH_DOC!A84</f>
        <v>C10</v>
      </c>
      <c r="N33" s="4">
        <f>AE2114_SDOMGH_DOC!B84</f>
        <v>100</v>
      </c>
      <c r="O33" s="6">
        <f>AE2114_SDOMGH_DOC!H84</f>
        <v>101.10741974513678</v>
      </c>
      <c r="P33" s="6">
        <f>AE2114_SDOMGH_DOC!I84</f>
        <v>0.71498543982998564</v>
      </c>
      <c r="Q33" s="6">
        <f t="shared" si="2"/>
        <v>100.20491446026415</v>
      </c>
      <c r="R33" s="6">
        <v>99.812086834505351</v>
      </c>
      <c r="S33" s="6"/>
      <c r="T33" s="6"/>
      <c r="U33" s="7"/>
      <c r="V33" s="7"/>
      <c r="W33" s="7"/>
      <c r="X33" s="7"/>
    </row>
    <row r="34" spans="1:30" x14ac:dyDescent="0.2">
      <c r="A34" t="s">
        <v>40</v>
      </c>
      <c r="B34">
        <v>25</v>
      </c>
      <c r="C34">
        <v>2</v>
      </c>
      <c r="D34">
        <v>1</v>
      </c>
      <c r="E34">
        <v>2.1890000000000001</v>
      </c>
      <c r="F34">
        <v>2.1890000000000001</v>
      </c>
      <c r="G34">
        <v>0</v>
      </c>
      <c r="H34" s="7">
        <f>AVERAGE(F34:F38)/B$13</f>
        <v>24.93603931345017</v>
      </c>
      <c r="I34" s="7">
        <f>STDEV(F34:F38)/B$13</f>
        <v>0.91754156943188925</v>
      </c>
      <c r="J34" s="7">
        <f>I34/H34*100</f>
        <v>3.6795802168028322</v>
      </c>
      <c r="L34" s="4"/>
      <c r="M34" s="4"/>
      <c r="N34" s="4"/>
      <c r="O34" s="6"/>
      <c r="P34" s="6"/>
      <c r="Q34" s="6"/>
      <c r="R34" s="6" t="s">
        <v>28</v>
      </c>
      <c r="S34" s="6" t="s">
        <v>29</v>
      </c>
      <c r="T34" s="6" t="s">
        <v>30</v>
      </c>
      <c r="U34" s="7" t="str">
        <f>DOC_Diagnostics!Y1</f>
        <v>DOC_Ref Cal 2021.08.13</v>
      </c>
      <c r="V34" s="7" t="str">
        <f>DOC_Diagnostics!Z1</f>
        <v>DOC_Ref Cal 2021.11.09</v>
      </c>
      <c r="W34" s="7"/>
      <c r="X34" s="7"/>
    </row>
    <row r="35" spans="1:30" x14ac:dyDescent="0.2">
      <c r="A35" t="s">
        <v>40</v>
      </c>
      <c r="B35">
        <v>25</v>
      </c>
      <c r="C35">
        <v>2</v>
      </c>
      <c r="D35">
        <v>2</v>
      </c>
      <c r="E35">
        <v>2.298</v>
      </c>
      <c r="F35">
        <v>2.298</v>
      </c>
      <c r="G35">
        <v>0</v>
      </c>
      <c r="H35" s="7"/>
      <c r="I35" s="7"/>
      <c r="J35" s="7"/>
      <c r="L35" s="4">
        <f>AE2114_SDOMGH_DOC!C105</f>
        <v>6</v>
      </c>
      <c r="M35" s="4" t="str">
        <f>AE2114_SDOMGH_DOC!A105</f>
        <v>R-S1</v>
      </c>
      <c r="N35" s="4" t="str">
        <f>AE2114_SDOMGH_DOC!B105</f>
        <v>GPW 05-21 SRW</v>
      </c>
      <c r="O35" s="6">
        <f>AE2114_SDOMGH_DOC!H105</f>
        <v>78.675555114969796</v>
      </c>
      <c r="P35" s="6">
        <f>AE2114_SDOMGH_DOC!I105</f>
        <v>0.57660389466334883</v>
      </c>
      <c r="Q35" s="6">
        <f t="shared" si="2"/>
        <v>77.773049830097165</v>
      </c>
      <c r="R35" s="6">
        <f>AVERAGE(Q35:Q39)</f>
        <v>79.939689468734031</v>
      </c>
      <c r="S35" s="6">
        <f>STDEV(Q35:Q39)</f>
        <v>1.2408739848630777</v>
      </c>
      <c r="T35" s="6">
        <f>S35/R35*100</f>
        <v>1.5522627034327017</v>
      </c>
      <c r="U35" s="7">
        <f>DOC_Diagnostics!Y2</f>
        <v>80.789892787524366</v>
      </c>
      <c r="V35" s="7">
        <f>DOC_Diagnostics!Z2</f>
        <v>81.206494309747654</v>
      </c>
      <c r="W35" s="7"/>
      <c r="X35" s="7"/>
    </row>
    <row r="36" spans="1:30" x14ac:dyDescent="0.2">
      <c r="A36" t="s">
        <v>40</v>
      </c>
      <c r="B36">
        <v>25</v>
      </c>
      <c r="C36">
        <v>2</v>
      </c>
      <c r="D36">
        <v>3</v>
      </c>
      <c r="E36">
        <v>2.3540000000000001</v>
      </c>
      <c r="F36">
        <v>2.3540000000000001</v>
      </c>
      <c r="G36">
        <v>0</v>
      </c>
      <c r="H36" s="7"/>
      <c r="I36" s="7"/>
      <c r="J36" s="7"/>
      <c r="L36" s="4">
        <f>AE2114_SDOMGH_DOC!C194</f>
        <v>66</v>
      </c>
      <c r="M36" s="4" t="str">
        <f>AE2114_SDOMGH_DOC!A194</f>
        <v>R-S2</v>
      </c>
      <c r="N36" s="4" t="str">
        <f>AE2114_SDOMGH_DOC!B194</f>
        <v>GPW 05-21 SRW</v>
      </c>
      <c r="O36" s="6">
        <f>AE2114_SDOMGH_DOC!H194</f>
        <v>81.343758707638358</v>
      </c>
      <c r="P36" s="6">
        <f>AE2114_SDOMGH_DOC!I194</f>
        <v>0.40034604957508346</v>
      </c>
      <c r="Q36" s="6">
        <f t="shared" si="2"/>
        <v>80.441253422765726</v>
      </c>
      <c r="R36" s="6"/>
      <c r="S36" s="6"/>
      <c r="T36" s="6"/>
      <c r="U36" s="7"/>
      <c r="V36" s="7"/>
      <c r="W36" s="7"/>
      <c r="X36" s="7">
        <v>0</v>
      </c>
      <c r="Y36" t="str">
        <f t="shared" ref="Y36:AD61" si="3">B62</f>
        <v>Nano 12/16/2021</v>
      </c>
      <c r="Z36">
        <f t="shared" si="3"/>
        <v>51</v>
      </c>
      <c r="AA36">
        <f t="shared" si="3"/>
        <v>1</v>
      </c>
      <c r="AB36">
        <f t="shared" si="3"/>
        <v>0</v>
      </c>
      <c r="AC36">
        <f t="shared" si="3"/>
        <v>0</v>
      </c>
      <c r="AD36">
        <f t="shared" si="3"/>
        <v>0</v>
      </c>
    </row>
    <row r="37" spans="1:30" x14ac:dyDescent="0.2">
      <c r="H37" s="7"/>
      <c r="I37" s="7"/>
      <c r="J37" s="7"/>
      <c r="L37" s="4">
        <f>AE2114_SDOMGH_DOC!C286</f>
        <v>6</v>
      </c>
      <c r="M37" s="4" t="str">
        <f>AE2114_SDOMGH_DOC!A286</f>
        <v>R-S3</v>
      </c>
      <c r="N37" s="4" t="str">
        <f>AE2114_SDOMGH_DOC!B286</f>
        <v>GPW 05-21 SRW</v>
      </c>
      <c r="O37" s="6">
        <f>AE2114_SDOMGH_DOC!H286</f>
        <v>81.29637257826036</v>
      </c>
      <c r="P37" s="6">
        <f>AE2114_SDOMGH_DOC!I286</f>
        <v>1.1774759062783204</v>
      </c>
      <c r="Q37" s="6">
        <f t="shared" si="2"/>
        <v>80.393867293387729</v>
      </c>
      <c r="R37" s="6"/>
      <c r="S37" s="6"/>
      <c r="T37" s="6"/>
      <c r="U37" s="7"/>
      <c r="V37" s="7"/>
      <c r="W37" s="7"/>
      <c r="X37" s="7">
        <v>0</v>
      </c>
      <c r="Y37" t="str">
        <f t="shared" si="3"/>
        <v>Nano 12/16/2021</v>
      </c>
      <c r="Z37">
        <f t="shared" si="3"/>
        <v>51</v>
      </c>
      <c r="AA37">
        <f t="shared" si="3"/>
        <v>2</v>
      </c>
      <c r="AB37">
        <f t="shared" si="3"/>
        <v>8.8999999999999996E-2</v>
      </c>
      <c r="AC37">
        <f t="shared" si="3"/>
        <v>8.8999999999999996E-2</v>
      </c>
      <c r="AD37">
        <f t="shared" si="3"/>
        <v>0</v>
      </c>
    </row>
    <row r="38" spans="1:30" x14ac:dyDescent="0.2">
      <c r="H38" s="7"/>
      <c r="I38" s="7"/>
      <c r="J38" s="7"/>
      <c r="L38" s="4">
        <f>AE2114_SDOMGH_DOC!C347</f>
        <v>66</v>
      </c>
      <c r="M38" s="4" t="str">
        <f>AE2114_SDOMGH_DOC!A347</f>
        <v>R-S4</v>
      </c>
      <c r="N38" s="4" t="str">
        <f>AE2114_SDOMGH_DOC!B347</f>
        <v>GPW 05-21 SRW</v>
      </c>
      <c r="O38" s="6">
        <f>AE2114_SDOMGH_DOC!H347</f>
        <v>81.817620001418277</v>
      </c>
      <c r="P38" s="6">
        <f>AE2114_SDOMGH_DOC!I347</f>
        <v>0.78238713935504722</v>
      </c>
      <c r="Q38" s="6">
        <f t="shared" si="2"/>
        <v>80.915114716545645</v>
      </c>
      <c r="R38" s="6"/>
      <c r="S38" s="6"/>
      <c r="T38" s="6"/>
      <c r="U38" s="7"/>
      <c r="V38" s="7"/>
      <c r="W38" s="7"/>
      <c r="X38" s="7">
        <v>0</v>
      </c>
      <c r="Y38" t="str">
        <f t="shared" si="3"/>
        <v>Nano 12/16/2021</v>
      </c>
      <c r="Z38">
        <f t="shared" si="3"/>
        <v>51</v>
      </c>
      <c r="AA38">
        <f t="shared" si="3"/>
        <v>3</v>
      </c>
      <c r="AB38">
        <f t="shared" si="3"/>
        <v>0</v>
      </c>
      <c r="AC38">
        <f t="shared" si="3"/>
        <v>0</v>
      </c>
      <c r="AD38">
        <f t="shared" si="3"/>
        <v>0</v>
      </c>
    </row>
    <row r="39" spans="1:30" x14ac:dyDescent="0.2">
      <c r="A39" t="s">
        <v>41</v>
      </c>
      <c r="B39">
        <v>50</v>
      </c>
      <c r="C39">
        <v>3</v>
      </c>
      <c r="D39">
        <v>1</v>
      </c>
      <c r="E39">
        <v>4.343</v>
      </c>
      <c r="G39">
        <v>1</v>
      </c>
      <c r="H39" s="7">
        <f>AVERAGE(F39:F43)/B$13</f>
        <v>51.745653280768686</v>
      </c>
      <c r="I39" s="7">
        <f>STDEV(F39:F43)/B$13</f>
        <v>0.23982898886874851</v>
      </c>
      <c r="J39" s="7">
        <f>I39/H39*100</f>
        <v>0.46347658916866197</v>
      </c>
      <c r="L39" s="4">
        <f>AE2114_SDOMGH_DOC!C410</f>
        <v>6</v>
      </c>
      <c r="M39" s="4" t="str">
        <f>AE2114_SDOMGH_DOC!A410</f>
        <v>R-S5</v>
      </c>
      <c r="N39" s="4" t="str">
        <f>AE2114_SDOMGH_DOC!B410</f>
        <v>GPW 05-21 SRW</v>
      </c>
      <c r="O39" s="6">
        <f>AE2114_SDOMGH_DOC!H410</f>
        <v>81.077667365746549</v>
      </c>
      <c r="P39" s="6">
        <f>AE2114_SDOMGH_DOC!I410</f>
        <v>1.0254880399112196</v>
      </c>
      <c r="Q39" s="6">
        <f t="shared" si="2"/>
        <v>80.175162080873918</v>
      </c>
      <c r="R39" s="6"/>
      <c r="S39" s="6"/>
      <c r="T39" s="6"/>
      <c r="U39" s="7"/>
      <c r="V39" s="7"/>
      <c r="W39" s="7"/>
      <c r="X39" s="7"/>
    </row>
    <row r="40" spans="1:30" x14ac:dyDescent="0.2">
      <c r="A40" t="s">
        <v>41</v>
      </c>
      <c r="B40">
        <v>50</v>
      </c>
      <c r="C40">
        <v>3</v>
      </c>
      <c r="D40">
        <v>2</v>
      </c>
      <c r="E40">
        <v>4.5119999999999996</v>
      </c>
      <c r="G40">
        <v>1</v>
      </c>
      <c r="H40" s="7"/>
      <c r="I40" s="7"/>
      <c r="J40" s="7"/>
      <c r="L40" s="4"/>
      <c r="M40" s="4"/>
      <c r="N40" s="4"/>
      <c r="O40" s="6"/>
      <c r="P40" s="6"/>
      <c r="Q40" s="6"/>
      <c r="R40" s="6" t="s">
        <v>28</v>
      </c>
      <c r="S40" s="6" t="s">
        <v>29</v>
      </c>
      <c r="T40" s="6" t="s">
        <v>30</v>
      </c>
      <c r="U40" s="7"/>
      <c r="V40" s="7"/>
      <c r="W40" s="7"/>
      <c r="X40" s="7"/>
    </row>
    <row r="41" spans="1:30" x14ac:dyDescent="0.2">
      <c r="A41" t="s">
        <v>41</v>
      </c>
      <c r="B41">
        <v>50</v>
      </c>
      <c r="C41">
        <v>3</v>
      </c>
      <c r="D41">
        <v>3</v>
      </c>
      <c r="E41">
        <v>4.7229999999999999</v>
      </c>
      <c r="F41">
        <v>4.7229999999999999</v>
      </c>
      <c r="G41">
        <v>0</v>
      </c>
      <c r="H41" s="7"/>
      <c r="I41" s="7"/>
      <c r="J41" s="7"/>
      <c r="L41" s="4">
        <f>AE2114_SDOMGH_DOC!C110</f>
        <v>7</v>
      </c>
      <c r="M41" s="4" t="str">
        <f>AE2114_SDOMGH_DOC!A110</f>
        <v>R-M1</v>
      </c>
      <c r="N41" s="4" t="str">
        <f>AE2114_SDOMGH_DOC!B110</f>
        <v>House 05-21 MRW</v>
      </c>
      <c r="O41" s="6">
        <f>AE2114_SDOMGH_DOC!H110</f>
        <v>55.685992192892591</v>
      </c>
      <c r="P41" s="6">
        <f>AE2114_SDOMGH_DOC!I110</f>
        <v>0.86501528911244618</v>
      </c>
      <c r="Q41" s="6">
        <f t="shared" si="2"/>
        <v>54.78348690801996</v>
      </c>
      <c r="R41" s="6">
        <f>AVERAGE(Q41:Q45)</f>
        <v>56.073847661851474</v>
      </c>
      <c r="S41" s="6">
        <f>STDEV(Q41:Q45)</f>
        <v>1.1074017489983805</v>
      </c>
      <c r="T41" s="6">
        <f>S41/R41*100</f>
        <v>1.9748988078657839</v>
      </c>
      <c r="U41" s="7">
        <f>DOC_Diagnostics!Y3</f>
        <v>56.03433723196882</v>
      </c>
      <c r="V41" s="7">
        <f>DOC_Diagnostics!Z3</f>
        <v>56.167487217549066</v>
      </c>
      <c r="W41" s="7"/>
      <c r="X41" s="7">
        <v>25.073365450695409</v>
      </c>
      <c r="Y41">
        <f t="shared" si="3"/>
        <v>25</v>
      </c>
      <c r="Z41">
        <f t="shared" si="3"/>
        <v>52</v>
      </c>
      <c r="AA41">
        <f t="shared" si="3"/>
        <v>1</v>
      </c>
      <c r="AB41">
        <f t="shared" si="3"/>
        <v>2.1429999999999998</v>
      </c>
      <c r="AC41">
        <f t="shared" si="3"/>
        <v>2.1429999999999998</v>
      </c>
      <c r="AD41">
        <f t="shared" si="3"/>
        <v>0</v>
      </c>
    </row>
    <row r="42" spans="1:30" x14ac:dyDescent="0.2">
      <c r="A42" t="s">
        <v>41</v>
      </c>
      <c r="B42">
        <v>50</v>
      </c>
      <c r="C42">
        <v>3</v>
      </c>
      <c r="D42">
        <v>4</v>
      </c>
      <c r="E42">
        <v>4.7160000000000002</v>
      </c>
      <c r="F42">
        <v>4.7160000000000002</v>
      </c>
      <c r="G42">
        <v>0</v>
      </c>
      <c r="H42" s="7"/>
      <c r="I42" s="7"/>
      <c r="J42" s="7"/>
      <c r="L42" s="4">
        <f>AE2114_SDOMGH_DOC!C200</f>
        <v>67</v>
      </c>
      <c r="M42" s="4" t="str">
        <f>AE2114_SDOMGH_DOC!A200</f>
        <v>R-M2</v>
      </c>
      <c r="N42" s="4" t="str">
        <f>AE2114_SDOMGH_DOC!B200</f>
        <v>House 05-21 MRW</v>
      </c>
      <c r="O42" s="6">
        <f>AE2114_SDOMGH_DOC!H200</f>
        <v>56.724841952333207</v>
      </c>
      <c r="P42" s="6">
        <f>AE2114_SDOMGH_DOC!I200</f>
        <v>7.6806746432989001E-2</v>
      </c>
      <c r="Q42" s="6">
        <f t="shared" si="2"/>
        <v>55.822336667460576</v>
      </c>
      <c r="R42" s="6"/>
      <c r="S42" s="6"/>
      <c r="T42" s="6"/>
      <c r="U42" s="7"/>
      <c r="V42" s="7"/>
      <c r="W42" s="7"/>
      <c r="X42" s="7">
        <v>25.073365450695409</v>
      </c>
      <c r="Y42">
        <f t="shared" si="3"/>
        <v>25</v>
      </c>
      <c r="Z42">
        <f t="shared" si="3"/>
        <v>52</v>
      </c>
      <c r="AA42">
        <f t="shared" si="3"/>
        <v>2</v>
      </c>
      <c r="AB42">
        <f t="shared" si="3"/>
        <v>2.2120000000000002</v>
      </c>
      <c r="AC42">
        <f t="shared" si="3"/>
        <v>2.2120000000000002</v>
      </c>
      <c r="AD42">
        <f t="shared" si="3"/>
        <v>0</v>
      </c>
    </row>
    <row r="43" spans="1:30" x14ac:dyDescent="0.2">
      <c r="A43" t="s">
        <v>41</v>
      </c>
      <c r="B43">
        <v>50</v>
      </c>
      <c r="C43">
        <v>3</v>
      </c>
      <c r="D43">
        <v>5</v>
      </c>
      <c r="E43">
        <v>4.7569999999999997</v>
      </c>
      <c r="F43">
        <v>4.7569999999999997</v>
      </c>
      <c r="G43">
        <v>0</v>
      </c>
      <c r="H43" s="7"/>
      <c r="I43" s="7"/>
      <c r="J43" s="7"/>
      <c r="L43" s="4">
        <f>AE2114_SDOMGH_DOC!C291</f>
        <v>7</v>
      </c>
      <c r="M43" s="4" t="str">
        <f>AE2114_SDOMGH_DOC!A291</f>
        <v>R-M3</v>
      </c>
      <c r="N43" s="4" t="str">
        <f>AE2114_SDOMGH_DOC!B291</f>
        <v>House 05-21 MRW</v>
      </c>
      <c r="O43" s="6">
        <f>AE2114_SDOMGH_DOC!H291</f>
        <v>56.385848872936798</v>
      </c>
      <c r="P43" s="6">
        <f>AE2114_SDOMGH_DOC!I291</f>
        <v>1.0678735994092114</v>
      </c>
      <c r="Q43" s="6">
        <f t="shared" si="2"/>
        <v>55.483343588064166</v>
      </c>
      <c r="R43" s="6"/>
      <c r="S43" s="6"/>
      <c r="T43" s="6"/>
      <c r="U43" s="7"/>
      <c r="V43" s="7"/>
      <c r="W43" s="7"/>
      <c r="X43" s="7">
        <v>25.073365450695409</v>
      </c>
      <c r="Y43">
        <f t="shared" si="3"/>
        <v>25</v>
      </c>
      <c r="Z43">
        <f t="shared" si="3"/>
        <v>52</v>
      </c>
      <c r="AA43">
        <f t="shared" si="3"/>
        <v>3</v>
      </c>
      <c r="AB43">
        <f t="shared" si="3"/>
        <v>2.427</v>
      </c>
      <c r="AD43">
        <f t="shared" si="3"/>
        <v>1</v>
      </c>
    </row>
    <row r="44" spans="1:30" x14ac:dyDescent="0.2">
      <c r="H44" s="7"/>
      <c r="I44" s="7"/>
      <c r="J44" s="7"/>
      <c r="L44" s="4">
        <f>AE2114_SDOMGH_DOC!C352</f>
        <v>67</v>
      </c>
      <c r="M44" s="4" t="str">
        <f>AE2114_SDOMGH_DOC!A352</f>
        <v>R-M4</v>
      </c>
      <c r="N44" s="4" t="str">
        <f>AE2114_SDOMGH_DOC!B352</f>
        <v>House 05-21 MRW</v>
      </c>
      <c r="O44" s="6">
        <f>AE2114_SDOMGH_DOC!H352</f>
        <v>57.515825804258178</v>
      </c>
      <c r="P44" s="6">
        <f>AE2114_SDOMGH_DOC!I352</f>
        <v>0.77148502672443975</v>
      </c>
      <c r="Q44" s="6">
        <f t="shared" si="2"/>
        <v>56.613320519385546</v>
      </c>
      <c r="R44" s="6"/>
      <c r="S44" s="6"/>
      <c r="T44" s="6"/>
      <c r="U44" s="7"/>
      <c r="V44" s="7"/>
      <c r="W44" s="7"/>
      <c r="X44" s="7">
        <v>25.073365450695409</v>
      </c>
      <c r="Y44">
        <f t="shared" si="3"/>
        <v>25</v>
      </c>
      <c r="Z44">
        <f t="shared" si="3"/>
        <v>52</v>
      </c>
      <c r="AA44">
        <f t="shared" si="3"/>
        <v>4</v>
      </c>
      <c r="AB44">
        <f t="shared" si="3"/>
        <v>2.294</v>
      </c>
      <c r="AC44">
        <f t="shared" si="3"/>
        <v>2.294</v>
      </c>
      <c r="AD44">
        <f t="shared" si="3"/>
        <v>0</v>
      </c>
    </row>
    <row r="45" spans="1:30" x14ac:dyDescent="0.2">
      <c r="H45" s="7"/>
      <c r="I45" s="7"/>
      <c r="J45" s="7"/>
      <c r="L45" s="4">
        <f>AE2114_SDOMGH_DOC!C415</f>
        <v>7</v>
      </c>
      <c r="M45" s="4" t="str">
        <f>AE2114_SDOMGH_DOC!A415</f>
        <v>R-M5</v>
      </c>
      <c r="N45" s="4" t="str">
        <f>AE2114_SDOMGH_DOC!B415</f>
        <v>House 05-21 MRW</v>
      </c>
      <c r="O45" s="6">
        <f>AE2114_SDOMGH_DOC!H415</f>
        <v>58.569255911199711</v>
      </c>
      <c r="P45" s="6">
        <f>AE2114_SDOMGH_DOC!I415</f>
        <v>0.88454024722423708</v>
      </c>
      <c r="Q45" s="6">
        <f t="shared" si="2"/>
        <v>57.666750626327079</v>
      </c>
      <c r="R45" s="6"/>
      <c r="S45" s="6"/>
      <c r="T45" s="6"/>
      <c r="U45" s="7"/>
      <c r="V45" s="7"/>
      <c r="W45" s="7"/>
      <c r="X45" s="7"/>
    </row>
    <row r="46" spans="1:30" x14ac:dyDescent="0.2">
      <c r="A46" t="s">
        <v>42</v>
      </c>
      <c r="B46">
        <v>75</v>
      </c>
      <c r="C46">
        <v>4</v>
      </c>
      <c r="D46">
        <v>1</v>
      </c>
      <c r="E46">
        <v>7.1790000000000003</v>
      </c>
      <c r="G46">
        <v>1</v>
      </c>
      <c r="H46" s="7">
        <f>AVERAGE(F46:F50)/B$13</f>
        <v>75.959965392923266</v>
      </c>
      <c r="I46" s="7">
        <f>STDEV(F46:F50)/B$13</f>
        <v>1.1128385160370982</v>
      </c>
      <c r="J46" s="7">
        <f>I46/H46*100</f>
        <v>1.4650329423935924</v>
      </c>
      <c r="L46" s="4"/>
      <c r="M46" s="4"/>
      <c r="N46" s="4"/>
      <c r="O46" s="6"/>
      <c r="P46" s="6"/>
      <c r="Q46" s="6"/>
      <c r="R46" s="6" t="s">
        <v>28</v>
      </c>
      <c r="S46" s="6" t="s">
        <v>29</v>
      </c>
      <c r="T46" s="6" t="s">
        <v>30</v>
      </c>
      <c r="U46" s="7"/>
      <c r="V46" s="7"/>
      <c r="W46" s="7"/>
      <c r="X46" s="7"/>
    </row>
    <row r="47" spans="1:30" x14ac:dyDescent="0.2">
      <c r="A47" t="s">
        <v>42</v>
      </c>
      <c r="B47">
        <v>75</v>
      </c>
      <c r="C47">
        <v>4</v>
      </c>
      <c r="D47">
        <v>2</v>
      </c>
      <c r="E47">
        <v>6.8319999999999999</v>
      </c>
      <c r="F47">
        <v>6.8319999999999999</v>
      </c>
      <c r="G47">
        <v>0</v>
      </c>
      <c r="H47" s="7"/>
      <c r="I47" s="7"/>
      <c r="J47" s="7"/>
      <c r="L47" s="4">
        <f>AE2114_SDOMGH_DOC!C115</f>
        <v>8</v>
      </c>
      <c r="M47" s="4" t="str">
        <f>AE2114_SDOMGH_DOC!A115</f>
        <v>R-D1</v>
      </c>
      <c r="N47" s="4" t="str">
        <f>AE2114_SDOMGH_DOC!B115</f>
        <v>CRW 09-20 DRW</v>
      </c>
      <c r="O47" s="6">
        <f>AE2114_SDOMGH_DOC!H115</f>
        <v>35.335472168482077</v>
      </c>
      <c r="P47" s="6">
        <f>AE2114_SDOMGH_DOC!I115</f>
        <v>0.41342420433627458</v>
      </c>
      <c r="Q47" s="6">
        <f t="shared" si="2"/>
        <v>34.432966883609446</v>
      </c>
      <c r="R47" s="6">
        <f>AVERAGE(Q47:Q51)</f>
        <v>35.813725791946666</v>
      </c>
      <c r="S47" s="6">
        <f>STDEV(Q47:Q51)</f>
        <v>1.0943501491994836</v>
      </c>
      <c r="T47" s="6">
        <f>S47/R47*100</f>
        <v>3.0556724412224296</v>
      </c>
      <c r="U47" s="7">
        <f>DOC_Diagnostics!Y4</f>
        <v>35.719522417153996</v>
      </c>
      <c r="V47" s="7">
        <f>DOC_Diagnostics!Z4</f>
        <v>35.274756721095166</v>
      </c>
      <c r="W47" s="7"/>
      <c r="X47" s="7">
        <v>50.056135336143228</v>
      </c>
      <c r="Y47">
        <f t="shared" si="3"/>
        <v>50</v>
      </c>
      <c r="Z47">
        <f t="shared" si="3"/>
        <v>53</v>
      </c>
      <c r="AA47">
        <f t="shared" si="3"/>
        <v>1</v>
      </c>
      <c r="AB47">
        <f t="shared" si="3"/>
        <v>4.3520000000000003</v>
      </c>
      <c r="AD47">
        <f t="shared" si="3"/>
        <v>1</v>
      </c>
    </row>
    <row r="48" spans="1:30" x14ac:dyDescent="0.2">
      <c r="A48" t="s">
        <v>42</v>
      </c>
      <c r="B48">
        <v>75</v>
      </c>
      <c r="C48">
        <v>4</v>
      </c>
      <c r="D48">
        <v>3</v>
      </c>
      <c r="E48">
        <v>6.98</v>
      </c>
      <c r="F48">
        <v>6.98</v>
      </c>
      <c r="G48">
        <v>0</v>
      </c>
      <c r="H48" s="7"/>
      <c r="I48" s="7"/>
      <c r="J48" s="7"/>
      <c r="L48" s="4">
        <f>AE2114_SDOMGH_DOC!C205</f>
        <v>68</v>
      </c>
      <c r="M48" s="4" t="str">
        <f>AE2114_SDOMGH_DOC!A205</f>
        <v>R-D2</v>
      </c>
      <c r="N48" s="4" t="str">
        <f>AE2114_SDOMGH_DOC!B205</f>
        <v>CRW 09-20 DRW</v>
      </c>
      <c r="O48" s="6">
        <f>AE2114_SDOMGH_DOC!H205</f>
        <v>35.776527680384945</v>
      </c>
      <c r="P48" s="6">
        <f>AE2114_SDOMGH_DOC!I205</f>
        <v>0.77804462602148161</v>
      </c>
      <c r="Q48" s="6">
        <f t="shared" si="2"/>
        <v>34.874022395512313</v>
      </c>
      <c r="R48" s="6"/>
      <c r="S48" s="6"/>
      <c r="T48" s="6"/>
      <c r="U48" s="7"/>
      <c r="V48" s="7"/>
      <c r="W48" s="7"/>
      <c r="X48" s="7">
        <v>50.056135336143228</v>
      </c>
      <c r="Y48">
        <f t="shared" si="3"/>
        <v>50</v>
      </c>
      <c r="Z48">
        <f t="shared" si="3"/>
        <v>53</v>
      </c>
      <c r="AA48">
        <f t="shared" si="3"/>
        <v>2</v>
      </c>
      <c r="AB48">
        <f t="shared" si="3"/>
        <v>4.5579999999999998</v>
      </c>
      <c r="AC48">
        <f t="shared" si="3"/>
        <v>4.5579999999999998</v>
      </c>
      <c r="AD48">
        <f t="shared" si="3"/>
        <v>0</v>
      </c>
    </row>
    <row r="49" spans="1:30" x14ac:dyDescent="0.2">
      <c r="A49" t="s">
        <v>42</v>
      </c>
      <c r="B49">
        <v>75</v>
      </c>
      <c r="C49">
        <v>4</v>
      </c>
      <c r="D49">
        <v>4</v>
      </c>
      <c r="E49">
        <v>7.0270000000000001</v>
      </c>
      <c r="F49">
        <v>7.0270000000000001</v>
      </c>
      <c r="G49">
        <v>0</v>
      </c>
      <c r="H49" s="7"/>
      <c r="I49" s="7"/>
      <c r="J49" s="7"/>
      <c r="L49" s="4">
        <f>AE2114_SDOMGH_DOC!C296</f>
        <v>8</v>
      </c>
      <c r="M49" s="4" t="str">
        <f>AE2114_SDOMGH_DOC!A296</f>
        <v>R-D3</v>
      </c>
      <c r="N49" s="4" t="str">
        <f>AE2114_SDOMGH_DOC!B296</f>
        <v>CRW 09-20 DRW</v>
      </c>
      <c r="O49" s="6">
        <f>AE2114_SDOMGH_DOC!H296</f>
        <v>37.139790171721053</v>
      </c>
      <c r="P49" s="6">
        <f>AE2114_SDOMGH_DOC!I296</f>
        <v>0.73635265987593634</v>
      </c>
      <c r="Q49" s="6">
        <f t="shared" si="2"/>
        <v>36.237284886848421</v>
      </c>
      <c r="R49" s="6"/>
      <c r="S49" s="6"/>
      <c r="T49" s="6"/>
      <c r="U49" s="7"/>
      <c r="V49" s="7"/>
      <c r="W49" s="7"/>
      <c r="X49" s="7">
        <v>50.056135336143228</v>
      </c>
      <c r="Y49">
        <f t="shared" si="3"/>
        <v>50</v>
      </c>
      <c r="Z49">
        <f t="shared" si="3"/>
        <v>53</v>
      </c>
      <c r="AA49">
        <f t="shared" si="3"/>
        <v>3</v>
      </c>
      <c r="AB49">
        <f t="shared" si="3"/>
        <v>4.6669999999999998</v>
      </c>
      <c r="AC49">
        <f t="shared" si="3"/>
        <v>4.6669999999999998</v>
      </c>
      <c r="AD49">
        <f t="shared" si="3"/>
        <v>0</v>
      </c>
    </row>
    <row r="50" spans="1:30" x14ac:dyDescent="0.2">
      <c r="H50" s="7"/>
      <c r="I50" s="7"/>
      <c r="J50" s="7"/>
      <c r="L50" s="4">
        <f>AE2114_SDOMGH_DOC!C357</f>
        <v>68</v>
      </c>
      <c r="M50" s="4" t="str">
        <f>AE2114_SDOMGH_DOC!A357</f>
        <v>R-D4</v>
      </c>
      <c r="N50" s="4" t="str">
        <f>AE2114_SDOMGH_DOC!B357</f>
        <v>CRW 09-20 DRW</v>
      </c>
      <c r="O50" s="6">
        <f>AE2114_SDOMGH_DOC!H357</f>
        <v>37.558975162372533</v>
      </c>
      <c r="P50" s="6">
        <f>AE2114_SDOMGH_DOC!I357</f>
        <v>0.24944221966201055</v>
      </c>
      <c r="Q50" s="6">
        <f t="shared" si="2"/>
        <v>36.656469877499902</v>
      </c>
      <c r="R50" s="6"/>
      <c r="S50" s="6"/>
      <c r="T50" s="6"/>
      <c r="U50" s="7"/>
      <c r="V50" s="7"/>
      <c r="W50" s="7"/>
      <c r="X50" s="7">
        <v>50.056135336143228</v>
      </c>
      <c r="Y50">
        <f t="shared" si="3"/>
        <v>50</v>
      </c>
      <c r="Z50">
        <f t="shared" si="3"/>
        <v>53</v>
      </c>
      <c r="AA50">
        <f t="shared" si="3"/>
        <v>4</v>
      </c>
      <c r="AB50">
        <f t="shared" si="3"/>
        <v>4.67</v>
      </c>
      <c r="AC50">
        <f t="shared" si="3"/>
        <v>4.67</v>
      </c>
      <c r="AD50">
        <f t="shared" si="3"/>
        <v>0</v>
      </c>
    </row>
    <row r="51" spans="1:30" x14ac:dyDescent="0.2">
      <c r="H51" s="7"/>
      <c r="I51" s="7"/>
      <c r="J51" s="7"/>
      <c r="L51" s="4">
        <f>AE2114_SDOMGH_DOC!C420</f>
        <v>8</v>
      </c>
      <c r="M51" s="4" t="str">
        <f>AE2114_SDOMGH_DOC!A420</f>
        <v>R-D5</v>
      </c>
      <c r="N51" s="4" t="str">
        <f>AE2114_SDOMGH_DOC!B420</f>
        <v>CRW 09-20 DRW</v>
      </c>
      <c r="O51" s="6">
        <f>AE2114_SDOMGH_DOC!H420</f>
        <v>37.770390201135889</v>
      </c>
      <c r="P51" s="6">
        <f>AE2114_SDOMGH_DOC!I420</f>
        <v>0.58572587845054536</v>
      </c>
      <c r="Q51" s="6">
        <f t="shared" si="2"/>
        <v>36.867884916263257</v>
      </c>
      <c r="R51" s="6"/>
      <c r="S51" s="6"/>
      <c r="T51" s="6"/>
      <c r="U51" s="7"/>
      <c r="V51" s="7"/>
      <c r="W51" s="7"/>
      <c r="X51" s="7"/>
    </row>
    <row r="52" spans="1:30" x14ac:dyDescent="0.2">
      <c r="A52" t="s">
        <v>43</v>
      </c>
      <c r="B52">
        <v>100</v>
      </c>
      <c r="C52">
        <v>5</v>
      </c>
      <c r="D52">
        <v>1</v>
      </c>
      <c r="E52">
        <v>9.0280000000000005</v>
      </c>
      <c r="F52">
        <v>9.0280000000000005</v>
      </c>
      <c r="G52">
        <v>0</v>
      </c>
      <c r="H52" s="7">
        <f>AVERAGE(F52:F56)/B$13</f>
        <v>99.591063605041015</v>
      </c>
      <c r="I52" s="7">
        <f>STDEV(F52:F56)/B$13</f>
        <v>0.99746921535144173</v>
      </c>
      <c r="J52" s="7">
        <f>I52/H52*100</f>
        <v>1.0015649790700223</v>
      </c>
      <c r="L52" s="4"/>
      <c r="M52" s="4"/>
      <c r="N52" s="4"/>
      <c r="O52" s="6"/>
      <c r="P52" s="6"/>
      <c r="Q52" s="6"/>
      <c r="R52" s="6"/>
      <c r="S52" s="6"/>
      <c r="T52" s="6"/>
      <c r="U52" s="7"/>
      <c r="V52" s="7"/>
      <c r="W52" s="7"/>
      <c r="X52" s="7"/>
    </row>
    <row r="53" spans="1:30" x14ac:dyDescent="0.2">
      <c r="A53" t="s">
        <v>43</v>
      </c>
      <c r="B53">
        <v>100</v>
      </c>
      <c r="C53">
        <v>5</v>
      </c>
      <c r="D53">
        <v>2</v>
      </c>
      <c r="E53">
        <v>9.0869999999999997</v>
      </c>
      <c r="F53">
        <v>9.0869999999999997</v>
      </c>
      <c r="G53">
        <v>0</v>
      </c>
      <c r="H53" s="7"/>
      <c r="I53" s="7"/>
      <c r="J53" s="7"/>
      <c r="L53" s="4">
        <f>AE2114_SDOMGH_DOC!C121</f>
        <v>9</v>
      </c>
      <c r="M53" s="4" t="str">
        <f>AE2114_SDOMGH_DOC!A121</f>
        <v>X01</v>
      </c>
      <c r="N53" s="4" t="str">
        <f>AE2114_SDOMGH_DOC!B121</f>
        <v>AE2114 SDOM G TOC-T0</v>
      </c>
      <c r="O53" s="6">
        <f>AE2114_SDOMGH_DOC!H121</f>
        <v>74.687830073467907</v>
      </c>
      <c r="P53" s="6">
        <f>AE2114_SDOMGH_DOC!I121</f>
        <v>0.32383883983041772</v>
      </c>
      <c r="Q53" s="6">
        <f t="shared" si="2"/>
        <v>73.785324788595275</v>
      </c>
      <c r="R53" s="6"/>
      <c r="S53" s="6"/>
      <c r="T53" s="6"/>
      <c r="U53" s="7"/>
      <c r="V53" s="7"/>
      <c r="W53" s="7"/>
      <c r="X53" s="7">
        <v>75.142084993956189</v>
      </c>
      <c r="Y53">
        <f t="shared" si="3"/>
        <v>75</v>
      </c>
      <c r="Z53">
        <f t="shared" si="3"/>
        <v>54</v>
      </c>
      <c r="AA53">
        <f t="shared" si="3"/>
        <v>1</v>
      </c>
      <c r="AB53">
        <f t="shared" si="3"/>
        <v>7.0590000000000002</v>
      </c>
      <c r="AC53">
        <f t="shared" si="3"/>
        <v>7.0590000000000002</v>
      </c>
      <c r="AD53">
        <f t="shared" si="3"/>
        <v>0</v>
      </c>
    </row>
    <row r="54" spans="1:30" x14ac:dyDescent="0.2">
      <c r="A54" t="s">
        <v>43</v>
      </c>
      <c r="B54">
        <v>100</v>
      </c>
      <c r="C54">
        <v>5</v>
      </c>
      <c r="D54">
        <v>3</v>
      </c>
      <c r="E54">
        <v>9.2070000000000007</v>
      </c>
      <c r="F54">
        <v>9.2070000000000007</v>
      </c>
      <c r="G54">
        <v>0</v>
      </c>
      <c r="H54" s="7"/>
      <c r="I54" s="7"/>
      <c r="J54" s="7"/>
      <c r="L54" s="4">
        <f>AE2114_SDOMGH_DOC!C126</f>
        <v>10</v>
      </c>
      <c r="M54" s="4" t="str">
        <f>AE2114_SDOMGH_DOC!A126</f>
        <v>X02</v>
      </c>
      <c r="N54" s="4" t="str">
        <f>AE2114_SDOMGH_DOC!B126</f>
        <v>AE2114 SDOM G TOC-T0</v>
      </c>
      <c r="O54" s="6">
        <f>AE2114_SDOMGH_DOC!H126</f>
        <v>75.737615093534203</v>
      </c>
      <c r="P54" s="6">
        <f>AE2114_SDOMGH_DOC!I126</f>
        <v>0.71707299300187799</v>
      </c>
      <c r="Q54" s="6">
        <f t="shared" si="2"/>
        <v>74.835109808661571</v>
      </c>
      <c r="R54" s="6"/>
      <c r="S54" s="6"/>
      <c r="T54" s="6"/>
      <c r="U54" s="7"/>
      <c r="V54" s="7"/>
      <c r="W54" s="7"/>
      <c r="X54" s="7">
        <v>75.142084993956189</v>
      </c>
      <c r="Y54">
        <f t="shared" si="3"/>
        <v>75</v>
      </c>
      <c r="Z54">
        <f t="shared" si="3"/>
        <v>54</v>
      </c>
      <c r="AA54">
        <f t="shared" si="3"/>
        <v>2</v>
      </c>
      <c r="AB54">
        <f t="shared" si="3"/>
        <v>6.9530000000000003</v>
      </c>
      <c r="AC54">
        <f t="shared" si="3"/>
        <v>6.9530000000000003</v>
      </c>
      <c r="AD54">
        <f t="shared" si="3"/>
        <v>0</v>
      </c>
    </row>
    <row r="55" spans="1:30" x14ac:dyDescent="0.2">
      <c r="H55" s="7"/>
      <c r="I55" s="7"/>
      <c r="J55" s="7"/>
      <c r="L55" s="4">
        <f>AE2114_SDOMGH_DOC!C132</f>
        <v>11</v>
      </c>
      <c r="M55" s="4" t="str">
        <f>AE2114_SDOMGH_DOC!A132</f>
        <v>X03</v>
      </c>
      <c r="N55" s="4" t="str">
        <f>AE2114_SDOMGH_DOC!B132</f>
        <v>AE2114 SDOM H TOC-T0</v>
      </c>
      <c r="O55" s="6">
        <f>AE2114_SDOMGH_DOC!H132</f>
        <v>75.890708742293896</v>
      </c>
      <c r="P55" s="6">
        <f>AE2114_SDOMGH_DOC!I132</f>
        <v>1.3658573897639379</v>
      </c>
      <c r="Q55" s="6">
        <f t="shared" si="2"/>
        <v>74.988203457421264</v>
      </c>
      <c r="R55" s="6"/>
      <c r="S55" s="6"/>
      <c r="T55" s="6"/>
      <c r="U55" s="7"/>
      <c r="V55" s="7"/>
      <c r="W55" s="7"/>
      <c r="X55" s="7">
        <v>75.142084993956189</v>
      </c>
      <c r="Y55">
        <f t="shared" si="3"/>
        <v>75</v>
      </c>
      <c r="Z55">
        <f t="shared" si="3"/>
        <v>54</v>
      </c>
      <c r="AA55">
        <f t="shared" si="3"/>
        <v>3</v>
      </c>
      <c r="AB55">
        <f t="shared" si="3"/>
        <v>6.9909999999999997</v>
      </c>
      <c r="AC55">
        <f t="shared" si="3"/>
        <v>6.9909999999999997</v>
      </c>
      <c r="AD55">
        <f t="shared" si="3"/>
        <v>0</v>
      </c>
    </row>
    <row r="56" spans="1:30" x14ac:dyDescent="0.2">
      <c r="H56" s="7"/>
      <c r="I56" s="7"/>
      <c r="J56" s="7"/>
      <c r="L56" s="4">
        <f>AE2114_SDOMGH_DOC!C137</f>
        <v>12</v>
      </c>
      <c r="M56" s="4" t="str">
        <f>AE2114_SDOMGH_DOC!A137</f>
        <v>X04</v>
      </c>
      <c r="N56" s="4" t="str">
        <f>AE2114_SDOMGH_DOC!B137</f>
        <v>AE2114 SDOM H TOC-T0</v>
      </c>
      <c r="O56" s="6">
        <f>AE2114_SDOMGH_DOC!H137</f>
        <v>74.469124860954082</v>
      </c>
      <c r="P56" s="6">
        <f>AE2114_SDOMGH_DOC!I137</f>
        <v>1.4015915978300859</v>
      </c>
      <c r="Q56" s="6">
        <f t="shared" si="2"/>
        <v>73.56661957608145</v>
      </c>
      <c r="R56" s="6"/>
      <c r="S56" s="6"/>
      <c r="T56" s="6"/>
      <c r="U56" s="7"/>
      <c r="V56" s="7"/>
      <c r="W56" s="7"/>
      <c r="X56" s="7"/>
    </row>
    <row r="57" spans="1:30" x14ac:dyDescent="0.2">
      <c r="A57" t="s">
        <v>34</v>
      </c>
      <c r="B57" t="s">
        <v>35</v>
      </c>
      <c r="C57">
        <v>0</v>
      </c>
      <c r="D57">
        <v>1</v>
      </c>
      <c r="E57">
        <v>7.3899999999999993E-2</v>
      </c>
      <c r="F57">
        <v>7.3899999999999993E-2</v>
      </c>
      <c r="G57">
        <v>0</v>
      </c>
      <c r="H57" s="7">
        <f>AVERAGE(F57:F61)/B$13</f>
        <v>0.50411551484434403</v>
      </c>
      <c r="I57" s="7">
        <f>STDEV(F57:F61)/B$13</f>
        <v>0.4396559578657025</v>
      </c>
      <c r="J57" s="7">
        <f>I57/H57*100</f>
        <v>87.213336015150261</v>
      </c>
      <c r="L57" s="4">
        <f>AE2114_SDOMGH_DOC!C142</f>
        <v>13</v>
      </c>
      <c r="M57" s="4" t="str">
        <f>AE2114_SDOMGH_DOC!A142</f>
        <v>X05</v>
      </c>
      <c r="N57" s="4" t="str">
        <f>AE2114_SDOMGH_DOC!B142</f>
        <v>AE2114 SDOM GH TOC-T0</v>
      </c>
      <c r="O57" s="6">
        <f>AE2114_SDOMGH_DOC!H142</f>
        <v>73.612529445274973</v>
      </c>
      <c r="P57" s="6">
        <f>AE2114_SDOMGH_DOC!I142</f>
        <v>0.59094267136007694</v>
      </c>
      <c r="Q57" s="6">
        <f t="shared" si="2"/>
        <v>72.710024160402341</v>
      </c>
      <c r="R57" s="6"/>
      <c r="S57" s="6"/>
      <c r="T57" s="6"/>
      <c r="U57" s="7"/>
      <c r="V57" s="7"/>
      <c r="W57" s="7"/>
      <c r="X57" s="7"/>
    </row>
    <row r="58" spans="1:30" x14ac:dyDescent="0.2">
      <c r="A58" t="s">
        <v>34</v>
      </c>
      <c r="B58" t="s">
        <v>35</v>
      </c>
      <c r="C58">
        <v>0</v>
      </c>
      <c r="D58">
        <v>2</v>
      </c>
      <c r="E58">
        <v>6.4399999999999999E-2</v>
      </c>
      <c r="F58">
        <v>6.4399999999999999E-2</v>
      </c>
      <c r="G58">
        <v>0</v>
      </c>
      <c r="H58" s="7"/>
      <c r="I58" s="7"/>
      <c r="J58" s="7"/>
      <c r="L58" s="4">
        <f>AE2114_SDOMGH_DOC!C147</f>
        <v>14</v>
      </c>
      <c r="M58" s="4" t="str">
        <f>AE2114_SDOMGH_DOC!A147</f>
        <v>X06</v>
      </c>
      <c r="N58" s="4" t="str">
        <f>AE2114_SDOMGH_DOC!B147</f>
        <v>AE2114 SDOM GH TOC-T0</v>
      </c>
      <c r="O58" s="6">
        <f>AE2114_SDOMGH_DOC!H147</f>
        <v>75.136175759121215</v>
      </c>
      <c r="P58" s="6">
        <f>AE2114_SDOMGH_DOC!I147</f>
        <v>1.1741537185433173</v>
      </c>
      <c r="Q58" s="6">
        <f t="shared" si="2"/>
        <v>74.233670474248584</v>
      </c>
      <c r="R58" s="6"/>
      <c r="S58" s="6"/>
      <c r="T58" s="6"/>
      <c r="U58" s="7"/>
      <c r="V58" s="7"/>
      <c r="W58" s="7"/>
      <c r="X58" s="7">
        <v>99.812086834505351</v>
      </c>
      <c r="Y58">
        <f t="shared" si="3"/>
        <v>100</v>
      </c>
      <c r="Z58">
        <f t="shared" si="3"/>
        <v>55</v>
      </c>
      <c r="AA58">
        <f t="shared" si="3"/>
        <v>1</v>
      </c>
      <c r="AB58">
        <f t="shared" si="3"/>
        <v>8.9190000000000005</v>
      </c>
      <c r="AD58">
        <f t="shared" si="3"/>
        <v>1</v>
      </c>
    </row>
    <row r="59" spans="1:30" x14ac:dyDescent="0.2">
      <c r="A59" t="s">
        <v>34</v>
      </c>
      <c r="B59" t="s">
        <v>35</v>
      </c>
      <c r="C59">
        <v>0</v>
      </c>
      <c r="D59">
        <v>3</v>
      </c>
      <c r="E59">
        <v>0</v>
      </c>
      <c r="F59">
        <v>0</v>
      </c>
      <c r="G59">
        <v>0</v>
      </c>
      <c r="H59" s="7"/>
      <c r="I59" s="7"/>
      <c r="J59" s="7"/>
      <c r="L59" s="4">
        <f>AE2114_SDOMGH_DOC!C152</f>
        <v>15</v>
      </c>
      <c r="M59" s="4" t="str">
        <f>AE2114_SDOMGH_DOC!A152</f>
        <v>X07</v>
      </c>
      <c r="N59" s="4" t="str">
        <f>AE2114_SDOMGH_DOC!B152</f>
        <v>AE2114 SDOM GH TOC-T0</v>
      </c>
      <c r="O59" s="6">
        <f>AE2114_SDOMGH_DOC!H152</f>
        <v>75.766775788536066</v>
      </c>
      <c r="P59" s="6">
        <f>AE2114_SDOMGH_DOC!I152</f>
        <v>0.66967497978061796</v>
      </c>
      <c r="Q59" s="6">
        <f t="shared" si="2"/>
        <v>74.864270503663434</v>
      </c>
      <c r="R59" s="6"/>
      <c r="S59" s="6"/>
      <c r="T59" s="6"/>
      <c r="U59" s="7"/>
      <c r="V59" s="7"/>
      <c r="W59" s="7"/>
      <c r="X59" s="7">
        <v>99.812086834505351</v>
      </c>
      <c r="Y59">
        <f t="shared" si="3"/>
        <v>100</v>
      </c>
      <c r="Z59">
        <f t="shared" si="3"/>
        <v>55</v>
      </c>
      <c r="AA59">
        <f t="shared" si="3"/>
        <v>2</v>
      </c>
      <c r="AB59">
        <f t="shared" si="3"/>
        <v>9.2910000000000004</v>
      </c>
      <c r="AC59">
        <f t="shared" si="3"/>
        <v>9.2910000000000004</v>
      </c>
      <c r="AD59">
        <f t="shared" si="3"/>
        <v>0</v>
      </c>
    </row>
    <row r="60" spans="1:30" x14ac:dyDescent="0.2">
      <c r="H60" s="7"/>
      <c r="I60" s="7"/>
      <c r="J60" s="7"/>
      <c r="L60" s="4">
        <f>AE2114_SDOMGH_DOC!C157</f>
        <v>16</v>
      </c>
      <c r="M60" s="4" t="str">
        <f>AE2114_SDOMGH_DOC!A157</f>
        <v>X08</v>
      </c>
      <c r="N60" s="4" t="str">
        <f>AE2114_SDOMGH_DOC!B157</f>
        <v>AE2114 SDOM G DOC-T0</v>
      </c>
      <c r="O60" s="6">
        <f>AE2114_SDOMGH_DOC!H157</f>
        <v>77.068071802993259</v>
      </c>
      <c r="P60" s="6">
        <f>AE2114_SDOMGH_DOC!I157</f>
        <v>0.90150154184410725</v>
      </c>
      <c r="Q60" s="12">
        <f t="shared" si="2"/>
        <v>76.165566518120627</v>
      </c>
      <c r="R60" s="6" t="s">
        <v>106</v>
      </c>
      <c r="S60" s="6"/>
      <c r="T60" s="6"/>
      <c r="U60" s="7"/>
      <c r="V60" s="7"/>
      <c r="W60" s="7"/>
      <c r="X60" s="7">
        <v>99.812086834505351</v>
      </c>
      <c r="Y60">
        <f t="shared" si="3"/>
        <v>100</v>
      </c>
      <c r="Z60">
        <f t="shared" si="3"/>
        <v>55</v>
      </c>
      <c r="AA60">
        <f t="shared" si="3"/>
        <v>3</v>
      </c>
      <c r="AB60">
        <f t="shared" si="3"/>
        <v>9.2759999999999998</v>
      </c>
      <c r="AC60">
        <f t="shared" si="3"/>
        <v>9.2759999999999998</v>
      </c>
      <c r="AD60">
        <f t="shared" si="3"/>
        <v>0</v>
      </c>
    </row>
    <row r="61" spans="1:30" x14ac:dyDescent="0.2">
      <c r="H61" s="7"/>
      <c r="I61" s="7"/>
      <c r="J61" s="7"/>
      <c r="L61" s="4">
        <f>AE2114_SDOMGH_DOC!C163</f>
        <v>17</v>
      </c>
      <c r="M61" s="4" t="str">
        <f>AE2114_SDOMGH_DOC!A163</f>
        <v>X09</v>
      </c>
      <c r="N61" s="4" t="str">
        <f>AE2114_SDOMGH_DOC!B163</f>
        <v>AE2114 SDOM G DOC-T0</v>
      </c>
      <c r="O61" s="6">
        <f>AE2114_SDOMGH_DOC!H163</f>
        <v>76.630661377965623</v>
      </c>
      <c r="P61" s="6">
        <f>AE2114_SDOMGH_DOC!I163</f>
        <v>0.15821524670494719</v>
      </c>
      <c r="Q61" s="12">
        <f t="shared" si="2"/>
        <v>75.728156093092991</v>
      </c>
      <c r="R61" s="6"/>
      <c r="S61" s="6"/>
      <c r="T61" s="6"/>
      <c r="U61" s="7"/>
      <c r="V61" s="7"/>
      <c r="W61" s="7"/>
      <c r="X61" s="7">
        <v>99.812086834505351</v>
      </c>
      <c r="Y61">
        <f t="shared" si="3"/>
        <v>100</v>
      </c>
      <c r="Z61">
        <f t="shared" si="3"/>
        <v>55</v>
      </c>
      <c r="AA61">
        <f t="shared" si="3"/>
        <v>4</v>
      </c>
      <c r="AB61">
        <f t="shared" si="3"/>
        <v>9.1709999999999994</v>
      </c>
      <c r="AC61">
        <f t="shared" si="3"/>
        <v>9.1709999999999994</v>
      </c>
      <c r="AD61">
        <f t="shared" si="3"/>
        <v>0</v>
      </c>
    </row>
    <row r="62" spans="1:30" x14ac:dyDescent="0.2">
      <c r="A62" t="s">
        <v>107</v>
      </c>
      <c r="B62" t="s">
        <v>108</v>
      </c>
      <c r="C62">
        <v>51</v>
      </c>
      <c r="D62">
        <v>1</v>
      </c>
      <c r="E62">
        <v>0</v>
      </c>
      <c r="F62">
        <v>0</v>
      </c>
      <c r="G62">
        <v>0</v>
      </c>
      <c r="H62" s="7">
        <f>AVERAGE(F62:F66)/B$13</f>
        <v>0.32441273189549258</v>
      </c>
      <c r="I62" s="7">
        <f>STDEV(F62:F66)/B$13</f>
        <v>0.56189933426521366</v>
      </c>
      <c r="J62" s="7">
        <f>I62/H62*100</f>
        <v>173.20508075688775</v>
      </c>
      <c r="L62" s="4">
        <f>AE2114_SDOMGH_DOC!C168</f>
        <v>18</v>
      </c>
      <c r="M62" s="4" t="str">
        <f>AE2114_SDOMGH_DOC!A168</f>
        <v>X10</v>
      </c>
      <c r="N62" s="4" t="str">
        <f>AE2114_SDOMGH_DOC!B168</f>
        <v>AE2114 SDOM H DOC-T0</v>
      </c>
      <c r="O62" s="6">
        <f>AE2114_SDOMGH_DOC!H168</f>
        <v>78.161597865562328</v>
      </c>
      <c r="P62" s="6">
        <f>AE2114_SDOMGH_DOC!I168</f>
        <v>1.2028952372885808</v>
      </c>
      <c r="Q62" s="12">
        <f t="shared" si="2"/>
        <v>77.259092580689696</v>
      </c>
      <c r="R62" s="6"/>
      <c r="S62" s="6"/>
      <c r="T62" s="6"/>
      <c r="U62" s="7"/>
      <c r="V62" s="7"/>
      <c r="W62" s="7"/>
      <c r="X62" s="7"/>
    </row>
    <row r="63" spans="1:30" x14ac:dyDescent="0.2">
      <c r="A63" t="s">
        <v>107</v>
      </c>
      <c r="B63" t="s">
        <v>108</v>
      </c>
      <c r="C63">
        <v>51</v>
      </c>
      <c r="D63">
        <v>2</v>
      </c>
      <c r="E63">
        <v>8.8999999999999996E-2</v>
      </c>
      <c r="F63">
        <v>8.8999999999999996E-2</v>
      </c>
      <c r="G63">
        <v>0</v>
      </c>
      <c r="H63" s="7"/>
      <c r="I63" s="7"/>
      <c r="J63" s="7"/>
      <c r="L63" s="4">
        <f>AE2114_SDOMGH_DOC!C174</f>
        <v>19</v>
      </c>
      <c r="M63" s="4" t="str">
        <f>AE2114_SDOMGH_DOC!A174</f>
        <v>X11</v>
      </c>
      <c r="N63" s="4" t="str">
        <f>AE2114_SDOMGH_DOC!B174</f>
        <v>AE2114 SDOM H DOC-T0</v>
      </c>
      <c r="O63" s="6">
        <f>AE2114_SDOMGH_DOC!H174</f>
        <v>77.662220963655798</v>
      </c>
      <c r="P63" s="6">
        <f>AE2114_SDOMGH_DOC!I174</f>
        <v>0.8199987304891827</v>
      </c>
      <c r="Q63" s="12">
        <f t="shared" si="2"/>
        <v>76.759715678783166</v>
      </c>
      <c r="R63" s="6"/>
      <c r="S63" s="6"/>
      <c r="T63" s="6"/>
      <c r="U63" s="7"/>
      <c r="V63" s="7"/>
      <c r="W63" s="7"/>
      <c r="X63" s="7"/>
    </row>
    <row r="64" spans="1:30" x14ac:dyDescent="0.2">
      <c r="A64" t="s">
        <v>107</v>
      </c>
      <c r="B64" t="s">
        <v>108</v>
      </c>
      <c r="C64">
        <v>51</v>
      </c>
      <c r="D64">
        <v>3</v>
      </c>
      <c r="E64">
        <v>0</v>
      </c>
      <c r="F64">
        <v>0</v>
      </c>
      <c r="G64">
        <v>0</v>
      </c>
      <c r="H64" s="7"/>
      <c r="I64" s="7"/>
      <c r="J64" s="7"/>
      <c r="L64" s="4">
        <f>AE2114_SDOMGH_DOC!C211</f>
        <v>20</v>
      </c>
      <c r="M64" s="4" t="str">
        <f>AE2114_SDOMGH_DOC!A211</f>
        <v>X12</v>
      </c>
      <c r="N64" s="4" t="str">
        <f>AE2114_SDOMGH_DOC!B211</f>
        <v>AE2114 SDOM G TOC-T7</v>
      </c>
      <c r="O64" s="6">
        <f>AE2114_SDOMGH_DOC!H211</f>
        <v>80.425196815080326</v>
      </c>
      <c r="P64" s="6">
        <f>AE2114_SDOMGH_DOC!I211</f>
        <v>0.42201228445175365</v>
      </c>
      <c r="Q64" s="12">
        <f t="shared" si="2"/>
        <v>79.522691530207695</v>
      </c>
      <c r="R64" s="6"/>
      <c r="S64" s="6"/>
      <c r="T64" s="6"/>
      <c r="U64" s="7"/>
      <c r="V64" s="7"/>
      <c r="W64" s="7"/>
      <c r="X64" s="7"/>
    </row>
    <row r="65" spans="1:24" x14ac:dyDescent="0.2">
      <c r="H65" s="7"/>
      <c r="I65" s="7"/>
      <c r="J65" s="7"/>
      <c r="L65" s="4">
        <f>AE2114_SDOMGH_DOC!C216</f>
        <v>21</v>
      </c>
      <c r="M65" s="4" t="str">
        <f>AE2114_SDOMGH_DOC!A216</f>
        <v>X13</v>
      </c>
      <c r="N65" s="4" t="str">
        <f>AE2114_SDOMGH_DOC!B216</f>
        <v>AE2114 SDOM G TOC-T7</v>
      </c>
      <c r="O65" s="6">
        <f>AE2114_SDOMGH_DOC!H216</f>
        <v>80.129944778186669</v>
      </c>
      <c r="P65" s="6">
        <f>AE2114_SDOMGH_DOC!I216</f>
        <v>1.3376972217035721</v>
      </c>
      <c r="Q65" s="12">
        <f t="shared" si="2"/>
        <v>79.227439493314037</v>
      </c>
      <c r="R65" s="6"/>
      <c r="S65" s="6"/>
      <c r="T65" s="6"/>
      <c r="U65" s="7"/>
      <c r="V65" s="7"/>
      <c r="W65" s="7"/>
      <c r="X65" s="7"/>
    </row>
    <row r="66" spans="1:24" x14ac:dyDescent="0.2">
      <c r="H66" s="7"/>
      <c r="I66" s="7"/>
      <c r="J66" s="7"/>
      <c r="L66" s="4">
        <f>AE2114_SDOMGH_DOC!C222</f>
        <v>22</v>
      </c>
      <c r="M66" s="4" t="str">
        <f>AE2114_SDOMGH_DOC!A222</f>
        <v>X14</v>
      </c>
      <c r="N66" s="4" t="str">
        <f>AE2114_SDOMGH_DOC!B222</f>
        <v>AE2114 SDOM H TOC-T7</v>
      </c>
      <c r="O66" s="6">
        <f>AE2114_SDOMGH_DOC!H222</f>
        <v>82.050905561433012</v>
      </c>
      <c r="P66" s="6">
        <f>AE2114_SDOMGH_DOC!I222</f>
        <v>1.1515994215395611</v>
      </c>
      <c r="Q66" s="12">
        <f t="shared" si="2"/>
        <v>81.14840027656038</v>
      </c>
      <c r="R66" s="6"/>
      <c r="S66" s="6"/>
      <c r="T66" s="6"/>
      <c r="U66" s="7"/>
      <c r="V66" s="7"/>
      <c r="W66" s="7"/>
      <c r="X66" s="7"/>
    </row>
    <row r="67" spans="1:24" x14ac:dyDescent="0.2">
      <c r="A67" t="s">
        <v>109</v>
      </c>
      <c r="B67">
        <v>25</v>
      </c>
      <c r="C67">
        <v>52</v>
      </c>
      <c r="D67">
        <v>1</v>
      </c>
      <c r="E67">
        <v>2.1429999999999998</v>
      </c>
      <c r="F67">
        <v>2.1429999999999998</v>
      </c>
      <c r="G67">
        <v>0</v>
      </c>
      <c r="H67" s="7">
        <f>AVERAGE(F67:F71)/B$13</f>
        <v>24.23618263340596</v>
      </c>
      <c r="I67" s="7">
        <f>STDEV(F67:F71)/B$13</f>
        <v>0.8266314481977276</v>
      </c>
      <c r="J67" s="7">
        <f>I67/H67*100</f>
        <v>3.4107328728342705</v>
      </c>
      <c r="L67" s="4">
        <f>AE2114_SDOMGH_DOC!C228</f>
        <v>23</v>
      </c>
      <c r="M67" s="4" t="str">
        <f>AE2114_SDOMGH_DOC!A228</f>
        <v>X15</v>
      </c>
      <c r="N67" s="4" t="str">
        <f>AE2114_SDOMGH_DOC!B228</f>
        <v>AE2114 SDOM H TOC-T7</v>
      </c>
      <c r="O67" s="6">
        <f>AE2114_SDOMGH_DOC!H228</f>
        <v>80.21013668944174</v>
      </c>
      <c r="P67" s="6">
        <f>AE2114_SDOMGH_DOC!I228</f>
        <v>0.98241008458068912</v>
      </c>
      <c r="Q67" s="12">
        <f t="shared" ref="Q67:Q86" si="4">(O67-Q$2)</f>
        <v>79.307631404569108</v>
      </c>
      <c r="R67" s="6"/>
      <c r="S67" s="6"/>
      <c r="T67" s="6"/>
      <c r="U67" s="7"/>
      <c r="V67" s="7"/>
      <c r="W67" s="7"/>
      <c r="X67" s="7"/>
    </row>
    <row r="68" spans="1:24" x14ac:dyDescent="0.2">
      <c r="A68" t="s">
        <v>109</v>
      </c>
      <c r="B68">
        <v>25</v>
      </c>
      <c r="C68">
        <v>52</v>
      </c>
      <c r="D68">
        <v>2</v>
      </c>
      <c r="E68">
        <v>2.2120000000000002</v>
      </c>
      <c r="F68">
        <v>2.2120000000000002</v>
      </c>
      <c r="G68">
        <v>0</v>
      </c>
      <c r="H68" s="7"/>
      <c r="I68" s="7"/>
      <c r="J68" s="7"/>
      <c r="L68" s="4">
        <f>AE2114_SDOMGH_DOC!C233</f>
        <v>24</v>
      </c>
      <c r="M68" s="4" t="str">
        <f>AE2114_SDOMGH_DOC!A233</f>
        <v>X16</v>
      </c>
      <c r="N68" s="4" t="str">
        <f>AE2114_SDOMGH_DOC!B233</f>
        <v>AE2114 SDOM GH TOC-T7</v>
      </c>
      <c r="O68" s="6">
        <f>AE2114_SDOMGH_DOC!H233</f>
        <v>75.518909881020392</v>
      </c>
      <c r="P68" s="6">
        <f>AE2114_SDOMGH_DOC!I233</f>
        <v>0.64629148056939156</v>
      </c>
      <c r="Q68" s="6">
        <f t="shared" si="4"/>
        <v>74.61640459614776</v>
      </c>
      <c r="R68" s="6"/>
      <c r="S68" s="6"/>
      <c r="T68" s="6"/>
      <c r="U68" s="7"/>
      <c r="V68" s="7"/>
      <c r="W68" s="7"/>
      <c r="X68" s="7"/>
    </row>
    <row r="69" spans="1:24" x14ac:dyDescent="0.2">
      <c r="A69" t="s">
        <v>109</v>
      </c>
      <c r="B69">
        <v>25</v>
      </c>
      <c r="C69">
        <v>52</v>
      </c>
      <c r="D69">
        <v>3</v>
      </c>
      <c r="E69">
        <v>2.427</v>
      </c>
      <c r="G69">
        <v>1</v>
      </c>
      <c r="H69" s="7"/>
      <c r="I69" s="7"/>
      <c r="J69" s="7"/>
      <c r="L69" s="4">
        <f>AE2114_SDOMGH_DOC!C238</f>
        <v>25</v>
      </c>
      <c r="M69" s="4" t="str">
        <f>AE2114_SDOMGH_DOC!A238</f>
        <v>X17</v>
      </c>
      <c r="N69" s="4" t="str">
        <f>AE2114_SDOMGH_DOC!B238</f>
        <v>AE2114 SDOM GH TOC-T7</v>
      </c>
      <c r="O69" s="6">
        <f>AE2114_SDOMGH_DOC!H238</f>
        <v>74.775312158473426</v>
      </c>
      <c r="P69" s="6">
        <f>AE2114_SDOMGH_DOC!I238</f>
        <v>1.7415239408495231</v>
      </c>
      <c r="Q69" s="6">
        <f t="shared" si="4"/>
        <v>73.872806873600794</v>
      </c>
      <c r="R69" s="6"/>
      <c r="S69" s="6"/>
      <c r="T69" s="6"/>
      <c r="U69" s="7"/>
      <c r="V69" s="7"/>
      <c r="W69" s="7"/>
      <c r="X69" s="7"/>
    </row>
    <row r="70" spans="1:24" x14ac:dyDescent="0.2">
      <c r="A70" t="s">
        <v>109</v>
      </c>
      <c r="B70">
        <v>25</v>
      </c>
      <c r="C70">
        <v>52</v>
      </c>
      <c r="D70">
        <v>4</v>
      </c>
      <c r="E70">
        <v>2.294</v>
      </c>
      <c r="F70">
        <v>2.294</v>
      </c>
      <c r="G70">
        <v>0</v>
      </c>
      <c r="H70" s="7"/>
      <c r="I70" s="7"/>
      <c r="J70" s="7"/>
      <c r="L70" s="4">
        <f>AE2114_SDOMGH_DOC!C244</f>
        <v>26</v>
      </c>
      <c r="M70" s="4" t="str">
        <f>AE2114_SDOMGH_DOC!A244</f>
        <v>X18</v>
      </c>
      <c r="N70" s="4" t="str">
        <f>AE2114_SDOMGH_DOC!B244</f>
        <v>AE2114 SDOM GH TOC-T7</v>
      </c>
      <c r="O70" s="6">
        <f>AE2114_SDOMGH_DOC!H244</f>
        <v>75.292914494756118</v>
      </c>
      <c r="P70" s="6">
        <f>AE2114_SDOMGH_DOC!I244</f>
        <v>0.51989469161168744</v>
      </c>
      <c r="Q70" s="6">
        <f t="shared" si="4"/>
        <v>74.390409209883487</v>
      </c>
      <c r="R70" s="6"/>
      <c r="S70" s="6"/>
      <c r="T70" s="6"/>
      <c r="U70" s="7"/>
      <c r="V70" s="7"/>
      <c r="W70" s="7"/>
      <c r="X70" s="7"/>
    </row>
    <row r="71" spans="1:24" x14ac:dyDescent="0.2">
      <c r="H71" s="7"/>
      <c r="I71" s="7"/>
      <c r="J71" s="7"/>
      <c r="L71" s="4">
        <f>AE2114_SDOMGH_DOC!C249</f>
        <v>27</v>
      </c>
      <c r="M71" s="4" t="str">
        <f>AE2114_SDOMGH_DOC!A249</f>
        <v>X19</v>
      </c>
      <c r="N71" s="4" t="str">
        <f>AE2114_SDOMGH_DOC!B249</f>
        <v>AE2114 SDOM G DOC-T7</v>
      </c>
      <c r="O71" s="6">
        <f>AE2114_SDOMGH_DOC!H249</f>
        <v>80.523614160711546</v>
      </c>
      <c r="P71" s="6">
        <f>AE2114_SDOMGH_DOC!I249</f>
        <v>0.73440133544780994</v>
      </c>
      <c r="Q71" s="12">
        <f t="shared" si="4"/>
        <v>79.621108875838914</v>
      </c>
      <c r="R71" s="6"/>
      <c r="S71" s="6"/>
      <c r="T71" s="6"/>
      <c r="U71" s="7"/>
      <c r="V71" s="7"/>
      <c r="W71" s="7"/>
      <c r="X71" s="7"/>
    </row>
    <row r="72" spans="1:24" x14ac:dyDescent="0.2">
      <c r="H72" s="7"/>
      <c r="I72" s="7"/>
      <c r="J72" s="7"/>
      <c r="L72" s="4">
        <f>AE2114_SDOMGH_DOC!C254</f>
        <v>28</v>
      </c>
      <c r="M72" s="4" t="str">
        <f>AE2114_SDOMGH_DOC!A254</f>
        <v>X20</v>
      </c>
      <c r="N72" s="4" t="str">
        <f>AE2114_SDOMGH_DOC!B254</f>
        <v>AE2114 SDOM G DOC-T7</v>
      </c>
      <c r="O72" s="6">
        <f>AE2114_SDOMGH_DOC!H254</f>
        <v>80.60745115884184</v>
      </c>
      <c r="P72" s="6">
        <f>AE2114_SDOMGH_DOC!I254</f>
        <v>1.3406439243886745</v>
      </c>
      <c r="Q72" s="12">
        <f t="shared" si="4"/>
        <v>79.704945873969208</v>
      </c>
      <c r="R72" s="6"/>
      <c r="S72" s="6"/>
      <c r="T72" s="6"/>
      <c r="U72" s="7"/>
      <c r="V72" s="7"/>
      <c r="W72" s="7"/>
      <c r="X72" s="7"/>
    </row>
    <row r="73" spans="1:24" x14ac:dyDescent="0.2">
      <c r="A73" t="s">
        <v>110</v>
      </c>
      <c r="B73">
        <v>50</v>
      </c>
      <c r="C73">
        <v>53</v>
      </c>
      <c r="D73">
        <v>1</v>
      </c>
      <c r="E73">
        <v>4.3520000000000003</v>
      </c>
      <c r="G73">
        <v>1</v>
      </c>
      <c r="H73" s="7">
        <f>AVERAGE(F73:F77)/B$13</f>
        <v>50.648482131324378</v>
      </c>
      <c r="I73" s="7">
        <f>STDEV(F73:F77)/B$13</f>
        <v>0.69783186684089138</v>
      </c>
      <c r="J73" s="7">
        <f>I73/H73*100</f>
        <v>1.3777942348430339</v>
      </c>
      <c r="L73" s="4">
        <f>AE2114_SDOMGH_DOC!C260</f>
        <v>29</v>
      </c>
      <c r="M73" s="4" t="str">
        <f>AE2114_SDOMGH_DOC!A260</f>
        <v>X21</v>
      </c>
      <c r="N73" s="4" t="str">
        <f>AE2114_SDOMGH_DOC!B260</f>
        <v>AE2114 SDOM H DOC-T7</v>
      </c>
      <c r="O73" s="6">
        <f>AE2114_SDOMGH_DOC!H260</f>
        <v>84.092154211561962</v>
      </c>
      <c r="P73" s="6">
        <f>AE2114_SDOMGH_DOC!I260</f>
        <v>1.3449481494636193</v>
      </c>
      <c r="Q73" s="12">
        <f t="shared" si="4"/>
        <v>83.18964892668933</v>
      </c>
      <c r="R73" s="6"/>
      <c r="S73" s="6"/>
      <c r="T73" s="6"/>
      <c r="U73" s="7"/>
      <c r="V73" s="7"/>
      <c r="W73" s="7"/>
      <c r="X73" s="7"/>
    </row>
    <row r="74" spans="1:24" x14ac:dyDescent="0.2">
      <c r="A74" t="s">
        <v>110</v>
      </c>
      <c r="B74">
        <v>50</v>
      </c>
      <c r="C74">
        <v>53</v>
      </c>
      <c r="D74">
        <v>2</v>
      </c>
      <c r="E74">
        <v>4.5579999999999998</v>
      </c>
      <c r="F74">
        <v>4.5579999999999998</v>
      </c>
      <c r="G74">
        <v>0</v>
      </c>
      <c r="H74" s="7"/>
      <c r="I74" s="7"/>
      <c r="J74" s="7"/>
      <c r="L74" s="4">
        <f>AE2114_SDOMGH_DOC!C265</f>
        <v>30</v>
      </c>
      <c r="M74" s="4" t="str">
        <f>AE2114_SDOMGH_DOC!A265</f>
        <v>X22</v>
      </c>
      <c r="N74" s="4" t="str">
        <f>AE2114_SDOMGH_DOC!B265</f>
        <v>AE2114 SDOM H DOC-T7</v>
      </c>
      <c r="O74" s="6">
        <f>AE2114_SDOMGH_DOC!H265</f>
        <v>82.251385339570689</v>
      </c>
      <c r="P74" s="6">
        <f>AE2114_SDOMGH_DOC!I265</f>
        <v>1.000820319223741</v>
      </c>
      <c r="Q74" s="12">
        <f t="shared" si="4"/>
        <v>81.348880054698057</v>
      </c>
      <c r="R74" s="6"/>
      <c r="S74" s="6"/>
      <c r="T74" s="6"/>
      <c r="U74" s="7"/>
      <c r="V74" s="7"/>
      <c r="W74" s="7"/>
      <c r="X74" s="7"/>
    </row>
    <row r="75" spans="1:24" x14ac:dyDescent="0.2">
      <c r="A75" t="s">
        <v>110</v>
      </c>
      <c r="B75">
        <v>50</v>
      </c>
      <c r="C75">
        <v>53</v>
      </c>
      <c r="D75">
        <v>3</v>
      </c>
      <c r="E75">
        <v>4.6669999999999998</v>
      </c>
      <c r="F75">
        <v>4.6669999999999998</v>
      </c>
      <c r="G75">
        <v>0</v>
      </c>
      <c r="H75" s="7"/>
      <c r="I75" s="7"/>
      <c r="J75" s="7"/>
      <c r="L75" s="4">
        <f>AE2114_SDOMGH_DOC!C301</f>
        <v>31</v>
      </c>
      <c r="M75" s="4" t="str">
        <f>AE2114_SDOMGH_DOC!A301</f>
        <v>X23</v>
      </c>
      <c r="N75" s="4" t="str">
        <f>AE2114_SDOMGH_DOC!B301</f>
        <v>AE2114 SDOM GH TOC-T9</v>
      </c>
      <c r="O75" s="6">
        <f>AE2114_SDOMGH_DOC!H301</f>
        <v>73.415694754012534</v>
      </c>
      <c r="P75" s="6">
        <f>AE2114_SDOMGH_DOC!I301</f>
        <v>0.4164501784788544</v>
      </c>
      <c r="Q75" s="6">
        <f t="shared" si="4"/>
        <v>72.513189469139903</v>
      </c>
      <c r="R75" s="6"/>
      <c r="S75" s="6"/>
      <c r="T75" s="6"/>
      <c r="U75" s="7"/>
      <c r="V75" s="7"/>
      <c r="W75" s="7"/>
      <c r="X75" s="7"/>
    </row>
    <row r="76" spans="1:24" x14ac:dyDescent="0.2">
      <c r="A76" t="s">
        <v>110</v>
      </c>
      <c r="B76">
        <v>50</v>
      </c>
      <c r="C76">
        <v>53</v>
      </c>
      <c r="D76">
        <v>4</v>
      </c>
      <c r="E76">
        <v>4.67</v>
      </c>
      <c r="F76">
        <v>4.67</v>
      </c>
      <c r="G76">
        <v>0</v>
      </c>
      <c r="H76" s="7"/>
      <c r="I76" s="7"/>
      <c r="J76" s="7"/>
      <c r="L76" s="4">
        <f>AE2114_SDOMGH_DOC!C306</f>
        <v>32</v>
      </c>
      <c r="M76" s="4" t="str">
        <f>AE2114_SDOMGH_DOC!A306</f>
        <v>X24</v>
      </c>
      <c r="N76" s="4" t="str">
        <f>AE2114_SDOMGH_DOC!B306</f>
        <v>AE2114 SDOM GH TOC-T9</v>
      </c>
      <c r="O76" s="6">
        <f>AE2114_SDOMGH_DOC!H306</f>
        <v>74.436319079077009</v>
      </c>
      <c r="P76" s="6">
        <f>AE2114_SDOMGH_DOC!I306</f>
        <v>0.63640962108667576</v>
      </c>
      <c r="Q76" s="6">
        <f t="shared" si="4"/>
        <v>73.533813794204377</v>
      </c>
      <c r="R76" s="6"/>
      <c r="S76" s="6"/>
      <c r="T76" s="6"/>
      <c r="U76" s="7"/>
      <c r="V76" s="7"/>
      <c r="W76" s="7"/>
      <c r="X76" s="7"/>
    </row>
    <row r="77" spans="1:24" x14ac:dyDescent="0.2">
      <c r="H77" s="7"/>
      <c r="I77" s="7"/>
      <c r="J77" s="7"/>
      <c r="L77" s="4">
        <f>AE2114_SDOMGH_DOC!C312</f>
        <v>33</v>
      </c>
      <c r="M77" s="4" t="str">
        <f>AE2114_SDOMGH_DOC!A312</f>
        <v>X25</v>
      </c>
      <c r="N77" s="4" t="str">
        <f>AE2114_SDOMGH_DOC!B312</f>
        <v>AE2114 SDOM GH TOC-T9</v>
      </c>
      <c r="O77" s="6">
        <f>AE2114_SDOMGH_DOC!H312</f>
        <v>74.735216202845891</v>
      </c>
      <c r="P77" s="6">
        <f>AE2114_SDOMGH_DOC!I312</f>
        <v>0.49900427225084737</v>
      </c>
      <c r="Q77" s="6">
        <f t="shared" si="4"/>
        <v>73.832710917973259</v>
      </c>
      <c r="R77" s="6"/>
      <c r="S77" s="6"/>
      <c r="T77" s="6"/>
      <c r="U77" s="7"/>
      <c r="V77" s="7"/>
      <c r="W77" s="7"/>
      <c r="X77" s="7"/>
    </row>
    <row r="78" spans="1:24" x14ac:dyDescent="0.2">
      <c r="H78" s="7"/>
      <c r="I78" s="7"/>
      <c r="J78" s="7"/>
      <c r="L78" s="4">
        <f>AE2114_SDOMGH_DOC!C317</f>
        <v>34</v>
      </c>
      <c r="M78" s="4" t="str">
        <f>AE2114_SDOMGH_DOC!A317</f>
        <v>X26</v>
      </c>
      <c r="N78" s="4" t="str">
        <f>AE2114_SDOMGH_DOC!B317</f>
        <v>AE2114 SDOM GH TOC-T11</v>
      </c>
      <c r="O78" s="6">
        <f>AE2114_SDOMGH_DOC!H317</f>
        <v>73.102217282742743</v>
      </c>
      <c r="P78" s="6">
        <f>AE2114_SDOMGH_DOC!I317</f>
        <v>1.1009912348589408</v>
      </c>
      <c r="Q78" s="6">
        <f t="shared" si="4"/>
        <v>72.199711997870111</v>
      </c>
      <c r="R78" s="6"/>
      <c r="S78" s="6"/>
      <c r="T78" s="6"/>
      <c r="U78" s="7"/>
      <c r="V78" s="7"/>
      <c r="W78" s="7"/>
      <c r="X78" s="7"/>
    </row>
    <row r="79" spans="1:24" x14ac:dyDescent="0.2">
      <c r="A79" t="s">
        <v>111</v>
      </c>
      <c r="B79">
        <v>75</v>
      </c>
      <c r="C79">
        <v>54</v>
      </c>
      <c r="D79">
        <v>1</v>
      </c>
      <c r="E79">
        <v>7.0590000000000002</v>
      </c>
      <c r="F79">
        <v>7.0590000000000002</v>
      </c>
      <c r="G79">
        <v>0</v>
      </c>
      <c r="H79" s="7">
        <f>AVERAGE(F79:F83)/B$13</f>
        <v>76.557759640461029</v>
      </c>
      <c r="I79" s="7">
        <f>STDEV(F79:F83)/B$13</f>
        <v>0.58725505835279201</v>
      </c>
      <c r="J79" s="7">
        <f>I79/H79*100</f>
        <v>0.7670745083329551</v>
      </c>
      <c r="L79" s="4">
        <f>AE2114_SDOMGH_DOC!C322</f>
        <v>35</v>
      </c>
      <c r="M79" s="4" t="str">
        <f>AE2114_SDOMGH_DOC!A322</f>
        <v>X27</v>
      </c>
      <c r="N79" s="4" t="str">
        <f>AE2114_SDOMGH_DOC!B322</f>
        <v>AE2114 SDOM GH TOC-T11</v>
      </c>
      <c r="O79" s="6">
        <f>AE2114_SDOMGH_DOC!H322</f>
        <v>75.194497149124899</v>
      </c>
      <c r="P79" s="6">
        <f>AE2114_SDOMGH_DOC!I322</f>
        <v>1.0063608917240492</v>
      </c>
      <c r="Q79" s="6">
        <f t="shared" si="4"/>
        <v>74.291991864252267</v>
      </c>
      <c r="R79" s="6"/>
      <c r="S79" s="6"/>
      <c r="T79" s="6"/>
      <c r="U79" s="7"/>
      <c r="V79" s="7"/>
      <c r="W79" s="7"/>
      <c r="X79" s="7"/>
    </row>
    <row r="80" spans="1:24" x14ac:dyDescent="0.2">
      <c r="A80" t="s">
        <v>111</v>
      </c>
      <c r="B80">
        <v>75</v>
      </c>
      <c r="C80">
        <v>54</v>
      </c>
      <c r="D80">
        <v>2</v>
      </c>
      <c r="E80">
        <v>6.9530000000000003</v>
      </c>
      <c r="F80">
        <v>6.9530000000000003</v>
      </c>
      <c r="G80">
        <v>0</v>
      </c>
      <c r="H80" s="7"/>
      <c r="I80" s="7"/>
      <c r="J80" s="7"/>
      <c r="L80" s="4">
        <f>AE2114_SDOMGH_DOC!C327</f>
        <v>36</v>
      </c>
      <c r="M80" s="4" t="str">
        <f>AE2114_SDOMGH_DOC!A327</f>
        <v>X28</v>
      </c>
      <c r="N80" s="4" t="str">
        <f>AE2114_SDOMGH_DOC!B327</f>
        <v>AE2114 SDOM GH TOC-T11</v>
      </c>
      <c r="O80" s="6">
        <f>AE2114_SDOMGH_DOC!H327</f>
        <v>70.674589423839393</v>
      </c>
      <c r="P80" s="6">
        <f>AE2114_SDOMGH_DOC!I327</f>
        <v>1.4106486207141065</v>
      </c>
      <c r="Q80" s="6">
        <f t="shared" si="4"/>
        <v>69.772084138966761</v>
      </c>
      <c r="R80" s="6"/>
      <c r="S80" s="6"/>
      <c r="T80" s="6"/>
      <c r="U80" s="7"/>
      <c r="V80" s="7"/>
      <c r="W80" s="7"/>
      <c r="X80" s="7"/>
    </row>
    <row r="81" spans="1:24" x14ac:dyDescent="0.2">
      <c r="A81" t="s">
        <v>111</v>
      </c>
      <c r="B81">
        <v>75</v>
      </c>
      <c r="C81">
        <v>54</v>
      </c>
      <c r="D81">
        <v>3</v>
      </c>
      <c r="E81">
        <v>6.9909999999999997</v>
      </c>
      <c r="F81">
        <v>6.9909999999999997</v>
      </c>
      <c r="G81">
        <v>0</v>
      </c>
      <c r="H81" s="7"/>
      <c r="I81" s="7"/>
      <c r="J81" s="7"/>
      <c r="L81" s="4">
        <f>AE2114_SDOMGH_DOC!C362</f>
        <v>37</v>
      </c>
      <c r="M81" s="4" t="str">
        <f>AE2114_SDOMGH_DOC!A362</f>
        <v>X29</v>
      </c>
      <c r="N81" s="4" t="str">
        <f>AE2114_SDOMGH_DOC!B362</f>
        <v>AE2114 SDOM GH TOC-T13</v>
      </c>
      <c r="O81" s="6">
        <f>AE2114_SDOMGH_DOC!H362</f>
        <v>71.450992928263432</v>
      </c>
      <c r="P81" s="6">
        <f>AE2114_SDOMGH_DOC!I362</f>
        <v>0.70088111096099914</v>
      </c>
      <c r="Q81" s="6">
        <f t="shared" si="4"/>
        <v>70.5484876433908</v>
      </c>
      <c r="R81" s="6"/>
      <c r="S81" s="6"/>
      <c r="T81" s="6"/>
      <c r="U81" s="7"/>
      <c r="V81" s="7"/>
      <c r="W81" s="7"/>
      <c r="X81" s="7"/>
    </row>
    <row r="82" spans="1:24" x14ac:dyDescent="0.2">
      <c r="H82" s="7"/>
      <c r="I82" s="7"/>
      <c r="J82" s="7"/>
      <c r="L82" s="4">
        <f>AE2114_SDOMGH_DOC!C367</f>
        <v>38</v>
      </c>
      <c r="M82" s="4" t="str">
        <f>AE2114_SDOMGH_DOC!A367</f>
        <v>X30</v>
      </c>
      <c r="N82" s="4" t="str">
        <f>AE2114_SDOMGH_DOC!B367</f>
        <v>AE2114 SDOM GH TOC-T13</v>
      </c>
      <c r="O82" s="6">
        <f>AE2114_SDOMGH_DOC!H367</f>
        <v>71.148450717619326</v>
      </c>
      <c r="P82" s="6">
        <f>AE2114_SDOMGH_DOC!I367</f>
        <v>0.55072184417608216</v>
      </c>
      <c r="Q82" s="6">
        <f t="shared" si="4"/>
        <v>70.245945432746694</v>
      </c>
      <c r="R82" s="6"/>
      <c r="S82" s="6"/>
      <c r="T82" s="6"/>
      <c r="U82" s="7"/>
      <c r="V82" s="7"/>
      <c r="W82" s="7"/>
      <c r="X82" s="7"/>
    </row>
    <row r="83" spans="1:24" x14ac:dyDescent="0.2">
      <c r="H83" s="7"/>
      <c r="I83" s="7"/>
      <c r="J83" s="7"/>
      <c r="L83" s="4">
        <f>AE2114_SDOMGH_DOC!C373</f>
        <v>39</v>
      </c>
      <c r="M83" s="4" t="str">
        <f>AE2114_SDOMGH_DOC!A373</f>
        <v>X31</v>
      </c>
      <c r="N83" s="4" t="str">
        <f>AE2114_SDOMGH_DOC!B373</f>
        <v>AE2114 SDOM GH TOC-T13</v>
      </c>
      <c r="O83" s="6">
        <f>AE2114_SDOMGH_DOC!H373</f>
        <v>71.59315131639741</v>
      </c>
      <c r="P83" s="6">
        <f>AE2114_SDOMGH_DOC!I373</f>
        <v>0.88865393960842376</v>
      </c>
      <c r="Q83" s="6">
        <f t="shared" si="4"/>
        <v>70.690646031524778</v>
      </c>
      <c r="R83" s="6"/>
      <c r="S83" s="6"/>
      <c r="T83" s="6"/>
      <c r="U83" s="7"/>
      <c r="V83" s="7"/>
      <c r="W83" s="7"/>
      <c r="X83" s="7"/>
    </row>
    <row r="84" spans="1:24" x14ac:dyDescent="0.2">
      <c r="A84" t="s">
        <v>112</v>
      </c>
      <c r="B84">
        <v>100</v>
      </c>
      <c r="C84">
        <v>55</v>
      </c>
      <c r="D84">
        <v>1</v>
      </c>
      <c r="E84">
        <v>8.9190000000000005</v>
      </c>
      <c r="G84">
        <v>1</v>
      </c>
      <c r="H84" s="7">
        <f>AVERAGE(F84:F88)/B$13</f>
        <v>101.10741974513678</v>
      </c>
      <c r="I84" s="7">
        <f>STDEV(F84:F88)/B$13</f>
        <v>0.71498543982998564</v>
      </c>
      <c r="J84" s="7">
        <f>I84/H84*100</f>
        <v>0.70715427377363771</v>
      </c>
      <c r="L84" s="4">
        <f>AE2114_SDOMGH_DOC!C378</f>
        <v>40</v>
      </c>
      <c r="M84" s="4" t="str">
        <f>AE2114_SDOMGH_DOC!A378</f>
        <v>X32</v>
      </c>
      <c r="N84" s="4" t="str">
        <f>AE2114_SDOMGH_DOC!B378</f>
        <v>AE2114 SDOM GH TOC-T14</v>
      </c>
      <c r="O84" s="6">
        <f>AE2114_SDOMGH_DOC!H378</f>
        <v>72.540873903957277</v>
      </c>
      <c r="P84" s="6">
        <f>AE2114_SDOMGH_DOC!I378</f>
        <v>1.2237887236247544</v>
      </c>
      <c r="Q84" s="6">
        <f t="shared" si="4"/>
        <v>71.638368619084645</v>
      </c>
      <c r="R84" s="6"/>
      <c r="S84" s="6"/>
      <c r="T84" s="6"/>
      <c r="U84" s="7"/>
      <c r="V84" s="7"/>
      <c r="W84" s="7"/>
      <c r="X84" s="7"/>
    </row>
    <row r="85" spans="1:24" x14ac:dyDescent="0.2">
      <c r="A85" t="s">
        <v>112</v>
      </c>
      <c r="B85">
        <v>100</v>
      </c>
      <c r="C85">
        <v>55</v>
      </c>
      <c r="D85">
        <v>2</v>
      </c>
      <c r="E85">
        <v>9.2910000000000004</v>
      </c>
      <c r="F85">
        <v>9.2910000000000004</v>
      </c>
      <c r="G85">
        <v>0</v>
      </c>
      <c r="H85" s="7"/>
      <c r="I85" s="7"/>
      <c r="J85" s="7"/>
      <c r="L85" s="4">
        <f>AE2114_SDOMGH_DOC!C383</f>
        <v>41</v>
      </c>
      <c r="M85" s="4" t="str">
        <f>AE2114_SDOMGH_DOC!A383</f>
        <v>X33</v>
      </c>
      <c r="N85" s="4" t="str">
        <f>AE2114_SDOMGH_DOC!B383</f>
        <v>AE2114 SDOM GH TOC-T14</v>
      </c>
      <c r="O85" s="6">
        <f>AE2114_SDOMGH_DOC!H383</f>
        <v>72.114398739555341</v>
      </c>
      <c r="P85" s="6">
        <f>AE2114_SDOMGH_DOC!I383</f>
        <v>0.56412945346939702</v>
      </c>
      <c r="Q85" s="6">
        <f t="shared" si="4"/>
        <v>71.211893454682709</v>
      </c>
      <c r="R85" s="6"/>
      <c r="S85" s="6"/>
      <c r="T85" s="6"/>
      <c r="U85" s="7"/>
      <c r="V85" s="7"/>
      <c r="W85" s="7"/>
      <c r="X85" s="7"/>
    </row>
    <row r="86" spans="1:24" x14ac:dyDescent="0.2">
      <c r="A86" t="s">
        <v>112</v>
      </c>
      <c r="B86">
        <v>100</v>
      </c>
      <c r="C86">
        <v>55</v>
      </c>
      <c r="D86">
        <v>3</v>
      </c>
      <c r="E86">
        <v>9.2759999999999998</v>
      </c>
      <c r="F86">
        <v>9.2759999999999998</v>
      </c>
      <c r="G86">
        <v>0</v>
      </c>
      <c r="H86" s="7"/>
      <c r="I86" s="7"/>
      <c r="J86" s="7"/>
      <c r="L86" s="4">
        <f>AE2114_SDOMGH_DOC!C389</f>
        <v>42</v>
      </c>
      <c r="M86" s="4" t="str">
        <f>AE2114_SDOMGH_DOC!A389</f>
        <v>X34</v>
      </c>
      <c r="N86" s="4" t="str">
        <f>AE2114_SDOMGH_DOC!B389</f>
        <v>AE2114 SDOM GH TOC-T14</v>
      </c>
      <c r="O86" s="6">
        <f>AE2114_SDOMGH_DOC!H389</f>
        <v>71.924854222043365</v>
      </c>
      <c r="P86" s="6">
        <f>AE2114_SDOMGH_DOC!I389</f>
        <v>0.37712118840321318</v>
      </c>
      <c r="Q86" s="6">
        <f t="shared" si="4"/>
        <v>71.022348937170733</v>
      </c>
      <c r="R86" s="6"/>
      <c r="S86" s="6"/>
      <c r="T86" s="6"/>
      <c r="U86" s="7"/>
      <c r="V86" s="7"/>
      <c r="W86" s="7"/>
      <c r="X86" s="7"/>
    </row>
    <row r="87" spans="1:24" x14ac:dyDescent="0.2">
      <c r="A87" t="s">
        <v>112</v>
      </c>
      <c r="B87">
        <v>100</v>
      </c>
      <c r="C87">
        <v>55</v>
      </c>
      <c r="D87">
        <v>4</v>
      </c>
      <c r="E87">
        <v>9.1709999999999994</v>
      </c>
      <c r="F87">
        <v>9.1709999999999994</v>
      </c>
      <c r="G87">
        <v>0</v>
      </c>
      <c r="H87" s="7"/>
      <c r="I87" s="7"/>
      <c r="J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H88" s="7"/>
      <c r="I88" s="7"/>
      <c r="J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H89" s="7"/>
      <c r="I89" s="7"/>
      <c r="J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A90" t="s">
        <v>34</v>
      </c>
      <c r="B90" t="s">
        <v>35</v>
      </c>
      <c r="C90">
        <v>0</v>
      </c>
      <c r="D90">
        <v>1</v>
      </c>
      <c r="E90">
        <v>0.1338</v>
      </c>
      <c r="F90">
        <v>0.1338</v>
      </c>
      <c r="G90">
        <v>0</v>
      </c>
      <c r="H90" s="7">
        <f>AVERAGE(F90:F94)/B$13</f>
        <v>0.81540593398900785</v>
      </c>
      <c r="I90" s="7">
        <f>STDEV(F90:F94)/B$13</f>
        <v>0.74584115914847826</v>
      </c>
      <c r="J90" s="7">
        <f>I90/H90*100</f>
        <v>91.468694065026597</v>
      </c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A91" t="s">
        <v>34</v>
      </c>
      <c r="B91" t="s">
        <v>35</v>
      </c>
      <c r="C91">
        <v>0</v>
      </c>
      <c r="D91">
        <v>2</v>
      </c>
      <c r="E91">
        <v>0</v>
      </c>
      <c r="F91">
        <v>0</v>
      </c>
      <c r="G91">
        <v>0</v>
      </c>
      <c r="H91" s="7"/>
      <c r="I91" s="7"/>
      <c r="J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t="s">
        <v>34</v>
      </c>
      <c r="B92" t="s">
        <v>35</v>
      </c>
      <c r="C92">
        <v>0</v>
      </c>
      <c r="D92">
        <v>3</v>
      </c>
      <c r="E92">
        <v>8.9899999999999994E-2</v>
      </c>
      <c r="F92">
        <v>8.9899999999999994E-2</v>
      </c>
      <c r="G92">
        <v>0</v>
      </c>
      <c r="H92" s="7"/>
      <c r="I92" s="7"/>
      <c r="J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H93" s="7"/>
      <c r="I93" s="7"/>
      <c r="J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H94" s="7"/>
      <c r="I94" s="7"/>
      <c r="J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t="s">
        <v>31</v>
      </c>
      <c r="B95" t="s">
        <v>32</v>
      </c>
      <c r="C95">
        <v>61</v>
      </c>
      <c r="D95">
        <v>1</v>
      </c>
      <c r="E95">
        <v>7.4829999999999997</v>
      </c>
      <c r="F95">
        <v>7.4829999999999997</v>
      </c>
      <c r="G95">
        <v>0</v>
      </c>
      <c r="H95" s="7">
        <f>AVERAGE(F95:F99)/B$13</f>
        <v>81.85042578329535</v>
      </c>
      <c r="I95" s="7">
        <f>STDEV(F95:F99)/B$13</f>
        <v>0.20863147577115373</v>
      </c>
      <c r="J95" s="7">
        <f>I95/H95*100</f>
        <v>0.25489357419290642</v>
      </c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A96" t="s">
        <v>31</v>
      </c>
      <c r="B96" t="s">
        <v>32</v>
      </c>
      <c r="C96">
        <v>61</v>
      </c>
      <c r="D96">
        <v>2</v>
      </c>
      <c r="E96">
        <v>7.5049999999999999</v>
      </c>
      <c r="F96">
        <v>7.5049999999999999</v>
      </c>
      <c r="G96">
        <v>0</v>
      </c>
      <c r="H96" s="7"/>
      <c r="I96" s="7"/>
      <c r="J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A97" t="s">
        <v>31</v>
      </c>
      <c r="B97" t="s">
        <v>32</v>
      </c>
      <c r="C97">
        <v>61</v>
      </c>
      <c r="D97">
        <v>3</v>
      </c>
      <c r="E97">
        <v>7.4669999999999996</v>
      </c>
      <c r="F97">
        <v>7.4669999999999996</v>
      </c>
      <c r="G97">
        <v>0</v>
      </c>
      <c r="H97" s="7"/>
      <c r="I97" s="7"/>
      <c r="J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H98" s="7"/>
      <c r="I98" s="7"/>
      <c r="J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H99" s="7"/>
      <c r="I99" s="7"/>
      <c r="J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t="s">
        <v>34</v>
      </c>
      <c r="B100" t="s">
        <v>35</v>
      </c>
      <c r="C100">
        <v>0</v>
      </c>
      <c r="D100">
        <v>1</v>
      </c>
      <c r="E100">
        <v>0</v>
      </c>
      <c r="F100">
        <v>0</v>
      </c>
      <c r="G100">
        <v>0</v>
      </c>
      <c r="H100" s="7">
        <f>AVERAGE(F100:F104)/B$13</f>
        <v>0</v>
      </c>
      <c r="I100" s="7">
        <f>STDEV(F100:F104)/B$13</f>
        <v>0</v>
      </c>
      <c r="J100" s="7" t="e">
        <f>I100/H100*100</f>
        <v>#DIV/0!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A101" t="s">
        <v>34</v>
      </c>
      <c r="B101" t="s">
        <v>35</v>
      </c>
      <c r="C101">
        <v>0</v>
      </c>
      <c r="D101">
        <v>2</v>
      </c>
      <c r="E101">
        <v>0</v>
      </c>
      <c r="F101">
        <v>0</v>
      </c>
      <c r="G101">
        <v>0</v>
      </c>
      <c r="H101" s="7"/>
      <c r="I101" s="7"/>
      <c r="J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A102" t="s">
        <v>34</v>
      </c>
      <c r="B102" t="s">
        <v>35</v>
      </c>
      <c r="C102">
        <v>0</v>
      </c>
      <c r="D102">
        <v>3</v>
      </c>
      <c r="E102">
        <v>0</v>
      </c>
      <c r="F102">
        <v>0</v>
      </c>
      <c r="G102">
        <v>0</v>
      </c>
      <c r="H102" s="7"/>
      <c r="I102" s="7"/>
      <c r="J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H103" s="7"/>
      <c r="I103" s="7"/>
      <c r="J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H104" s="7"/>
      <c r="I104" s="7"/>
      <c r="J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t="s">
        <v>184</v>
      </c>
      <c r="B105" t="s">
        <v>45</v>
      </c>
      <c r="C105">
        <v>6</v>
      </c>
      <c r="D105">
        <v>1</v>
      </c>
      <c r="E105">
        <v>7.25</v>
      </c>
      <c r="F105">
        <v>7.25</v>
      </c>
      <c r="G105">
        <v>0</v>
      </c>
      <c r="H105" s="7">
        <f>AVERAGE(F105:F109)/B$13</f>
        <v>78.675555114969796</v>
      </c>
      <c r="I105" s="7">
        <f>STDEV(F105:F109)/B$13</f>
        <v>0.57660389466334883</v>
      </c>
      <c r="J105" s="7">
        <f>I105/H105*100</f>
        <v>0.73288824441181089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A106" t="s">
        <v>184</v>
      </c>
      <c r="B106" t="s">
        <v>45</v>
      </c>
      <c r="C106">
        <v>6</v>
      </c>
      <c r="D106">
        <v>2</v>
      </c>
      <c r="E106">
        <v>7.1449999999999996</v>
      </c>
      <c r="F106">
        <v>7.1449999999999996</v>
      </c>
      <c r="G106">
        <v>0</v>
      </c>
      <c r="H106" s="7"/>
      <c r="I106" s="7"/>
      <c r="J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A107" t="s">
        <v>184</v>
      </c>
      <c r="B107" t="s">
        <v>45</v>
      </c>
      <c r="C107">
        <v>6</v>
      </c>
      <c r="D107">
        <v>3</v>
      </c>
      <c r="E107">
        <v>7.1890000000000001</v>
      </c>
      <c r="F107">
        <v>7.1890000000000001</v>
      </c>
      <c r="G107">
        <v>0</v>
      </c>
      <c r="H107" s="7"/>
      <c r="I107" s="7"/>
      <c r="J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H108" s="7"/>
      <c r="I108" s="7"/>
      <c r="J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H109" s="7"/>
      <c r="I109" s="7"/>
      <c r="J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t="s">
        <v>189</v>
      </c>
      <c r="B110" t="s">
        <v>47</v>
      </c>
      <c r="C110">
        <v>7</v>
      </c>
      <c r="D110">
        <v>1</v>
      </c>
      <c r="E110">
        <v>5.0670000000000002</v>
      </c>
      <c r="F110">
        <v>5.0670000000000002</v>
      </c>
      <c r="G110">
        <v>0</v>
      </c>
      <c r="H110" s="7">
        <f>AVERAGE(F110:F114)/B$13</f>
        <v>55.685992192892591</v>
      </c>
      <c r="I110" s="7">
        <f>STDEV(F110:F114)/B$13</f>
        <v>0.86501528911244618</v>
      </c>
      <c r="J110" s="7">
        <f>I110/H110*100</f>
        <v>1.5533804015129882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A111" t="s">
        <v>189</v>
      </c>
      <c r="B111" t="s">
        <v>47</v>
      </c>
      <c r="C111">
        <v>7</v>
      </c>
      <c r="D111">
        <v>2</v>
      </c>
      <c r="E111">
        <v>5.0289999999999999</v>
      </c>
      <c r="F111">
        <v>5.0289999999999999</v>
      </c>
      <c r="G111">
        <v>0</v>
      </c>
      <c r="H111" s="7"/>
      <c r="I111" s="7"/>
      <c r="J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A112" t="s">
        <v>189</v>
      </c>
      <c r="B112" t="s">
        <v>47</v>
      </c>
      <c r="C112">
        <v>7</v>
      </c>
      <c r="D112">
        <v>3</v>
      </c>
      <c r="E112">
        <v>5.181</v>
      </c>
      <c r="F112">
        <v>5.181</v>
      </c>
      <c r="G112">
        <v>0</v>
      </c>
      <c r="H112" s="7"/>
      <c r="I112" s="7"/>
      <c r="J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H113" s="7"/>
      <c r="I113" s="7"/>
      <c r="J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H114" s="7"/>
      <c r="I114" s="7"/>
      <c r="J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t="s">
        <v>194</v>
      </c>
      <c r="B115" t="s">
        <v>49</v>
      </c>
      <c r="C115">
        <v>8</v>
      </c>
      <c r="D115">
        <v>1</v>
      </c>
      <c r="E115">
        <v>3.202</v>
      </c>
      <c r="F115">
        <v>3.202</v>
      </c>
      <c r="G115">
        <v>0</v>
      </c>
      <c r="H115" s="7">
        <f>AVERAGE(F115:F119)/B$13</f>
        <v>35.335472168482077</v>
      </c>
      <c r="I115" s="7">
        <f>STDEV(F115:F119)/B$13</f>
        <v>0.41342420433627458</v>
      </c>
      <c r="J115" s="7">
        <f>I115/H115*100</f>
        <v>1.1699976792868032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A116" t="s">
        <v>194</v>
      </c>
      <c r="B116" t="s">
        <v>49</v>
      </c>
      <c r="C116">
        <v>8</v>
      </c>
      <c r="D116">
        <v>2</v>
      </c>
      <c r="E116">
        <v>3.218</v>
      </c>
      <c r="F116">
        <v>3.218</v>
      </c>
      <c r="G116">
        <v>0</v>
      </c>
      <c r="H116" s="7"/>
      <c r="I116" s="7"/>
      <c r="J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A117" t="s">
        <v>194</v>
      </c>
      <c r="B117" t="s">
        <v>49</v>
      </c>
      <c r="C117">
        <v>8</v>
      </c>
      <c r="D117">
        <v>3</v>
      </c>
      <c r="E117">
        <v>3.5219999999999998</v>
      </c>
      <c r="G117">
        <v>1</v>
      </c>
      <c r="H117" s="7"/>
      <c r="I117" s="7"/>
      <c r="J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t="s">
        <v>194</v>
      </c>
      <c r="B118" t="s">
        <v>49</v>
      </c>
      <c r="C118">
        <v>8</v>
      </c>
      <c r="D118">
        <v>4</v>
      </c>
      <c r="E118">
        <v>3.274</v>
      </c>
      <c r="F118">
        <v>3.274</v>
      </c>
      <c r="G118">
        <v>0</v>
      </c>
      <c r="H118" s="7"/>
      <c r="I118" s="7"/>
      <c r="J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H119" s="7"/>
      <c r="I119" s="7"/>
      <c r="J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H120" s="7"/>
      <c r="I120" s="7"/>
      <c r="J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t="s">
        <v>50</v>
      </c>
      <c r="B121" t="s">
        <v>113</v>
      </c>
      <c r="C121">
        <v>9</v>
      </c>
      <c r="D121">
        <v>1</v>
      </c>
      <c r="E121">
        <v>6.8330000000000002</v>
      </c>
      <c r="F121">
        <v>6.8330000000000002</v>
      </c>
      <c r="G121">
        <v>0</v>
      </c>
      <c r="H121" s="7">
        <f>AVERAGE(F121:F125)/B$13</f>
        <v>74.687830073467907</v>
      </c>
      <c r="I121" s="7">
        <f>STDEV(F121:F125)/B$13</f>
        <v>0.32383883983041772</v>
      </c>
      <c r="J121" s="7">
        <f>I121/H121*100</f>
        <v>0.43358983587000499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t="s">
        <v>50</v>
      </c>
      <c r="B122" t="s">
        <v>113</v>
      </c>
      <c r="C122">
        <v>9</v>
      </c>
      <c r="D122">
        <v>2</v>
      </c>
      <c r="E122">
        <v>6.7990000000000004</v>
      </c>
      <c r="F122">
        <v>6.7990000000000004</v>
      </c>
      <c r="G122">
        <v>0</v>
      </c>
      <c r="H122" s="7"/>
      <c r="I122" s="7"/>
      <c r="J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A123" t="s">
        <v>50</v>
      </c>
      <c r="B123" t="s">
        <v>113</v>
      </c>
      <c r="C123">
        <v>9</v>
      </c>
      <c r="D123">
        <v>3</v>
      </c>
      <c r="E123">
        <v>6.8579999999999997</v>
      </c>
      <c r="F123">
        <v>6.8579999999999997</v>
      </c>
      <c r="G123">
        <v>0</v>
      </c>
      <c r="H123" s="7"/>
      <c r="I123" s="7"/>
      <c r="J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H124" s="7"/>
      <c r="I124" s="7"/>
      <c r="J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H125" s="7"/>
      <c r="I125" s="7"/>
      <c r="J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t="s">
        <v>52</v>
      </c>
      <c r="B126" t="s">
        <v>113</v>
      </c>
      <c r="C126">
        <v>10</v>
      </c>
      <c r="D126">
        <v>1</v>
      </c>
      <c r="E126">
        <v>6.702</v>
      </c>
      <c r="G126">
        <v>1</v>
      </c>
      <c r="H126" s="7">
        <f>AVERAGE(F126:F130)/B$13</f>
        <v>75.737615093534203</v>
      </c>
      <c r="I126" s="7">
        <f>STDEV(F126:F130)/B$13</f>
        <v>0.71707299300187799</v>
      </c>
      <c r="J126" s="7">
        <f>I126/H126*100</f>
        <v>0.94678581061248024</v>
      </c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A127" t="s">
        <v>52</v>
      </c>
      <c r="B127" t="s">
        <v>113</v>
      </c>
      <c r="C127">
        <v>10</v>
      </c>
      <c r="D127">
        <v>2</v>
      </c>
      <c r="E127">
        <v>6.9960000000000004</v>
      </c>
      <c r="F127">
        <v>6.9960000000000004</v>
      </c>
      <c r="G127">
        <v>0</v>
      </c>
      <c r="H127" s="7"/>
      <c r="I127" s="7"/>
      <c r="J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A128" t="s">
        <v>52</v>
      </c>
      <c r="B128" t="s">
        <v>113</v>
      </c>
      <c r="C128">
        <v>10</v>
      </c>
      <c r="D128">
        <v>3</v>
      </c>
      <c r="E128">
        <v>6.9160000000000004</v>
      </c>
      <c r="F128">
        <v>6.9160000000000004</v>
      </c>
      <c r="G128">
        <v>0</v>
      </c>
      <c r="H128" s="7"/>
      <c r="I128" s="7"/>
      <c r="J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t="s">
        <v>52</v>
      </c>
      <c r="B129" t="s">
        <v>113</v>
      </c>
      <c r="C129">
        <v>10</v>
      </c>
      <c r="D129">
        <v>4</v>
      </c>
      <c r="E129">
        <v>6.8659999999999997</v>
      </c>
      <c r="F129">
        <v>6.8659999999999997</v>
      </c>
      <c r="G129">
        <v>0</v>
      </c>
      <c r="H129" s="7"/>
      <c r="I129" s="7"/>
      <c r="J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H130" s="7"/>
      <c r="I130" s="7"/>
      <c r="J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H131" s="7"/>
      <c r="I131" s="7"/>
      <c r="J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A132" t="s">
        <v>53</v>
      </c>
      <c r="B132" t="s">
        <v>114</v>
      </c>
      <c r="C132">
        <v>11</v>
      </c>
      <c r="D132">
        <v>1</v>
      </c>
      <c r="E132">
        <v>6.875</v>
      </c>
      <c r="F132">
        <v>6.875</v>
      </c>
      <c r="G132">
        <v>0</v>
      </c>
      <c r="H132" s="7">
        <f>AVERAGE(F132:F136)/B$13</f>
        <v>75.890708742293896</v>
      </c>
      <c r="I132" s="7">
        <f>STDEV(F132:F136)/B$13</f>
        <v>1.3658573897639379</v>
      </c>
      <c r="J132" s="7">
        <f>I132/H132*100</f>
        <v>1.7997689208596697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A133" t="s">
        <v>53</v>
      </c>
      <c r="B133" t="s">
        <v>114</v>
      </c>
      <c r="C133">
        <v>11</v>
      </c>
      <c r="D133">
        <v>2</v>
      </c>
      <c r="E133">
        <v>6.8609999999999998</v>
      </c>
      <c r="F133">
        <v>6.8609999999999998</v>
      </c>
      <c r="G133">
        <v>0</v>
      </c>
      <c r="H133" s="7"/>
      <c r="I133" s="7"/>
      <c r="J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t="s">
        <v>53</v>
      </c>
      <c r="B134" t="s">
        <v>114</v>
      </c>
      <c r="C134">
        <v>11</v>
      </c>
      <c r="D134">
        <v>3</v>
      </c>
      <c r="E134">
        <v>7.0839999999999996</v>
      </c>
      <c r="F134">
        <v>7.0839999999999996</v>
      </c>
      <c r="G134">
        <v>0</v>
      </c>
      <c r="H134" s="7"/>
      <c r="I134" s="7"/>
      <c r="J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H135" s="7"/>
      <c r="I135" s="7"/>
      <c r="J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H136" s="7"/>
      <c r="I136" s="7"/>
      <c r="J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t="s">
        <v>55</v>
      </c>
      <c r="B137" t="s">
        <v>114</v>
      </c>
      <c r="C137">
        <v>12</v>
      </c>
      <c r="D137">
        <v>1</v>
      </c>
      <c r="E137">
        <v>6.9580000000000002</v>
      </c>
      <c r="F137">
        <v>6.9580000000000002</v>
      </c>
      <c r="G137">
        <v>0</v>
      </c>
      <c r="H137" s="7">
        <f>AVERAGE(F137:F141)/B$13</f>
        <v>74.469124860954082</v>
      </c>
      <c r="I137" s="7">
        <f>STDEV(F137:F141)/B$13</f>
        <v>1.4015915978300859</v>
      </c>
      <c r="J137" s="7">
        <f>I137/H137*100</f>
        <v>1.8821110096930567</v>
      </c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t="s">
        <v>55</v>
      </c>
      <c r="B138" t="s">
        <v>114</v>
      </c>
      <c r="C138">
        <v>12</v>
      </c>
      <c r="D138">
        <v>2</v>
      </c>
      <c r="E138">
        <v>6.7359999999999998</v>
      </c>
      <c r="F138">
        <v>6.7359999999999998</v>
      </c>
      <c r="G138">
        <v>0</v>
      </c>
      <c r="H138" s="7"/>
      <c r="I138" s="7"/>
      <c r="J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t="s">
        <v>55</v>
      </c>
      <c r="B139" t="s">
        <v>114</v>
      </c>
      <c r="C139">
        <v>12</v>
      </c>
      <c r="D139">
        <v>3</v>
      </c>
      <c r="E139">
        <v>6.7359999999999998</v>
      </c>
      <c r="F139">
        <v>6.7359999999999998</v>
      </c>
      <c r="G139">
        <v>0</v>
      </c>
      <c r="H139" s="7"/>
      <c r="I139" s="7"/>
      <c r="J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H140" s="7"/>
      <c r="I140" s="7"/>
      <c r="J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H141" s="7"/>
      <c r="I141" s="7"/>
      <c r="J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spans="1:24" x14ac:dyDescent="0.2">
      <c r="A142" t="s">
        <v>56</v>
      </c>
      <c r="B142" t="s">
        <v>115</v>
      </c>
      <c r="C142">
        <v>13</v>
      </c>
      <c r="D142">
        <v>1</v>
      </c>
      <c r="E142">
        <v>6.6980000000000004</v>
      </c>
      <c r="F142">
        <v>6.6980000000000004</v>
      </c>
      <c r="G142">
        <v>0</v>
      </c>
      <c r="H142" s="7">
        <f>AVERAGE(F142:F146)/B$13</f>
        <v>73.612529445274973</v>
      </c>
      <c r="I142" s="7">
        <f>STDEV(F142:F146)/B$13</f>
        <v>0.59094267136007694</v>
      </c>
      <c r="J142" s="7">
        <f>I142/H142*100</f>
        <v>0.80277457630279581</v>
      </c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spans="1:24" x14ac:dyDescent="0.2">
      <c r="A143" t="s">
        <v>56</v>
      </c>
      <c r="B143" t="s">
        <v>115</v>
      </c>
      <c r="C143">
        <v>13</v>
      </c>
      <c r="D143">
        <v>2</v>
      </c>
      <c r="E143">
        <v>6.7939999999999996</v>
      </c>
      <c r="F143">
        <v>6.7939999999999996</v>
      </c>
      <c r="G143">
        <v>0</v>
      </c>
      <c r="H143" s="7"/>
      <c r="I143" s="7"/>
      <c r="J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spans="1:24" x14ac:dyDescent="0.2">
      <c r="A144" t="s">
        <v>56</v>
      </c>
      <c r="B144" t="s">
        <v>115</v>
      </c>
      <c r="C144">
        <v>13</v>
      </c>
      <c r="D144">
        <v>3</v>
      </c>
      <c r="E144">
        <v>6.7030000000000003</v>
      </c>
      <c r="F144">
        <v>6.7030000000000003</v>
      </c>
      <c r="G144">
        <v>0</v>
      </c>
      <c r="H144" s="7"/>
      <c r="I144" s="7"/>
      <c r="J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spans="1:24" x14ac:dyDescent="0.2">
      <c r="H145" s="7"/>
      <c r="I145" s="7"/>
      <c r="J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spans="1:24" x14ac:dyDescent="0.2">
      <c r="H146" s="7"/>
      <c r="I146" s="7"/>
      <c r="J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spans="1:24" x14ac:dyDescent="0.2">
      <c r="A147" t="s">
        <v>58</v>
      </c>
      <c r="B147" t="s">
        <v>115</v>
      </c>
      <c r="C147">
        <v>14</v>
      </c>
      <c r="D147">
        <v>1</v>
      </c>
      <c r="E147">
        <v>6.9580000000000002</v>
      </c>
      <c r="F147">
        <v>6.9580000000000002</v>
      </c>
      <c r="G147">
        <v>0</v>
      </c>
      <c r="H147" s="7">
        <f>AVERAGE(F147:F151)/B$13</f>
        <v>75.136175759121215</v>
      </c>
      <c r="I147" s="7">
        <f>STDEV(F147:F151)/B$13</f>
        <v>1.1741537185433173</v>
      </c>
      <c r="J147" s="7">
        <f>I147/H147*100</f>
        <v>1.5627009315825873</v>
      </c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spans="1:24" x14ac:dyDescent="0.2">
      <c r="A148" t="s">
        <v>58</v>
      </c>
      <c r="B148" t="s">
        <v>115</v>
      </c>
      <c r="C148">
        <v>14</v>
      </c>
      <c r="D148">
        <v>2</v>
      </c>
      <c r="E148">
        <v>6.7510000000000003</v>
      </c>
      <c r="F148">
        <v>6.7510000000000003</v>
      </c>
      <c r="G148">
        <v>0</v>
      </c>
      <c r="H148" s="7"/>
      <c r="I148" s="7"/>
      <c r="J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spans="1:24" x14ac:dyDescent="0.2">
      <c r="A149" t="s">
        <v>58</v>
      </c>
      <c r="B149" t="s">
        <v>115</v>
      </c>
      <c r="C149">
        <v>14</v>
      </c>
      <c r="D149">
        <v>3</v>
      </c>
      <c r="E149">
        <v>6.9039999999999999</v>
      </c>
      <c r="F149">
        <v>6.9039999999999999</v>
      </c>
      <c r="G149">
        <v>0</v>
      </c>
      <c r="H149" s="7"/>
      <c r="I149" s="7"/>
      <c r="J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spans="1:24" x14ac:dyDescent="0.2">
      <c r="H150" s="7"/>
      <c r="I150" s="7"/>
      <c r="J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spans="1:24" x14ac:dyDescent="0.2">
      <c r="H151" s="7"/>
      <c r="I151" s="7"/>
      <c r="J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spans="1:24" x14ac:dyDescent="0.2">
      <c r="A152" t="s">
        <v>59</v>
      </c>
      <c r="B152" t="s">
        <v>115</v>
      </c>
      <c r="C152">
        <v>15</v>
      </c>
      <c r="D152">
        <v>1</v>
      </c>
      <c r="E152">
        <v>6.9530000000000003</v>
      </c>
      <c r="F152">
        <v>6.9530000000000003</v>
      </c>
      <c r="G152">
        <v>0</v>
      </c>
      <c r="H152" s="7">
        <f>AVERAGE(F152:F156)/B$13</f>
        <v>75.766775788536066</v>
      </c>
      <c r="I152" s="7">
        <f>STDEV(F152:F156)/B$13</f>
        <v>0.66967497978061796</v>
      </c>
      <c r="J152" s="7">
        <f>I152/H152*100</f>
        <v>0.88386363654917932</v>
      </c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spans="1:24" x14ac:dyDescent="0.2">
      <c r="A153" t="s">
        <v>59</v>
      </c>
      <c r="B153" t="s">
        <v>115</v>
      </c>
      <c r="C153">
        <v>15</v>
      </c>
      <c r="D153">
        <v>2</v>
      </c>
      <c r="E153">
        <v>6.859</v>
      </c>
      <c r="F153">
        <v>6.859</v>
      </c>
      <c r="G153">
        <v>0</v>
      </c>
      <c r="H153" s="7"/>
      <c r="I153" s="7"/>
      <c r="J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spans="1:24" x14ac:dyDescent="0.2">
      <c r="A154" t="s">
        <v>59</v>
      </c>
      <c r="B154" t="s">
        <v>115</v>
      </c>
      <c r="C154">
        <v>15</v>
      </c>
      <c r="D154">
        <v>3</v>
      </c>
      <c r="E154">
        <v>6.9740000000000002</v>
      </c>
      <c r="F154">
        <v>6.9740000000000002</v>
      </c>
      <c r="G154">
        <v>0</v>
      </c>
      <c r="H154" s="7"/>
      <c r="I154" s="7"/>
      <c r="J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spans="1:24" x14ac:dyDescent="0.2">
      <c r="H155" s="7"/>
      <c r="I155" s="7"/>
      <c r="J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spans="1:24" x14ac:dyDescent="0.2">
      <c r="H156" s="7"/>
      <c r="I156" s="7"/>
      <c r="J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spans="1:24" x14ac:dyDescent="0.2">
      <c r="A157" t="s">
        <v>60</v>
      </c>
      <c r="B157" t="s">
        <v>116</v>
      </c>
      <c r="C157">
        <v>16</v>
      </c>
      <c r="D157">
        <v>1</v>
      </c>
      <c r="E157">
        <v>6.8120000000000003</v>
      </c>
      <c r="G157">
        <v>1</v>
      </c>
      <c r="H157" s="7">
        <f>AVERAGE(F157:F161)/B$13</f>
        <v>77.068071802993259</v>
      </c>
      <c r="I157" s="7">
        <f>STDEV(F157:F161)/B$13</f>
        <v>0.90150154184410725</v>
      </c>
      <c r="J157" s="7">
        <f>I157/H157*100</f>
        <v>1.1697471089565961</v>
      </c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spans="1:24" x14ac:dyDescent="0.2">
      <c r="A158" t="s">
        <v>60</v>
      </c>
      <c r="B158" t="s">
        <v>116</v>
      </c>
      <c r="C158">
        <v>16</v>
      </c>
      <c r="D158">
        <v>2</v>
      </c>
      <c r="E158">
        <v>7.1219999999999999</v>
      </c>
      <c r="F158">
        <v>7.1219999999999999</v>
      </c>
      <c r="G158">
        <v>0</v>
      </c>
      <c r="H158" s="7"/>
      <c r="I158" s="7"/>
      <c r="J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spans="1:24" x14ac:dyDescent="0.2">
      <c r="A159" t="s">
        <v>60</v>
      </c>
      <c r="B159" t="s">
        <v>116</v>
      </c>
      <c r="C159">
        <v>16</v>
      </c>
      <c r="D159">
        <v>3</v>
      </c>
      <c r="E159">
        <v>7.0620000000000003</v>
      </c>
      <c r="F159">
        <v>7.0620000000000003</v>
      </c>
      <c r="G159">
        <v>0</v>
      </c>
      <c r="H159" s="7"/>
      <c r="I159" s="7"/>
      <c r="J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spans="1:24" x14ac:dyDescent="0.2">
      <c r="A160" t="s">
        <v>60</v>
      </c>
      <c r="B160" t="s">
        <v>116</v>
      </c>
      <c r="C160">
        <v>16</v>
      </c>
      <c r="D160">
        <v>4</v>
      </c>
      <c r="E160">
        <v>6.9589999999999996</v>
      </c>
      <c r="F160">
        <v>6.9589999999999996</v>
      </c>
      <c r="G160">
        <v>0</v>
      </c>
      <c r="H160" s="7"/>
      <c r="I160" s="7"/>
      <c r="J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spans="1:24" x14ac:dyDescent="0.2">
      <c r="H161" s="7"/>
      <c r="I161" s="7"/>
      <c r="J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spans="1:24" x14ac:dyDescent="0.2">
      <c r="H162" s="7"/>
      <c r="I162" s="7"/>
      <c r="J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spans="1:24" x14ac:dyDescent="0.2">
      <c r="A163" t="s">
        <v>62</v>
      </c>
      <c r="B163" t="s">
        <v>116</v>
      </c>
      <c r="C163">
        <v>17</v>
      </c>
      <c r="D163">
        <v>1</v>
      </c>
      <c r="E163">
        <v>6.9909999999999997</v>
      </c>
      <c r="F163">
        <v>6.9909999999999997</v>
      </c>
      <c r="G163">
        <v>0</v>
      </c>
      <c r="H163" s="7">
        <f>AVERAGE(F163:F167)/B$13</f>
        <v>76.630661377965623</v>
      </c>
      <c r="I163" s="7">
        <f>STDEV(F163:F167)/B$13</f>
        <v>0.15821524670494719</v>
      </c>
      <c r="J163" s="7">
        <f>I163/H163*100</f>
        <v>0.2064646759664277</v>
      </c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spans="1:24" x14ac:dyDescent="0.2">
      <c r="A164" t="s">
        <v>62</v>
      </c>
      <c r="B164" t="s">
        <v>116</v>
      </c>
      <c r="C164">
        <v>17</v>
      </c>
      <c r="D164">
        <v>2</v>
      </c>
      <c r="E164">
        <v>7.0149999999999997</v>
      </c>
      <c r="F164">
        <v>7.0149999999999997</v>
      </c>
      <c r="G164">
        <v>0</v>
      </c>
      <c r="H164" s="7"/>
      <c r="I164" s="7"/>
      <c r="J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spans="1:24" x14ac:dyDescent="0.2">
      <c r="A165" t="s">
        <v>62</v>
      </c>
      <c r="B165" t="s">
        <v>116</v>
      </c>
      <c r="C165">
        <v>17</v>
      </c>
      <c r="D165">
        <v>3</v>
      </c>
      <c r="E165">
        <v>7.0170000000000003</v>
      </c>
      <c r="F165">
        <v>7.0170000000000003</v>
      </c>
      <c r="G165">
        <v>0</v>
      </c>
      <c r="H165" s="7"/>
      <c r="I165" s="7"/>
      <c r="J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spans="1:24" x14ac:dyDescent="0.2">
      <c r="H166" s="7"/>
      <c r="I166" s="7"/>
      <c r="J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spans="1:24" x14ac:dyDescent="0.2">
      <c r="H167" s="7"/>
      <c r="I167" s="7"/>
      <c r="J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spans="1:24" x14ac:dyDescent="0.2">
      <c r="A168" t="s">
        <v>63</v>
      </c>
      <c r="B168" t="s">
        <v>117</v>
      </c>
      <c r="C168">
        <v>18</v>
      </c>
      <c r="D168">
        <v>1</v>
      </c>
      <c r="E168">
        <v>7.3869999999999996</v>
      </c>
      <c r="G168">
        <v>1</v>
      </c>
      <c r="H168" s="7">
        <f>AVERAGE(F168:F172)/B$13</f>
        <v>78.161597865562328</v>
      </c>
      <c r="I168" s="7">
        <f>STDEV(F168:F172)/B$13</f>
        <v>1.2028952372885808</v>
      </c>
      <c r="J168" s="7">
        <f>I168/H168*100</f>
        <v>1.5389849621006422</v>
      </c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spans="1:24" x14ac:dyDescent="0.2">
      <c r="A169" t="s">
        <v>63</v>
      </c>
      <c r="B169" t="s">
        <v>117</v>
      </c>
      <c r="C169">
        <v>18</v>
      </c>
      <c r="D169">
        <v>2</v>
      </c>
      <c r="E169">
        <v>7.0380000000000003</v>
      </c>
      <c r="F169">
        <v>7.0380000000000003</v>
      </c>
      <c r="G169">
        <v>0</v>
      </c>
      <c r="H169" s="7"/>
      <c r="I169" s="7"/>
      <c r="J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spans="1:24" x14ac:dyDescent="0.2">
      <c r="A170" t="s">
        <v>63</v>
      </c>
      <c r="B170" t="s">
        <v>117</v>
      </c>
      <c r="C170">
        <v>18</v>
      </c>
      <c r="D170">
        <v>3</v>
      </c>
      <c r="E170">
        <v>7.258</v>
      </c>
      <c r="F170">
        <v>7.258</v>
      </c>
      <c r="G170">
        <v>0</v>
      </c>
      <c r="H170" s="7"/>
      <c r="I170" s="7"/>
      <c r="J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spans="1:24" x14ac:dyDescent="0.2">
      <c r="A171" t="s">
        <v>63</v>
      </c>
      <c r="B171" t="s">
        <v>117</v>
      </c>
      <c r="C171">
        <v>18</v>
      </c>
      <c r="D171">
        <v>4</v>
      </c>
      <c r="E171">
        <v>7.1470000000000002</v>
      </c>
      <c r="F171">
        <v>7.1470000000000002</v>
      </c>
      <c r="G171">
        <v>0</v>
      </c>
      <c r="H171" s="7"/>
      <c r="I171" s="7"/>
      <c r="J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spans="1:24" x14ac:dyDescent="0.2">
      <c r="H172" s="7"/>
      <c r="I172" s="7"/>
      <c r="J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spans="1:24" x14ac:dyDescent="0.2">
      <c r="H173" s="7"/>
      <c r="I173" s="7"/>
      <c r="J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spans="1:24" x14ac:dyDescent="0.2">
      <c r="A174" t="s">
        <v>65</v>
      </c>
      <c r="B174" t="s">
        <v>117</v>
      </c>
      <c r="C174">
        <v>19</v>
      </c>
      <c r="D174">
        <v>1</v>
      </c>
      <c r="E174">
        <v>7.0350000000000001</v>
      </c>
      <c r="F174">
        <v>7.0350000000000001</v>
      </c>
      <c r="G174">
        <v>0</v>
      </c>
      <c r="H174" s="7">
        <f>AVERAGE(F174:F178)/B$13</f>
        <v>77.662220963655798</v>
      </c>
      <c r="I174" s="7">
        <f>STDEV(F174:F178)/B$13</f>
        <v>0.8199987304891827</v>
      </c>
      <c r="J174" s="7">
        <f>I174/H174*100</f>
        <v>1.0558527947236069</v>
      </c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spans="1:24" x14ac:dyDescent="0.2">
      <c r="A175" t="s">
        <v>65</v>
      </c>
      <c r="B175" t="s">
        <v>117</v>
      </c>
      <c r="C175">
        <v>19</v>
      </c>
      <c r="D175">
        <v>2</v>
      </c>
      <c r="E175">
        <v>7.0880000000000001</v>
      </c>
      <c r="F175">
        <v>7.0880000000000001</v>
      </c>
      <c r="G175">
        <v>0</v>
      </c>
      <c r="H175" s="7"/>
      <c r="I175" s="7"/>
      <c r="J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spans="1:24" x14ac:dyDescent="0.2">
      <c r="A176" t="s">
        <v>65</v>
      </c>
      <c r="B176" t="s">
        <v>117</v>
      </c>
      <c r="C176">
        <v>19</v>
      </c>
      <c r="D176">
        <v>3</v>
      </c>
      <c r="E176">
        <v>7.1829999999999998</v>
      </c>
      <c r="F176">
        <v>7.1829999999999998</v>
      </c>
      <c r="G176">
        <v>0</v>
      </c>
      <c r="H176" s="7"/>
      <c r="I176" s="7"/>
      <c r="J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spans="1:24" x14ac:dyDescent="0.2">
      <c r="H177" s="7"/>
      <c r="I177" s="7"/>
      <c r="J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spans="1:24" x14ac:dyDescent="0.2">
      <c r="H178" s="7"/>
      <c r="I178" s="7"/>
      <c r="J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spans="1:24" x14ac:dyDescent="0.2">
      <c r="A179" t="s">
        <v>66</v>
      </c>
      <c r="B179" t="s">
        <v>35</v>
      </c>
      <c r="C179">
        <v>0</v>
      </c>
      <c r="D179">
        <v>1</v>
      </c>
      <c r="E179">
        <v>0.19989999999999999</v>
      </c>
      <c r="F179">
        <v>0.19989999999999999</v>
      </c>
      <c r="G179">
        <v>0</v>
      </c>
      <c r="H179" s="7">
        <f>AVERAGE(F179:F183)/B$13</f>
        <v>1.9388217089349722</v>
      </c>
      <c r="I179" s="7">
        <f>STDEV(F179:F183)/B$13</f>
        <v>0.26767052104052963</v>
      </c>
      <c r="J179" s="7">
        <f>I179/H179*100</f>
        <v>13.805834740088896</v>
      </c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spans="1:24" x14ac:dyDescent="0.2">
      <c r="A180" t="s">
        <v>66</v>
      </c>
      <c r="B180" t="s">
        <v>35</v>
      </c>
      <c r="C180">
        <v>0</v>
      </c>
      <c r="D180">
        <v>2</v>
      </c>
      <c r="E180">
        <v>0.1807</v>
      </c>
      <c r="F180">
        <v>0.1807</v>
      </c>
      <c r="G180">
        <v>0</v>
      </c>
      <c r="H180" s="7"/>
      <c r="I180" s="7"/>
      <c r="J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spans="1:24" x14ac:dyDescent="0.2">
      <c r="A181" t="s">
        <v>66</v>
      </c>
      <c r="B181" t="s">
        <v>35</v>
      </c>
      <c r="C181">
        <v>0</v>
      </c>
      <c r="D181">
        <v>3</v>
      </c>
      <c r="E181">
        <v>0.15129999999999999</v>
      </c>
      <c r="F181">
        <v>0.15129999999999999</v>
      </c>
      <c r="G181">
        <v>0</v>
      </c>
      <c r="H181" s="7"/>
      <c r="I181" s="7"/>
      <c r="J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spans="1:24" x14ac:dyDescent="0.2">
      <c r="H182" s="7"/>
      <c r="I182" s="7"/>
      <c r="J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spans="1:24" x14ac:dyDescent="0.2">
      <c r="H183" s="7"/>
      <c r="I183" s="7"/>
      <c r="J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spans="1:24" x14ac:dyDescent="0.2">
      <c r="A184" t="s">
        <v>66</v>
      </c>
      <c r="B184" t="s">
        <v>35</v>
      </c>
      <c r="C184">
        <v>0</v>
      </c>
      <c r="D184">
        <v>1</v>
      </c>
      <c r="E184">
        <v>0</v>
      </c>
      <c r="F184">
        <v>0</v>
      </c>
      <c r="G184">
        <v>0</v>
      </c>
      <c r="H184" s="7">
        <f>AVERAGE(F184:F188)/B$13</f>
        <v>1.0505140374413593</v>
      </c>
      <c r="I184" s="7">
        <f>STDEV(F184:F188)/B$13</f>
        <v>0.91740536819466301</v>
      </c>
      <c r="J184" s="7">
        <f>I184/H184*100</f>
        <v>87.329186997739043</v>
      </c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spans="1:24" x14ac:dyDescent="0.2">
      <c r="A185" t="s">
        <v>66</v>
      </c>
      <c r="B185" t="s">
        <v>35</v>
      </c>
      <c r="C185">
        <v>0</v>
      </c>
      <c r="D185">
        <v>2</v>
      </c>
      <c r="E185">
        <v>0.15490000000000001</v>
      </c>
      <c r="F185">
        <v>0.15490000000000001</v>
      </c>
      <c r="G185">
        <v>0</v>
      </c>
      <c r="H185" s="7"/>
      <c r="I185" s="7"/>
      <c r="J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spans="1:24" x14ac:dyDescent="0.2">
      <c r="A186" t="s">
        <v>66</v>
      </c>
      <c r="B186" t="s">
        <v>35</v>
      </c>
      <c r="C186">
        <v>0</v>
      </c>
      <c r="D186">
        <v>3</v>
      </c>
      <c r="E186">
        <v>0.1333</v>
      </c>
      <c r="F186">
        <v>0.1333</v>
      </c>
      <c r="G186">
        <v>0</v>
      </c>
      <c r="H186" s="7"/>
      <c r="I186" s="7"/>
      <c r="J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spans="1:24" x14ac:dyDescent="0.2">
      <c r="H187" s="7"/>
      <c r="I187" s="7"/>
      <c r="J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spans="1:24" x14ac:dyDescent="0.2">
      <c r="H188" s="7"/>
      <c r="I188" s="7"/>
      <c r="J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spans="1:24" x14ac:dyDescent="0.2">
      <c r="A189" t="s">
        <v>66</v>
      </c>
      <c r="B189" t="s">
        <v>35</v>
      </c>
      <c r="C189">
        <v>0</v>
      </c>
      <c r="D189">
        <v>1</v>
      </c>
      <c r="E189">
        <v>0.1961</v>
      </c>
      <c r="F189">
        <v>0.1961</v>
      </c>
      <c r="G189">
        <v>0</v>
      </c>
      <c r="H189" s="7">
        <f>AVERAGE(F189:F193)/B$13</f>
        <v>1.5735840040369007</v>
      </c>
      <c r="I189" s="7">
        <f>STDEV(F189:F193)/B$13</f>
        <v>0.50582761690281497</v>
      </c>
      <c r="J189" s="7">
        <f>I189/H189*100</f>
        <v>32.144938916839251</v>
      </c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spans="1:24" x14ac:dyDescent="0.2">
      <c r="A190" t="s">
        <v>66</v>
      </c>
      <c r="B190" t="s">
        <v>35</v>
      </c>
      <c r="C190">
        <v>0</v>
      </c>
      <c r="D190">
        <v>2</v>
      </c>
      <c r="E190">
        <v>0.12759999999999999</v>
      </c>
      <c r="F190">
        <v>0.12759999999999999</v>
      </c>
      <c r="G190">
        <v>0</v>
      </c>
      <c r="H190" s="7"/>
      <c r="I190" s="7"/>
      <c r="J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spans="1:24" x14ac:dyDescent="0.2">
      <c r="A191" t="s">
        <v>66</v>
      </c>
      <c r="B191" t="s">
        <v>35</v>
      </c>
      <c r="C191">
        <v>0</v>
      </c>
      <c r="D191">
        <v>3</v>
      </c>
      <c r="E191">
        <v>0.108</v>
      </c>
      <c r="F191">
        <v>0.108</v>
      </c>
      <c r="G191">
        <v>0</v>
      </c>
      <c r="H191" s="7"/>
      <c r="I191" s="7"/>
      <c r="J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spans="1:24" x14ac:dyDescent="0.2">
      <c r="H192" s="7"/>
      <c r="I192" s="7"/>
      <c r="J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spans="1:24" x14ac:dyDescent="0.2">
      <c r="H193" s="7"/>
      <c r="I193" s="7"/>
      <c r="J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spans="1:24" x14ac:dyDescent="0.2">
      <c r="A194" t="s">
        <v>185</v>
      </c>
      <c r="B194" t="s">
        <v>45</v>
      </c>
      <c r="C194">
        <v>66</v>
      </c>
      <c r="D194">
        <v>1</v>
      </c>
      <c r="E194">
        <v>7.093</v>
      </c>
      <c r="G194">
        <v>1</v>
      </c>
      <c r="H194" s="7">
        <f>AVERAGE(F194:F198)/B$13</f>
        <v>81.343758707638358</v>
      </c>
      <c r="I194" s="7">
        <f>STDEV(F194:F198)/B$13</f>
        <v>0.40034604957508346</v>
      </c>
      <c r="J194" s="7">
        <f>I194/H194*100</f>
        <v>0.49216566327354883</v>
      </c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spans="1:24" x14ac:dyDescent="0.2">
      <c r="A195" t="s">
        <v>185</v>
      </c>
      <c r="B195" t="s">
        <v>45</v>
      </c>
      <c r="C195">
        <v>66</v>
      </c>
      <c r="D195">
        <v>2</v>
      </c>
      <c r="E195">
        <v>7.4690000000000003</v>
      </c>
      <c r="F195">
        <v>7.4690000000000003</v>
      </c>
      <c r="G195">
        <v>0</v>
      </c>
      <c r="H195" s="7"/>
      <c r="I195" s="7"/>
      <c r="J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spans="1:24" x14ac:dyDescent="0.2">
      <c r="A196" t="s">
        <v>185</v>
      </c>
      <c r="B196" t="s">
        <v>45</v>
      </c>
      <c r="C196">
        <v>66</v>
      </c>
      <c r="D196">
        <v>3</v>
      </c>
      <c r="E196">
        <v>7.3979999999999997</v>
      </c>
      <c r="F196">
        <v>7.3979999999999997</v>
      </c>
      <c r="G196">
        <v>0</v>
      </c>
      <c r="H196" s="7"/>
      <c r="I196" s="7"/>
      <c r="J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spans="1:24" x14ac:dyDescent="0.2">
      <c r="A197" t="s">
        <v>185</v>
      </c>
      <c r="B197" t="s">
        <v>45</v>
      </c>
      <c r="C197">
        <v>66</v>
      </c>
      <c r="D197">
        <v>4</v>
      </c>
      <c r="E197">
        <v>7.4489999999999998</v>
      </c>
      <c r="F197">
        <v>7.4489999999999998</v>
      </c>
      <c r="G197">
        <v>0</v>
      </c>
      <c r="H197" s="7"/>
      <c r="I197" s="7"/>
      <c r="J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spans="1:24" x14ac:dyDescent="0.2">
      <c r="H198" s="7"/>
      <c r="I198" s="7"/>
      <c r="J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spans="1:24" x14ac:dyDescent="0.2">
      <c r="H199" s="7"/>
      <c r="I199" s="7"/>
      <c r="J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spans="1:24" x14ac:dyDescent="0.2">
      <c r="A200" t="s">
        <v>190</v>
      </c>
      <c r="B200" t="s">
        <v>47</v>
      </c>
      <c r="C200">
        <v>67</v>
      </c>
      <c r="D200">
        <v>1</v>
      </c>
      <c r="E200">
        <v>5.1879999999999997</v>
      </c>
      <c r="F200">
        <v>5.1879999999999997</v>
      </c>
      <c r="G200">
        <v>0</v>
      </c>
      <c r="H200" s="7">
        <f>AVERAGE(F200:F204)/B$13</f>
        <v>56.724841952333207</v>
      </c>
      <c r="I200" s="7">
        <f>STDEV(F200:F204)/B$13</f>
        <v>7.6806746432989001E-2</v>
      </c>
      <c r="J200" s="7">
        <f>I200/H200*100</f>
        <v>0.13540231015104623</v>
      </c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spans="1:24" x14ac:dyDescent="0.2">
      <c r="A201" t="s">
        <v>190</v>
      </c>
      <c r="B201" t="s">
        <v>47</v>
      </c>
      <c r="C201">
        <v>67</v>
      </c>
      <c r="D201">
        <v>2</v>
      </c>
      <c r="E201">
        <v>5.194</v>
      </c>
      <c r="F201">
        <v>5.194</v>
      </c>
      <c r="G201">
        <v>0</v>
      </c>
      <c r="H201" s="7"/>
      <c r="I201" s="7"/>
      <c r="J201" s="7"/>
    </row>
    <row r="202" spans="1:24" x14ac:dyDescent="0.2">
      <c r="A202" t="s">
        <v>190</v>
      </c>
      <c r="B202" t="s">
        <v>47</v>
      </c>
      <c r="C202">
        <v>67</v>
      </c>
      <c r="D202">
        <v>3</v>
      </c>
      <c r="E202">
        <v>5.18</v>
      </c>
      <c r="F202">
        <v>5.18</v>
      </c>
      <c r="G202">
        <v>0</v>
      </c>
      <c r="H202" s="7"/>
      <c r="I202" s="7"/>
      <c r="J202" s="7"/>
    </row>
    <row r="203" spans="1:24" x14ac:dyDescent="0.2">
      <c r="H203" s="7"/>
      <c r="I203" s="7"/>
      <c r="J203" s="7"/>
    </row>
    <row r="204" spans="1:24" x14ac:dyDescent="0.2">
      <c r="H204" s="7"/>
      <c r="I204" s="7"/>
      <c r="J204" s="7"/>
    </row>
    <row r="205" spans="1:24" x14ac:dyDescent="0.2">
      <c r="A205" t="s">
        <v>195</v>
      </c>
      <c r="B205" t="s">
        <v>49</v>
      </c>
      <c r="C205">
        <v>68</v>
      </c>
      <c r="D205">
        <v>1</v>
      </c>
      <c r="E205">
        <v>3.198</v>
      </c>
      <c r="F205">
        <v>3.198</v>
      </c>
      <c r="G205">
        <v>0</v>
      </c>
      <c r="H205" s="7">
        <f>AVERAGE(F205:F209)/B$13</f>
        <v>35.776527680384945</v>
      </c>
      <c r="I205" s="7">
        <f>STDEV(F205:F209)/B$13</f>
        <v>0.77804462602148161</v>
      </c>
      <c r="J205" s="7">
        <f>I205/H205*100</f>
        <v>2.1747348791706722</v>
      </c>
    </row>
    <row r="206" spans="1:24" x14ac:dyDescent="0.2">
      <c r="A206" t="s">
        <v>195</v>
      </c>
      <c r="B206" t="s">
        <v>49</v>
      </c>
      <c r="C206">
        <v>68</v>
      </c>
      <c r="D206">
        <v>2</v>
      </c>
      <c r="E206">
        <v>3.0579999999999998</v>
      </c>
      <c r="G206">
        <v>1</v>
      </c>
      <c r="H206" s="7"/>
      <c r="I206" s="7"/>
      <c r="J206" s="7"/>
    </row>
    <row r="207" spans="1:24" x14ac:dyDescent="0.2">
      <c r="A207" t="s">
        <v>195</v>
      </c>
      <c r="B207" t="s">
        <v>49</v>
      </c>
      <c r="C207">
        <v>68</v>
      </c>
      <c r="D207">
        <v>3</v>
      </c>
      <c r="E207">
        <v>3.34</v>
      </c>
      <c r="F207">
        <v>3.34</v>
      </c>
      <c r="G207">
        <v>0</v>
      </c>
      <c r="H207" s="7"/>
      <c r="I207" s="7"/>
      <c r="J207" s="7"/>
    </row>
    <row r="208" spans="1:24" x14ac:dyDescent="0.2">
      <c r="A208" t="s">
        <v>195</v>
      </c>
      <c r="B208" t="s">
        <v>49</v>
      </c>
      <c r="C208">
        <v>68</v>
      </c>
      <c r="D208">
        <v>4</v>
      </c>
      <c r="E208">
        <v>3.2770000000000001</v>
      </c>
      <c r="F208">
        <v>3.2770000000000001</v>
      </c>
      <c r="G208">
        <v>0</v>
      </c>
      <c r="H208" s="7"/>
      <c r="I208" s="7"/>
      <c r="J208" s="7"/>
    </row>
    <row r="209" spans="1:10" x14ac:dyDescent="0.2">
      <c r="H209" s="7"/>
      <c r="I209" s="7"/>
      <c r="J209" s="7"/>
    </row>
    <row r="210" spans="1:10" x14ac:dyDescent="0.2">
      <c r="H210" s="7"/>
      <c r="I210" s="7"/>
      <c r="J210" s="7"/>
    </row>
    <row r="211" spans="1:10" x14ac:dyDescent="0.2">
      <c r="A211" t="s">
        <v>67</v>
      </c>
      <c r="B211" t="s">
        <v>118</v>
      </c>
      <c r="C211">
        <v>20</v>
      </c>
      <c r="D211">
        <v>1</v>
      </c>
      <c r="E211">
        <v>7.3979999999999997</v>
      </c>
      <c r="F211">
        <v>7.3979999999999997</v>
      </c>
      <c r="G211">
        <v>0</v>
      </c>
      <c r="H211" s="7">
        <f>AVERAGE(F211:F215)/B$13</f>
        <v>80.425196815080326</v>
      </c>
      <c r="I211" s="7">
        <f>STDEV(F211:F215)/B$13</f>
        <v>0.42201228445175365</v>
      </c>
      <c r="J211" s="7">
        <f>I211/H211*100</f>
        <v>0.52472645534468021</v>
      </c>
    </row>
    <row r="212" spans="1:10" x14ac:dyDescent="0.2">
      <c r="A212" t="s">
        <v>67</v>
      </c>
      <c r="B212" t="s">
        <v>118</v>
      </c>
      <c r="C212">
        <v>20</v>
      </c>
      <c r="D212">
        <v>2</v>
      </c>
      <c r="E212">
        <v>7.3239999999999998</v>
      </c>
      <c r="F212">
        <v>7.3239999999999998</v>
      </c>
      <c r="G212">
        <v>0</v>
      </c>
      <c r="H212" s="7"/>
      <c r="I212" s="7"/>
      <c r="J212" s="7"/>
    </row>
    <row r="213" spans="1:10" x14ac:dyDescent="0.2">
      <c r="A213" t="s">
        <v>67</v>
      </c>
      <c r="B213" t="s">
        <v>118</v>
      </c>
      <c r="C213">
        <v>20</v>
      </c>
      <c r="D213">
        <v>3</v>
      </c>
      <c r="E213">
        <v>7.3419999999999996</v>
      </c>
      <c r="F213">
        <v>7.3419999999999996</v>
      </c>
      <c r="G213">
        <v>0</v>
      </c>
      <c r="H213" s="7"/>
      <c r="I213" s="7"/>
      <c r="J213" s="7"/>
    </row>
    <row r="214" spans="1:10" x14ac:dyDescent="0.2">
      <c r="H214" s="7"/>
      <c r="I214" s="7"/>
      <c r="J214" s="7"/>
    </row>
    <row r="215" spans="1:10" x14ac:dyDescent="0.2">
      <c r="H215" s="7"/>
      <c r="I215" s="7"/>
      <c r="J215" s="7"/>
    </row>
    <row r="216" spans="1:10" x14ac:dyDescent="0.2">
      <c r="A216" t="s">
        <v>69</v>
      </c>
      <c r="B216" t="s">
        <v>118</v>
      </c>
      <c r="C216">
        <v>21</v>
      </c>
      <c r="D216">
        <v>1</v>
      </c>
      <c r="E216">
        <v>7.3520000000000003</v>
      </c>
      <c r="F216">
        <v>7.3520000000000003</v>
      </c>
      <c r="G216">
        <v>0</v>
      </c>
      <c r="H216" s="7">
        <f>AVERAGE(F216:F220)/B$13</f>
        <v>80.129944778186669</v>
      </c>
      <c r="I216" s="7">
        <f>STDEV(F216:F220)/B$13</f>
        <v>1.3376972217035721</v>
      </c>
      <c r="J216" s="7">
        <f>I216/H216*100</f>
        <v>1.6694098884088162</v>
      </c>
    </row>
    <row r="217" spans="1:10" x14ac:dyDescent="0.2">
      <c r="A217" t="s">
        <v>69</v>
      </c>
      <c r="B217" t="s">
        <v>118</v>
      </c>
      <c r="C217">
        <v>21</v>
      </c>
      <c r="D217">
        <v>2</v>
      </c>
      <c r="E217">
        <v>7.7229999999999999</v>
      </c>
      <c r="G217">
        <v>1</v>
      </c>
      <c r="H217" s="7"/>
      <c r="I217" s="7"/>
      <c r="J217" s="7"/>
    </row>
    <row r="218" spans="1:10" x14ac:dyDescent="0.2">
      <c r="A218" t="s">
        <v>69</v>
      </c>
      <c r="B218" t="s">
        <v>118</v>
      </c>
      <c r="C218">
        <v>21</v>
      </c>
      <c r="D218">
        <v>3</v>
      </c>
      <c r="E218">
        <v>7.4359999999999999</v>
      </c>
      <c r="F218">
        <v>7.4359999999999999</v>
      </c>
      <c r="G218">
        <v>0</v>
      </c>
      <c r="H218" s="7"/>
      <c r="I218" s="7"/>
      <c r="J218" s="7"/>
    </row>
    <row r="219" spans="1:10" x14ac:dyDescent="0.2">
      <c r="A219" t="s">
        <v>69</v>
      </c>
      <c r="B219" t="s">
        <v>118</v>
      </c>
      <c r="C219">
        <v>21</v>
      </c>
      <c r="D219">
        <v>4</v>
      </c>
      <c r="E219">
        <v>7.1950000000000003</v>
      </c>
      <c r="F219">
        <v>7.1950000000000003</v>
      </c>
      <c r="G219">
        <v>0</v>
      </c>
      <c r="H219" s="7"/>
      <c r="I219" s="7"/>
      <c r="J219" s="7"/>
    </row>
    <row r="220" spans="1:10" x14ac:dyDescent="0.2">
      <c r="H220" s="7"/>
      <c r="I220" s="7"/>
      <c r="J220" s="7"/>
    </row>
    <row r="221" spans="1:10" x14ac:dyDescent="0.2">
      <c r="H221" s="7"/>
      <c r="I221" s="7"/>
      <c r="J221" s="7"/>
    </row>
    <row r="222" spans="1:10" x14ac:dyDescent="0.2">
      <c r="A222" t="s">
        <v>70</v>
      </c>
      <c r="B222" t="s">
        <v>119</v>
      </c>
      <c r="C222">
        <v>22</v>
      </c>
      <c r="D222">
        <v>1</v>
      </c>
      <c r="E222">
        <v>7.2169999999999996</v>
      </c>
      <c r="G222">
        <v>1</v>
      </c>
      <c r="H222" s="7">
        <f>AVERAGE(F222:F226)/B$13</f>
        <v>82.050905561433012</v>
      </c>
      <c r="I222" s="7">
        <f>STDEV(F222:F226)/B$13</f>
        <v>1.1515994215395611</v>
      </c>
      <c r="J222" s="7">
        <f>I222/H222*100</f>
        <v>1.4035182350027051</v>
      </c>
    </row>
    <row r="223" spans="1:10" x14ac:dyDescent="0.2">
      <c r="A223" t="s">
        <v>70</v>
      </c>
      <c r="B223" t="s">
        <v>119</v>
      </c>
      <c r="C223">
        <v>22</v>
      </c>
      <c r="D223">
        <v>2</v>
      </c>
      <c r="E223">
        <v>7.6219999999999999</v>
      </c>
      <c r="F223">
        <v>7.6219999999999999</v>
      </c>
      <c r="G223">
        <v>0</v>
      </c>
      <c r="H223" s="7"/>
      <c r="I223" s="7"/>
      <c r="J223" s="7"/>
    </row>
    <row r="224" spans="1:10" x14ac:dyDescent="0.2">
      <c r="A224" t="s">
        <v>70</v>
      </c>
      <c r="B224" t="s">
        <v>119</v>
      </c>
      <c r="C224">
        <v>22</v>
      </c>
      <c r="D224">
        <v>3</v>
      </c>
      <c r="E224">
        <v>7.4669999999999996</v>
      </c>
      <c r="F224">
        <v>7.4669999999999996</v>
      </c>
      <c r="G224">
        <v>0</v>
      </c>
      <c r="H224" s="7"/>
      <c r="I224" s="7"/>
      <c r="J224" s="7"/>
    </row>
    <row r="225" spans="1:10" x14ac:dyDescent="0.2">
      <c r="A225" t="s">
        <v>70</v>
      </c>
      <c r="B225" t="s">
        <v>119</v>
      </c>
      <c r="C225">
        <v>22</v>
      </c>
      <c r="D225">
        <v>4</v>
      </c>
      <c r="E225">
        <v>7.4210000000000003</v>
      </c>
      <c r="F225">
        <v>7.4210000000000003</v>
      </c>
      <c r="G225">
        <v>0</v>
      </c>
      <c r="H225" s="7"/>
      <c r="I225" s="7"/>
      <c r="J225" s="7"/>
    </row>
    <row r="226" spans="1:10" x14ac:dyDescent="0.2">
      <c r="H226" s="7"/>
      <c r="I226" s="7"/>
      <c r="J226" s="7"/>
    </row>
    <row r="227" spans="1:10" x14ac:dyDescent="0.2">
      <c r="H227" s="7"/>
      <c r="I227" s="7"/>
      <c r="J227" s="7"/>
    </row>
    <row r="228" spans="1:10" x14ac:dyDescent="0.2">
      <c r="A228" t="s">
        <v>72</v>
      </c>
      <c r="B228" t="s">
        <v>119</v>
      </c>
      <c r="C228">
        <v>23</v>
      </c>
      <c r="D228">
        <v>1</v>
      </c>
      <c r="E228">
        <v>7.2640000000000002</v>
      </c>
      <c r="F228">
        <v>7.2640000000000002</v>
      </c>
      <c r="G228">
        <v>0</v>
      </c>
      <c r="H228" s="7">
        <f>AVERAGE(F228:F232)/B$13</f>
        <v>80.21013668944174</v>
      </c>
      <c r="I228" s="7">
        <f>STDEV(F228:F232)/B$13</f>
        <v>0.98241008458068912</v>
      </c>
      <c r="J228" s="7">
        <f>I228/H228*100</f>
        <v>1.2247954250276276</v>
      </c>
    </row>
    <row r="229" spans="1:10" x14ac:dyDescent="0.2">
      <c r="A229" t="s">
        <v>72</v>
      </c>
      <c r="B229" t="s">
        <v>119</v>
      </c>
      <c r="C229">
        <v>23</v>
      </c>
      <c r="D229">
        <v>2</v>
      </c>
      <c r="E229">
        <v>7.4359999999999999</v>
      </c>
      <c r="F229">
        <v>7.4359999999999999</v>
      </c>
      <c r="G229">
        <v>0</v>
      </c>
      <c r="H229" s="7"/>
      <c r="I229" s="7"/>
      <c r="J229" s="7"/>
    </row>
    <row r="230" spans="1:10" x14ac:dyDescent="0.2">
      <c r="A230" t="s">
        <v>72</v>
      </c>
      <c r="B230" t="s">
        <v>119</v>
      </c>
      <c r="C230">
        <v>23</v>
      </c>
      <c r="D230">
        <v>3</v>
      </c>
      <c r="E230">
        <v>7.3049999999999997</v>
      </c>
      <c r="F230">
        <v>7.3049999999999997</v>
      </c>
      <c r="G230">
        <v>0</v>
      </c>
      <c r="H230" s="7"/>
      <c r="I230" s="7"/>
      <c r="J230" s="7"/>
    </row>
    <row r="231" spans="1:10" x14ac:dyDescent="0.2">
      <c r="H231" s="7"/>
      <c r="I231" s="7"/>
      <c r="J231" s="7"/>
    </row>
    <row r="232" spans="1:10" x14ac:dyDescent="0.2">
      <c r="H232" s="7"/>
      <c r="I232" s="7"/>
      <c r="J232" s="7"/>
    </row>
    <row r="233" spans="1:10" x14ac:dyDescent="0.2">
      <c r="A233" t="s">
        <v>73</v>
      </c>
      <c r="B233" t="s">
        <v>120</v>
      </c>
      <c r="C233">
        <v>24</v>
      </c>
      <c r="D233">
        <v>1</v>
      </c>
      <c r="E233">
        <v>6.8380000000000001</v>
      </c>
      <c r="F233">
        <v>6.8380000000000001</v>
      </c>
      <c r="G233">
        <v>0</v>
      </c>
      <c r="H233" s="7">
        <f>AVERAGE(F233:F237)/B$13</f>
        <v>75.518909881020392</v>
      </c>
      <c r="I233" s="7">
        <f>STDEV(F233:F237)/B$13</f>
        <v>0.64629148056939156</v>
      </c>
      <c r="J233" s="7">
        <f>I233/H233*100</f>
        <v>0.85580086045683146</v>
      </c>
    </row>
    <row r="234" spans="1:10" x14ac:dyDescent="0.2">
      <c r="A234" t="s">
        <v>73</v>
      </c>
      <c r="B234" t="s">
        <v>120</v>
      </c>
      <c r="C234">
        <v>24</v>
      </c>
      <c r="D234">
        <v>2</v>
      </c>
      <c r="E234">
        <v>6.9450000000000003</v>
      </c>
      <c r="F234">
        <v>6.9450000000000003</v>
      </c>
      <c r="G234">
        <v>0</v>
      </c>
      <c r="H234" s="7"/>
      <c r="I234" s="7"/>
      <c r="J234" s="7"/>
    </row>
    <row r="235" spans="1:10" x14ac:dyDescent="0.2">
      <c r="A235" t="s">
        <v>73</v>
      </c>
      <c r="B235" t="s">
        <v>120</v>
      </c>
      <c r="C235">
        <v>24</v>
      </c>
      <c r="D235">
        <v>3</v>
      </c>
      <c r="E235">
        <v>6.9349999999999996</v>
      </c>
      <c r="F235">
        <v>6.9349999999999996</v>
      </c>
      <c r="G235">
        <v>0</v>
      </c>
      <c r="H235" s="7"/>
      <c r="I235" s="7"/>
      <c r="J235" s="7"/>
    </row>
    <row r="236" spans="1:10" x14ac:dyDescent="0.2">
      <c r="H236" s="7"/>
      <c r="I236" s="7"/>
      <c r="J236" s="7"/>
    </row>
    <row r="237" spans="1:10" x14ac:dyDescent="0.2">
      <c r="H237" s="7"/>
      <c r="I237" s="7"/>
      <c r="J237" s="7"/>
    </row>
    <row r="238" spans="1:10" x14ac:dyDescent="0.2">
      <c r="A238" t="s">
        <v>75</v>
      </c>
      <c r="B238" t="s">
        <v>120</v>
      </c>
      <c r="C238">
        <v>25</v>
      </c>
      <c r="D238">
        <v>1</v>
      </c>
      <c r="E238">
        <v>6.66</v>
      </c>
      <c r="F238">
        <v>6.66</v>
      </c>
      <c r="G238">
        <v>1</v>
      </c>
      <c r="H238" s="7">
        <f>AVERAGE(F238:F242)/B$13</f>
        <v>74.775312158473426</v>
      </c>
      <c r="I238" s="7">
        <f>STDEV(F238:F242)/B$13</f>
        <v>1.7415239408495231</v>
      </c>
      <c r="J238" s="7">
        <f>I238/H238*100</f>
        <v>2.3290092552989443</v>
      </c>
    </row>
    <row r="239" spans="1:10" x14ac:dyDescent="0.2">
      <c r="A239" t="s">
        <v>75</v>
      </c>
      <c r="B239" t="s">
        <v>120</v>
      </c>
      <c r="C239">
        <v>25</v>
      </c>
      <c r="D239">
        <v>2</v>
      </c>
      <c r="E239">
        <v>6.8869999999999996</v>
      </c>
      <c r="F239">
        <v>6.8869999999999996</v>
      </c>
      <c r="G239">
        <v>0</v>
      </c>
      <c r="H239" s="7"/>
      <c r="I239" s="7"/>
      <c r="J239" s="7"/>
    </row>
    <row r="240" spans="1:10" x14ac:dyDescent="0.2">
      <c r="A240" t="s">
        <v>75</v>
      </c>
      <c r="B240" t="s">
        <v>120</v>
      </c>
      <c r="C240">
        <v>25</v>
      </c>
      <c r="D240">
        <v>3</v>
      </c>
      <c r="E240">
        <v>7</v>
      </c>
      <c r="G240">
        <v>0</v>
      </c>
      <c r="H240" s="7"/>
      <c r="I240" s="7"/>
      <c r="J240" s="7"/>
    </row>
    <row r="241" spans="1:10" x14ac:dyDescent="0.2">
      <c r="A241" t="s">
        <v>75</v>
      </c>
      <c r="B241" t="s">
        <v>120</v>
      </c>
      <c r="C241">
        <v>25</v>
      </c>
      <c r="D241">
        <v>4</v>
      </c>
      <c r="E241">
        <v>6.9669999999999996</v>
      </c>
      <c r="F241">
        <v>6.9669999999999996</v>
      </c>
      <c r="G241">
        <v>0</v>
      </c>
      <c r="H241" s="7"/>
      <c r="I241" s="7"/>
      <c r="J241" s="7"/>
    </row>
    <row r="242" spans="1:10" x14ac:dyDescent="0.2">
      <c r="H242" s="7"/>
      <c r="I242" s="7"/>
      <c r="J242" s="7"/>
    </row>
    <row r="243" spans="1:10" x14ac:dyDescent="0.2">
      <c r="H243" s="7"/>
      <c r="I243" s="7"/>
      <c r="J243" s="7"/>
    </row>
    <row r="244" spans="1:10" x14ac:dyDescent="0.2">
      <c r="A244" t="s">
        <v>76</v>
      </c>
      <c r="B244" t="s">
        <v>120</v>
      </c>
      <c r="C244">
        <v>26</v>
      </c>
      <c r="D244">
        <v>1</v>
      </c>
      <c r="E244">
        <v>6.883</v>
      </c>
      <c r="F244">
        <v>6.883</v>
      </c>
      <c r="G244">
        <v>0</v>
      </c>
      <c r="H244" s="7">
        <f>AVERAGE(F244:F248)/B$13</f>
        <v>75.292914494756118</v>
      </c>
      <c r="I244" s="7">
        <f>STDEV(F244:F248)/B$13</f>
        <v>0.51989469161168744</v>
      </c>
      <c r="J244" s="7">
        <f>I244/H244*100</f>
        <v>0.6904961709881694</v>
      </c>
    </row>
    <row r="245" spans="1:10" x14ac:dyDescent="0.2">
      <c r="A245" t="s">
        <v>76</v>
      </c>
      <c r="B245" t="s">
        <v>120</v>
      </c>
      <c r="C245">
        <v>26</v>
      </c>
      <c r="D245">
        <v>2</v>
      </c>
      <c r="E245">
        <v>6.9340000000000002</v>
      </c>
      <c r="F245">
        <v>6.9340000000000002</v>
      </c>
      <c r="G245">
        <v>0</v>
      </c>
      <c r="H245" s="7"/>
      <c r="I245" s="7"/>
      <c r="J245" s="7"/>
    </row>
    <row r="246" spans="1:10" x14ac:dyDescent="0.2">
      <c r="A246" t="s">
        <v>76</v>
      </c>
      <c r="B246" t="s">
        <v>120</v>
      </c>
      <c r="C246">
        <v>26</v>
      </c>
      <c r="D246">
        <v>3</v>
      </c>
      <c r="E246">
        <v>6.8390000000000004</v>
      </c>
      <c r="F246">
        <v>6.8390000000000004</v>
      </c>
      <c r="G246">
        <v>0</v>
      </c>
      <c r="H246" s="7"/>
      <c r="I246" s="7"/>
      <c r="J246" s="7"/>
    </row>
    <row r="247" spans="1:10" x14ac:dyDescent="0.2">
      <c r="H247" s="7"/>
      <c r="I247" s="7"/>
      <c r="J247" s="7"/>
    </row>
    <row r="248" spans="1:10" x14ac:dyDescent="0.2">
      <c r="H248" s="7"/>
      <c r="I248" s="7"/>
      <c r="J248" s="7"/>
    </row>
    <row r="249" spans="1:10" x14ac:dyDescent="0.2">
      <c r="A249" t="s">
        <v>77</v>
      </c>
      <c r="B249" t="s">
        <v>121</v>
      </c>
      <c r="C249">
        <v>27</v>
      </c>
      <c r="D249">
        <v>1</v>
      </c>
      <c r="E249">
        <v>7.4279999999999999</v>
      </c>
      <c r="F249">
        <v>7.4279999999999999</v>
      </c>
      <c r="G249">
        <v>0</v>
      </c>
      <c r="H249" s="7">
        <f>AVERAGE(F249:F253)/B$13</f>
        <v>80.523614160711546</v>
      </c>
      <c r="I249" s="7">
        <f>STDEV(F249:F253)/B$13</f>
        <v>0.73440133544780994</v>
      </c>
      <c r="J249" s="7">
        <f>I249/H249*100</f>
        <v>0.91203225675150246</v>
      </c>
    </row>
    <row r="250" spans="1:10" x14ac:dyDescent="0.2">
      <c r="A250" t="s">
        <v>77</v>
      </c>
      <c r="B250" t="s">
        <v>121</v>
      </c>
      <c r="C250">
        <v>27</v>
      </c>
      <c r="D250">
        <v>2</v>
      </c>
      <c r="E250">
        <v>7.2939999999999996</v>
      </c>
      <c r="F250">
        <v>7.2939999999999996</v>
      </c>
      <c r="G250">
        <v>0</v>
      </c>
      <c r="H250" s="7"/>
      <c r="I250" s="7"/>
      <c r="J250" s="7"/>
    </row>
    <row r="251" spans="1:10" x14ac:dyDescent="0.2">
      <c r="A251" t="s">
        <v>77</v>
      </c>
      <c r="B251" t="s">
        <v>121</v>
      </c>
      <c r="C251">
        <v>27</v>
      </c>
      <c r="D251">
        <v>3</v>
      </c>
      <c r="E251">
        <v>7.3689999999999998</v>
      </c>
      <c r="F251">
        <v>7.3689999999999998</v>
      </c>
      <c r="G251">
        <v>0</v>
      </c>
      <c r="H251" s="7"/>
      <c r="I251" s="7"/>
      <c r="J251" s="7"/>
    </row>
    <row r="252" spans="1:10" x14ac:dyDescent="0.2">
      <c r="H252" s="7"/>
      <c r="I252" s="7"/>
      <c r="J252" s="7"/>
    </row>
    <row r="253" spans="1:10" x14ac:dyDescent="0.2">
      <c r="H253" s="7"/>
      <c r="I253" s="7"/>
      <c r="J253" s="7"/>
    </row>
    <row r="254" spans="1:10" x14ac:dyDescent="0.2">
      <c r="A254" t="s">
        <v>79</v>
      </c>
      <c r="B254" t="s">
        <v>121</v>
      </c>
      <c r="C254">
        <v>28</v>
      </c>
      <c r="D254">
        <v>1</v>
      </c>
      <c r="E254">
        <v>7.7480000000000002</v>
      </c>
      <c r="G254">
        <v>1</v>
      </c>
      <c r="H254" s="7">
        <f>AVERAGE(F254:F258)/B$13</f>
        <v>80.60745115884184</v>
      </c>
      <c r="I254" s="7">
        <f>STDEV(F254:F258)/B$13</f>
        <v>1.3406439243886745</v>
      </c>
      <c r="J254" s="7">
        <f>I254/H254*100</f>
        <v>1.6631761767865045</v>
      </c>
    </row>
    <row r="255" spans="1:10" x14ac:dyDescent="0.2">
      <c r="A255" t="s">
        <v>79</v>
      </c>
      <c r="B255" t="s">
        <v>121</v>
      </c>
      <c r="C255">
        <v>28</v>
      </c>
      <c r="D255">
        <v>2</v>
      </c>
      <c r="E255">
        <v>7.2460000000000004</v>
      </c>
      <c r="F255">
        <v>7.2460000000000004</v>
      </c>
      <c r="G255">
        <v>0</v>
      </c>
      <c r="H255" s="7"/>
      <c r="I255" s="7"/>
      <c r="J255" s="7"/>
    </row>
    <row r="256" spans="1:10" x14ac:dyDescent="0.2">
      <c r="A256" t="s">
        <v>79</v>
      </c>
      <c r="B256" t="s">
        <v>121</v>
      </c>
      <c r="C256">
        <v>28</v>
      </c>
      <c r="D256">
        <v>3</v>
      </c>
      <c r="E256">
        <v>7.3769999999999998</v>
      </c>
      <c r="F256">
        <v>7.3769999999999998</v>
      </c>
      <c r="G256">
        <v>0</v>
      </c>
      <c r="H256" s="7"/>
      <c r="I256" s="7"/>
      <c r="J256" s="7"/>
    </row>
    <row r="257" spans="1:10" x14ac:dyDescent="0.2">
      <c r="A257" t="s">
        <v>79</v>
      </c>
      <c r="B257" t="s">
        <v>121</v>
      </c>
      <c r="C257">
        <v>28</v>
      </c>
      <c r="D257">
        <v>4</v>
      </c>
      <c r="E257">
        <v>7.4909999999999997</v>
      </c>
      <c r="F257">
        <v>7.4909999999999997</v>
      </c>
      <c r="G257">
        <v>0</v>
      </c>
      <c r="H257" s="7"/>
      <c r="I257" s="7"/>
      <c r="J257" s="7"/>
    </row>
    <row r="258" spans="1:10" x14ac:dyDescent="0.2">
      <c r="H258" s="7"/>
      <c r="I258" s="7"/>
      <c r="J258" s="7"/>
    </row>
    <row r="259" spans="1:10" x14ac:dyDescent="0.2">
      <c r="H259" s="7"/>
      <c r="I259" s="7"/>
      <c r="J259" s="7"/>
    </row>
    <row r="260" spans="1:10" x14ac:dyDescent="0.2">
      <c r="A260" t="s">
        <v>80</v>
      </c>
      <c r="B260" t="s">
        <v>122</v>
      </c>
      <c r="C260">
        <v>29</v>
      </c>
      <c r="D260">
        <v>1</v>
      </c>
      <c r="E260">
        <v>7.8209999999999997</v>
      </c>
      <c r="F260">
        <v>7.8209999999999997</v>
      </c>
      <c r="G260">
        <v>0</v>
      </c>
      <c r="H260" s="7">
        <f>AVERAGE(F260:F264)/B$13</f>
        <v>84.092154211561962</v>
      </c>
      <c r="I260" s="7">
        <f>STDEV(F260:F264)/B$13</f>
        <v>1.3449481494636193</v>
      </c>
      <c r="J260" s="7">
        <f>I260/H260*100</f>
        <v>1.599374117685167</v>
      </c>
    </row>
    <row r="261" spans="1:10" x14ac:dyDescent="0.2">
      <c r="A261" t="s">
        <v>80</v>
      </c>
      <c r="B261" t="s">
        <v>122</v>
      </c>
      <c r="C261">
        <v>29</v>
      </c>
      <c r="D261">
        <v>2</v>
      </c>
      <c r="E261">
        <v>7.577</v>
      </c>
      <c r="F261">
        <v>7.577</v>
      </c>
      <c r="G261">
        <v>0</v>
      </c>
      <c r="H261" s="7"/>
      <c r="I261" s="7"/>
      <c r="J261" s="7"/>
    </row>
    <row r="262" spans="1:10" x14ac:dyDescent="0.2">
      <c r="A262" t="s">
        <v>80</v>
      </c>
      <c r="B262" t="s">
        <v>122</v>
      </c>
      <c r="C262">
        <v>29</v>
      </c>
      <c r="D262">
        <v>3</v>
      </c>
      <c r="E262">
        <v>7.6719999999999997</v>
      </c>
      <c r="F262">
        <v>7.6719999999999997</v>
      </c>
      <c r="G262">
        <v>0</v>
      </c>
      <c r="H262" s="7"/>
      <c r="I262" s="7"/>
      <c r="J262" s="7"/>
    </row>
    <row r="263" spans="1:10" x14ac:dyDescent="0.2">
      <c r="H263" s="7"/>
      <c r="I263" s="7"/>
      <c r="J263" s="7"/>
    </row>
    <row r="264" spans="1:10" x14ac:dyDescent="0.2">
      <c r="H264" s="7"/>
      <c r="I264" s="7"/>
      <c r="J264" s="7"/>
    </row>
    <row r="265" spans="1:10" x14ac:dyDescent="0.2">
      <c r="A265" t="s">
        <v>82</v>
      </c>
      <c r="B265" t="s">
        <v>122</v>
      </c>
      <c r="C265">
        <v>30</v>
      </c>
      <c r="D265">
        <v>1</v>
      </c>
      <c r="E265">
        <v>7.5730000000000004</v>
      </c>
      <c r="F265">
        <v>7.5730000000000004</v>
      </c>
      <c r="G265">
        <v>0</v>
      </c>
      <c r="H265" s="7">
        <f>AVERAGE(F265:F269)/B$13</f>
        <v>82.251385339570689</v>
      </c>
      <c r="I265" s="7">
        <f>STDEV(F265:F269)/B$13</f>
        <v>1.000820319223741</v>
      </c>
      <c r="J265" s="7">
        <f>I265/H265*100</f>
        <v>1.2167823254184778</v>
      </c>
    </row>
    <row r="266" spans="1:10" x14ac:dyDescent="0.2">
      <c r="A266" t="s">
        <v>82</v>
      </c>
      <c r="B266" t="s">
        <v>122</v>
      </c>
      <c r="C266">
        <v>30</v>
      </c>
      <c r="D266">
        <v>2</v>
      </c>
      <c r="E266">
        <v>7.4160000000000004</v>
      </c>
      <c r="F266">
        <v>7.4160000000000004</v>
      </c>
      <c r="G266">
        <v>0</v>
      </c>
      <c r="H266" s="7"/>
      <c r="I266" s="7"/>
      <c r="J266" s="7"/>
    </row>
    <row r="267" spans="1:10" x14ac:dyDescent="0.2">
      <c r="A267" t="s">
        <v>82</v>
      </c>
      <c r="B267" t="s">
        <v>122</v>
      </c>
      <c r="C267">
        <v>30</v>
      </c>
      <c r="D267">
        <v>3</v>
      </c>
      <c r="E267">
        <v>7.5759999999999996</v>
      </c>
      <c r="F267">
        <v>7.5759999999999996</v>
      </c>
      <c r="G267">
        <v>0</v>
      </c>
      <c r="H267" s="7"/>
      <c r="I267" s="7"/>
      <c r="J267" s="7"/>
    </row>
    <row r="268" spans="1:10" x14ac:dyDescent="0.2">
      <c r="H268" s="7"/>
      <c r="I268" s="7"/>
      <c r="J268" s="7"/>
    </row>
    <row r="269" spans="1:10" x14ac:dyDescent="0.2">
      <c r="H269" s="7"/>
      <c r="I269" s="7"/>
      <c r="J269" s="7"/>
    </row>
    <row r="270" spans="1:10" x14ac:dyDescent="0.2">
      <c r="A270" t="s">
        <v>83</v>
      </c>
      <c r="B270" t="s">
        <v>35</v>
      </c>
      <c r="C270">
        <v>0</v>
      </c>
      <c r="D270">
        <v>1</v>
      </c>
      <c r="E270">
        <v>0</v>
      </c>
      <c r="F270">
        <v>0</v>
      </c>
      <c r="G270">
        <v>0</v>
      </c>
      <c r="H270" s="7">
        <f>AVERAGE(F270:F274)/B$13</f>
        <v>0.91965541862059297</v>
      </c>
      <c r="I270" s="7">
        <f>STDEV(F270:F274)/B$13</f>
        <v>0.82549485021287561</v>
      </c>
      <c r="J270" s="7">
        <f>I270/H270*100</f>
        <v>89.761320761970779</v>
      </c>
    </row>
    <row r="271" spans="1:10" x14ac:dyDescent="0.2">
      <c r="A271" t="s">
        <v>83</v>
      </c>
      <c r="B271" t="s">
        <v>35</v>
      </c>
      <c r="C271">
        <v>0</v>
      </c>
      <c r="D271">
        <v>2</v>
      </c>
      <c r="E271">
        <v>0.10630000000000001</v>
      </c>
      <c r="F271">
        <v>0.10630000000000001</v>
      </c>
      <c r="G271">
        <v>0</v>
      </c>
      <c r="H271" s="7"/>
      <c r="I271" s="7"/>
      <c r="J271" s="7"/>
    </row>
    <row r="272" spans="1:10" x14ac:dyDescent="0.2">
      <c r="A272" t="s">
        <v>83</v>
      </c>
      <c r="B272" t="s">
        <v>35</v>
      </c>
      <c r="C272">
        <v>0</v>
      </c>
      <c r="D272">
        <v>3</v>
      </c>
      <c r="E272">
        <v>0.14599999999999999</v>
      </c>
      <c r="F272">
        <v>0.14599999999999999</v>
      </c>
      <c r="G272">
        <v>0</v>
      </c>
      <c r="H272" s="7"/>
      <c r="I272" s="7"/>
      <c r="J272" s="7"/>
    </row>
    <row r="273" spans="1:10" x14ac:dyDescent="0.2">
      <c r="H273" s="7"/>
      <c r="I273" s="7"/>
      <c r="J273" s="7"/>
    </row>
    <row r="274" spans="1:10" x14ac:dyDescent="0.2">
      <c r="H274" s="7"/>
      <c r="I274" s="7"/>
      <c r="J274" s="7"/>
    </row>
    <row r="275" spans="1:10" x14ac:dyDescent="0.2">
      <c r="A275" t="s">
        <v>83</v>
      </c>
      <c r="B275" t="s">
        <v>35</v>
      </c>
      <c r="C275">
        <v>0</v>
      </c>
      <c r="D275">
        <v>1</v>
      </c>
      <c r="E275">
        <v>0.18099999999999999</v>
      </c>
      <c r="G275">
        <v>1</v>
      </c>
      <c r="H275" s="7">
        <f>AVERAGE(F275:F279)/B$13</f>
        <v>0</v>
      </c>
      <c r="I275" s="7">
        <f>STDEV(F275:F279)/B$13</f>
        <v>0</v>
      </c>
      <c r="J275" s="7" t="e">
        <f>I275/H275*100</f>
        <v>#DIV/0!</v>
      </c>
    </row>
    <row r="276" spans="1:10" x14ac:dyDescent="0.2">
      <c r="A276" t="s">
        <v>83</v>
      </c>
      <c r="B276" t="s">
        <v>35</v>
      </c>
      <c r="C276">
        <v>0</v>
      </c>
      <c r="D276">
        <v>2</v>
      </c>
      <c r="E276">
        <v>0</v>
      </c>
      <c r="F276">
        <v>0</v>
      </c>
      <c r="G276">
        <v>0</v>
      </c>
      <c r="H276" s="7"/>
      <c r="I276" s="7"/>
      <c r="J276" s="7"/>
    </row>
    <row r="277" spans="1:10" x14ac:dyDescent="0.2">
      <c r="A277" t="s">
        <v>83</v>
      </c>
      <c r="B277" t="s">
        <v>35</v>
      </c>
      <c r="C277">
        <v>0</v>
      </c>
      <c r="D277">
        <v>3</v>
      </c>
      <c r="E277">
        <v>0</v>
      </c>
      <c r="F277">
        <v>0</v>
      </c>
      <c r="G277">
        <v>0</v>
      </c>
      <c r="H277" s="7"/>
      <c r="I277" s="7"/>
      <c r="J277" s="7"/>
    </row>
    <row r="278" spans="1:10" x14ac:dyDescent="0.2">
      <c r="A278" t="s">
        <v>83</v>
      </c>
      <c r="B278" t="s">
        <v>35</v>
      </c>
      <c r="C278">
        <v>0</v>
      </c>
      <c r="D278">
        <v>4</v>
      </c>
      <c r="E278">
        <v>0</v>
      </c>
      <c r="F278">
        <v>0</v>
      </c>
      <c r="G278">
        <v>0</v>
      </c>
      <c r="H278" s="7"/>
      <c r="I278" s="7"/>
      <c r="J278" s="7"/>
    </row>
    <row r="279" spans="1:10" x14ac:dyDescent="0.2">
      <c r="H279" s="7"/>
      <c r="I279" s="7"/>
      <c r="J279" s="7"/>
    </row>
    <row r="280" spans="1:10" x14ac:dyDescent="0.2">
      <c r="H280" s="7"/>
      <c r="I280" s="7"/>
      <c r="J280" s="7"/>
    </row>
    <row r="281" spans="1:10" x14ac:dyDescent="0.2">
      <c r="A281" t="s">
        <v>83</v>
      </c>
      <c r="B281" t="s">
        <v>35</v>
      </c>
      <c r="C281">
        <v>0</v>
      </c>
      <c r="D281">
        <v>1</v>
      </c>
      <c r="E281">
        <v>0</v>
      </c>
      <c r="F281">
        <v>0</v>
      </c>
      <c r="G281">
        <v>0</v>
      </c>
      <c r="H281" s="7">
        <f>AVERAGE(F281:F285)/B$13</f>
        <v>0</v>
      </c>
      <c r="I281" s="7">
        <f>STDEV(F281:F285)/B$13</f>
        <v>0</v>
      </c>
      <c r="J281" s="7" t="e">
        <f>I281/H281*100</f>
        <v>#DIV/0!</v>
      </c>
    </row>
    <row r="282" spans="1:10" x14ac:dyDescent="0.2">
      <c r="A282" t="s">
        <v>83</v>
      </c>
      <c r="B282" t="s">
        <v>35</v>
      </c>
      <c r="C282">
        <v>0</v>
      </c>
      <c r="D282">
        <v>2</v>
      </c>
      <c r="E282">
        <v>0</v>
      </c>
      <c r="F282">
        <v>0</v>
      </c>
      <c r="G282">
        <v>0</v>
      </c>
      <c r="H282" s="7"/>
      <c r="I282" s="7"/>
      <c r="J282" s="7"/>
    </row>
    <row r="283" spans="1:10" x14ac:dyDescent="0.2">
      <c r="A283" t="s">
        <v>83</v>
      </c>
      <c r="B283" t="s">
        <v>35</v>
      </c>
      <c r="C283">
        <v>0</v>
      </c>
      <c r="D283">
        <v>3</v>
      </c>
      <c r="E283">
        <v>0</v>
      </c>
      <c r="F283">
        <v>0</v>
      </c>
      <c r="G283">
        <v>0</v>
      </c>
      <c r="H283" s="7"/>
      <c r="I283" s="7"/>
      <c r="J283" s="7"/>
    </row>
    <row r="284" spans="1:10" x14ac:dyDescent="0.2">
      <c r="H284" s="7"/>
      <c r="I284" s="7"/>
      <c r="J284" s="7"/>
    </row>
    <row r="285" spans="1:10" x14ac:dyDescent="0.2">
      <c r="H285" s="7"/>
      <c r="I285" s="7"/>
      <c r="J285" s="7"/>
    </row>
    <row r="286" spans="1:10" x14ac:dyDescent="0.2">
      <c r="A286" t="s">
        <v>186</v>
      </c>
      <c r="B286" t="s">
        <v>45</v>
      </c>
      <c r="C286">
        <v>6</v>
      </c>
      <c r="D286">
        <v>1</v>
      </c>
      <c r="E286">
        <v>7.4160000000000004</v>
      </c>
      <c r="F286">
        <v>7.4160000000000004</v>
      </c>
      <c r="G286">
        <v>0</v>
      </c>
      <c r="H286" s="7">
        <f>AVERAGE(F286:F290)/B$13</f>
        <v>81.29637257826036</v>
      </c>
      <c r="I286" s="7">
        <f>STDEV(F286:F290)/B$13</f>
        <v>1.1774759062783204</v>
      </c>
      <c r="J286" s="7">
        <f>I286/H286*100</f>
        <v>1.4483744710070765</v>
      </c>
    </row>
    <row r="287" spans="1:10" x14ac:dyDescent="0.2">
      <c r="A287" t="s">
        <v>186</v>
      </c>
      <c r="B287" t="s">
        <v>45</v>
      </c>
      <c r="C287">
        <v>6</v>
      </c>
      <c r="D287">
        <v>2</v>
      </c>
      <c r="E287">
        <v>7.3369999999999997</v>
      </c>
      <c r="F287">
        <v>7.3369999999999997</v>
      </c>
      <c r="G287">
        <v>0</v>
      </c>
      <c r="H287" s="7"/>
      <c r="I287" s="7"/>
      <c r="J287" s="7"/>
    </row>
    <row r="288" spans="1:10" x14ac:dyDescent="0.2">
      <c r="A288" t="s">
        <v>186</v>
      </c>
      <c r="B288" t="s">
        <v>45</v>
      </c>
      <c r="C288">
        <v>6</v>
      </c>
      <c r="D288">
        <v>3</v>
      </c>
      <c r="E288">
        <v>7.55</v>
      </c>
      <c r="F288">
        <v>7.55</v>
      </c>
      <c r="G288">
        <v>0</v>
      </c>
      <c r="H288" s="7"/>
      <c r="I288" s="7"/>
      <c r="J288" s="7"/>
    </row>
    <row r="289" spans="1:10" x14ac:dyDescent="0.2">
      <c r="H289" s="7"/>
      <c r="I289" s="7"/>
      <c r="J289" s="7"/>
    </row>
    <row r="290" spans="1:10" x14ac:dyDescent="0.2">
      <c r="H290" s="7"/>
      <c r="I290" s="7"/>
      <c r="J290" s="7"/>
    </row>
    <row r="291" spans="1:10" x14ac:dyDescent="0.2">
      <c r="A291" t="s">
        <v>191</v>
      </c>
      <c r="B291" t="s">
        <v>47</v>
      </c>
      <c r="C291">
        <v>7</v>
      </c>
      <c r="D291">
        <v>1</v>
      </c>
      <c r="E291">
        <v>5.05</v>
      </c>
      <c r="F291">
        <v>5.05</v>
      </c>
      <c r="G291">
        <v>0</v>
      </c>
      <c r="H291" s="7">
        <f>AVERAGE(F291:F295)/B$13</f>
        <v>56.385848872936798</v>
      </c>
      <c r="I291" s="7">
        <f>STDEV(F291:F295)/B$13</f>
        <v>1.0678735994092114</v>
      </c>
      <c r="J291" s="7">
        <f>I291/H291*100</f>
        <v>1.8938680905835452</v>
      </c>
    </row>
    <row r="292" spans="1:10" x14ac:dyDescent="0.2">
      <c r="A292" t="s">
        <v>191</v>
      </c>
      <c r="B292" t="s">
        <v>47</v>
      </c>
      <c r="C292">
        <v>7</v>
      </c>
      <c r="D292">
        <v>2</v>
      </c>
      <c r="E292">
        <v>5.1769999999999996</v>
      </c>
      <c r="F292">
        <v>5.1769999999999996</v>
      </c>
      <c r="G292">
        <v>0</v>
      </c>
      <c r="H292" s="7"/>
      <c r="I292" s="7"/>
      <c r="J292" s="7"/>
    </row>
    <row r="293" spans="1:10" x14ac:dyDescent="0.2">
      <c r="A293" t="s">
        <v>191</v>
      </c>
      <c r="B293" t="s">
        <v>47</v>
      </c>
      <c r="C293">
        <v>7</v>
      </c>
      <c r="D293">
        <v>3</v>
      </c>
      <c r="E293">
        <v>5.242</v>
      </c>
      <c r="F293">
        <v>5.242</v>
      </c>
      <c r="G293">
        <v>0</v>
      </c>
      <c r="H293" s="7"/>
      <c r="I293" s="7"/>
      <c r="J293" s="7"/>
    </row>
    <row r="294" spans="1:10" x14ac:dyDescent="0.2">
      <c r="H294" s="7"/>
      <c r="I294" s="7"/>
      <c r="J294" s="7"/>
    </row>
    <row r="295" spans="1:10" x14ac:dyDescent="0.2">
      <c r="H295" s="7"/>
      <c r="I295" s="7"/>
      <c r="J295" s="7"/>
    </row>
    <row r="296" spans="1:10" x14ac:dyDescent="0.2">
      <c r="A296" t="s">
        <v>196</v>
      </c>
      <c r="B296" t="s">
        <v>49</v>
      </c>
      <c r="C296">
        <v>8</v>
      </c>
      <c r="D296">
        <v>1</v>
      </c>
      <c r="E296">
        <v>3.3740000000000001</v>
      </c>
      <c r="F296">
        <v>3.3740000000000001</v>
      </c>
      <c r="G296">
        <v>0</v>
      </c>
      <c r="H296" s="7">
        <f>AVERAGE(F296:F300)/B$13</f>
        <v>37.139790171721053</v>
      </c>
      <c r="I296" s="7">
        <f>STDEV(F296:F300)/B$13</f>
        <v>0.73635265987593634</v>
      </c>
      <c r="J296" s="7">
        <f>I296/H296*100</f>
        <v>1.9826516425410754</v>
      </c>
    </row>
    <row r="297" spans="1:10" x14ac:dyDescent="0.2">
      <c r="A297" t="s">
        <v>196</v>
      </c>
      <c r="B297" t="s">
        <v>49</v>
      </c>
      <c r="C297">
        <v>8</v>
      </c>
      <c r="D297">
        <v>2</v>
      </c>
      <c r="E297">
        <v>3.343</v>
      </c>
      <c r="F297">
        <v>3.343</v>
      </c>
      <c r="G297">
        <v>0</v>
      </c>
      <c r="H297" s="7"/>
      <c r="I297" s="7"/>
      <c r="J297" s="7"/>
    </row>
    <row r="298" spans="1:10" x14ac:dyDescent="0.2">
      <c r="A298" t="s">
        <v>196</v>
      </c>
      <c r="B298" t="s">
        <v>49</v>
      </c>
      <c r="C298">
        <v>8</v>
      </c>
      <c r="D298">
        <v>3</v>
      </c>
      <c r="E298">
        <v>3.472</v>
      </c>
      <c r="F298">
        <v>3.472</v>
      </c>
      <c r="G298">
        <v>0</v>
      </c>
      <c r="H298" s="7"/>
      <c r="I298" s="7"/>
      <c r="J298" s="7"/>
    </row>
    <row r="299" spans="1:10" x14ac:dyDescent="0.2">
      <c r="H299" s="7"/>
      <c r="I299" s="7"/>
      <c r="J299" s="7"/>
    </row>
    <row r="300" spans="1:10" x14ac:dyDescent="0.2">
      <c r="H300" s="7"/>
      <c r="I300" s="7"/>
      <c r="J300" s="7"/>
    </row>
    <row r="301" spans="1:10" x14ac:dyDescent="0.2">
      <c r="A301" t="s">
        <v>84</v>
      </c>
      <c r="B301" t="s">
        <v>123</v>
      </c>
      <c r="C301">
        <v>31</v>
      </c>
      <c r="D301">
        <v>1</v>
      </c>
      <c r="E301">
        <v>6.67</v>
      </c>
      <c r="F301">
        <v>6.67</v>
      </c>
      <c r="G301">
        <v>0</v>
      </c>
      <c r="H301" s="7">
        <f>AVERAGE(F301:F305)/B$13</f>
        <v>73.415694754012534</v>
      </c>
      <c r="I301" s="7">
        <f>STDEV(F301:F305)/B$13</f>
        <v>0.4164501784788544</v>
      </c>
      <c r="J301" s="7">
        <f>I301/H301*100</f>
        <v>0.5672495232446102</v>
      </c>
    </row>
    <row r="302" spans="1:10" x14ac:dyDescent="0.2">
      <c r="A302" t="s">
        <v>84</v>
      </c>
      <c r="B302" t="s">
        <v>123</v>
      </c>
      <c r="C302">
        <v>31</v>
      </c>
      <c r="D302">
        <v>2</v>
      </c>
      <c r="E302">
        <v>6.74</v>
      </c>
      <c r="F302">
        <v>6.74</v>
      </c>
      <c r="G302">
        <v>0</v>
      </c>
      <c r="H302" s="7"/>
      <c r="I302" s="7"/>
      <c r="J302" s="7"/>
    </row>
    <row r="303" spans="1:10" x14ac:dyDescent="0.2">
      <c r="A303" t="s">
        <v>84</v>
      </c>
      <c r="B303" t="s">
        <v>123</v>
      </c>
      <c r="C303">
        <v>31</v>
      </c>
      <c r="D303">
        <v>3</v>
      </c>
      <c r="E303">
        <v>6.7309999999999999</v>
      </c>
      <c r="F303">
        <v>6.7309999999999999</v>
      </c>
      <c r="G303">
        <v>0</v>
      </c>
      <c r="H303" s="7"/>
      <c r="I303" s="7"/>
      <c r="J303" s="7"/>
    </row>
    <row r="304" spans="1:10" x14ac:dyDescent="0.2">
      <c r="H304" s="7"/>
      <c r="I304" s="7"/>
      <c r="J304" s="7"/>
    </row>
    <row r="305" spans="1:10" x14ac:dyDescent="0.2">
      <c r="H305" s="7"/>
      <c r="I305" s="7"/>
      <c r="J305" s="7"/>
    </row>
    <row r="306" spans="1:10" x14ac:dyDescent="0.2">
      <c r="A306" t="s">
        <v>86</v>
      </c>
      <c r="B306" t="s">
        <v>123</v>
      </c>
      <c r="C306">
        <v>32</v>
      </c>
      <c r="D306">
        <v>1</v>
      </c>
      <c r="E306">
        <v>7.1959999999999997</v>
      </c>
      <c r="G306">
        <v>1</v>
      </c>
      <c r="H306" s="7">
        <f>AVERAGE(F306:F310)/B$13</f>
        <v>74.436319079077009</v>
      </c>
      <c r="I306" s="7">
        <f>STDEV(F306:F310)/B$13</f>
        <v>0.63640962108667576</v>
      </c>
      <c r="J306" s="7">
        <f>I306/H306*100</f>
        <v>0.85497191285156049</v>
      </c>
    </row>
    <row r="307" spans="1:10" x14ac:dyDescent="0.2">
      <c r="A307" t="s">
        <v>86</v>
      </c>
      <c r="B307" t="s">
        <v>123</v>
      </c>
      <c r="C307">
        <v>32</v>
      </c>
      <c r="D307">
        <v>2</v>
      </c>
      <c r="E307">
        <v>6.7779999999999996</v>
      </c>
      <c r="F307">
        <v>6.7779999999999996</v>
      </c>
      <c r="G307">
        <v>0</v>
      </c>
      <c r="H307" s="7"/>
      <c r="I307" s="7"/>
      <c r="J307" s="7"/>
    </row>
    <row r="308" spans="1:10" x14ac:dyDescent="0.2">
      <c r="A308" t="s">
        <v>86</v>
      </c>
      <c r="B308" t="s">
        <v>123</v>
      </c>
      <c r="C308">
        <v>32</v>
      </c>
      <c r="D308">
        <v>3</v>
      </c>
      <c r="E308">
        <v>6.8739999999999997</v>
      </c>
      <c r="F308">
        <v>6.8739999999999997</v>
      </c>
      <c r="G308">
        <v>0</v>
      </c>
      <c r="H308" s="7"/>
      <c r="I308" s="7"/>
      <c r="J308" s="7"/>
    </row>
    <row r="309" spans="1:10" x14ac:dyDescent="0.2">
      <c r="A309" t="s">
        <v>86</v>
      </c>
      <c r="B309" t="s">
        <v>123</v>
      </c>
      <c r="C309">
        <v>32</v>
      </c>
      <c r="D309">
        <v>4</v>
      </c>
      <c r="E309">
        <v>6.7690000000000001</v>
      </c>
      <c r="F309">
        <v>6.7690000000000001</v>
      </c>
      <c r="G309">
        <v>0</v>
      </c>
      <c r="H309" s="7"/>
      <c r="I309" s="7"/>
      <c r="J309" s="7"/>
    </row>
    <row r="310" spans="1:10" x14ac:dyDescent="0.2">
      <c r="H310" s="7"/>
      <c r="I310" s="7"/>
      <c r="J310" s="7"/>
    </row>
    <row r="311" spans="1:10" x14ac:dyDescent="0.2">
      <c r="H311" s="7"/>
      <c r="I311" s="7"/>
      <c r="J311" s="7"/>
    </row>
    <row r="312" spans="1:10" x14ac:dyDescent="0.2">
      <c r="A312" t="s">
        <v>87</v>
      </c>
      <c r="B312" t="s">
        <v>123</v>
      </c>
      <c r="C312">
        <v>33</v>
      </c>
      <c r="D312">
        <v>1</v>
      </c>
      <c r="E312">
        <v>6.8730000000000002</v>
      </c>
      <c r="F312">
        <v>6.8730000000000002</v>
      </c>
      <c r="G312">
        <v>0</v>
      </c>
      <c r="H312" s="7">
        <f>AVERAGE(F312:F316)/B$13</f>
        <v>74.735216202845891</v>
      </c>
      <c r="I312" s="7">
        <f>STDEV(F312:F316)/B$13</f>
        <v>0.49900427225084737</v>
      </c>
      <c r="J312" s="7">
        <f>I312/H312*100</f>
        <v>0.66769629848457634</v>
      </c>
    </row>
    <row r="313" spans="1:10" x14ac:dyDescent="0.2">
      <c r="A313" t="s">
        <v>87</v>
      </c>
      <c r="B313" t="s">
        <v>123</v>
      </c>
      <c r="C313">
        <v>33</v>
      </c>
      <c r="D313">
        <v>2</v>
      </c>
      <c r="E313">
        <v>6.7839999999999998</v>
      </c>
      <c r="F313">
        <v>6.7839999999999998</v>
      </c>
      <c r="G313">
        <v>0</v>
      </c>
      <c r="H313" s="7"/>
      <c r="I313" s="7"/>
      <c r="J313" s="7"/>
    </row>
    <row r="314" spans="1:10" x14ac:dyDescent="0.2">
      <c r="A314" t="s">
        <v>87</v>
      </c>
      <c r="B314" t="s">
        <v>123</v>
      </c>
      <c r="C314">
        <v>33</v>
      </c>
      <c r="D314">
        <v>3</v>
      </c>
      <c r="E314">
        <v>6.8460000000000001</v>
      </c>
      <c r="F314">
        <v>6.8460000000000001</v>
      </c>
      <c r="G314">
        <v>0</v>
      </c>
      <c r="H314" s="7"/>
      <c r="I314" s="7"/>
      <c r="J314" s="7"/>
    </row>
    <row r="315" spans="1:10" x14ac:dyDescent="0.2">
      <c r="H315" s="7"/>
      <c r="I315" s="7"/>
      <c r="J315" s="7"/>
    </row>
    <row r="316" spans="1:10" x14ac:dyDescent="0.2">
      <c r="H316" s="7"/>
      <c r="I316" s="7"/>
      <c r="J316" s="7"/>
    </row>
    <row r="317" spans="1:10" x14ac:dyDescent="0.2">
      <c r="A317" t="s">
        <v>88</v>
      </c>
      <c r="B317" t="s">
        <v>124</v>
      </c>
      <c r="C317">
        <v>34</v>
      </c>
      <c r="D317">
        <v>1</v>
      </c>
      <c r="E317">
        <v>6.6020000000000003</v>
      </c>
      <c r="F317">
        <v>6.6020000000000003</v>
      </c>
      <c r="G317">
        <v>0</v>
      </c>
      <c r="H317" s="7">
        <f>AVERAGE(F317:F321)/B$13</f>
        <v>73.102217282742743</v>
      </c>
      <c r="I317" s="7">
        <f>STDEV(F317:F321)/B$13</f>
        <v>1.1009912348589408</v>
      </c>
      <c r="J317" s="7">
        <f>I317/H317*100</f>
        <v>1.5060982768833908</v>
      </c>
    </row>
    <row r="318" spans="1:10" x14ac:dyDescent="0.2">
      <c r="A318" t="s">
        <v>88</v>
      </c>
      <c r="B318" t="s">
        <v>124</v>
      </c>
      <c r="C318">
        <v>34</v>
      </c>
      <c r="D318">
        <v>2</v>
      </c>
      <c r="E318">
        <v>6.6559999999999997</v>
      </c>
      <c r="F318">
        <v>6.6559999999999997</v>
      </c>
      <c r="G318">
        <v>0</v>
      </c>
      <c r="H318" s="7"/>
      <c r="I318" s="7"/>
      <c r="J318" s="7"/>
    </row>
    <row r="319" spans="1:10" x14ac:dyDescent="0.2">
      <c r="A319" t="s">
        <v>88</v>
      </c>
      <c r="B319" t="s">
        <v>124</v>
      </c>
      <c r="C319">
        <v>34</v>
      </c>
      <c r="D319">
        <v>3</v>
      </c>
      <c r="E319">
        <v>6.7969999999999997</v>
      </c>
      <c r="F319">
        <v>6.7969999999999997</v>
      </c>
      <c r="G319">
        <v>0</v>
      </c>
      <c r="H319" s="7"/>
      <c r="I319" s="7"/>
      <c r="J319" s="7"/>
    </row>
    <row r="320" spans="1:10" x14ac:dyDescent="0.2">
      <c r="H320" s="7"/>
      <c r="I320" s="7"/>
      <c r="J320" s="7"/>
    </row>
    <row r="321" spans="1:10" x14ac:dyDescent="0.2">
      <c r="H321" s="7"/>
      <c r="I321" s="7"/>
      <c r="J321" s="7"/>
    </row>
    <row r="322" spans="1:10" x14ac:dyDescent="0.2">
      <c r="A322" t="s">
        <v>90</v>
      </c>
      <c r="B322" t="s">
        <v>124</v>
      </c>
      <c r="C322">
        <v>35</v>
      </c>
      <c r="D322">
        <v>1</v>
      </c>
      <c r="E322">
        <v>6.9669999999999996</v>
      </c>
      <c r="F322">
        <v>6.9669999999999996</v>
      </c>
      <c r="G322">
        <v>0</v>
      </c>
      <c r="H322" s="7">
        <f>AVERAGE(F322:F326)/B$13</f>
        <v>75.194497149124899</v>
      </c>
      <c r="I322" s="7">
        <f>STDEV(F322:F326)/B$13</f>
        <v>1.0063608917240492</v>
      </c>
      <c r="J322" s="7">
        <f>I322/H322*100</f>
        <v>1.3383438015793168</v>
      </c>
    </row>
    <row r="323" spans="1:10" x14ac:dyDescent="0.2">
      <c r="A323" t="s">
        <v>90</v>
      </c>
      <c r="B323" t="s">
        <v>124</v>
      </c>
      <c r="C323">
        <v>35</v>
      </c>
      <c r="D323">
        <v>2</v>
      </c>
      <c r="E323">
        <v>6.7830000000000004</v>
      </c>
      <c r="F323">
        <v>6.7830000000000004</v>
      </c>
      <c r="G323">
        <v>0</v>
      </c>
      <c r="H323" s="7"/>
      <c r="I323" s="7"/>
      <c r="J323" s="7"/>
    </row>
    <row r="324" spans="1:10" x14ac:dyDescent="0.2">
      <c r="A324" t="s">
        <v>90</v>
      </c>
      <c r="B324" t="s">
        <v>124</v>
      </c>
      <c r="C324">
        <v>35</v>
      </c>
      <c r="D324">
        <v>3</v>
      </c>
      <c r="E324">
        <v>6.8789999999999996</v>
      </c>
      <c r="F324">
        <v>6.8789999999999996</v>
      </c>
      <c r="G324">
        <v>0</v>
      </c>
      <c r="H324" s="7"/>
      <c r="I324" s="7"/>
      <c r="J324" s="7"/>
    </row>
    <row r="325" spans="1:10" x14ac:dyDescent="0.2">
      <c r="H325" s="7"/>
      <c r="I325" s="7"/>
      <c r="J325" s="7"/>
    </row>
    <row r="326" spans="1:10" x14ac:dyDescent="0.2">
      <c r="H326" s="7"/>
      <c r="I326" s="7"/>
      <c r="J326" s="7"/>
    </row>
    <row r="327" spans="1:10" x14ac:dyDescent="0.2">
      <c r="A327" t="s">
        <v>91</v>
      </c>
      <c r="B327" t="s">
        <v>124</v>
      </c>
      <c r="C327">
        <v>36</v>
      </c>
      <c r="D327">
        <v>1</v>
      </c>
      <c r="E327">
        <v>6.319</v>
      </c>
      <c r="F327">
        <v>6.319</v>
      </c>
      <c r="G327">
        <v>0</v>
      </c>
      <c r="H327" s="7">
        <f>AVERAGE(F327:F331)/B$13</f>
        <v>70.674589423839393</v>
      </c>
      <c r="I327" s="7">
        <f>STDEV(F327:F331)/B$13</f>
        <v>1.4106486207141065</v>
      </c>
      <c r="J327" s="7">
        <f>I327/H327*100</f>
        <v>1.99597710041776</v>
      </c>
    </row>
    <row r="328" spans="1:10" x14ac:dyDescent="0.2">
      <c r="A328" t="s">
        <v>91</v>
      </c>
      <c r="B328" t="s">
        <v>124</v>
      </c>
      <c r="C328">
        <v>36</v>
      </c>
      <c r="D328">
        <v>2</v>
      </c>
      <c r="E328">
        <v>6.5679999999999996</v>
      </c>
      <c r="F328">
        <v>6.5679999999999996</v>
      </c>
      <c r="G328">
        <v>0</v>
      </c>
      <c r="H328" s="7"/>
      <c r="I328" s="7"/>
      <c r="J328" s="7"/>
    </row>
    <row r="329" spans="1:10" x14ac:dyDescent="0.2">
      <c r="A329" t="s">
        <v>91</v>
      </c>
      <c r="B329" t="s">
        <v>124</v>
      </c>
      <c r="C329">
        <v>36</v>
      </c>
      <c r="D329">
        <v>3</v>
      </c>
      <c r="E329">
        <v>6.5019999999999998</v>
      </c>
      <c r="F329">
        <v>6.5019999999999998</v>
      </c>
      <c r="G329">
        <v>0</v>
      </c>
      <c r="H329" s="7"/>
      <c r="I329" s="7"/>
      <c r="J329" s="7"/>
    </row>
    <row r="330" spans="1:10" x14ac:dyDescent="0.2">
      <c r="H330" s="7"/>
      <c r="I330" s="7"/>
      <c r="J330" s="7"/>
    </row>
    <row r="331" spans="1:10" x14ac:dyDescent="0.2">
      <c r="H331" s="7"/>
      <c r="I331" s="7"/>
      <c r="J331" s="7"/>
    </row>
    <row r="332" spans="1:10" x14ac:dyDescent="0.2">
      <c r="A332" t="s">
        <v>92</v>
      </c>
      <c r="B332" t="s">
        <v>35</v>
      </c>
      <c r="C332">
        <v>0</v>
      </c>
      <c r="D332">
        <v>1</v>
      </c>
      <c r="E332">
        <v>0</v>
      </c>
      <c r="F332">
        <v>0</v>
      </c>
      <c r="G332">
        <v>0</v>
      </c>
      <c r="H332" s="7">
        <f>AVERAGE(F332:F336)/B$13</f>
        <v>0.60326187785060703</v>
      </c>
      <c r="I332" s="7">
        <f>STDEV(F332:F336)/B$13</f>
        <v>1.0448802227066614</v>
      </c>
      <c r="J332" s="7">
        <f>I332/H332*100</f>
        <v>173.20508075688775</v>
      </c>
    </row>
    <row r="333" spans="1:10" x14ac:dyDescent="0.2">
      <c r="A333" t="s">
        <v>92</v>
      </c>
      <c r="B333" t="s">
        <v>35</v>
      </c>
      <c r="C333">
        <v>0</v>
      </c>
      <c r="D333">
        <v>2</v>
      </c>
      <c r="E333">
        <v>0.16550000000000001</v>
      </c>
      <c r="F333">
        <v>0.16550000000000001</v>
      </c>
      <c r="G333">
        <v>0</v>
      </c>
      <c r="H333" s="7"/>
      <c r="I333" s="7"/>
      <c r="J333" s="7"/>
    </row>
    <row r="334" spans="1:10" x14ac:dyDescent="0.2">
      <c r="A334" t="s">
        <v>92</v>
      </c>
      <c r="B334" t="s">
        <v>35</v>
      </c>
      <c r="C334">
        <v>0</v>
      </c>
      <c r="D334">
        <v>3</v>
      </c>
      <c r="E334">
        <v>0</v>
      </c>
      <c r="F334">
        <v>0</v>
      </c>
      <c r="G334">
        <v>0</v>
      </c>
      <c r="H334" s="7"/>
      <c r="I334" s="7"/>
      <c r="J334" s="7"/>
    </row>
    <row r="335" spans="1:10" x14ac:dyDescent="0.2">
      <c r="H335" s="7"/>
      <c r="I335" s="7"/>
      <c r="J335" s="7"/>
    </row>
    <row r="336" spans="1:10" x14ac:dyDescent="0.2">
      <c r="H336" s="7"/>
      <c r="I336" s="7"/>
      <c r="J336" s="7"/>
    </row>
    <row r="337" spans="1:10" x14ac:dyDescent="0.2">
      <c r="A337" t="s">
        <v>92</v>
      </c>
      <c r="B337" t="s">
        <v>35</v>
      </c>
      <c r="C337">
        <v>0</v>
      </c>
      <c r="D337">
        <v>1</v>
      </c>
      <c r="E337">
        <v>0.1163</v>
      </c>
      <c r="F337">
        <v>0.1163</v>
      </c>
      <c r="G337">
        <v>0</v>
      </c>
      <c r="H337" s="7">
        <f>AVERAGE(F337:F341)/B$13</f>
        <v>0.4239236035892785</v>
      </c>
      <c r="I337" s="7">
        <f>STDEV(F337:F341)/B$13</f>
        <v>0.73425721994431836</v>
      </c>
      <c r="J337" s="7">
        <f>I337/H337*100</f>
        <v>173.20508075688772</v>
      </c>
    </row>
    <row r="338" spans="1:10" x14ac:dyDescent="0.2">
      <c r="A338" t="s">
        <v>92</v>
      </c>
      <c r="B338" t="s">
        <v>35</v>
      </c>
      <c r="C338">
        <v>0</v>
      </c>
      <c r="D338">
        <v>2</v>
      </c>
      <c r="E338">
        <v>0</v>
      </c>
      <c r="F338">
        <v>0</v>
      </c>
      <c r="G338">
        <v>0</v>
      </c>
      <c r="H338" s="7"/>
      <c r="I338" s="7"/>
      <c r="J338" s="7"/>
    </row>
    <row r="339" spans="1:10" x14ac:dyDescent="0.2">
      <c r="A339" t="s">
        <v>92</v>
      </c>
      <c r="B339" t="s">
        <v>35</v>
      </c>
      <c r="C339">
        <v>0</v>
      </c>
      <c r="D339">
        <v>3</v>
      </c>
      <c r="E339">
        <v>0</v>
      </c>
      <c r="F339">
        <v>0</v>
      </c>
      <c r="G339">
        <v>0</v>
      </c>
      <c r="H339" s="7"/>
      <c r="I339" s="7"/>
      <c r="J339" s="7"/>
    </row>
    <row r="340" spans="1:10" x14ac:dyDescent="0.2">
      <c r="H340" s="7"/>
      <c r="I340" s="7"/>
      <c r="J340" s="7"/>
    </row>
    <row r="341" spans="1:10" x14ac:dyDescent="0.2">
      <c r="H341" s="7"/>
      <c r="I341" s="7"/>
      <c r="J341" s="7"/>
    </row>
    <row r="342" spans="1:10" x14ac:dyDescent="0.2">
      <c r="A342" t="s">
        <v>92</v>
      </c>
      <c r="B342" t="s">
        <v>35</v>
      </c>
      <c r="C342">
        <v>0</v>
      </c>
      <c r="D342">
        <v>1</v>
      </c>
      <c r="E342">
        <v>0</v>
      </c>
      <c r="F342">
        <v>0</v>
      </c>
      <c r="G342">
        <v>0</v>
      </c>
      <c r="H342" s="7">
        <f>AVERAGE(F342:F346)/B$13</f>
        <v>0</v>
      </c>
      <c r="I342" s="7">
        <f>STDEV(F342:F346)/B$13</f>
        <v>0</v>
      </c>
      <c r="J342" s="7" t="e">
        <f>I342/H342*100</f>
        <v>#DIV/0!</v>
      </c>
    </row>
    <row r="343" spans="1:10" x14ac:dyDescent="0.2">
      <c r="A343" t="s">
        <v>92</v>
      </c>
      <c r="B343" t="s">
        <v>35</v>
      </c>
      <c r="C343">
        <v>0</v>
      </c>
      <c r="D343">
        <v>2</v>
      </c>
      <c r="E343">
        <v>0</v>
      </c>
      <c r="F343">
        <v>0</v>
      </c>
      <c r="G343">
        <v>0</v>
      </c>
      <c r="H343" s="7"/>
      <c r="I343" s="7"/>
      <c r="J343" s="7"/>
    </row>
    <row r="344" spans="1:10" x14ac:dyDescent="0.2">
      <c r="A344" t="s">
        <v>92</v>
      </c>
      <c r="B344" t="s">
        <v>35</v>
      </c>
      <c r="C344">
        <v>0</v>
      </c>
      <c r="D344">
        <v>3</v>
      </c>
      <c r="E344">
        <v>0</v>
      </c>
      <c r="F344">
        <v>0</v>
      </c>
      <c r="G344">
        <v>0</v>
      </c>
      <c r="H344" s="7"/>
      <c r="I344" s="7"/>
      <c r="J344" s="7"/>
    </row>
    <row r="345" spans="1:10" x14ac:dyDescent="0.2">
      <c r="H345" s="7"/>
      <c r="I345" s="7"/>
      <c r="J345" s="7"/>
    </row>
    <row r="346" spans="1:10" x14ac:dyDescent="0.2">
      <c r="H346" s="7"/>
      <c r="I346" s="7"/>
      <c r="J346" s="7"/>
    </row>
    <row r="347" spans="1:10" x14ac:dyDescent="0.2">
      <c r="A347" t="s">
        <v>187</v>
      </c>
      <c r="B347" t="s">
        <v>45</v>
      </c>
      <c r="C347">
        <v>66</v>
      </c>
      <c r="D347">
        <v>1</v>
      </c>
      <c r="E347">
        <v>7.4089999999999998</v>
      </c>
      <c r="F347">
        <v>7.4089999999999998</v>
      </c>
      <c r="G347">
        <v>0</v>
      </c>
      <c r="H347" s="7">
        <f>AVERAGE(F347:F351)/B$13</f>
        <v>81.817620001418277</v>
      </c>
      <c r="I347" s="7">
        <f>STDEV(F347:F351)/B$13</f>
        <v>0.78238713935504722</v>
      </c>
      <c r="J347" s="7">
        <f>I347/H347*100</f>
        <v>0.95625751438563578</v>
      </c>
    </row>
    <row r="348" spans="1:10" x14ac:dyDescent="0.2">
      <c r="A348" t="s">
        <v>187</v>
      </c>
      <c r="B348" t="s">
        <v>45</v>
      </c>
      <c r="C348">
        <v>66</v>
      </c>
      <c r="D348">
        <v>2</v>
      </c>
      <c r="E348">
        <v>7.4850000000000003</v>
      </c>
      <c r="F348">
        <v>7.4850000000000003</v>
      </c>
      <c r="G348">
        <v>0</v>
      </c>
      <c r="H348" s="7"/>
      <c r="I348" s="7"/>
      <c r="J348" s="7"/>
    </row>
    <row r="349" spans="1:10" x14ac:dyDescent="0.2">
      <c r="A349" t="s">
        <v>187</v>
      </c>
      <c r="B349" t="s">
        <v>45</v>
      </c>
      <c r="C349">
        <v>66</v>
      </c>
      <c r="D349">
        <v>3</v>
      </c>
      <c r="E349">
        <v>7.5519999999999996</v>
      </c>
      <c r="F349">
        <v>7.5519999999999996</v>
      </c>
      <c r="G349">
        <v>0</v>
      </c>
      <c r="H349" s="7"/>
      <c r="I349" s="7"/>
      <c r="J349" s="7"/>
    </row>
    <row r="350" spans="1:10" x14ac:dyDescent="0.2">
      <c r="H350" s="7"/>
      <c r="I350" s="7"/>
      <c r="J350" s="7"/>
    </row>
    <row r="351" spans="1:10" x14ac:dyDescent="0.2">
      <c r="H351" s="7"/>
      <c r="I351" s="7"/>
      <c r="J351" s="7"/>
    </row>
    <row r="352" spans="1:10" x14ac:dyDescent="0.2">
      <c r="A352" t="s">
        <v>192</v>
      </c>
      <c r="B352" t="s">
        <v>47</v>
      </c>
      <c r="C352">
        <v>67</v>
      </c>
      <c r="D352">
        <v>1</v>
      </c>
      <c r="E352">
        <v>5.2149999999999999</v>
      </c>
      <c r="F352">
        <v>5.2149999999999999</v>
      </c>
      <c r="G352">
        <v>0</v>
      </c>
      <c r="H352" s="7">
        <f>AVERAGE(F352:F356)/B$13</f>
        <v>57.515825804258178</v>
      </c>
      <c r="I352" s="7">
        <f>STDEV(F352:F356)/B$13</f>
        <v>0.77148502672443975</v>
      </c>
      <c r="J352" s="7">
        <f>I352/H352*100</f>
        <v>1.3413439100222793</v>
      </c>
    </row>
    <row r="353" spans="1:10" x14ac:dyDescent="0.2">
      <c r="A353" t="s">
        <v>192</v>
      </c>
      <c r="B353" t="s">
        <v>47</v>
      </c>
      <c r="C353">
        <v>67</v>
      </c>
      <c r="D353">
        <v>2</v>
      </c>
      <c r="E353">
        <v>5.2229999999999999</v>
      </c>
      <c r="F353">
        <v>5.2229999999999999</v>
      </c>
      <c r="G353">
        <v>0</v>
      </c>
      <c r="H353" s="7"/>
      <c r="I353" s="7"/>
      <c r="J353" s="7"/>
    </row>
    <row r="354" spans="1:10" x14ac:dyDescent="0.2">
      <c r="A354" t="s">
        <v>192</v>
      </c>
      <c r="B354" t="s">
        <v>47</v>
      </c>
      <c r="C354">
        <v>67</v>
      </c>
      <c r="D354">
        <v>3</v>
      </c>
      <c r="E354">
        <v>5.3410000000000002</v>
      </c>
      <c r="F354">
        <v>5.3410000000000002</v>
      </c>
      <c r="G354">
        <v>0</v>
      </c>
      <c r="H354" s="7"/>
      <c r="I354" s="7"/>
      <c r="J354" s="7"/>
    </row>
    <row r="355" spans="1:10" x14ac:dyDescent="0.2">
      <c r="H355" s="7"/>
      <c r="I355" s="7"/>
      <c r="J355" s="7"/>
    </row>
    <row r="356" spans="1:10" x14ac:dyDescent="0.2">
      <c r="H356" s="7"/>
      <c r="I356" s="7"/>
      <c r="J356" s="7"/>
    </row>
    <row r="357" spans="1:10" x14ac:dyDescent="0.2">
      <c r="A357" t="s">
        <v>197</v>
      </c>
      <c r="B357" t="s">
        <v>49</v>
      </c>
      <c r="C357">
        <v>68</v>
      </c>
      <c r="D357">
        <v>1</v>
      </c>
      <c r="E357">
        <v>3.41</v>
      </c>
      <c r="F357">
        <v>3.41</v>
      </c>
      <c r="G357">
        <v>0</v>
      </c>
      <c r="H357" s="7">
        <f>AVERAGE(F357:F361)/B$13</f>
        <v>37.558975162372533</v>
      </c>
      <c r="I357" s="7">
        <f>STDEV(F357:F361)/B$13</f>
        <v>0.24944221966201055</v>
      </c>
      <c r="J357" s="7">
        <f>I357/H357*100</f>
        <v>0.66413478691481354</v>
      </c>
    </row>
    <row r="358" spans="1:10" x14ac:dyDescent="0.2">
      <c r="A358" t="s">
        <v>197</v>
      </c>
      <c r="B358" t="s">
        <v>49</v>
      </c>
      <c r="C358">
        <v>68</v>
      </c>
      <c r="D358">
        <v>2</v>
      </c>
      <c r="E358">
        <v>3.4390000000000001</v>
      </c>
      <c r="F358">
        <v>3.4390000000000001</v>
      </c>
      <c r="G358">
        <v>0</v>
      </c>
      <c r="H358" s="7"/>
      <c r="I358" s="7"/>
      <c r="J358" s="7"/>
    </row>
    <row r="359" spans="1:10" x14ac:dyDescent="0.2">
      <c r="A359" t="s">
        <v>197</v>
      </c>
      <c r="B359" t="s">
        <v>49</v>
      </c>
      <c r="C359">
        <v>68</v>
      </c>
      <c r="D359">
        <v>3</v>
      </c>
      <c r="E359">
        <v>3.4550000000000001</v>
      </c>
      <c r="F359">
        <v>3.4550000000000001</v>
      </c>
      <c r="G359">
        <v>0</v>
      </c>
      <c r="H359" s="7"/>
      <c r="I359" s="7"/>
      <c r="J359" s="7"/>
    </row>
    <row r="360" spans="1:10" x14ac:dyDescent="0.2">
      <c r="H360" s="7"/>
      <c r="I360" s="7"/>
      <c r="J360" s="7"/>
    </row>
    <row r="361" spans="1:10" x14ac:dyDescent="0.2">
      <c r="H361" s="7"/>
      <c r="I361" s="7"/>
      <c r="J361" s="7"/>
    </row>
    <row r="362" spans="1:10" x14ac:dyDescent="0.2">
      <c r="A362" t="s">
        <v>93</v>
      </c>
      <c r="B362" t="s">
        <v>125</v>
      </c>
      <c r="C362">
        <v>37</v>
      </c>
      <c r="D362">
        <v>1</v>
      </c>
      <c r="E362">
        <v>6.5960000000000001</v>
      </c>
      <c r="F362">
        <v>6.5960000000000001</v>
      </c>
      <c r="G362">
        <v>0</v>
      </c>
      <c r="H362" s="7">
        <f>AVERAGE(F362:F366)/B$13</f>
        <v>71.450992928263432</v>
      </c>
      <c r="I362" s="7">
        <f>STDEV(F362:F366)/B$13</f>
        <v>0.70088111096099914</v>
      </c>
      <c r="J362" s="7">
        <f>I362/H362*100</f>
        <v>0.98092564180973874</v>
      </c>
    </row>
    <row r="363" spans="1:10" x14ac:dyDescent="0.2">
      <c r="A363" t="s">
        <v>93</v>
      </c>
      <c r="B363" t="s">
        <v>125</v>
      </c>
      <c r="C363">
        <v>37</v>
      </c>
      <c r="D363">
        <v>2</v>
      </c>
      <c r="E363">
        <v>6.468</v>
      </c>
      <c r="F363">
        <v>6.468</v>
      </c>
      <c r="G363">
        <v>0</v>
      </c>
      <c r="H363" s="7"/>
      <c r="I363" s="7"/>
      <c r="J363" s="7"/>
    </row>
    <row r="364" spans="1:10" x14ac:dyDescent="0.2">
      <c r="A364" t="s">
        <v>93</v>
      </c>
      <c r="B364" t="s">
        <v>125</v>
      </c>
      <c r="C364">
        <v>37</v>
      </c>
      <c r="D364">
        <v>3</v>
      </c>
      <c r="E364">
        <v>6.5380000000000003</v>
      </c>
      <c r="F364">
        <v>6.5380000000000003</v>
      </c>
      <c r="G364">
        <v>0</v>
      </c>
      <c r="H364" s="7"/>
      <c r="I364" s="7"/>
      <c r="J364" s="7"/>
    </row>
    <row r="365" spans="1:10" x14ac:dyDescent="0.2">
      <c r="H365" s="7"/>
      <c r="I365" s="7"/>
      <c r="J365" s="7"/>
    </row>
    <row r="366" spans="1:10" x14ac:dyDescent="0.2">
      <c r="H366" s="7"/>
      <c r="I366" s="7"/>
      <c r="J366" s="7"/>
    </row>
    <row r="367" spans="1:10" x14ac:dyDescent="0.2">
      <c r="A367" t="s">
        <v>95</v>
      </c>
      <c r="B367" t="s">
        <v>125</v>
      </c>
      <c r="C367">
        <v>38</v>
      </c>
      <c r="D367">
        <v>1</v>
      </c>
      <c r="E367">
        <v>6.2389999999999999</v>
      </c>
      <c r="G367">
        <v>1</v>
      </c>
      <c r="H367" s="7">
        <f>AVERAGE(F367:F371)/B$13</f>
        <v>71.148450717619326</v>
      </c>
      <c r="I367" s="7">
        <f>STDEV(F367:F371)/B$13</f>
        <v>0.55072184417608216</v>
      </c>
      <c r="J367" s="7">
        <f>I367/H367*100</f>
        <v>0.77404615085975514</v>
      </c>
    </row>
    <row r="368" spans="1:10" x14ac:dyDescent="0.2">
      <c r="A368" t="s">
        <v>95</v>
      </c>
      <c r="B368" t="s">
        <v>125</v>
      </c>
      <c r="C368">
        <v>38</v>
      </c>
      <c r="D368">
        <v>2</v>
      </c>
      <c r="E368">
        <v>6.484</v>
      </c>
      <c r="F368">
        <v>6.484</v>
      </c>
      <c r="G368">
        <v>0</v>
      </c>
      <c r="H368" s="7"/>
      <c r="I368" s="7"/>
      <c r="J368" s="7"/>
    </row>
    <row r="369" spans="1:10" x14ac:dyDescent="0.2">
      <c r="A369" t="s">
        <v>95</v>
      </c>
      <c r="B369" t="s">
        <v>125</v>
      </c>
      <c r="C369">
        <v>38</v>
      </c>
      <c r="D369">
        <v>3</v>
      </c>
      <c r="E369">
        <v>6.4710000000000001</v>
      </c>
      <c r="F369">
        <v>6.4710000000000001</v>
      </c>
      <c r="G369">
        <v>0</v>
      </c>
      <c r="H369" s="7"/>
      <c r="I369" s="7"/>
      <c r="J369" s="7"/>
    </row>
    <row r="370" spans="1:10" x14ac:dyDescent="0.2">
      <c r="A370" t="s">
        <v>95</v>
      </c>
      <c r="B370" t="s">
        <v>125</v>
      </c>
      <c r="C370">
        <v>38</v>
      </c>
      <c r="D370">
        <v>4</v>
      </c>
      <c r="E370">
        <v>6.5640000000000001</v>
      </c>
      <c r="F370">
        <v>6.5640000000000001</v>
      </c>
      <c r="G370">
        <v>0</v>
      </c>
      <c r="H370" s="7"/>
      <c r="I370" s="7"/>
      <c r="J370" s="7"/>
    </row>
    <row r="371" spans="1:10" x14ac:dyDescent="0.2">
      <c r="H371" s="7"/>
      <c r="I371" s="7"/>
      <c r="J371" s="7"/>
    </row>
    <row r="372" spans="1:10" x14ac:dyDescent="0.2">
      <c r="H372" s="7"/>
      <c r="I372" s="7"/>
      <c r="J372" s="7"/>
    </row>
    <row r="373" spans="1:10" x14ac:dyDescent="0.2">
      <c r="A373" t="s">
        <v>96</v>
      </c>
      <c r="B373" t="s">
        <v>125</v>
      </c>
      <c r="C373">
        <v>39</v>
      </c>
      <c r="D373">
        <v>1</v>
      </c>
      <c r="E373">
        <v>6.577</v>
      </c>
      <c r="F373">
        <v>6.577</v>
      </c>
      <c r="G373">
        <v>0</v>
      </c>
      <c r="H373" s="7">
        <f>AVERAGE(F373:F377)/B$13</f>
        <v>71.59315131639741</v>
      </c>
      <c r="I373" s="7">
        <f>STDEV(F373:F377)/B$13</f>
        <v>0.88865393960842376</v>
      </c>
      <c r="J373" s="7">
        <f>I373/H373*100</f>
        <v>1.2412555157421741</v>
      </c>
    </row>
    <row r="374" spans="1:10" x14ac:dyDescent="0.2">
      <c r="A374" t="s">
        <v>96</v>
      </c>
      <c r="B374" t="s">
        <v>125</v>
      </c>
      <c r="C374">
        <v>39</v>
      </c>
      <c r="D374">
        <v>2</v>
      </c>
      <c r="E374">
        <v>6.4550000000000001</v>
      </c>
      <c r="F374">
        <v>6.4550000000000001</v>
      </c>
      <c r="G374">
        <v>0</v>
      </c>
      <c r="H374" s="7"/>
      <c r="I374" s="7"/>
      <c r="J374" s="7"/>
    </row>
    <row r="375" spans="1:10" x14ac:dyDescent="0.2">
      <c r="A375" t="s">
        <v>96</v>
      </c>
      <c r="B375" t="s">
        <v>125</v>
      </c>
      <c r="C375">
        <v>39</v>
      </c>
      <c r="D375">
        <v>3</v>
      </c>
      <c r="E375">
        <v>6.609</v>
      </c>
      <c r="F375">
        <v>6.609</v>
      </c>
      <c r="G375">
        <v>0</v>
      </c>
      <c r="H375" s="7"/>
      <c r="I375" s="7"/>
      <c r="J375" s="7"/>
    </row>
    <row r="376" spans="1:10" x14ac:dyDescent="0.2">
      <c r="H376" s="7"/>
      <c r="I376" s="7"/>
      <c r="J376" s="7"/>
    </row>
    <row r="377" spans="1:10" x14ac:dyDescent="0.2">
      <c r="H377" s="7"/>
      <c r="I377" s="7"/>
      <c r="J377" s="7"/>
    </row>
    <row r="378" spans="1:10" x14ac:dyDescent="0.2">
      <c r="A378" t="s">
        <v>97</v>
      </c>
      <c r="B378" t="s">
        <v>126</v>
      </c>
      <c r="C378">
        <v>40</v>
      </c>
      <c r="D378">
        <v>1</v>
      </c>
      <c r="E378">
        <v>6.758</v>
      </c>
      <c r="F378">
        <v>6.758</v>
      </c>
      <c r="G378">
        <v>0</v>
      </c>
      <c r="H378" s="7">
        <f>AVERAGE(F378:F382)/B$13</f>
        <v>72.540873903957277</v>
      </c>
      <c r="I378" s="7">
        <f>STDEV(F378:F382)/B$13</f>
        <v>1.2237887236247544</v>
      </c>
      <c r="J378" s="7">
        <f>I378/H378*100</f>
        <v>1.6870333341241894</v>
      </c>
    </row>
    <row r="379" spans="1:10" x14ac:dyDescent="0.2">
      <c r="A379" t="s">
        <v>97</v>
      </c>
      <c r="B379" t="s">
        <v>126</v>
      </c>
      <c r="C379">
        <v>40</v>
      </c>
      <c r="D379">
        <v>2</v>
      </c>
      <c r="E379">
        <v>6.5410000000000004</v>
      </c>
      <c r="F379">
        <v>6.5410000000000004</v>
      </c>
      <c r="G379">
        <v>0</v>
      </c>
      <c r="H379" s="7"/>
      <c r="I379" s="7"/>
      <c r="J379" s="7"/>
    </row>
    <row r="380" spans="1:10" x14ac:dyDescent="0.2">
      <c r="A380" t="s">
        <v>97</v>
      </c>
      <c r="B380" t="s">
        <v>126</v>
      </c>
      <c r="C380">
        <v>40</v>
      </c>
      <c r="D380">
        <v>3</v>
      </c>
      <c r="E380">
        <v>6.6020000000000003</v>
      </c>
      <c r="F380">
        <v>6.6020000000000003</v>
      </c>
      <c r="G380">
        <v>0</v>
      </c>
      <c r="H380" s="7"/>
      <c r="I380" s="7"/>
      <c r="J380" s="7"/>
    </row>
    <row r="381" spans="1:10" x14ac:dyDescent="0.2">
      <c r="H381" s="7"/>
      <c r="I381" s="7"/>
      <c r="J381" s="7"/>
    </row>
    <row r="382" spans="1:10" x14ac:dyDescent="0.2">
      <c r="H382" s="7"/>
      <c r="I382" s="7"/>
      <c r="J382" s="7"/>
    </row>
    <row r="383" spans="1:10" x14ac:dyDescent="0.2">
      <c r="A383" t="s">
        <v>99</v>
      </c>
      <c r="B383" t="s">
        <v>126</v>
      </c>
      <c r="C383">
        <v>41</v>
      </c>
      <c r="D383">
        <v>1</v>
      </c>
      <c r="E383">
        <v>6.8579999999999997</v>
      </c>
      <c r="G383">
        <v>1</v>
      </c>
      <c r="H383" s="7">
        <f>AVERAGE(F383:F387)/B$13</f>
        <v>72.114398739555341</v>
      </c>
      <c r="I383" s="7">
        <f>STDEV(F383:F387)/B$13</f>
        <v>0.56412945346939702</v>
      </c>
      <c r="J383" s="7">
        <f>I383/H383*100</f>
        <v>0.78227020307938488</v>
      </c>
    </row>
    <row r="384" spans="1:10" x14ac:dyDescent="0.2">
      <c r="A384" t="s">
        <v>99</v>
      </c>
      <c r="B384" t="s">
        <v>126</v>
      </c>
      <c r="C384">
        <v>41</v>
      </c>
      <c r="D384">
        <v>2</v>
      </c>
      <c r="E384">
        <v>6.5519999999999996</v>
      </c>
      <c r="F384">
        <v>6.5519999999999996</v>
      </c>
      <c r="G384">
        <v>0</v>
      </c>
      <c r="H384" s="7"/>
      <c r="I384" s="7"/>
      <c r="J384" s="7"/>
    </row>
    <row r="385" spans="1:10" x14ac:dyDescent="0.2">
      <c r="A385" t="s">
        <v>99</v>
      </c>
      <c r="B385" t="s">
        <v>126</v>
      </c>
      <c r="C385">
        <v>41</v>
      </c>
      <c r="D385">
        <v>3</v>
      </c>
      <c r="E385">
        <v>6.6520000000000001</v>
      </c>
      <c r="F385">
        <v>6.6520000000000001</v>
      </c>
      <c r="G385">
        <v>0</v>
      </c>
      <c r="H385" s="7"/>
      <c r="I385" s="7"/>
      <c r="J385" s="7"/>
    </row>
    <row r="386" spans="1:10" x14ac:dyDescent="0.2">
      <c r="A386" t="s">
        <v>99</v>
      </c>
      <c r="B386" t="s">
        <v>126</v>
      </c>
      <c r="C386">
        <v>41</v>
      </c>
      <c r="D386">
        <v>4</v>
      </c>
      <c r="E386">
        <v>6.58</v>
      </c>
      <c r="F386">
        <v>6.58</v>
      </c>
      <c r="G386">
        <v>0</v>
      </c>
      <c r="H386" s="7"/>
      <c r="I386" s="7"/>
      <c r="J386" s="7"/>
    </row>
    <row r="387" spans="1:10" x14ac:dyDescent="0.2">
      <c r="H387" s="7"/>
      <c r="I387" s="7"/>
      <c r="J387" s="7"/>
    </row>
    <row r="388" spans="1:10" x14ac:dyDescent="0.2">
      <c r="H388" s="7"/>
      <c r="I388" s="7"/>
      <c r="J388" s="7"/>
    </row>
    <row r="389" spans="1:10" x14ac:dyDescent="0.2">
      <c r="A389" t="s">
        <v>100</v>
      </c>
      <c r="B389" t="s">
        <v>126</v>
      </c>
      <c r="C389">
        <v>42</v>
      </c>
      <c r="D389">
        <v>1</v>
      </c>
      <c r="E389">
        <v>6.54</v>
      </c>
      <c r="F389">
        <v>6.54</v>
      </c>
      <c r="G389">
        <v>0</v>
      </c>
      <c r="H389" s="7">
        <f>AVERAGE(F389:F393)/B$13</f>
        <v>71.924854222043365</v>
      </c>
      <c r="I389" s="7">
        <f>STDEV(F389:F393)/B$13</f>
        <v>0.37712118840321318</v>
      </c>
      <c r="J389" s="7">
        <f>I389/H389*100</f>
        <v>0.52432666354662416</v>
      </c>
    </row>
    <row r="390" spans="1:10" x14ac:dyDescent="0.2">
      <c r="A390" t="s">
        <v>100</v>
      </c>
      <c r="B390" t="s">
        <v>126</v>
      </c>
      <c r="C390">
        <v>42</v>
      </c>
      <c r="D390">
        <v>2</v>
      </c>
      <c r="E390">
        <v>6.6079999999999997</v>
      </c>
      <c r="F390">
        <v>6.6079999999999997</v>
      </c>
      <c r="G390">
        <v>0</v>
      </c>
      <c r="H390" s="7"/>
      <c r="I390" s="7"/>
      <c r="J390" s="7"/>
    </row>
    <row r="391" spans="1:10" x14ac:dyDescent="0.2">
      <c r="A391" t="s">
        <v>100</v>
      </c>
      <c r="B391" t="s">
        <v>126</v>
      </c>
      <c r="C391">
        <v>42</v>
      </c>
      <c r="D391">
        <v>3</v>
      </c>
      <c r="E391">
        <v>6.5839999999999996</v>
      </c>
      <c r="F391">
        <v>6.5839999999999996</v>
      </c>
      <c r="G391">
        <v>0</v>
      </c>
      <c r="H391" s="7"/>
      <c r="I391" s="7"/>
      <c r="J391" s="7"/>
    </row>
    <row r="392" spans="1:10" x14ac:dyDescent="0.2">
      <c r="H392" s="7"/>
      <c r="I392" s="7"/>
      <c r="J392" s="7"/>
    </row>
    <row r="393" spans="1:10" x14ac:dyDescent="0.2">
      <c r="H393" s="7"/>
      <c r="I393" s="7"/>
      <c r="J393" s="7"/>
    </row>
    <row r="394" spans="1:10" x14ac:dyDescent="0.2">
      <c r="A394" t="s">
        <v>101</v>
      </c>
      <c r="B394" t="s">
        <v>35</v>
      </c>
      <c r="C394">
        <v>0</v>
      </c>
      <c r="D394">
        <v>1</v>
      </c>
      <c r="E394">
        <v>0.26369999999999999</v>
      </c>
      <c r="F394">
        <v>0.26369999999999999</v>
      </c>
      <c r="G394">
        <v>0</v>
      </c>
      <c r="H394" s="7">
        <f>AVERAGE(F394:F398)/B$13</f>
        <v>2.3281169872095631</v>
      </c>
      <c r="I394" s="7">
        <f>STDEV(F394:F398)/B$13</f>
        <v>0.57500341398784771</v>
      </c>
      <c r="J394" s="7">
        <f>I394/H394*100</f>
        <v>24.698218223004158</v>
      </c>
    </row>
    <row r="395" spans="1:10" x14ac:dyDescent="0.2">
      <c r="A395" t="s">
        <v>101</v>
      </c>
      <c r="B395" t="s">
        <v>35</v>
      </c>
      <c r="C395">
        <v>0</v>
      </c>
      <c r="D395">
        <v>2</v>
      </c>
      <c r="E395">
        <v>0.15870000000000001</v>
      </c>
      <c r="F395">
        <v>0.15870000000000001</v>
      </c>
      <c r="G395">
        <v>0</v>
      </c>
      <c r="H395" s="7"/>
      <c r="I395" s="7"/>
      <c r="J395" s="7"/>
    </row>
    <row r="396" spans="1:10" x14ac:dyDescent="0.2">
      <c r="A396" t="s">
        <v>101</v>
      </c>
      <c r="B396" t="s">
        <v>35</v>
      </c>
      <c r="C396">
        <v>0</v>
      </c>
      <c r="D396">
        <v>3</v>
      </c>
      <c r="E396">
        <v>0.21629999999999999</v>
      </c>
      <c r="F396">
        <v>0.21629999999999999</v>
      </c>
      <c r="G396">
        <v>0</v>
      </c>
      <c r="H396" s="7"/>
      <c r="I396" s="7"/>
      <c r="J396" s="7"/>
    </row>
    <row r="397" spans="1:10" x14ac:dyDescent="0.2">
      <c r="H397" s="7"/>
      <c r="I397" s="7"/>
      <c r="J397" s="7"/>
    </row>
    <row r="398" spans="1:10" x14ac:dyDescent="0.2">
      <c r="H398" s="7"/>
      <c r="I398" s="7"/>
      <c r="J398" s="7"/>
    </row>
    <row r="399" spans="1:10" x14ac:dyDescent="0.2">
      <c r="A399" t="s">
        <v>101</v>
      </c>
      <c r="B399" t="s">
        <v>35</v>
      </c>
      <c r="C399">
        <v>0</v>
      </c>
      <c r="D399">
        <v>1</v>
      </c>
      <c r="E399">
        <v>0.1905</v>
      </c>
      <c r="F399">
        <v>0.1905</v>
      </c>
      <c r="G399">
        <v>0</v>
      </c>
      <c r="H399" s="7">
        <f>AVERAGE(F399:F403)/B$13</f>
        <v>2.2993208008952442</v>
      </c>
      <c r="I399" s="7">
        <f>STDEV(F399:F403)/B$13</f>
        <v>0.20639658685301193</v>
      </c>
      <c r="J399" s="7">
        <f>I399/H399*100</f>
        <v>8.9764154167896493</v>
      </c>
    </row>
    <row r="400" spans="1:10" x14ac:dyDescent="0.2">
      <c r="A400" t="s">
        <v>101</v>
      </c>
      <c r="B400" t="s">
        <v>35</v>
      </c>
      <c r="C400">
        <v>0</v>
      </c>
      <c r="D400">
        <v>2</v>
      </c>
      <c r="E400">
        <v>0.2281</v>
      </c>
      <c r="F400">
        <v>0.2281</v>
      </c>
      <c r="G400">
        <v>0</v>
      </c>
      <c r="H400" s="7"/>
      <c r="I400" s="7"/>
      <c r="J400" s="7"/>
    </row>
    <row r="401" spans="1:10" x14ac:dyDescent="0.2">
      <c r="A401" t="s">
        <v>101</v>
      </c>
      <c r="B401" t="s">
        <v>35</v>
      </c>
      <c r="C401">
        <v>0</v>
      </c>
      <c r="D401">
        <v>3</v>
      </c>
      <c r="E401">
        <v>0.2122</v>
      </c>
      <c r="F401">
        <v>0.2122</v>
      </c>
      <c r="G401">
        <v>0</v>
      </c>
      <c r="H401" s="7"/>
      <c r="I401" s="7"/>
      <c r="J401" s="7"/>
    </row>
    <row r="402" spans="1:10" x14ac:dyDescent="0.2">
      <c r="H402" s="7"/>
      <c r="I402" s="7"/>
      <c r="J402" s="7"/>
    </row>
    <row r="403" spans="1:10" x14ac:dyDescent="0.2">
      <c r="H403" s="7"/>
      <c r="I403" s="7"/>
      <c r="J403" s="7"/>
    </row>
    <row r="404" spans="1:10" x14ac:dyDescent="0.2">
      <c r="A404" t="s">
        <v>101</v>
      </c>
      <c r="B404" t="s">
        <v>35</v>
      </c>
      <c r="C404">
        <v>0</v>
      </c>
      <c r="D404">
        <v>1</v>
      </c>
      <c r="E404">
        <v>0</v>
      </c>
      <c r="F404">
        <v>0</v>
      </c>
      <c r="G404">
        <v>0</v>
      </c>
      <c r="H404" s="7">
        <f>AVERAGE(F404:F408)/B$13</f>
        <v>0.5952426867251005</v>
      </c>
      <c r="I404" s="7">
        <f>STDEV(F404:F408)/B$13</f>
        <v>1.0309905762416784</v>
      </c>
      <c r="J404" s="7">
        <f>I404/H404*100</f>
        <v>173.20508075688772</v>
      </c>
    </row>
    <row r="405" spans="1:10" x14ac:dyDescent="0.2">
      <c r="A405" t="s">
        <v>101</v>
      </c>
      <c r="B405" t="s">
        <v>35</v>
      </c>
      <c r="C405">
        <v>0</v>
      </c>
      <c r="D405">
        <v>2</v>
      </c>
      <c r="E405">
        <v>0.23830000000000001</v>
      </c>
      <c r="G405">
        <v>1</v>
      </c>
      <c r="H405" s="7"/>
      <c r="I405" s="7"/>
      <c r="J405" s="7"/>
    </row>
    <row r="406" spans="1:10" x14ac:dyDescent="0.2">
      <c r="A406" t="s">
        <v>101</v>
      </c>
      <c r="B406" t="s">
        <v>35</v>
      </c>
      <c r="C406">
        <v>0</v>
      </c>
      <c r="D406">
        <v>3</v>
      </c>
      <c r="E406">
        <v>0</v>
      </c>
      <c r="F406">
        <v>0</v>
      </c>
      <c r="G406">
        <v>0</v>
      </c>
      <c r="H406" s="7"/>
      <c r="I406" s="7"/>
      <c r="J406" s="7"/>
    </row>
    <row r="407" spans="1:10" x14ac:dyDescent="0.2">
      <c r="A407" t="s">
        <v>101</v>
      </c>
      <c r="B407" t="s">
        <v>35</v>
      </c>
      <c r="C407">
        <v>0</v>
      </c>
      <c r="D407">
        <v>4</v>
      </c>
      <c r="E407">
        <v>0.1633</v>
      </c>
      <c r="F407">
        <v>0.1633</v>
      </c>
      <c r="G407">
        <v>0</v>
      </c>
      <c r="H407" s="7"/>
      <c r="I407" s="7"/>
      <c r="J407" s="7"/>
    </row>
    <row r="408" spans="1:10" x14ac:dyDescent="0.2">
      <c r="H408" s="7"/>
      <c r="I408" s="7"/>
      <c r="J408" s="7"/>
    </row>
    <row r="409" spans="1:10" x14ac:dyDescent="0.2">
      <c r="H409" s="7"/>
      <c r="I409" s="7"/>
      <c r="J409" s="7"/>
    </row>
    <row r="410" spans="1:10" x14ac:dyDescent="0.2">
      <c r="A410" t="s">
        <v>188</v>
      </c>
      <c r="B410" t="s">
        <v>45</v>
      </c>
      <c r="C410">
        <v>6</v>
      </c>
      <c r="D410">
        <v>1</v>
      </c>
      <c r="E410">
        <v>7.52</v>
      </c>
      <c r="F410">
        <v>7.52</v>
      </c>
      <c r="G410">
        <v>0</v>
      </c>
      <c r="H410" s="7">
        <f>AVERAGE(F410:F414)/B$13</f>
        <v>81.077667365746549</v>
      </c>
      <c r="I410" s="7">
        <f>STDEV(F410:F414)/B$13</f>
        <v>1.0254880399112196</v>
      </c>
      <c r="J410" s="7">
        <f>I410/H410*100</f>
        <v>1.2648218347047127</v>
      </c>
    </row>
    <row r="411" spans="1:10" x14ac:dyDescent="0.2">
      <c r="A411" t="s">
        <v>188</v>
      </c>
      <c r="B411" t="s">
        <v>45</v>
      </c>
      <c r="C411">
        <v>6</v>
      </c>
      <c r="D411">
        <v>2</v>
      </c>
      <c r="E411">
        <v>7.3410000000000002</v>
      </c>
      <c r="F411">
        <v>7.3410000000000002</v>
      </c>
      <c r="G411">
        <v>0</v>
      </c>
      <c r="H411" s="7"/>
      <c r="I411" s="7"/>
      <c r="J411" s="7"/>
    </row>
    <row r="412" spans="1:10" x14ac:dyDescent="0.2">
      <c r="A412" t="s">
        <v>188</v>
      </c>
      <c r="B412" t="s">
        <v>45</v>
      </c>
      <c r="C412">
        <v>6</v>
      </c>
      <c r="D412">
        <v>3</v>
      </c>
      <c r="E412">
        <v>7.3819999999999997</v>
      </c>
      <c r="F412">
        <v>7.3819999999999997</v>
      </c>
      <c r="G412">
        <v>0</v>
      </c>
      <c r="H412" s="7"/>
      <c r="I412" s="7"/>
      <c r="J412" s="7"/>
    </row>
    <row r="413" spans="1:10" x14ac:dyDescent="0.2">
      <c r="H413" s="7"/>
      <c r="I413" s="7"/>
      <c r="J413" s="7"/>
    </row>
    <row r="414" spans="1:10" x14ac:dyDescent="0.2">
      <c r="H414" s="7"/>
      <c r="I414" s="7"/>
      <c r="J414" s="7"/>
    </row>
    <row r="415" spans="1:10" x14ac:dyDescent="0.2">
      <c r="A415" t="s">
        <v>193</v>
      </c>
      <c r="B415" t="s">
        <v>47</v>
      </c>
      <c r="C415">
        <v>7</v>
      </c>
      <c r="D415">
        <v>1</v>
      </c>
      <c r="E415">
        <v>5.4489999999999998</v>
      </c>
      <c r="F415">
        <v>5.4489999999999998</v>
      </c>
      <c r="G415">
        <v>0</v>
      </c>
      <c r="H415" s="7">
        <f>AVERAGE(F415:F419)/B$13</f>
        <v>58.569255911199711</v>
      </c>
      <c r="I415" s="7">
        <f>STDEV(F415:F419)/B$13</f>
        <v>0.88454024722423708</v>
      </c>
      <c r="J415" s="7">
        <f>I415/H415*100</f>
        <v>1.510246687383805</v>
      </c>
    </row>
    <row r="416" spans="1:10" x14ac:dyDescent="0.2">
      <c r="A416" t="s">
        <v>193</v>
      </c>
      <c r="B416" t="s">
        <v>47</v>
      </c>
      <c r="C416">
        <v>7</v>
      </c>
      <c r="D416">
        <v>2</v>
      </c>
      <c r="E416">
        <v>5.3170000000000002</v>
      </c>
      <c r="F416">
        <v>5.3170000000000002</v>
      </c>
      <c r="G416">
        <v>0</v>
      </c>
      <c r="H416" s="7"/>
      <c r="I416" s="7"/>
      <c r="J416" s="7"/>
    </row>
    <row r="417" spans="1:10" x14ac:dyDescent="0.2">
      <c r="A417" t="s">
        <v>193</v>
      </c>
      <c r="B417" t="s">
        <v>47</v>
      </c>
      <c r="C417">
        <v>7</v>
      </c>
      <c r="D417">
        <v>3</v>
      </c>
      <c r="E417">
        <v>5.3019999999999996</v>
      </c>
      <c r="F417">
        <v>5.3019999999999996</v>
      </c>
      <c r="G417">
        <v>0</v>
      </c>
      <c r="H417" s="7"/>
      <c r="I417" s="7"/>
      <c r="J417" s="7"/>
    </row>
    <row r="418" spans="1:10" x14ac:dyDescent="0.2">
      <c r="H418" s="7"/>
      <c r="I418" s="7"/>
      <c r="J418" s="7"/>
    </row>
    <row r="419" spans="1:10" x14ac:dyDescent="0.2">
      <c r="H419" s="7"/>
      <c r="I419" s="7"/>
      <c r="J419" s="7"/>
    </row>
    <row r="420" spans="1:10" x14ac:dyDescent="0.2">
      <c r="A420" t="s">
        <v>198</v>
      </c>
      <c r="B420" t="s">
        <v>49</v>
      </c>
      <c r="C420">
        <v>8</v>
      </c>
      <c r="D420">
        <v>1</v>
      </c>
      <c r="E420">
        <v>3.6560000000000001</v>
      </c>
      <c r="G420">
        <v>1</v>
      </c>
      <c r="H420" s="7">
        <f>AVERAGE(F420:F424)/B$13</f>
        <v>37.770390201135889</v>
      </c>
      <c r="I420" s="7">
        <f>STDEV(F420:F424)/B$13</f>
        <v>0.58572587845054536</v>
      </c>
      <c r="J420" s="7">
        <f>I420/H420*100</f>
        <v>1.550754110114887</v>
      </c>
    </row>
    <row r="421" spans="1:10" x14ac:dyDescent="0.2">
      <c r="A421" t="s">
        <v>198</v>
      </c>
      <c r="B421" t="s">
        <v>49</v>
      </c>
      <c r="C421">
        <v>8</v>
      </c>
      <c r="D421">
        <v>2</v>
      </c>
      <c r="E421">
        <v>3.4510000000000001</v>
      </c>
      <c r="F421">
        <v>3.4510000000000001</v>
      </c>
      <c r="G421">
        <v>0</v>
      </c>
      <c r="H421" s="7"/>
      <c r="I421" s="7"/>
      <c r="J421" s="7"/>
    </row>
    <row r="422" spans="1:10" x14ac:dyDescent="0.2">
      <c r="A422" t="s">
        <v>198</v>
      </c>
      <c r="B422" t="s">
        <v>49</v>
      </c>
      <c r="C422">
        <v>8</v>
      </c>
      <c r="D422">
        <v>3</v>
      </c>
      <c r="E422">
        <v>3.5089999999999999</v>
      </c>
      <c r="F422">
        <v>3.5089999999999999</v>
      </c>
      <c r="G422">
        <v>0</v>
      </c>
      <c r="H422" s="7"/>
      <c r="I422" s="7"/>
      <c r="J422" s="7"/>
    </row>
    <row r="423" spans="1:10" x14ac:dyDescent="0.2">
      <c r="A423" t="s">
        <v>198</v>
      </c>
      <c r="B423" t="s">
        <v>49</v>
      </c>
      <c r="C423">
        <v>8</v>
      </c>
      <c r="D423">
        <v>4</v>
      </c>
      <c r="E423">
        <v>3.4020000000000001</v>
      </c>
      <c r="F423">
        <v>3.4020000000000001</v>
      </c>
      <c r="G423">
        <v>0</v>
      </c>
      <c r="H423" s="7"/>
      <c r="I423" s="7"/>
      <c r="J423" s="7"/>
    </row>
    <row r="424" spans="1:10" x14ac:dyDescent="0.2">
      <c r="H424" s="7"/>
      <c r="I424" s="7"/>
      <c r="J424" s="7"/>
    </row>
    <row r="425" spans="1:10" x14ac:dyDescent="0.2">
      <c r="H425" s="7"/>
      <c r="I425" s="7"/>
      <c r="J425" s="7"/>
    </row>
    <row r="426" spans="1:10" x14ac:dyDescent="0.2">
      <c r="A426" t="s">
        <v>102</v>
      </c>
      <c r="B426" t="s">
        <v>35</v>
      </c>
      <c r="C426">
        <v>0</v>
      </c>
      <c r="D426">
        <v>1</v>
      </c>
      <c r="E426">
        <v>0.1721</v>
      </c>
      <c r="F426">
        <v>0.1721</v>
      </c>
      <c r="G426">
        <v>0</v>
      </c>
      <c r="H426" s="7">
        <f>AVERAGE(F426:F430)/B$13</f>
        <v>0.99182813875015208</v>
      </c>
      <c r="I426" s="7">
        <f>STDEV(F426:F430)/B$13</f>
        <v>0.94509188020509038</v>
      </c>
      <c r="J426" s="7">
        <f>I426/H426*100</f>
        <v>95.287867250473838</v>
      </c>
    </row>
    <row r="427" spans="1:10" x14ac:dyDescent="0.2">
      <c r="A427" t="s">
        <v>102</v>
      </c>
      <c r="B427" t="s">
        <v>35</v>
      </c>
      <c r="C427">
        <v>0</v>
      </c>
      <c r="D427">
        <v>2</v>
      </c>
      <c r="E427">
        <v>0</v>
      </c>
      <c r="F427">
        <v>0</v>
      </c>
      <c r="G427">
        <v>0</v>
      </c>
      <c r="H427" s="7"/>
      <c r="I427" s="7"/>
      <c r="J427" s="7"/>
    </row>
    <row r="428" spans="1:10" x14ac:dyDescent="0.2">
      <c r="A428" t="s">
        <v>102</v>
      </c>
      <c r="B428" t="s">
        <v>35</v>
      </c>
      <c r="C428">
        <v>0</v>
      </c>
      <c r="D428">
        <v>3</v>
      </c>
      <c r="E428">
        <v>0.1</v>
      </c>
      <c r="F428">
        <v>0.1</v>
      </c>
      <c r="G428">
        <v>0</v>
      </c>
      <c r="H428" s="7"/>
      <c r="I428" s="7"/>
      <c r="J428" s="7"/>
    </row>
    <row r="429" spans="1:10" x14ac:dyDescent="0.2">
      <c r="H429" s="7"/>
      <c r="I429" s="7"/>
      <c r="J429" s="7"/>
    </row>
    <row r="430" spans="1:10" x14ac:dyDescent="0.2">
      <c r="H430" s="7"/>
      <c r="I430" s="7"/>
      <c r="J430" s="7"/>
    </row>
    <row r="431" spans="1:10" x14ac:dyDescent="0.2">
      <c r="A431" t="s">
        <v>102</v>
      </c>
      <c r="B431" t="s">
        <v>35</v>
      </c>
      <c r="C431">
        <v>0</v>
      </c>
      <c r="D431">
        <v>1</v>
      </c>
      <c r="E431">
        <v>0.1903</v>
      </c>
      <c r="F431">
        <v>0.1903</v>
      </c>
      <c r="G431">
        <v>0</v>
      </c>
      <c r="H431" s="7">
        <f>AVERAGE(F431:F435)/B$13</f>
        <v>1.8473300283666929</v>
      </c>
      <c r="I431" s="7">
        <f>STDEV(F431:F435)/B$13</f>
        <v>0.21653564873559233</v>
      </c>
      <c r="J431" s="7">
        <f>I431/H431*100</f>
        <v>11.721546524474633</v>
      </c>
    </row>
    <row r="432" spans="1:10" x14ac:dyDescent="0.2">
      <c r="A432" t="s">
        <v>102</v>
      </c>
      <c r="B432" t="s">
        <v>35</v>
      </c>
      <c r="C432">
        <v>0</v>
      </c>
      <c r="D432">
        <v>2</v>
      </c>
      <c r="E432">
        <v>0.1512</v>
      </c>
      <c r="F432">
        <v>0.1512</v>
      </c>
      <c r="G432">
        <v>0</v>
      </c>
      <c r="H432" s="7"/>
      <c r="I432" s="7"/>
      <c r="J432" s="7"/>
    </row>
    <row r="433" spans="1:10" x14ac:dyDescent="0.2">
      <c r="A433" t="s">
        <v>102</v>
      </c>
      <c r="B433" t="s">
        <v>35</v>
      </c>
      <c r="C433">
        <v>0</v>
      </c>
      <c r="D433">
        <v>3</v>
      </c>
      <c r="E433">
        <v>0.1653</v>
      </c>
      <c r="F433">
        <v>0.1653</v>
      </c>
      <c r="G433">
        <v>0</v>
      </c>
      <c r="H433" s="7"/>
      <c r="I433" s="7"/>
      <c r="J433" s="7"/>
    </row>
    <row r="434" spans="1:10" x14ac:dyDescent="0.2">
      <c r="H434" s="7"/>
      <c r="I434" s="7"/>
      <c r="J434" s="7"/>
    </row>
    <row r="435" spans="1:10" x14ac:dyDescent="0.2">
      <c r="H435" s="7"/>
      <c r="I435" s="7"/>
      <c r="J435" s="7"/>
    </row>
    <row r="436" spans="1:10" x14ac:dyDescent="0.2">
      <c r="A436" t="s">
        <v>102</v>
      </c>
      <c r="B436" t="s">
        <v>35</v>
      </c>
      <c r="C436">
        <v>0</v>
      </c>
      <c r="D436">
        <v>1</v>
      </c>
      <c r="E436">
        <v>0</v>
      </c>
      <c r="G436">
        <v>1</v>
      </c>
      <c r="H436" s="7">
        <f>AVERAGE(F436:F440)/B$13</f>
        <v>2.1589849561988794</v>
      </c>
      <c r="I436" s="7">
        <f>STDEV(F436:F440)/B$13</f>
        <v>0.93844692438338717</v>
      </c>
      <c r="J436" s="7">
        <f>I436/H436*100</f>
        <v>43.467043236633849</v>
      </c>
    </row>
    <row r="437" spans="1:10" x14ac:dyDescent="0.2">
      <c r="A437" t="s">
        <v>102</v>
      </c>
      <c r="B437" t="s">
        <v>35</v>
      </c>
      <c r="C437">
        <v>0</v>
      </c>
      <c r="D437">
        <v>2</v>
      </c>
      <c r="E437">
        <v>0.26800000000000002</v>
      </c>
      <c r="F437">
        <v>0.26800000000000002</v>
      </c>
      <c r="G437">
        <v>0</v>
      </c>
      <c r="H437" s="7"/>
      <c r="I437" s="7"/>
      <c r="J437" s="7"/>
    </row>
    <row r="438" spans="1:10" x14ac:dyDescent="0.2">
      <c r="A438" t="s">
        <v>102</v>
      </c>
      <c r="B438" t="s">
        <v>35</v>
      </c>
      <c r="C438">
        <v>0</v>
      </c>
      <c r="D438">
        <v>3</v>
      </c>
      <c r="E438">
        <v>0.22239999999999999</v>
      </c>
      <c r="F438">
        <v>0.22239999999999999</v>
      </c>
      <c r="G438">
        <v>0</v>
      </c>
      <c r="H438" s="7"/>
      <c r="I438" s="7"/>
      <c r="J438" s="7"/>
    </row>
    <row r="439" spans="1:10" x14ac:dyDescent="0.2">
      <c r="A439" t="s">
        <v>102</v>
      </c>
      <c r="B439" t="s">
        <v>35</v>
      </c>
      <c r="C439">
        <v>0</v>
      </c>
      <c r="D439">
        <v>4</v>
      </c>
      <c r="E439">
        <v>0.1019</v>
      </c>
      <c r="F439">
        <v>0.1019</v>
      </c>
      <c r="G439">
        <v>0</v>
      </c>
      <c r="H439" s="7"/>
      <c r="I439" s="7"/>
      <c r="J439" s="7"/>
    </row>
    <row r="440" spans="1:10" x14ac:dyDescent="0.2">
      <c r="H440" s="7"/>
      <c r="I440" s="7"/>
      <c r="J440" s="7"/>
    </row>
    <row r="441" spans="1:10" x14ac:dyDescent="0.2">
      <c r="H441" s="7"/>
      <c r="I441" s="7"/>
      <c r="J441" s="7"/>
    </row>
    <row r="442" spans="1:10" x14ac:dyDescent="0.2">
      <c r="H442" s="7"/>
      <c r="I442" s="7"/>
      <c r="J442" s="7"/>
    </row>
    <row r="443" spans="1:10" x14ac:dyDescent="0.2">
      <c r="H443" s="7"/>
      <c r="I443" s="7"/>
      <c r="J443" s="7"/>
    </row>
    <row r="444" spans="1:10" x14ac:dyDescent="0.2">
      <c r="H444" s="7"/>
      <c r="I444" s="7"/>
      <c r="J444" s="7"/>
    </row>
    <row r="445" spans="1:10" x14ac:dyDescent="0.2">
      <c r="H445" s="7"/>
      <c r="I445" s="7"/>
      <c r="J445" s="7"/>
    </row>
    <row r="446" spans="1:10" x14ac:dyDescent="0.2">
      <c r="H446" s="7"/>
      <c r="I446" s="7"/>
      <c r="J446" s="7"/>
    </row>
    <row r="447" spans="1:10" x14ac:dyDescent="0.2">
      <c r="H447" s="7"/>
      <c r="I447" s="7"/>
      <c r="J447" s="7"/>
    </row>
    <row r="448" spans="1:10" x14ac:dyDescent="0.2">
      <c r="H448" s="7"/>
      <c r="I448" s="7"/>
      <c r="J448" s="7"/>
    </row>
    <row r="449" spans="8:10" x14ac:dyDescent="0.2">
      <c r="H449" s="7"/>
      <c r="I449" s="7"/>
      <c r="J449" s="7"/>
    </row>
    <row r="450" spans="8:10" x14ac:dyDescent="0.2">
      <c r="H450" s="7"/>
      <c r="I450" s="7"/>
      <c r="J450" s="7"/>
    </row>
    <row r="451" spans="8:10" x14ac:dyDescent="0.2">
      <c r="H451" s="7"/>
      <c r="I451" s="7"/>
      <c r="J451" s="7"/>
    </row>
    <row r="452" spans="8:10" x14ac:dyDescent="0.2">
      <c r="H452" s="7"/>
      <c r="I452" s="7"/>
      <c r="J452" s="7"/>
    </row>
    <row r="453" spans="8:10" x14ac:dyDescent="0.2">
      <c r="H453" s="7"/>
      <c r="I453" s="7"/>
      <c r="J453" s="7"/>
    </row>
    <row r="454" spans="8:10" x14ac:dyDescent="0.2">
      <c r="H454" s="7"/>
      <c r="I454" s="7"/>
      <c r="J454" s="7"/>
    </row>
    <row r="455" spans="8:10" x14ac:dyDescent="0.2">
      <c r="H455" s="7"/>
      <c r="I455" s="7"/>
      <c r="J455" s="7"/>
    </row>
    <row r="456" spans="8:10" x14ac:dyDescent="0.2">
      <c r="H456" s="7"/>
      <c r="I456" s="7"/>
      <c r="J456" s="7"/>
    </row>
    <row r="457" spans="8:10" x14ac:dyDescent="0.2">
      <c r="H457" s="7"/>
      <c r="I457" s="7"/>
      <c r="J457" s="7"/>
    </row>
    <row r="458" spans="8:10" x14ac:dyDescent="0.2">
      <c r="H458" s="7"/>
      <c r="I458" s="7"/>
      <c r="J458" s="7"/>
    </row>
    <row r="459" spans="8:10" x14ac:dyDescent="0.2">
      <c r="H459" s="7"/>
      <c r="I459" s="7"/>
      <c r="J459" s="7"/>
    </row>
    <row r="460" spans="8:10" x14ac:dyDescent="0.2">
      <c r="H460" s="7"/>
      <c r="I460" s="7"/>
      <c r="J460" s="7"/>
    </row>
    <row r="461" spans="8:10" x14ac:dyDescent="0.2">
      <c r="H461" s="7"/>
      <c r="I461" s="7"/>
      <c r="J461" s="7"/>
    </row>
    <row r="462" spans="8:10" x14ac:dyDescent="0.2">
      <c r="H462" s="7"/>
      <c r="I462" s="7"/>
      <c r="J462" s="7"/>
    </row>
    <row r="463" spans="8:10" x14ac:dyDescent="0.2">
      <c r="H463" s="7"/>
      <c r="I463" s="7"/>
      <c r="J463" s="7"/>
    </row>
    <row r="464" spans="8:10" x14ac:dyDescent="0.2">
      <c r="H464" s="7"/>
      <c r="I464" s="7"/>
      <c r="J464" s="7"/>
    </row>
    <row r="465" spans="8:10" x14ac:dyDescent="0.2">
      <c r="H465" s="7"/>
      <c r="I465" s="7"/>
      <c r="J465" s="7"/>
    </row>
    <row r="466" spans="8:10" x14ac:dyDescent="0.2">
      <c r="H466" s="7"/>
      <c r="I466" s="7"/>
      <c r="J466" s="7"/>
    </row>
    <row r="467" spans="8:10" x14ac:dyDescent="0.2">
      <c r="H467" s="7"/>
      <c r="I467" s="7"/>
      <c r="J467" s="7"/>
    </row>
    <row r="468" spans="8:10" x14ac:dyDescent="0.2">
      <c r="H468" s="7"/>
      <c r="I468" s="7"/>
      <c r="J468" s="7"/>
    </row>
    <row r="469" spans="8:10" x14ac:dyDescent="0.2">
      <c r="H469" s="7"/>
      <c r="I469" s="7"/>
      <c r="J469" s="7"/>
    </row>
    <row r="470" spans="8:10" x14ac:dyDescent="0.2">
      <c r="H470" s="7"/>
      <c r="I470" s="7"/>
      <c r="J470" s="7"/>
    </row>
    <row r="471" spans="8:10" x14ac:dyDescent="0.2">
      <c r="H471" s="7"/>
      <c r="I471" s="7"/>
      <c r="J471" s="7"/>
    </row>
    <row r="472" spans="8:10" x14ac:dyDescent="0.2">
      <c r="H472" s="7"/>
      <c r="I472" s="7"/>
      <c r="J472" s="7"/>
    </row>
    <row r="473" spans="8:10" x14ac:dyDescent="0.2">
      <c r="H473" s="7"/>
      <c r="I473" s="7"/>
      <c r="J473" s="7"/>
    </row>
    <row r="474" spans="8:10" x14ac:dyDescent="0.2">
      <c r="H474" s="7"/>
      <c r="I474" s="7"/>
      <c r="J474" s="7"/>
    </row>
    <row r="475" spans="8:10" x14ac:dyDescent="0.2">
      <c r="H475" s="7"/>
      <c r="I475" s="7"/>
      <c r="J475" s="7"/>
    </row>
    <row r="476" spans="8:10" x14ac:dyDescent="0.2">
      <c r="H476" s="7"/>
      <c r="I476" s="7"/>
      <c r="J476" s="7"/>
    </row>
    <row r="477" spans="8:10" x14ac:dyDescent="0.2">
      <c r="H477" s="7"/>
      <c r="I477" s="7"/>
      <c r="J477" s="7"/>
    </row>
    <row r="478" spans="8:10" x14ac:dyDescent="0.2">
      <c r="H478" s="7"/>
      <c r="I478" s="7"/>
      <c r="J478" s="7"/>
    </row>
    <row r="479" spans="8:10" x14ac:dyDescent="0.2">
      <c r="H479" s="7"/>
      <c r="I479" s="7"/>
      <c r="J479" s="7"/>
    </row>
    <row r="480" spans="8:10" x14ac:dyDescent="0.2">
      <c r="H480" s="7"/>
      <c r="I480" s="7"/>
      <c r="J480" s="7"/>
    </row>
    <row r="481" spans="8:10" x14ac:dyDescent="0.2">
      <c r="H481" s="7"/>
      <c r="I481" s="7"/>
      <c r="J481" s="7"/>
    </row>
    <row r="482" spans="8:10" x14ac:dyDescent="0.2">
      <c r="H482" s="7"/>
      <c r="I482" s="7"/>
      <c r="J482" s="7"/>
    </row>
    <row r="483" spans="8:10" x14ac:dyDescent="0.2">
      <c r="H483" s="7"/>
      <c r="I483" s="7"/>
      <c r="J483" s="7"/>
    </row>
    <row r="484" spans="8:10" x14ac:dyDescent="0.2">
      <c r="H484" s="7"/>
      <c r="I484" s="7"/>
      <c r="J484" s="7"/>
    </row>
    <row r="485" spans="8:10" x14ac:dyDescent="0.2">
      <c r="H485" s="7"/>
      <c r="I485" s="7"/>
      <c r="J485" s="7"/>
    </row>
    <row r="486" spans="8:10" x14ac:dyDescent="0.2">
      <c r="H486" s="7"/>
      <c r="I486" s="7"/>
      <c r="J486" s="7"/>
    </row>
    <row r="487" spans="8:10" x14ac:dyDescent="0.2">
      <c r="H487" s="7"/>
      <c r="I487" s="7"/>
      <c r="J487" s="7"/>
    </row>
    <row r="488" spans="8:10" x14ac:dyDescent="0.2">
      <c r="H488" s="7"/>
      <c r="I488" s="7"/>
      <c r="J488" s="7"/>
    </row>
    <row r="489" spans="8:10" x14ac:dyDescent="0.2">
      <c r="H489" s="7"/>
      <c r="I489" s="7"/>
      <c r="J489" s="7"/>
    </row>
    <row r="490" spans="8:10" x14ac:dyDescent="0.2">
      <c r="H490" s="7"/>
      <c r="I490" s="7"/>
      <c r="J490" s="7"/>
    </row>
    <row r="491" spans="8:10" x14ac:dyDescent="0.2">
      <c r="H491" s="7"/>
      <c r="I491" s="7"/>
      <c r="J491" s="7"/>
    </row>
    <row r="492" spans="8:10" x14ac:dyDescent="0.2">
      <c r="H492" s="7"/>
      <c r="I492" s="7"/>
      <c r="J492" s="7"/>
    </row>
    <row r="493" spans="8:10" x14ac:dyDescent="0.2">
      <c r="H493" s="7"/>
      <c r="I493" s="7"/>
      <c r="J493" s="7"/>
    </row>
    <row r="494" spans="8:10" x14ac:dyDescent="0.2">
      <c r="H494" s="7"/>
      <c r="I494" s="7"/>
      <c r="J494" s="7"/>
    </row>
    <row r="495" spans="8:10" x14ac:dyDescent="0.2">
      <c r="H495" s="7"/>
      <c r="I495" s="7"/>
      <c r="J495" s="7"/>
    </row>
    <row r="496" spans="8:10" x14ac:dyDescent="0.2">
      <c r="H496" s="7"/>
      <c r="I496" s="7"/>
      <c r="J496" s="7"/>
    </row>
    <row r="497" spans="8:10" x14ac:dyDescent="0.2">
      <c r="H497" s="7"/>
      <c r="I497" s="7"/>
      <c r="J497" s="7"/>
    </row>
    <row r="498" spans="8:10" x14ac:dyDescent="0.2">
      <c r="H498" s="7"/>
      <c r="I498" s="7"/>
      <c r="J498" s="7"/>
    </row>
    <row r="499" spans="8:10" x14ac:dyDescent="0.2">
      <c r="H499" s="7"/>
      <c r="I499" s="7"/>
      <c r="J499" s="7"/>
    </row>
    <row r="500" spans="8:10" x14ac:dyDescent="0.2">
      <c r="H500" s="7"/>
      <c r="I500" s="7"/>
      <c r="J5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DOC_Summary</vt:lpstr>
      <vt:lpstr>DOC_Diagnostics</vt:lpstr>
      <vt:lpstr>DOC_Ref Cal 2021.11.09</vt:lpstr>
      <vt:lpstr>DOC_Ref Cal 2021.08.13</vt:lpstr>
      <vt:lpstr>AE2114_SDOMAB_DOC</vt:lpstr>
      <vt:lpstr>AE2114_SDOMCD_DOC</vt:lpstr>
      <vt:lpstr>AE2114_SDOMCDRR_DOC</vt:lpstr>
      <vt:lpstr>AE2114_SDOMEF_DOC</vt:lpstr>
      <vt:lpstr>AE2114_SDOMGH_DOC</vt:lpstr>
      <vt:lpstr>AE2114_SDOMIJ_DOC</vt:lpstr>
      <vt:lpstr>AE2114_SDOMKL_DOC</vt:lpstr>
      <vt:lpstr>AE2114_SDOMAB_DOCArea</vt:lpstr>
      <vt:lpstr>AE2114_SDOMAB_DOCConcentration</vt:lpstr>
      <vt:lpstr>AE2114_SDOMCD_DOCArea</vt:lpstr>
      <vt:lpstr>AE2114_SDOMCD_DOCArea2</vt:lpstr>
      <vt:lpstr>AE2114_SDOMCD_DOCConcentration</vt:lpstr>
      <vt:lpstr>AE2114_SDOMCD_DOCConcentration2</vt:lpstr>
      <vt:lpstr>AE2114_SDOMCDRR_DOCArea</vt:lpstr>
      <vt:lpstr>AE2114_SDOMCDRR_DOCConcentration</vt:lpstr>
      <vt:lpstr>AE2114_SDOMEF_DOCArea</vt:lpstr>
      <vt:lpstr>AE2114_SDOMEF_DOCArea2</vt:lpstr>
      <vt:lpstr>AE2114_SDOMEF_DOCConcentration</vt:lpstr>
      <vt:lpstr>AE2114_SDOMEF_DOCConcentration2</vt:lpstr>
      <vt:lpstr>AE2114_SDOMGH_DOCArea</vt:lpstr>
      <vt:lpstr>AE2114_SDOMGH_DOCArea2</vt:lpstr>
      <vt:lpstr>AE2114_SDOMGH_DOCConcentration</vt:lpstr>
      <vt:lpstr>AE2114_SDOMGH_DOCConcentration2</vt:lpstr>
      <vt:lpstr>AE2114_SDOMIJ_DOCArea</vt:lpstr>
      <vt:lpstr>AE2114_SDOMIJ_DOCConcentration</vt:lpstr>
      <vt:lpstr>AE2114_SDOMKL_DOCArea</vt:lpstr>
      <vt:lpstr>AE2114_SDOMKL_DOCConcentration</vt:lpstr>
      <vt:lpstr>DOC_Diagnosticscaldate</vt:lpstr>
      <vt:lpstr>DOC_DiagnosticsDRW</vt:lpstr>
      <vt:lpstr>DOC_DiagnosticsMRW</vt:lpstr>
      <vt:lpstr>DOC_DiagnosticsSRW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 O.</dc:creator>
  <cp:lastModifiedBy>Chance English</cp:lastModifiedBy>
  <dcterms:created xsi:type="dcterms:W3CDTF">2021-12-20T20:00:20Z</dcterms:created>
  <dcterms:modified xsi:type="dcterms:W3CDTF">2024-05-16T20:24:17Z</dcterms:modified>
</cp:coreProperties>
</file>