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ceenglish/Desktop/Lab Shiz/BIOSSCOPE/SDOM/BIOS-SCOPE-SargassumDOM/Data/Raw Data/"/>
    </mc:Choice>
  </mc:AlternateContent>
  <xr:revisionPtr revIDLastSave="0" documentId="13_ncr:1_{8BB968FE-F1CE-2246-B334-32CE300151F7}" xr6:coauthVersionLast="47" xr6:coauthVersionMax="47" xr10:uidLastSave="{00000000-0000-0000-0000-000000000000}"/>
  <bookViews>
    <workbookView xWindow="0" yWindow="0" windowWidth="28800" windowHeight="18000" activeTab="1" xr2:uid="{02B529FB-D642-4641-B16D-6A88C0778476}"/>
  </bookViews>
  <sheets>
    <sheet name="Standard_Curv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11" i="2"/>
  <c r="P17" i="2"/>
  <c r="P20" i="2"/>
  <c r="P23" i="2"/>
  <c r="P26" i="2"/>
  <c r="P2" i="2"/>
  <c r="Q5" i="2" l="1"/>
  <c r="Q11" i="2"/>
  <c r="Q26" i="2"/>
  <c r="Q2" i="2"/>
  <c r="I8" i="2" l="1"/>
  <c r="I9" i="2"/>
  <c r="I10" i="2"/>
  <c r="I14" i="2"/>
  <c r="I15" i="2"/>
  <c r="I16" i="2"/>
  <c r="I23" i="2"/>
  <c r="I24" i="2"/>
  <c r="I25" i="2"/>
  <c r="I29" i="2"/>
  <c r="I30" i="2"/>
  <c r="I31" i="2"/>
  <c r="I32" i="2"/>
  <c r="I33" i="2"/>
  <c r="I34" i="2"/>
  <c r="I35" i="2"/>
  <c r="K35" i="2" s="1"/>
  <c r="I36" i="2"/>
  <c r="I37" i="2"/>
  <c r="G30" i="2"/>
  <c r="G31" i="2"/>
  <c r="G29" i="2"/>
  <c r="D3" i="1"/>
  <c r="D4" i="1"/>
  <c r="D5" i="1"/>
  <c r="D6" i="1"/>
  <c r="D7" i="1"/>
  <c r="D8" i="1"/>
  <c r="D9" i="1"/>
  <c r="D10" i="1"/>
  <c r="D11" i="1"/>
  <c r="D12" i="1"/>
  <c r="D13" i="1"/>
  <c r="D2" i="1"/>
  <c r="G24" i="2"/>
  <c r="G25" i="2"/>
  <c r="G23" i="2"/>
  <c r="G15" i="2"/>
  <c r="G16" i="2"/>
  <c r="G14" i="2"/>
  <c r="G9" i="2"/>
  <c r="G10" i="2"/>
  <c r="G8" i="2"/>
  <c r="C2" i="1"/>
  <c r="N17" i="2"/>
  <c r="Q17" i="2" s="1"/>
  <c r="N20" i="2"/>
  <c r="Q20" i="2" s="1"/>
  <c r="K14" i="2" l="1"/>
  <c r="K23" i="2"/>
  <c r="H6" i="2"/>
  <c r="I6" i="2" s="1"/>
  <c r="H13" i="2"/>
  <c r="I13" i="2" s="1"/>
  <c r="H21" i="2"/>
  <c r="I21" i="2" s="1"/>
  <c r="K29" i="2"/>
  <c r="K32" i="2"/>
  <c r="K8" i="2"/>
  <c r="H18" i="2"/>
  <c r="I18" i="2" s="1"/>
  <c r="H11" i="2"/>
  <c r="I11" i="2" s="1"/>
  <c r="H12" i="2"/>
  <c r="I12" i="2" s="1"/>
  <c r="H26" i="2"/>
  <c r="I26" i="2" s="1"/>
  <c r="K26" i="2" s="1"/>
  <c r="H2" i="2"/>
  <c r="I2" i="2" s="1"/>
  <c r="H4" i="2"/>
  <c r="I4" i="2" s="1"/>
  <c r="H20" i="2"/>
  <c r="I20" i="2" s="1"/>
  <c r="H27" i="2"/>
  <c r="I27" i="2" s="1"/>
  <c r="H5" i="2"/>
  <c r="I5" i="2" s="1"/>
  <c r="H7" i="2"/>
  <c r="I7" i="2" s="1"/>
  <c r="H17" i="2"/>
  <c r="I17" i="2" s="1"/>
  <c r="K17" i="2" s="1"/>
  <c r="H28" i="2"/>
  <c r="I28" i="2" s="1"/>
  <c r="H3" i="2"/>
  <c r="I3" i="2" s="1"/>
  <c r="J2" i="2" s="1"/>
  <c r="L2" i="2" s="1"/>
  <c r="O2" i="2" s="1"/>
  <c r="S2" i="2" s="1"/>
  <c r="H19" i="2"/>
  <c r="I19" i="2" s="1"/>
  <c r="H22" i="2"/>
  <c r="I22" i="2" s="1"/>
  <c r="J8" i="2"/>
  <c r="L8" i="2" s="1"/>
  <c r="J14" i="2"/>
  <c r="L14" i="2" s="1"/>
  <c r="J23" i="2"/>
  <c r="L23" i="2" s="1"/>
  <c r="J29" i="2"/>
  <c r="L29" i="2" s="1"/>
  <c r="J32" i="2"/>
  <c r="J35" i="2"/>
  <c r="K20" i="2" l="1"/>
  <c r="J5" i="2"/>
  <c r="L5" i="2" s="1"/>
  <c r="O5" i="2" s="1"/>
  <c r="S5" i="2" s="1"/>
  <c r="K11" i="2"/>
  <c r="K5" i="2"/>
  <c r="K2" i="2"/>
  <c r="J20" i="2"/>
  <c r="L20" i="2" s="1"/>
  <c r="O20" i="2" s="1"/>
  <c r="S20" i="2" s="1"/>
  <c r="J11" i="2"/>
  <c r="L11" i="2" s="1"/>
  <c r="J17" i="2"/>
  <c r="L17" i="2" s="1"/>
  <c r="O17" i="2" s="1"/>
  <c r="S17" i="2" s="1"/>
  <c r="J26" i="2"/>
  <c r="L26" i="2" s="1"/>
  <c r="O26" i="2" l="1"/>
  <c r="S26" i="2" s="1"/>
  <c r="O11" i="2"/>
  <c r="S11" i="2" s="1"/>
</calcChain>
</file>

<file path=xl/sharedStrings.xml><?xml version="1.0" encoding="utf-8"?>
<sst xmlns="http://schemas.openxmlformats.org/spreadsheetml/2006/main" count="148" uniqueCount="33">
  <si>
    <t>abs</t>
  </si>
  <si>
    <t>Std_conc_PGE_uM</t>
  </si>
  <si>
    <t>bag</t>
  </si>
  <si>
    <t>treatment</t>
  </si>
  <si>
    <t>experiment</t>
  </si>
  <si>
    <t>21_2</t>
  </si>
  <si>
    <t>A</t>
  </si>
  <si>
    <t>Sargassum</t>
  </si>
  <si>
    <t>timepoint</t>
  </si>
  <si>
    <t>B</t>
  </si>
  <si>
    <t>C</t>
  </si>
  <si>
    <t>Control</t>
  </si>
  <si>
    <t>21_3</t>
  </si>
  <si>
    <t>solution</t>
  </si>
  <si>
    <t>Whole</t>
  </si>
  <si>
    <t>A/B</t>
  </si>
  <si>
    <t>PPL</t>
  </si>
  <si>
    <t>AE1819 Ref</t>
  </si>
  <si>
    <t>Process Blank</t>
  </si>
  <si>
    <t>PGE_uM</t>
  </si>
  <si>
    <t>PGE_uMC</t>
  </si>
  <si>
    <t>PGE_avg</t>
  </si>
  <si>
    <t>avg blank</t>
  </si>
  <si>
    <t>DOC_uMC</t>
  </si>
  <si>
    <t>blank_blanked</t>
  </si>
  <si>
    <t>abs_blanked</t>
  </si>
  <si>
    <t>Percent_TPC_DOC</t>
  </si>
  <si>
    <t>Percent_HMW_TCHO_DOC</t>
  </si>
  <si>
    <t>Total_DOC_TCP_TCHO_µMC</t>
  </si>
  <si>
    <t>HMW_TCHO_uMC_blanked</t>
  </si>
  <si>
    <t>Percent_TDAA_DOC</t>
  </si>
  <si>
    <t>PGE_sd</t>
  </si>
  <si>
    <t>percent_SD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</si>
</sst>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Standard_Curve!$D$2:$D$13</c:f>
              <c:numCache>
                <c:formatCode>General</c:formatCode>
                <c:ptCount val="12"/>
                <c:pt idx="0">
                  <c:v>1.3333333333333331E-3</c:v>
                </c:pt>
                <c:pt idx="1">
                  <c:v>-6.6666666666666697E-4</c:v>
                </c:pt>
                <c:pt idx="2">
                  <c:v>-6.6666666666666697E-4</c:v>
                </c:pt>
                <c:pt idx="3">
                  <c:v>7.8333333333333338E-2</c:v>
                </c:pt>
                <c:pt idx="4">
                  <c:v>7.5333333333333335E-2</c:v>
                </c:pt>
                <c:pt idx="5">
                  <c:v>7.7333333333333337E-2</c:v>
                </c:pt>
                <c:pt idx="6">
                  <c:v>0.17133333333333334</c:v>
                </c:pt>
                <c:pt idx="7">
                  <c:v>0.17333333333333334</c:v>
                </c:pt>
                <c:pt idx="8">
                  <c:v>0.16733333333333333</c:v>
                </c:pt>
                <c:pt idx="9">
                  <c:v>0.36033333333333334</c:v>
                </c:pt>
                <c:pt idx="10">
                  <c:v>0.36533333333333334</c:v>
                </c:pt>
                <c:pt idx="11">
                  <c:v>0.37433333333333335</c:v>
                </c:pt>
              </c:numCache>
            </c:numRef>
          </c:xVal>
          <c:yVal>
            <c:numRef>
              <c:f>Standard_Curve!$A$2:$A$13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6-AF4C-8068-B7FAF70D8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49520"/>
        <c:axId val="141701328"/>
      </c:scatterChart>
      <c:valAx>
        <c:axId val="63214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01328"/>
        <c:crosses val="autoZero"/>
        <c:crossBetween val="midCat"/>
      </c:valAx>
      <c:valAx>
        <c:axId val="1417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4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7</xdr:row>
      <xdr:rowOff>50800</xdr:rowOff>
    </xdr:from>
    <xdr:to>
      <xdr:col>14</xdr:col>
      <xdr:colOff>571500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623B0-01EA-A823-57D5-513AF6E01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8F80-F8D3-044B-9169-F8809DBE56A1}">
  <dimension ref="A1:D13"/>
  <sheetViews>
    <sheetView workbookViewId="0">
      <selection activeCell="E3" sqref="E3"/>
    </sheetView>
  </sheetViews>
  <sheetFormatPr baseColWidth="10" defaultRowHeight="16" x14ac:dyDescent="0.2"/>
  <sheetData>
    <row r="1" spans="1:4" x14ac:dyDescent="0.2">
      <c r="A1" t="s">
        <v>1</v>
      </c>
      <c r="B1" t="s">
        <v>0</v>
      </c>
      <c r="C1" t="s">
        <v>22</v>
      </c>
    </row>
    <row r="2" spans="1:4" x14ac:dyDescent="0.2">
      <c r="A2">
        <v>0</v>
      </c>
      <c r="B2">
        <v>8.0000000000000002E-3</v>
      </c>
      <c r="C2">
        <f>AVERAGE(B2:B4)</f>
        <v>6.6666666666666671E-3</v>
      </c>
      <c r="D2">
        <f>B2-$C$2</f>
        <v>1.3333333333333331E-3</v>
      </c>
    </row>
    <row r="3" spans="1:4" x14ac:dyDescent="0.2">
      <c r="A3">
        <v>0</v>
      </c>
      <c r="B3">
        <v>6.0000000000000001E-3</v>
      </c>
      <c r="D3">
        <f t="shared" ref="D3:D13" si="0">B3-$C$2</f>
        <v>-6.6666666666666697E-4</v>
      </c>
    </row>
    <row r="4" spans="1:4" x14ac:dyDescent="0.2">
      <c r="A4">
        <v>0</v>
      </c>
      <c r="B4">
        <v>6.0000000000000001E-3</v>
      </c>
      <c r="D4">
        <f t="shared" si="0"/>
        <v>-6.6666666666666697E-4</v>
      </c>
    </row>
    <row r="5" spans="1:4" x14ac:dyDescent="0.2">
      <c r="A5">
        <v>25</v>
      </c>
      <c r="B5">
        <v>8.5000000000000006E-2</v>
      </c>
      <c r="D5">
        <f t="shared" si="0"/>
        <v>7.8333333333333338E-2</v>
      </c>
    </row>
    <row r="6" spans="1:4" x14ac:dyDescent="0.2">
      <c r="A6">
        <v>25</v>
      </c>
      <c r="B6">
        <v>8.2000000000000003E-2</v>
      </c>
      <c r="D6">
        <f t="shared" si="0"/>
        <v>7.5333333333333335E-2</v>
      </c>
    </row>
    <row r="7" spans="1:4" x14ac:dyDescent="0.2">
      <c r="A7">
        <v>25</v>
      </c>
      <c r="B7">
        <v>8.4000000000000005E-2</v>
      </c>
      <c r="D7">
        <f t="shared" si="0"/>
        <v>7.7333333333333337E-2</v>
      </c>
    </row>
    <row r="8" spans="1:4" x14ac:dyDescent="0.2">
      <c r="A8">
        <v>50</v>
      </c>
      <c r="B8">
        <v>0.17799999999999999</v>
      </c>
      <c r="D8">
        <f t="shared" si="0"/>
        <v>0.17133333333333334</v>
      </c>
    </row>
    <row r="9" spans="1:4" x14ac:dyDescent="0.2">
      <c r="A9">
        <v>50</v>
      </c>
      <c r="B9">
        <v>0.18</v>
      </c>
      <c r="D9">
        <f t="shared" si="0"/>
        <v>0.17333333333333334</v>
      </c>
    </row>
    <row r="10" spans="1:4" x14ac:dyDescent="0.2">
      <c r="A10">
        <v>50</v>
      </c>
      <c r="B10">
        <v>0.17399999999999999</v>
      </c>
      <c r="D10">
        <f t="shared" si="0"/>
        <v>0.16733333333333333</v>
      </c>
    </row>
    <row r="11" spans="1:4" x14ac:dyDescent="0.2">
      <c r="A11">
        <v>100</v>
      </c>
      <c r="B11">
        <v>0.36699999999999999</v>
      </c>
      <c r="D11">
        <f t="shared" si="0"/>
        <v>0.36033333333333334</v>
      </c>
    </row>
    <row r="12" spans="1:4" x14ac:dyDescent="0.2">
      <c r="A12">
        <v>100</v>
      </c>
      <c r="B12">
        <v>0.372</v>
      </c>
      <c r="D12">
        <f t="shared" si="0"/>
        <v>0.36533333333333334</v>
      </c>
    </row>
    <row r="13" spans="1:4" x14ac:dyDescent="0.2">
      <c r="A13">
        <v>100</v>
      </c>
      <c r="B13">
        <v>0.38100000000000001</v>
      </c>
      <c r="D13">
        <f t="shared" si="0"/>
        <v>0.37433333333333335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3E3D2-A107-F345-8205-689C58786A3C}">
  <dimension ref="A1:T37"/>
  <sheetViews>
    <sheetView tabSelected="1" topLeftCell="B1" zoomScale="99" workbookViewId="0">
      <selection activeCell="P21" sqref="P21"/>
    </sheetView>
  </sheetViews>
  <sheetFormatPr baseColWidth="10" defaultRowHeight="16" x14ac:dyDescent="0.2"/>
  <cols>
    <col min="1" max="1" width="13.83203125" customWidth="1"/>
    <col min="7" max="7" width="13.5" style="2" customWidth="1"/>
    <col min="8" max="8" width="12.33203125" style="2" customWidth="1"/>
    <col min="9" max="14" width="10.83203125" style="1"/>
    <col min="15" max="15" width="15.5" style="3" customWidth="1"/>
    <col min="16" max="16" width="15.5" style="1" customWidth="1"/>
    <col min="17" max="18" width="19.1640625" style="1" customWidth="1"/>
    <col min="19" max="19" width="25.5" customWidth="1"/>
  </cols>
  <sheetData>
    <row r="1" spans="1:20" x14ac:dyDescent="0.2">
      <c r="A1" t="s">
        <v>4</v>
      </c>
      <c r="B1" t="s">
        <v>2</v>
      </c>
      <c r="C1" t="s">
        <v>3</v>
      </c>
      <c r="D1" t="s">
        <v>13</v>
      </c>
      <c r="E1" t="s">
        <v>8</v>
      </c>
      <c r="F1" t="s">
        <v>0</v>
      </c>
      <c r="G1" s="2" t="s">
        <v>24</v>
      </c>
      <c r="H1" s="2" t="s">
        <v>25</v>
      </c>
      <c r="I1" s="1" t="s">
        <v>19</v>
      </c>
      <c r="J1" s="1" t="s">
        <v>21</v>
      </c>
      <c r="K1" s="1" t="s">
        <v>31</v>
      </c>
      <c r="L1" s="1" t="s">
        <v>20</v>
      </c>
      <c r="M1" s="1" t="s">
        <v>29</v>
      </c>
      <c r="N1" s="1" t="s">
        <v>23</v>
      </c>
      <c r="O1" s="3" t="s">
        <v>26</v>
      </c>
      <c r="P1" s="1" t="s">
        <v>32</v>
      </c>
      <c r="Q1" s="1" t="s">
        <v>27</v>
      </c>
      <c r="R1" s="1" t="s">
        <v>30</v>
      </c>
      <c r="S1" s="1" t="s">
        <v>28</v>
      </c>
    </row>
    <row r="2" spans="1:20" x14ac:dyDescent="0.2">
      <c r="A2" t="s">
        <v>5</v>
      </c>
      <c r="B2" t="s">
        <v>6</v>
      </c>
      <c r="C2" t="s">
        <v>7</v>
      </c>
      <c r="D2" t="s">
        <v>14</v>
      </c>
      <c r="E2">
        <v>3</v>
      </c>
      <c r="F2">
        <v>0.185</v>
      </c>
      <c r="H2" s="2">
        <f>F2 - AVERAGE($G$8:$G$10)</f>
        <v>0.18436666666666665</v>
      </c>
      <c r="I2" s="1">
        <f>H2*SLOPE(Standard_Curve!$A$2:$A$13,Standard_Curve!$D$2:$D$13)</f>
        <v>49.647168098013545</v>
      </c>
      <c r="J2" s="1">
        <f>AVERAGE(I2:I4)</f>
        <v>50.365261290535891</v>
      </c>
      <c r="K2" s="1">
        <f>STDEV(I2:I4)</f>
        <v>1.0194963560193759</v>
      </c>
      <c r="L2" s="1">
        <f>J2*6</f>
        <v>302.19156774321533</v>
      </c>
      <c r="M2" s="1">
        <v>160</v>
      </c>
      <c r="N2" s="1">
        <v>7835</v>
      </c>
      <c r="O2" s="3">
        <f>(L2/N2)*100</f>
        <v>3.8569440681967491</v>
      </c>
      <c r="P2" s="1">
        <f>K2/N2 *100</f>
        <v>1.301207857076421E-2</v>
      </c>
      <c r="Q2" s="1">
        <f>M2/N2*100</f>
        <v>2.0421186981493302</v>
      </c>
      <c r="R2" s="1">
        <v>1.8</v>
      </c>
      <c r="S2" s="1">
        <f>SUM(O2:R2)</f>
        <v>7.7120748449168435</v>
      </c>
      <c r="T2" s="1"/>
    </row>
    <row r="3" spans="1:20" x14ac:dyDescent="0.2">
      <c r="A3" t="s">
        <v>5</v>
      </c>
      <c r="B3" t="s">
        <v>6</v>
      </c>
      <c r="C3" t="s">
        <v>7</v>
      </c>
      <c r="D3" t="s">
        <v>14</v>
      </c>
      <c r="E3">
        <v>3</v>
      </c>
      <c r="F3">
        <v>0.192</v>
      </c>
      <c r="H3" s="2">
        <f t="shared" ref="H3:H7" si="0">F3 - AVERAGE($G$8:$G$10)</f>
        <v>0.19136666666666666</v>
      </c>
      <c r="I3" s="1">
        <f>H3*SLOPE(Standard_Curve!$A$2:$A$13,Standard_Curve!$D$2:$D$13)</f>
        <v>51.532162728384698</v>
      </c>
      <c r="S3" s="1"/>
      <c r="T3" s="1"/>
    </row>
    <row r="4" spans="1:20" x14ac:dyDescent="0.2">
      <c r="A4" t="s">
        <v>5</v>
      </c>
      <c r="B4" t="s">
        <v>6</v>
      </c>
      <c r="C4" t="s">
        <v>7</v>
      </c>
      <c r="D4" t="s">
        <v>14</v>
      </c>
      <c r="E4">
        <v>3</v>
      </c>
      <c r="F4">
        <v>0.186</v>
      </c>
      <c r="H4" s="2">
        <f t="shared" si="0"/>
        <v>0.18536666666666665</v>
      </c>
      <c r="I4" s="1">
        <f>H4*SLOPE(Standard_Curve!$A$2:$A$13,Standard_Curve!$D$2:$D$13)</f>
        <v>49.916453045209423</v>
      </c>
      <c r="S4" s="1"/>
      <c r="T4" s="1"/>
    </row>
    <row r="5" spans="1:20" x14ac:dyDescent="0.2">
      <c r="A5" t="s">
        <v>5</v>
      </c>
      <c r="B5" t="s">
        <v>9</v>
      </c>
      <c r="C5" t="s">
        <v>7</v>
      </c>
      <c r="D5" t="s">
        <v>14</v>
      </c>
      <c r="E5">
        <v>3</v>
      </c>
      <c r="F5">
        <v>0.13800000000000001</v>
      </c>
      <c r="H5" s="2">
        <f t="shared" si="0"/>
        <v>0.13736666666666666</v>
      </c>
      <c r="I5" s="1">
        <f>H5*SLOPE(Standard_Curve!$A$2:$A$13,Standard_Curve!$D$2:$D$13)</f>
        <v>36.990775579807234</v>
      </c>
      <c r="J5" s="1">
        <f t="shared" ref="J5" si="1">AVERAGE(I5:I7)</f>
        <v>37.439583825133703</v>
      </c>
      <c r="K5" s="1">
        <f t="shared" ref="K5" si="2">STDEV(I5:I7)</f>
        <v>0.56056131874569115</v>
      </c>
      <c r="L5" s="1">
        <f t="shared" ref="L5" si="3">J5*6</f>
        <v>224.63750295080223</v>
      </c>
      <c r="M5" s="1">
        <v>123</v>
      </c>
      <c r="N5" s="1">
        <v>7347</v>
      </c>
      <c r="O5" s="3">
        <f t="shared" ref="O5:O20" si="4">(L5/N5)*100</f>
        <v>3.0575405328814784</v>
      </c>
      <c r="P5" s="1">
        <f t="shared" ref="P5" si="5">K5/N5 *100</f>
        <v>7.6297988123818043E-3</v>
      </c>
      <c r="Q5" s="1">
        <f t="shared" ref="Q5:Q26" si="6">M5/N5*100</f>
        <v>1.6741527153940383</v>
      </c>
      <c r="R5" s="1">
        <v>1.8</v>
      </c>
      <c r="S5" s="1">
        <f t="shared" ref="S5:S26" si="7">SUM(O5:R5)</f>
        <v>6.5393230470878985</v>
      </c>
      <c r="T5" s="1"/>
    </row>
    <row r="6" spans="1:20" x14ac:dyDescent="0.2">
      <c r="A6" t="s">
        <v>5</v>
      </c>
      <c r="B6" t="s">
        <v>9</v>
      </c>
      <c r="C6" t="s">
        <v>7</v>
      </c>
      <c r="D6" t="s">
        <v>14</v>
      </c>
      <c r="E6">
        <v>3</v>
      </c>
      <c r="F6">
        <v>0.13900000000000001</v>
      </c>
      <c r="H6" s="2">
        <f t="shared" si="0"/>
        <v>0.13836666666666667</v>
      </c>
      <c r="I6" s="1">
        <f>H6*SLOPE(Standard_Curve!$A$2:$A$13,Standard_Curve!$D$2:$D$13)</f>
        <v>37.26006052700312</v>
      </c>
      <c r="S6" s="1"/>
      <c r="T6" s="1"/>
    </row>
    <row r="7" spans="1:20" x14ac:dyDescent="0.2">
      <c r="A7" t="s">
        <v>5</v>
      </c>
      <c r="B7" t="s">
        <v>9</v>
      </c>
      <c r="C7" t="s">
        <v>7</v>
      </c>
      <c r="D7" t="s">
        <v>14</v>
      </c>
      <c r="E7">
        <v>3</v>
      </c>
      <c r="F7">
        <v>0.14199999999999999</v>
      </c>
      <c r="H7" s="2">
        <f t="shared" si="0"/>
        <v>0.14136666666666664</v>
      </c>
      <c r="I7" s="1">
        <f>H7*SLOPE(Standard_Curve!$A$2:$A$13,Standard_Curve!$D$2:$D$13)</f>
        <v>38.067915368590747</v>
      </c>
      <c r="S7" s="1"/>
      <c r="T7" s="1"/>
    </row>
    <row r="8" spans="1:20" x14ac:dyDescent="0.2">
      <c r="A8" t="s">
        <v>5</v>
      </c>
      <c r="B8" t="s">
        <v>10</v>
      </c>
      <c r="C8" t="s">
        <v>11</v>
      </c>
      <c r="D8" t="s">
        <v>14</v>
      </c>
      <c r="E8">
        <v>3</v>
      </c>
      <c r="F8">
        <v>8.0000000000000002E-3</v>
      </c>
      <c r="G8" s="2">
        <f>F8- 0.0067</f>
        <v>1.2999999999999999E-3</v>
      </c>
      <c r="I8" s="1">
        <f>H8*SLOPE(Standard_Curve!$A$2:$A$13,Standard_Curve!$D$2:$D$13)</f>
        <v>0</v>
      </c>
      <c r="J8" s="1">
        <f t="shared" ref="J8" si="8">AVERAGE(I8:I10)</f>
        <v>0</v>
      </c>
      <c r="K8" s="1">
        <f t="shared" ref="K8" si="9">STDEV(I8:I10)</f>
        <v>0</v>
      </c>
      <c r="L8" s="1">
        <f t="shared" ref="L8" si="10">J8*6</f>
        <v>0</v>
      </c>
      <c r="M8" s="1">
        <v>1</v>
      </c>
      <c r="S8" s="1"/>
      <c r="T8" s="1"/>
    </row>
    <row r="9" spans="1:20" x14ac:dyDescent="0.2">
      <c r="A9" t="s">
        <v>5</v>
      </c>
      <c r="B9" t="s">
        <v>10</v>
      </c>
      <c r="C9" t="s">
        <v>11</v>
      </c>
      <c r="D9" t="s">
        <v>14</v>
      </c>
      <c r="E9">
        <v>3</v>
      </c>
      <c r="F9">
        <v>6.0000000000000001E-3</v>
      </c>
      <c r="G9" s="2">
        <f t="shared" ref="G9:G10" si="11">F9- 0.0067</f>
        <v>-7.000000000000001E-4</v>
      </c>
      <c r="I9" s="1">
        <f>H9*SLOPE(Standard_Curve!$A$2:$A$13,Standard_Curve!$D$2:$D$13)</f>
        <v>0</v>
      </c>
      <c r="S9" s="1"/>
      <c r="T9" s="1"/>
    </row>
    <row r="10" spans="1:20" x14ac:dyDescent="0.2">
      <c r="A10" t="s">
        <v>5</v>
      </c>
      <c r="B10" t="s">
        <v>10</v>
      </c>
      <c r="C10" t="s">
        <v>11</v>
      </c>
      <c r="D10" t="s">
        <v>14</v>
      </c>
      <c r="E10">
        <v>3</v>
      </c>
      <c r="F10">
        <v>8.0000000000000002E-3</v>
      </c>
      <c r="G10" s="2">
        <f t="shared" si="11"/>
        <v>1.2999999999999999E-3</v>
      </c>
      <c r="I10" s="1">
        <f>H10*SLOPE(Standard_Curve!$A$2:$A$13,Standard_Curve!$D$2:$D$13)</f>
        <v>0</v>
      </c>
      <c r="S10" s="1"/>
      <c r="T10" s="1"/>
    </row>
    <row r="11" spans="1:20" x14ac:dyDescent="0.2">
      <c r="A11" t="s">
        <v>5</v>
      </c>
      <c r="B11" t="s">
        <v>15</v>
      </c>
      <c r="C11" t="s">
        <v>7</v>
      </c>
      <c r="D11" t="s">
        <v>16</v>
      </c>
      <c r="E11">
        <v>3</v>
      </c>
      <c r="F11">
        <v>0.215</v>
      </c>
      <c r="H11" s="2">
        <f>F11-AVERAGE($G$14:$G$16)</f>
        <v>0.21503333333333333</v>
      </c>
      <c r="I11" s="1">
        <f>H11*SLOPE(Standard_Curve!$A$2:$A$13,Standard_Curve!$D$2:$D$13)</f>
        <v>57.905239812020497</v>
      </c>
      <c r="J11" s="1">
        <f t="shared" ref="J11" si="12">AVERAGE(I11:I13)</f>
        <v>58.354048057346965</v>
      </c>
      <c r="K11" s="1">
        <f t="shared" ref="K11" si="13">STDEV(I11:I13)</f>
        <v>0.77735868376127581</v>
      </c>
      <c r="L11" s="1">
        <f t="shared" ref="L11" si="14">J11*6</f>
        <v>350.12428834408178</v>
      </c>
      <c r="M11" s="1">
        <v>104.3</v>
      </c>
      <c r="N11" s="1">
        <v>941</v>
      </c>
      <c r="O11" s="3">
        <f>L11/N11*100</f>
        <v>37.207682076948117</v>
      </c>
      <c r="P11" s="1">
        <f t="shared" ref="P11" si="15">K11/N11 *100</f>
        <v>8.260984949641613E-2</v>
      </c>
      <c r="Q11" s="1">
        <f t="shared" si="6"/>
        <v>11.083953241232731</v>
      </c>
      <c r="R11" s="1">
        <v>3.7</v>
      </c>
      <c r="S11" s="1">
        <f t="shared" si="7"/>
        <v>52.074245167677262</v>
      </c>
      <c r="T11" s="1"/>
    </row>
    <row r="12" spans="1:20" x14ac:dyDescent="0.2">
      <c r="A12" t="s">
        <v>5</v>
      </c>
      <c r="B12" t="s">
        <v>15</v>
      </c>
      <c r="C12" t="s">
        <v>7</v>
      </c>
      <c r="D12" t="s">
        <v>16</v>
      </c>
      <c r="E12">
        <v>3</v>
      </c>
      <c r="F12">
        <v>0.22</v>
      </c>
      <c r="H12" s="2">
        <f t="shared" ref="H12:H13" si="16">F12-AVERAGE($G$14:$G$16)</f>
        <v>0.22003333333333333</v>
      </c>
      <c r="I12" s="1">
        <f>H12*SLOPE(Standard_Curve!$A$2:$A$13,Standard_Curve!$D$2:$D$13)</f>
        <v>59.251664547999894</v>
      </c>
      <c r="S12" s="1"/>
      <c r="T12" s="1"/>
    </row>
    <row r="13" spans="1:20" x14ac:dyDescent="0.2">
      <c r="A13" t="s">
        <v>5</v>
      </c>
      <c r="B13" t="s">
        <v>15</v>
      </c>
      <c r="C13" t="s">
        <v>7</v>
      </c>
      <c r="D13" t="s">
        <v>16</v>
      </c>
      <c r="E13">
        <v>3</v>
      </c>
      <c r="F13">
        <v>0.215</v>
      </c>
      <c r="H13" s="2">
        <f t="shared" si="16"/>
        <v>0.21503333333333333</v>
      </c>
      <c r="I13" s="1">
        <f>H13*SLOPE(Standard_Curve!$A$2:$A$13,Standard_Curve!$D$2:$D$13)</f>
        <v>57.905239812020497</v>
      </c>
      <c r="S13" s="1"/>
      <c r="T13" s="1"/>
    </row>
    <row r="14" spans="1:20" x14ac:dyDescent="0.2">
      <c r="A14" t="s">
        <v>5</v>
      </c>
      <c r="B14" t="s">
        <v>10</v>
      </c>
      <c r="C14" t="s">
        <v>11</v>
      </c>
      <c r="D14" t="s">
        <v>16</v>
      </c>
      <c r="E14">
        <v>3</v>
      </c>
      <c r="F14">
        <v>7.0000000000000001E-3</v>
      </c>
      <c r="G14" s="2">
        <f>F14-0.0067</f>
        <v>2.9999999999999992E-4</v>
      </c>
      <c r="I14" s="1">
        <f>H14*SLOPE(Standard_Curve!$A$2:$A$13,Standard_Curve!$D$2:$D$13)</f>
        <v>0</v>
      </c>
      <c r="J14" s="1">
        <f t="shared" ref="J14" si="17">AVERAGE(I14:I16)</f>
        <v>0</v>
      </c>
      <c r="K14" s="1">
        <f t="shared" ref="K14" si="18">STDEV(I14:I16)</f>
        <v>0</v>
      </c>
      <c r="L14" s="1">
        <f t="shared" ref="L14" si="19">J14*6</f>
        <v>0</v>
      </c>
      <c r="M14" s="1">
        <v>2</v>
      </c>
      <c r="S14" s="1"/>
      <c r="T14" s="1"/>
    </row>
    <row r="15" spans="1:20" x14ac:dyDescent="0.2">
      <c r="A15" t="s">
        <v>5</v>
      </c>
      <c r="B15" t="s">
        <v>10</v>
      </c>
      <c r="C15" t="s">
        <v>11</v>
      </c>
      <c r="D15" t="s">
        <v>16</v>
      </c>
      <c r="E15">
        <v>3</v>
      </c>
      <c r="F15">
        <v>7.0000000000000001E-3</v>
      </c>
      <c r="G15" s="2">
        <f t="shared" ref="G15:G16" si="20">F15-0.0067</f>
        <v>2.9999999999999992E-4</v>
      </c>
      <c r="I15" s="1">
        <f>H15*SLOPE(Standard_Curve!$A$2:$A$13,Standard_Curve!$D$2:$D$13)</f>
        <v>0</v>
      </c>
      <c r="S15" s="1"/>
      <c r="T15" s="1"/>
    </row>
    <row r="16" spans="1:20" x14ac:dyDescent="0.2">
      <c r="A16" t="s">
        <v>5</v>
      </c>
      <c r="B16" t="s">
        <v>10</v>
      </c>
      <c r="C16" t="s">
        <v>11</v>
      </c>
      <c r="D16" t="s">
        <v>16</v>
      </c>
      <c r="E16">
        <v>3</v>
      </c>
      <c r="F16">
        <v>6.0000000000000001E-3</v>
      </c>
      <c r="G16" s="2">
        <f t="shared" si="20"/>
        <v>-7.000000000000001E-4</v>
      </c>
      <c r="I16" s="1">
        <f>H16*SLOPE(Standard_Curve!$A$2:$A$13,Standard_Curve!$D$2:$D$13)</f>
        <v>0</v>
      </c>
      <c r="S16" s="1"/>
      <c r="T16" s="1"/>
    </row>
    <row r="17" spans="1:20" x14ac:dyDescent="0.2">
      <c r="A17" t="s">
        <v>12</v>
      </c>
      <c r="B17" t="s">
        <v>6</v>
      </c>
      <c r="C17" t="s">
        <v>7</v>
      </c>
      <c r="D17" t="s">
        <v>14</v>
      </c>
      <c r="E17">
        <v>3</v>
      </c>
      <c r="F17">
        <v>2.7E-2</v>
      </c>
      <c r="H17" s="2">
        <f>F17 - AVERAGE($G$23:$G$25)</f>
        <v>2.7366666666666668E-2</v>
      </c>
      <c r="I17" s="1">
        <f>H17*SLOPE(Standard_Curve!$A$2:$A$13,Standard_Curve!$D$2:$D$13)</f>
        <v>7.369431388260554</v>
      </c>
      <c r="J17" s="1">
        <f t="shared" ref="J17" si="21">AVERAGE(I17:I19)</f>
        <v>7.4591930373258464</v>
      </c>
      <c r="K17" s="1">
        <f t="shared" ref="K17" si="22">STDEV(I17:I19)</f>
        <v>0.15547173675225487</v>
      </c>
      <c r="L17" s="1">
        <f t="shared" ref="L17" si="23">J17*6</f>
        <v>44.755158223955078</v>
      </c>
      <c r="M17" s="1">
        <v>85</v>
      </c>
      <c r="N17" s="1">
        <f>444-69</f>
        <v>375</v>
      </c>
      <c r="O17" s="3">
        <f t="shared" si="4"/>
        <v>11.934708859721354</v>
      </c>
      <c r="P17" s="1">
        <f t="shared" ref="P17" si="24">K17/N17 *100</f>
        <v>4.1459129800601298E-2</v>
      </c>
      <c r="Q17" s="1">
        <f t="shared" si="6"/>
        <v>22.666666666666664</v>
      </c>
      <c r="R17" s="1">
        <v>2.7</v>
      </c>
      <c r="S17" s="1">
        <f t="shared" si="7"/>
        <v>37.342834656188622</v>
      </c>
      <c r="T17" s="1"/>
    </row>
    <row r="18" spans="1:20" x14ac:dyDescent="0.2">
      <c r="A18" t="s">
        <v>12</v>
      </c>
      <c r="B18" t="s">
        <v>6</v>
      </c>
      <c r="C18" t="s">
        <v>7</v>
      </c>
      <c r="D18" t="s">
        <v>14</v>
      </c>
      <c r="E18">
        <v>3</v>
      </c>
      <c r="F18">
        <v>2.7E-2</v>
      </c>
      <c r="H18" s="2">
        <f t="shared" ref="H18:H22" si="25">F18 - AVERAGE($G$23:$G$25)</f>
        <v>2.7366666666666668E-2</v>
      </c>
      <c r="I18" s="1">
        <f>H18*SLOPE(Standard_Curve!$A$2:$A$13,Standard_Curve!$D$2:$D$13)</f>
        <v>7.369431388260554</v>
      </c>
      <c r="S18" s="1"/>
      <c r="T18" s="1"/>
    </row>
    <row r="19" spans="1:20" x14ac:dyDescent="0.2">
      <c r="A19" t="s">
        <v>12</v>
      </c>
      <c r="B19" t="s">
        <v>6</v>
      </c>
      <c r="C19" t="s">
        <v>7</v>
      </c>
      <c r="D19" t="s">
        <v>14</v>
      </c>
      <c r="E19">
        <v>3</v>
      </c>
      <c r="F19">
        <v>2.8000000000000001E-2</v>
      </c>
      <c r="H19" s="2">
        <f t="shared" si="25"/>
        <v>2.8366666666666669E-2</v>
      </c>
      <c r="I19" s="1">
        <f>H19*SLOPE(Standard_Curve!$A$2:$A$13,Standard_Curve!$D$2:$D$13)</f>
        <v>7.6387163354564329</v>
      </c>
      <c r="S19" s="1"/>
      <c r="T19" s="1"/>
    </row>
    <row r="20" spans="1:20" x14ac:dyDescent="0.2">
      <c r="A20" t="s">
        <v>12</v>
      </c>
      <c r="B20" t="s">
        <v>9</v>
      </c>
      <c r="C20" t="s">
        <v>7</v>
      </c>
      <c r="D20" t="s">
        <v>14</v>
      </c>
      <c r="E20">
        <v>3</v>
      </c>
      <c r="F20">
        <v>2.4E-2</v>
      </c>
      <c r="H20" s="2">
        <f t="shared" si="25"/>
        <v>2.4366666666666668E-2</v>
      </c>
      <c r="I20" s="1">
        <f>H20*SLOPE(Standard_Curve!$A$2:$A$13,Standard_Curve!$D$2:$D$13)</f>
        <v>6.5615765466729172</v>
      </c>
      <c r="J20" s="1">
        <f t="shared" ref="J20" si="26">AVERAGE(I20:I22)</f>
        <v>6.7410998448035029</v>
      </c>
      <c r="K20" s="1">
        <f t="shared" ref="K20" si="27">STDEV(I20:I22)</f>
        <v>0.15547173675225487</v>
      </c>
      <c r="L20" s="1">
        <f t="shared" ref="L20" si="28">J20*6</f>
        <v>40.446599068821016</v>
      </c>
      <c r="M20" s="1">
        <v>64</v>
      </c>
      <c r="N20" s="1">
        <f>403-69</f>
        <v>334</v>
      </c>
      <c r="O20" s="3">
        <f t="shared" si="4"/>
        <v>12.109760200245812</v>
      </c>
      <c r="P20" s="1">
        <f t="shared" ref="P20" si="29">K20/N20 *100</f>
        <v>4.6548424177321815E-2</v>
      </c>
      <c r="Q20" s="1">
        <f t="shared" si="6"/>
        <v>19.161676646706589</v>
      </c>
      <c r="R20" s="1">
        <v>2.7</v>
      </c>
      <c r="S20" s="1">
        <f t="shared" si="7"/>
        <v>34.017985271129724</v>
      </c>
      <c r="T20" s="1"/>
    </row>
    <row r="21" spans="1:20" x14ac:dyDescent="0.2">
      <c r="A21" t="s">
        <v>12</v>
      </c>
      <c r="B21" t="s">
        <v>9</v>
      </c>
      <c r="C21" t="s">
        <v>7</v>
      </c>
      <c r="D21" t="s">
        <v>14</v>
      </c>
      <c r="E21">
        <v>3</v>
      </c>
      <c r="F21">
        <v>2.5000000000000001E-2</v>
      </c>
      <c r="H21" s="2">
        <f t="shared" si="25"/>
        <v>2.5366666666666669E-2</v>
      </c>
      <c r="I21" s="1">
        <f>H21*SLOPE(Standard_Curve!$A$2:$A$13,Standard_Curve!$D$2:$D$13)</f>
        <v>6.8308614938687962</v>
      </c>
      <c r="S21" s="1"/>
      <c r="T21" s="1"/>
    </row>
    <row r="22" spans="1:20" x14ac:dyDescent="0.2">
      <c r="A22" t="s">
        <v>12</v>
      </c>
      <c r="B22" t="s">
        <v>9</v>
      </c>
      <c r="C22" t="s">
        <v>7</v>
      </c>
      <c r="D22" t="s">
        <v>14</v>
      </c>
      <c r="E22">
        <v>3</v>
      </c>
      <c r="F22">
        <v>2.5000000000000001E-2</v>
      </c>
      <c r="H22" s="2">
        <f t="shared" si="25"/>
        <v>2.5366666666666669E-2</v>
      </c>
      <c r="I22" s="1">
        <f>H22*SLOPE(Standard_Curve!$A$2:$A$13,Standard_Curve!$D$2:$D$13)</f>
        <v>6.8308614938687962</v>
      </c>
      <c r="S22" s="1"/>
      <c r="T22" s="1"/>
    </row>
    <row r="23" spans="1:20" x14ac:dyDescent="0.2">
      <c r="A23" t="s">
        <v>12</v>
      </c>
      <c r="B23" t="s">
        <v>10</v>
      </c>
      <c r="C23" t="s">
        <v>11</v>
      </c>
      <c r="D23" t="s">
        <v>14</v>
      </c>
      <c r="E23">
        <v>3</v>
      </c>
      <c r="F23">
        <v>7.0000000000000001E-3</v>
      </c>
      <c r="G23" s="2">
        <f>F23-0.0067</f>
        <v>2.9999999999999992E-4</v>
      </c>
      <c r="I23" s="1">
        <f>H23*SLOPE(Standard_Curve!$A$2:$A$13,Standard_Curve!$D$2:$D$13)</f>
        <v>0</v>
      </c>
      <c r="J23" s="1">
        <f t="shared" ref="J23" si="30">AVERAGE(I23:I25)</f>
        <v>0</v>
      </c>
      <c r="K23" s="1">
        <f t="shared" ref="K23" si="31">STDEV(I23:I25)</f>
        <v>0</v>
      </c>
      <c r="L23" s="1">
        <f t="shared" ref="L23" si="32">J23*6</f>
        <v>0</v>
      </c>
      <c r="M23" s="1">
        <v>1</v>
      </c>
      <c r="P23" s="1" t="e">
        <f t="shared" ref="P23" si="33">K23/N23 *100</f>
        <v>#DIV/0!</v>
      </c>
      <c r="S23" s="1"/>
      <c r="T23" s="1"/>
    </row>
    <row r="24" spans="1:20" x14ac:dyDescent="0.2">
      <c r="A24" t="s">
        <v>12</v>
      </c>
      <c r="B24" t="s">
        <v>10</v>
      </c>
      <c r="C24" t="s">
        <v>11</v>
      </c>
      <c r="D24" t="s">
        <v>14</v>
      </c>
      <c r="E24">
        <v>3</v>
      </c>
      <c r="F24">
        <v>6.0000000000000001E-3</v>
      </c>
      <c r="G24" s="2">
        <f t="shared" ref="G24:G25" si="34">F24-0.0067</f>
        <v>-7.000000000000001E-4</v>
      </c>
      <c r="I24" s="1">
        <f>H24*SLOPE(Standard_Curve!$A$2:$A$13,Standard_Curve!$D$2:$D$13)</f>
        <v>0</v>
      </c>
      <c r="S24" s="1"/>
      <c r="T24" s="1"/>
    </row>
    <row r="25" spans="1:20" x14ac:dyDescent="0.2">
      <c r="A25" t="s">
        <v>12</v>
      </c>
      <c r="B25" t="s">
        <v>10</v>
      </c>
      <c r="C25" t="s">
        <v>11</v>
      </c>
      <c r="D25" t="s">
        <v>14</v>
      </c>
      <c r="E25">
        <v>3</v>
      </c>
      <c r="F25">
        <v>6.0000000000000001E-3</v>
      </c>
      <c r="G25" s="2">
        <f t="shared" si="34"/>
        <v>-7.000000000000001E-4</v>
      </c>
      <c r="I25" s="1">
        <f>H25*SLOPE(Standard_Curve!$A$2:$A$13,Standard_Curve!$D$2:$D$13)</f>
        <v>0</v>
      </c>
      <c r="S25" s="1"/>
      <c r="T25" s="1"/>
    </row>
    <row r="26" spans="1:20" x14ac:dyDescent="0.2">
      <c r="A26" t="s">
        <v>12</v>
      </c>
      <c r="B26" t="s">
        <v>15</v>
      </c>
      <c r="C26" t="s">
        <v>7</v>
      </c>
      <c r="D26" t="s">
        <v>16</v>
      </c>
      <c r="E26">
        <v>3</v>
      </c>
      <c r="F26">
        <v>0.05</v>
      </c>
      <c r="H26" s="2">
        <f>F26 - AVERAGE($G$29:$G$31)</f>
        <v>5.0700000000000002E-2</v>
      </c>
      <c r="I26" s="1">
        <f>H26*SLOPE(Standard_Curve!$A$2:$A$13,Standard_Curve!$D$2:$D$13)</f>
        <v>13.652746822831062</v>
      </c>
      <c r="J26" s="1">
        <f t="shared" ref="J26" si="35">AVERAGE(I26:I28)</f>
        <v>13.562985173765769</v>
      </c>
      <c r="K26" s="1">
        <f t="shared" ref="K26" si="36">STDEV(I26:I28)</f>
        <v>0.15547173675225434</v>
      </c>
      <c r="L26" s="1">
        <f t="shared" ref="L26" si="37">J26*6</f>
        <v>81.377911042594619</v>
      </c>
      <c r="M26" s="1">
        <v>82</v>
      </c>
      <c r="N26" s="1">
        <v>297</v>
      </c>
      <c r="O26" s="3">
        <f>L26/N26*100</f>
        <v>27.399970048011657</v>
      </c>
      <c r="P26" s="1">
        <f t="shared" ref="P26" si="38">K26/N26 *100</f>
        <v>5.2347386111870148E-2</v>
      </c>
      <c r="Q26" s="1">
        <f t="shared" si="6"/>
        <v>27.609427609427613</v>
      </c>
      <c r="R26" s="1">
        <v>5.6</v>
      </c>
      <c r="S26" s="1">
        <f t="shared" si="7"/>
        <v>60.661745043551143</v>
      </c>
      <c r="T26" s="1"/>
    </row>
    <row r="27" spans="1:20" x14ac:dyDescent="0.2">
      <c r="A27" t="s">
        <v>12</v>
      </c>
      <c r="B27" t="s">
        <v>15</v>
      </c>
      <c r="C27" t="s">
        <v>7</v>
      </c>
      <c r="D27" t="s">
        <v>16</v>
      </c>
      <c r="E27">
        <v>3</v>
      </c>
      <c r="F27">
        <v>4.9000000000000002E-2</v>
      </c>
      <c r="H27" s="2">
        <f t="shared" ref="H27:H28" si="39">F27 - AVERAGE($G$29:$G$31)</f>
        <v>4.9700000000000001E-2</v>
      </c>
      <c r="I27" s="1">
        <f>H27*SLOPE(Standard_Curve!$A$2:$A$13,Standard_Curve!$D$2:$D$13)</f>
        <v>13.383461875635184</v>
      </c>
      <c r="S27" s="1"/>
    </row>
    <row r="28" spans="1:20" x14ac:dyDescent="0.2">
      <c r="A28" t="s">
        <v>12</v>
      </c>
      <c r="B28" t="s">
        <v>15</v>
      </c>
      <c r="C28" t="s">
        <v>7</v>
      </c>
      <c r="D28" t="s">
        <v>16</v>
      </c>
      <c r="E28">
        <v>3</v>
      </c>
      <c r="F28">
        <v>0.05</v>
      </c>
      <c r="H28" s="2">
        <f t="shared" si="39"/>
        <v>5.0700000000000002E-2</v>
      </c>
      <c r="I28" s="1">
        <f>H28*SLOPE(Standard_Curve!$A$2:$A$13,Standard_Curve!$D$2:$D$13)</f>
        <v>13.652746822831062</v>
      </c>
      <c r="S28" s="1"/>
    </row>
    <row r="29" spans="1:20" x14ac:dyDescent="0.2">
      <c r="A29" t="s">
        <v>12</v>
      </c>
      <c r="B29" t="s">
        <v>10</v>
      </c>
      <c r="C29" t="s">
        <v>11</v>
      </c>
      <c r="D29" t="s">
        <v>16</v>
      </c>
      <c r="E29">
        <v>3</v>
      </c>
      <c r="F29">
        <v>6.0000000000000001E-3</v>
      </c>
      <c r="G29" s="2">
        <f>F29-0.0067</f>
        <v>-7.000000000000001E-4</v>
      </c>
      <c r="I29" s="1">
        <f>H29*SLOPE(Standard_Curve!$A$2:$A$13,Standard_Curve!$D$2:$D$13)</f>
        <v>0</v>
      </c>
      <c r="J29" s="1">
        <f t="shared" ref="J29" si="40">AVERAGE(I29:I31)</f>
        <v>0</v>
      </c>
      <c r="K29" s="1">
        <f t="shared" ref="K29" si="41">STDEV(I29:I31)</f>
        <v>0</v>
      </c>
      <c r="L29" s="1">
        <f t="shared" ref="L29" si="42">J29*6</f>
        <v>0</v>
      </c>
      <c r="S29" s="1"/>
    </row>
    <row r="30" spans="1:20" x14ac:dyDescent="0.2">
      <c r="A30" t="s">
        <v>12</v>
      </c>
      <c r="B30" t="s">
        <v>10</v>
      </c>
      <c r="C30" t="s">
        <v>11</v>
      </c>
      <c r="D30" t="s">
        <v>16</v>
      </c>
      <c r="E30">
        <v>3</v>
      </c>
      <c r="F30">
        <v>6.0000000000000001E-3</v>
      </c>
      <c r="G30" s="2">
        <f t="shared" ref="G30:G31" si="43">F30-0.0067</f>
        <v>-7.000000000000001E-4</v>
      </c>
      <c r="I30" s="1">
        <f>H30*SLOPE(Standard_Curve!$A$2:$A$13,Standard_Curve!$D$2:$D$13)</f>
        <v>0</v>
      </c>
      <c r="S30" s="1"/>
    </row>
    <row r="31" spans="1:20" x14ac:dyDescent="0.2">
      <c r="A31" t="s">
        <v>12</v>
      </c>
      <c r="B31" t="s">
        <v>10</v>
      </c>
      <c r="C31" t="s">
        <v>11</v>
      </c>
      <c r="D31" t="s">
        <v>16</v>
      </c>
      <c r="E31">
        <v>3</v>
      </c>
      <c r="F31">
        <v>6.0000000000000001E-3</v>
      </c>
      <c r="G31" s="2">
        <f t="shared" si="43"/>
        <v>-7.000000000000001E-4</v>
      </c>
      <c r="I31" s="1">
        <f>H31*SLOPE(Standard_Curve!$A$2:$A$13,Standard_Curve!$D$2:$D$13)</f>
        <v>0</v>
      </c>
      <c r="S31" s="1"/>
    </row>
    <row r="32" spans="1:20" x14ac:dyDescent="0.2">
      <c r="A32" t="s">
        <v>17</v>
      </c>
      <c r="F32">
        <v>7.0000000000000001E-3</v>
      </c>
      <c r="I32" s="1">
        <f>H32*SLOPE(Standard_Curve!$A$2:$A$13,Standard_Curve!$D$2:$D$13)</f>
        <v>0</v>
      </c>
      <c r="J32" s="1">
        <f t="shared" ref="J32" si="44">AVERAGE(I32:I34)</f>
        <v>0</v>
      </c>
      <c r="K32" s="1">
        <f t="shared" ref="K32" si="45">STDEV(I32:I34)</f>
        <v>0</v>
      </c>
      <c r="S32" s="1"/>
    </row>
    <row r="33" spans="1:19" x14ac:dyDescent="0.2">
      <c r="A33" t="s">
        <v>17</v>
      </c>
      <c r="F33">
        <v>6.0000000000000001E-3</v>
      </c>
      <c r="I33" s="1">
        <f>H33*SLOPE(Standard_Curve!$A$2:$A$13,Standard_Curve!$D$2:$D$13)</f>
        <v>0</v>
      </c>
      <c r="S33" s="1"/>
    </row>
    <row r="34" spans="1:19" x14ac:dyDescent="0.2">
      <c r="A34" t="s">
        <v>17</v>
      </c>
      <c r="F34">
        <v>6.0000000000000001E-3</v>
      </c>
      <c r="I34" s="1">
        <f>H34*SLOPE(Standard_Curve!$A$2:$A$13,Standard_Curve!$D$2:$D$13)</f>
        <v>0</v>
      </c>
      <c r="S34" s="1"/>
    </row>
    <row r="35" spans="1:19" x14ac:dyDescent="0.2">
      <c r="A35" t="s">
        <v>18</v>
      </c>
      <c r="F35">
        <v>6.0000000000000001E-3</v>
      </c>
      <c r="I35" s="1">
        <f>H35*SLOPE(Standard_Curve!$A$2:$A$13,Standard_Curve!$D$2:$D$13)</f>
        <v>0</v>
      </c>
      <c r="J35" s="1">
        <f t="shared" ref="J35" si="46">AVERAGE(I35:I37)</f>
        <v>0</v>
      </c>
      <c r="K35" s="1">
        <f t="shared" ref="K35" si="47">STDEV(I35:I37)</f>
        <v>0</v>
      </c>
      <c r="S35" s="1"/>
    </row>
    <row r="36" spans="1:19" x14ac:dyDescent="0.2">
      <c r="A36" t="s">
        <v>18</v>
      </c>
      <c r="F36">
        <v>7.0000000000000001E-3</v>
      </c>
      <c r="I36" s="1">
        <f>H36*SLOPE(Standard_Curve!$A$2:$A$13,Standard_Curve!$D$2:$D$13)</f>
        <v>0</v>
      </c>
      <c r="S36" s="1"/>
    </row>
    <row r="37" spans="1:19" x14ac:dyDescent="0.2">
      <c r="A37" t="s">
        <v>18</v>
      </c>
      <c r="F37">
        <v>5.0000000000000001E-3</v>
      </c>
      <c r="I37" s="1">
        <f>H37*SLOPE(Standard_Curve!$A$2:$A$13,Standard_Curve!$D$2:$D$13)</f>
        <v>0</v>
      </c>
      <c r="S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Standard_Curve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Chance English</dc:creator>
  <cp:lastModifiedBy>Chance English</cp:lastModifiedBy>
  <dcterms:created xsi:type="dcterms:W3CDTF">2023-03-14T06:54:26Z</dcterms:created>
  <dcterms:modified xsi:type="dcterms:W3CDTF">2024-05-06T17:52:24Z</dcterms:modified>
</cp:coreProperties>
</file>