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me\Warcraft III\Maps\Zulaman-WE\dev\"/>
    </mc:Choice>
  </mc:AlternateContent>
  <bookViews>
    <workbookView xWindow="0" yWindow="0" windowWidth="28800" windowHeight="12420"/>
  </bookViews>
  <sheets>
    <sheet name="数据评估(新)" sheetId="1" r:id="rId1"/>
    <sheet name="圆桌" sheetId="2" r:id="rId2"/>
    <sheet name="急速公式" sheetId="3" r:id="rId3"/>
    <sheet name="职业使用属性" sheetId="4" r:id="rId4"/>
    <sheet name="单位DPS统计" sheetId="5" state="hidden" r:id="rId5"/>
    <sheet name="名字" sheetId="6" state="hidden" r:id="rId6"/>
    <sheet name="技能初设计" sheetId="7" state="hidden" r:id="rId7"/>
    <sheet name="伤害类型分析" sheetId="8" state="hidden" r:id="rId8"/>
    <sheet name="属性窗口" sheetId="9" state="hidden" r:id="rId9"/>
    <sheet name="BUFF窗口" sheetId="10" state="hidden" r:id="rId10"/>
    <sheet name="仇恨列表" sheetId="11" state="hidden" r:id="rId11"/>
    <sheet name="战斗记录" sheetId="12" state="hidden" r:id="rId12"/>
    <sheet name="实测DPS" sheetId="13" r:id="rId13"/>
    <sheet name="攻击力计算" sheetId="14" r:id="rId14"/>
    <sheet name="ModelInfo" sheetId="15" r:id="rId15"/>
    <sheet name="SpellData" sheetId="16" r:id="rId16"/>
    <sheet name="技能公式" sheetId="17" r:id="rId17"/>
  </sheets>
  <calcPr calcId="152511"/>
</workbook>
</file>

<file path=xl/calcChain.xml><?xml version="1.0" encoding="utf-8"?>
<calcChain xmlns="http://schemas.openxmlformats.org/spreadsheetml/2006/main">
  <c r="K217" i="16" l="1"/>
  <c r="K216" i="16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D9" i="14"/>
  <c r="D8" i="14" s="1"/>
  <c r="D7" i="14"/>
  <c r="D6" i="14"/>
  <c r="D5" i="14"/>
  <c r="D4" i="14"/>
  <c r="D2" i="14"/>
  <c r="I26" i="13"/>
  <c r="G26" i="13"/>
  <c r="E26" i="13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J79" i="4"/>
  <c r="AJ78" i="4"/>
  <c r="AJ77" i="4"/>
  <c r="AJ76" i="4"/>
  <c r="AJ75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AJ74" i="4" s="1"/>
  <c r="C74" i="4"/>
  <c r="B74" i="4"/>
  <c r="AJ73" i="4"/>
  <c r="AJ72" i="4"/>
  <c r="AJ71" i="4"/>
  <c r="AJ70" i="4"/>
  <c r="AJ69" i="4"/>
  <c r="AJ68" i="4"/>
  <c r="AJ67" i="4"/>
  <c r="AJ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J65" i="4" s="1"/>
  <c r="AJ64" i="4"/>
  <c r="AJ63" i="4"/>
  <c r="AJ62" i="4"/>
  <c r="AJ61" i="4"/>
  <c r="AJ60" i="4"/>
  <c r="AJ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AJ58" i="4" s="1"/>
  <c r="C58" i="4"/>
  <c r="B58" i="4"/>
  <c r="AJ57" i="4"/>
  <c r="AJ56" i="4"/>
  <c r="AJ55" i="4"/>
  <c r="AJ54" i="4"/>
  <c r="AJ53" i="4"/>
  <c r="AJ52" i="4"/>
  <c r="AI51" i="4"/>
  <c r="AH51" i="4"/>
  <c r="AG51" i="4"/>
  <c r="AG81" i="4" s="1"/>
  <c r="AF51" i="4"/>
  <c r="AE51" i="4"/>
  <c r="AD51" i="4"/>
  <c r="AC51" i="4"/>
  <c r="AC81" i="4" s="1"/>
  <c r="AB51" i="4"/>
  <c r="AA51" i="4"/>
  <c r="Z51" i="4"/>
  <c r="Y51" i="4"/>
  <c r="Y81" i="4" s="1"/>
  <c r="X51" i="4"/>
  <c r="W51" i="4"/>
  <c r="V51" i="4"/>
  <c r="U51" i="4"/>
  <c r="U81" i="4" s="1"/>
  <c r="T51" i="4"/>
  <c r="S51" i="4"/>
  <c r="R51" i="4"/>
  <c r="Q51" i="4"/>
  <c r="Q81" i="4" s="1"/>
  <c r="P51" i="4"/>
  <c r="O51" i="4"/>
  <c r="N51" i="4"/>
  <c r="M51" i="4"/>
  <c r="M81" i="4" s="1"/>
  <c r="L51" i="4"/>
  <c r="K51" i="4"/>
  <c r="J51" i="4"/>
  <c r="I51" i="4"/>
  <c r="I81" i="4" s="1"/>
  <c r="H51" i="4"/>
  <c r="G51" i="4"/>
  <c r="F51" i="4"/>
  <c r="E51" i="4"/>
  <c r="E81" i="4" s="1"/>
  <c r="D51" i="4"/>
  <c r="C51" i="4"/>
  <c r="B51" i="4"/>
  <c r="AJ50" i="4"/>
  <c r="AJ49" i="4"/>
  <c r="AJ48" i="4"/>
  <c r="AJ47" i="4"/>
  <c r="AJ46" i="4"/>
  <c r="AJ45" i="4"/>
  <c r="AJ44" i="4"/>
  <c r="AJ43" i="4"/>
  <c r="AJ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J41" i="4" s="1"/>
  <c r="AJ40" i="4"/>
  <c r="AJ39" i="4"/>
  <c r="AJ38" i="4"/>
  <c r="AJ37" i="4"/>
  <c r="AJ36" i="4"/>
  <c r="AJ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J33" i="4"/>
  <c r="AJ32" i="4"/>
  <c r="AJ31" i="4"/>
  <c r="AJ30" i="4"/>
  <c r="AJ29" i="4"/>
  <c r="AJ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J27" i="4" s="1"/>
  <c r="AJ26" i="4"/>
  <c r="AJ25" i="4"/>
  <c r="AJ24" i="4"/>
  <c r="AJ23" i="4"/>
  <c r="AJ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J20" i="4"/>
  <c r="AJ19" i="4"/>
  <c r="AJ18" i="4"/>
  <c r="AJ17" i="4"/>
  <c r="AJ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J15" i="4" s="1"/>
  <c r="AJ14" i="4"/>
  <c r="AJ13" i="4"/>
  <c r="AJ12" i="4"/>
  <c r="AJ11" i="4"/>
  <c r="AJ10" i="4"/>
  <c r="AJ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AJ8" i="4" s="1"/>
  <c r="C8" i="4"/>
  <c r="B8" i="4"/>
  <c r="AJ7" i="4"/>
  <c r="AJ6" i="4"/>
  <c r="AJ5" i="4"/>
  <c r="AJ4" i="4"/>
  <c r="AJ3" i="4"/>
  <c r="AJ2" i="4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J5" i="2"/>
  <c r="K5" i="2" s="1"/>
  <c r="H5" i="2"/>
  <c r="F5" i="2"/>
  <c r="J4" i="2"/>
  <c r="K4" i="2" s="1"/>
  <c r="H4" i="2"/>
  <c r="F4" i="2"/>
  <c r="J3" i="2"/>
  <c r="K3" i="2" s="1"/>
  <c r="H3" i="2"/>
  <c r="F3" i="2"/>
  <c r="J2" i="2"/>
  <c r="K2" i="2" s="1"/>
  <c r="H2" i="2"/>
  <c r="F2" i="2"/>
  <c r="H92" i="1"/>
  <c r="K88" i="1"/>
  <c r="K108" i="1" s="1"/>
  <c r="F88" i="1"/>
  <c r="F108" i="1" s="1"/>
  <c r="F86" i="1"/>
  <c r="F106" i="1" s="1"/>
  <c r="M84" i="1"/>
  <c r="L83" i="1"/>
  <c r="H83" i="1"/>
  <c r="D83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J83" i="1" s="1"/>
  <c r="I80" i="1"/>
  <c r="H80" i="1"/>
  <c r="G80" i="1"/>
  <c r="F80" i="1"/>
  <c r="F83" i="1" s="1"/>
  <c r="E80" i="1"/>
  <c r="D80" i="1"/>
  <c r="C80" i="1"/>
  <c r="M79" i="1"/>
  <c r="M83" i="1" s="1"/>
  <c r="L79" i="1"/>
  <c r="K79" i="1"/>
  <c r="J79" i="1"/>
  <c r="I79" i="1"/>
  <c r="I83" i="1" s="1"/>
  <c r="H79" i="1"/>
  <c r="G79" i="1"/>
  <c r="F79" i="1"/>
  <c r="E79" i="1"/>
  <c r="E83" i="1" s="1"/>
  <c r="D79" i="1"/>
  <c r="C79" i="1"/>
  <c r="L77" i="1"/>
  <c r="H77" i="1"/>
  <c r="D77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J77" i="1" s="1"/>
  <c r="I74" i="1"/>
  <c r="H74" i="1"/>
  <c r="G74" i="1"/>
  <c r="F74" i="1"/>
  <c r="F77" i="1" s="1"/>
  <c r="E74" i="1"/>
  <c r="D74" i="1"/>
  <c r="C74" i="1"/>
  <c r="M73" i="1"/>
  <c r="M77" i="1" s="1"/>
  <c r="L73" i="1"/>
  <c r="K73" i="1"/>
  <c r="J73" i="1"/>
  <c r="I73" i="1"/>
  <c r="I77" i="1" s="1"/>
  <c r="H73" i="1"/>
  <c r="G73" i="1"/>
  <c r="F73" i="1"/>
  <c r="E73" i="1"/>
  <c r="E77" i="1" s="1"/>
  <c r="D73" i="1"/>
  <c r="C73" i="1"/>
  <c r="L72" i="1"/>
  <c r="H72" i="1"/>
  <c r="D72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J72" i="1" s="1"/>
  <c r="I69" i="1"/>
  <c r="H69" i="1"/>
  <c r="G69" i="1"/>
  <c r="F69" i="1"/>
  <c r="F72" i="1" s="1"/>
  <c r="E69" i="1"/>
  <c r="D69" i="1"/>
  <c r="C69" i="1"/>
  <c r="M68" i="1"/>
  <c r="M72" i="1" s="1"/>
  <c r="L68" i="1"/>
  <c r="K68" i="1"/>
  <c r="J68" i="1"/>
  <c r="I68" i="1"/>
  <c r="I72" i="1" s="1"/>
  <c r="H68" i="1"/>
  <c r="G68" i="1"/>
  <c r="F68" i="1"/>
  <c r="E68" i="1"/>
  <c r="E72" i="1" s="1"/>
  <c r="D68" i="1"/>
  <c r="C68" i="1"/>
  <c r="L67" i="1"/>
  <c r="H67" i="1"/>
  <c r="D67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J67" i="1" s="1"/>
  <c r="J87" i="1" s="1"/>
  <c r="J107" i="1" s="1"/>
  <c r="I64" i="1"/>
  <c r="H64" i="1"/>
  <c r="G64" i="1"/>
  <c r="F64" i="1"/>
  <c r="F67" i="1" s="1"/>
  <c r="E64" i="1"/>
  <c r="D64" i="1"/>
  <c r="C64" i="1"/>
  <c r="M63" i="1"/>
  <c r="L63" i="1"/>
  <c r="K63" i="1"/>
  <c r="K92" i="1" s="1"/>
  <c r="K112" i="1" s="1"/>
  <c r="J63" i="1"/>
  <c r="J88" i="1" s="1"/>
  <c r="J108" i="1" s="1"/>
  <c r="I63" i="1"/>
  <c r="I67" i="1" s="1"/>
  <c r="H63" i="1"/>
  <c r="G63" i="1"/>
  <c r="G86" i="1" s="1"/>
  <c r="G106" i="1" s="1"/>
  <c r="F63" i="1"/>
  <c r="E63" i="1"/>
  <c r="D63" i="1"/>
  <c r="C63" i="1"/>
  <c r="L62" i="1"/>
  <c r="H62" i="1"/>
  <c r="D62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J62" i="1" s="1"/>
  <c r="I59" i="1"/>
  <c r="H59" i="1"/>
  <c r="G59" i="1"/>
  <c r="F59" i="1"/>
  <c r="F62" i="1" s="1"/>
  <c r="E59" i="1"/>
  <c r="D59" i="1"/>
  <c r="C59" i="1"/>
  <c r="M58" i="1"/>
  <c r="M62" i="1" s="1"/>
  <c r="L58" i="1"/>
  <c r="K58" i="1"/>
  <c r="J58" i="1"/>
  <c r="I58" i="1"/>
  <c r="I62" i="1" s="1"/>
  <c r="H58" i="1"/>
  <c r="G58" i="1"/>
  <c r="F58" i="1"/>
  <c r="E58" i="1"/>
  <c r="E62" i="1" s="1"/>
  <c r="D58" i="1"/>
  <c r="C58" i="1"/>
  <c r="K52" i="1"/>
  <c r="K53" i="1" s="1"/>
  <c r="G52" i="1"/>
  <c r="G53" i="1" s="1"/>
  <c r="C52" i="1"/>
  <c r="C53" i="1" s="1"/>
  <c r="M50" i="1"/>
  <c r="L50" i="1"/>
  <c r="K50" i="1"/>
  <c r="J50" i="1"/>
  <c r="I50" i="1"/>
  <c r="H50" i="1"/>
  <c r="G50" i="1"/>
  <c r="F50" i="1"/>
  <c r="E50" i="1"/>
  <c r="D50" i="1"/>
  <c r="C50" i="1"/>
  <c r="M49" i="1"/>
  <c r="M52" i="1" s="1"/>
  <c r="M53" i="1" s="1"/>
  <c r="L49" i="1"/>
  <c r="K49" i="1"/>
  <c r="J49" i="1"/>
  <c r="I49" i="1"/>
  <c r="I52" i="1" s="1"/>
  <c r="I53" i="1" s="1"/>
  <c r="H49" i="1"/>
  <c r="G49" i="1"/>
  <c r="F49" i="1"/>
  <c r="E49" i="1"/>
  <c r="E52" i="1" s="1"/>
  <c r="E53" i="1" s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K47" i="1"/>
  <c r="I47" i="1"/>
  <c r="G47" i="1"/>
  <c r="E47" i="1"/>
  <c r="C47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L45" i="1" s="1"/>
  <c r="K42" i="1"/>
  <c r="J42" i="1"/>
  <c r="J45" i="1" s="1"/>
  <c r="I42" i="1"/>
  <c r="H42" i="1"/>
  <c r="H45" i="1" s="1"/>
  <c r="G42" i="1"/>
  <c r="F42" i="1"/>
  <c r="F45" i="1" s="1"/>
  <c r="E42" i="1"/>
  <c r="D42" i="1"/>
  <c r="D45" i="1" s="1"/>
  <c r="C42" i="1"/>
  <c r="M41" i="1"/>
  <c r="M45" i="1" s="1"/>
  <c r="L41" i="1"/>
  <c r="K41" i="1"/>
  <c r="K45" i="1" s="1"/>
  <c r="J41" i="1"/>
  <c r="I41" i="1"/>
  <c r="I45" i="1" s="1"/>
  <c r="H41" i="1"/>
  <c r="G41" i="1"/>
  <c r="G45" i="1" s="1"/>
  <c r="F41" i="1"/>
  <c r="E41" i="1"/>
  <c r="E45" i="1" s="1"/>
  <c r="D41" i="1"/>
  <c r="C41" i="1"/>
  <c r="C45" i="1" s="1"/>
  <c r="J39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L39" i="1" s="1"/>
  <c r="K36" i="1"/>
  <c r="J36" i="1"/>
  <c r="I36" i="1"/>
  <c r="H36" i="1"/>
  <c r="H39" i="1" s="1"/>
  <c r="G36" i="1"/>
  <c r="F36" i="1"/>
  <c r="F39" i="1" s="1"/>
  <c r="E36" i="1"/>
  <c r="D36" i="1"/>
  <c r="D39" i="1" s="1"/>
  <c r="C36" i="1"/>
  <c r="M35" i="1"/>
  <c r="L35" i="1"/>
  <c r="K35" i="1"/>
  <c r="K39" i="1" s="1"/>
  <c r="J35" i="1"/>
  <c r="I35" i="1"/>
  <c r="H35" i="1"/>
  <c r="G35" i="1"/>
  <c r="G39" i="1" s="1"/>
  <c r="F35" i="1"/>
  <c r="E35" i="1"/>
  <c r="D35" i="1"/>
  <c r="C35" i="1"/>
  <c r="C39" i="1" s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L30" i="1" s="1"/>
  <c r="K27" i="1"/>
  <c r="J27" i="1"/>
  <c r="J30" i="1" s="1"/>
  <c r="I27" i="1"/>
  <c r="H27" i="1"/>
  <c r="H30" i="1" s="1"/>
  <c r="G27" i="1"/>
  <c r="F27" i="1"/>
  <c r="F30" i="1" s="1"/>
  <c r="E27" i="1"/>
  <c r="D27" i="1"/>
  <c r="D30" i="1" s="1"/>
  <c r="C27" i="1"/>
  <c r="M26" i="1"/>
  <c r="M30" i="1" s="1"/>
  <c r="L26" i="1"/>
  <c r="K26" i="1"/>
  <c r="J26" i="1"/>
  <c r="I26" i="1"/>
  <c r="I30" i="1" s="1"/>
  <c r="H26" i="1"/>
  <c r="G26" i="1"/>
  <c r="F26" i="1"/>
  <c r="E26" i="1"/>
  <c r="E30" i="1" s="1"/>
  <c r="D26" i="1"/>
  <c r="C26" i="1"/>
  <c r="J24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L24" i="1" s="1"/>
  <c r="K21" i="1"/>
  <c r="J21" i="1"/>
  <c r="I21" i="1"/>
  <c r="H21" i="1"/>
  <c r="H24" i="1" s="1"/>
  <c r="G21" i="1"/>
  <c r="F21" i="1"/>
  <c r="F24" i="1" s="1"/>
  <c r="E21" i="1"/>
  <c r="D21" i="1"/>
  <c r="D24" i="1" s="1"/>
  <c r="C21" i="1"/>
  <c r="M20" i="1"/>
  <c r="L20" i="1"/>
  <c r="K20" i="1"/>
  <c r="K24" i="1" s="1"/>
  <c r="J20" i="1"/>
  <c r="I20" i="1"/>
  <c r="H20" i="1"/>
  <c r="G20" i="1"/>
  <c r="G24" i="1" s="1"/>
  <c r="F20" i="1"/>
  <c r="E20" i="1"/>
  <c r="D20" i="1"/>
  <c r="C20" i="1"/>
  <c r="C24" i="1" s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L18" i="1" s="1"/>
  <c r="K15" i="1"/>
  <c r="J15" i="1"/>
  <c r="J18" i="1" s="1"/>
  <c r="I15" i="1"/>
  <c r="H15" i="1"/>
  <c r="H18" i="1" s="1"/>
  <c r="G15" i="1"/>
  <c r="F15" i="1"/>
  <c r="F18" i="1" s="1"/>
  <c r="E15" i="1"/>
  <c r="D15" i="1"/>
  <c r="D18" i="1" s="1"/>
  <c r="C15" i="1"/>
  <c r="M14" i="1"/>
  <c r="M18" i="1" s="1"/>
  <c r="L14" i="1"/>
  <c r="K14" i="1"/>
  <c r="J14" i="1"/>
  <c r="I14" i="1"/>
  <c r="I18" i="1" s="1"/>
  <c r="H14" i="1"/>
  <c r="G14" i="1"/>
  <c r="F14" i="1"/>
  <c r="E14" i="1"/>
  <c r="E18" i="1" s="1"/>
  <c r="D14" i="1"/>
  <c r="C14" i="1"/>
  <c r="J8" i="1"/>
  <c r="M6" i="1"/>
  <c r="L6" i="1"/>
  <c r="K6" i="1"/>
  <c r="J6" i="1"/>
  <c r="I6" i="1"/>
  <c r="H6" i="1"/>
  <c r="G6" i="1"/>
  <c r="F6" i="1"/>
  <c r="E6" i="1"/>
  <c r="D6" i="1"/>
  <c r="C6" i="1"/>
  <c r="M5" i="1"/>
  <c r="L5" i="1"/>
  <c r="L8" i="1" s="1"/>
  <c r="K5" i="1"/>
  <c r="J5" i="1"/>
  <c r="I5" i="1"/>
  <c r="H5" i="1"/>
  <c r="H8" i="1" s="1"/>
  <c r="G5" i="1"/>
  <c r="F5" i="1"/>
  <c r="F8" i="1" s="1"/>
  <c r="E5" i="1"/>
  <c r="D5" i="1"/>
  <c r="D8" i="1" s="1"/>
  <c r="C5" i="1"/>
  <c r="M4" i="1"/>
  <c r="L4" i="1"/>
  <c r="L86" i="1" s="1"/>
  <c r="K4" i="1"/>
  <c r="J4" i="1"/>
  <c r="I4" i="1"/>
  <c r="I86" i="1" s="1"/>
  <c r="H4" i="1"/>
  <c r="H90" i="1" s="1"/>
  <c r="G4" i="1"/>
  <c r="F4" i="1"/>
  <c r="E4" i="1"/>
  <c r="E84" i="1" s="1"/>
  <c r="D4" i="1"/>
  <c r="C4" i="1"/>
  <c r="C90" i="1" s="1"/>
  <c r="H95" i="1" l="1"/>
  <c r="H93" i="1"/>
  <c r="H91" i="1"/>
  <c r="L87" i="1"/>
  <c r="F85" i="1"/>
  <c r="K84" i="1"/>
  <c r="K8" i="1"/>
  <c r="K85" i="1" s="1"/>
  <c r="L52" i="1"/>
  <c r="L53" i="1" s="1"/>
  <c r="L85" i="1" s="1"/>
  <c r="L47" i="1"/>
  <c r="L84" i="1" s="1"/>
  <c r="E88" i="1"/>
  <c r="E108" i="1" s="1"/>
  <c r="E90" i="1"/>
  <c r="E110" i="1" s="1"/>
  <c r="E86" i="1"/>
  <c r="E106" i="1" s="1"/>
  <c r="E67" i="1"/>
  <c r="M88" i="1"/>
  <c r="M108" i="1" s="1"/>
  <c r="M67" i="1"/>
  <c r="AJ34" i="4"/>
  <c r="D81" i="4"/>
  <c r="H81" i="4"/>
  <c r="L81" i="4"/>
  <c r="P81" i="4"/>
  <c r="T81" i="4"/>
  <c r="X81" i="4"/>
  <c r="AB81" i="4"/>
  <c r="AF81" i="4"/>
  <c r="AJ80" i="4"/>
  <c r="M92" i="1"/>
  <c r="AJ21" i="4"/>
  <c r="C81" i="4"/>
  <c r="G81" i="4"/>
  <c r="K81" i="4"/>
  <c r="O81" i="4"/>
  <c r="S81" i="4"/>
  <c r="W81" i="4"/>
  <c r="AA81" i="4"/>
  <c r="AE81" i="4"/>
  <c r="AI81" i="4"/>
  <c r="C84" i="1"/>
  <c r="C8" i="1"/>
  <c r="C85" i="1" s="1"/>
  <c r="M93" i="1"/>
  <c r="H88" i="1"/>
  <c r="H52" i="1"/>
  <c r="H53" i="1" s="1"/>
  <c r="H85" i="1" s="1"/>
  <c r="H47" i="1"/>
  <c r="J89" i="1"/>
  <c r="J109" i="1" s="1"/>
  <c r="I8" i="1"/>
  <c r="G18" i="1"/>
  <c r="I24" i="1"/>
  <c r="G30" i="1"/>
  <c r="I39" i="1"/>
  <c r="C62" i="1"/>
  <c r="G62" i="1"/>
  <c r="K62" i="1"/>
  <c r="C67" i="1"/>
  <c r="G72" i="1"/>
  <c r="K72" i="1"/>
  <c r="C77" i="1"/>
  <c r="G77" i="1"/>
  <c r="K77" i="1"/>
  <c r="C83" i="1"/>
  <c r="G83" i="1"/>
  <c r="K83" i="1"/>
  <c r="M86" i="1"/>
  <c r="M106" i="1" s="1"/>
  <c r="M90" i="1"/>
  <c r="M110" i="1" s="1"/>
  <c r="E94" i="1"/>
  <c r="B81" i="4"/>
  <c r="F81" i="4"/>
  <c r="J81" i="4"/>
  <c r="N81" i="4"/>
  <c r="R81" i="4"/>
  <c r="V81" i="4"/>
  <c r="Z81" i="4"/>
  <c r="AD81" i="4"/>
  <c r="AH81" i="4"/>
  <c r="G84" i="1"/>
  <c r="G8" i="1"/>
  <c r="G85" i="1" s="1"/>
  <c r="D52" i="1"/>
  <c r="D53" i="1" s="1"/>
  <c r="D85" i="1" s="1"/>
  <c r="D47" i="1"/>
  <c r="D84" i="1" s="1"/>
  <c r="F87" i="1"/>
  <c r="F107" i="1" s="1"/>
  <c r="F89" i="1"/>
  <c r="F109" i="1" s="1"/>
  <c r="E8" i="1"/>
  <c r="M8" i="1"/>
  <c r="M85" i="1" s="1"/>
  <c r="C18" i="1"/>
  <c r="K18" i="1"/>
  <c r="E24" i="1"/>
  <c r="M24" i="1"/>
  <c r="C30" i="1"/>
  <c r="K30" i="1"/>
  <c r="E39" i="1"/>
  <c r="M39" i="1"/>
  <c r="F52" i="1"/>
  <c r="F53" i="1" s="1"/>
  <c r="J52" i="1"/>
  <c r="J53" i="1" s="1"/>
  <c r="J85" i="1" s="1"/>
  <c r="C72" i="1"/>
  <c r="I84" i="1"/>
  <c r="D86" i="1"/>
  <c r="AJ51" i="4"/>
  <c r="J86" i="1"/>
  <c r="J106" i="1" s="1"/>
  <c r="G88" i="1"/>
  <c r="G108" i="1" s="1"/>
  <c r="L88" i="1"/>
  <c r="H94" i="1"/>
  <c r="K86" i="1"/>
  <c r="K106" i="1" s="1"/>
  <c r="C88" i="1"/>
  <c r="G90" i="1"/>
  <c r="G110" i="1" s="1"/>
  <c r="F47" i="1"/>
  <c r="F84" i="1" s="1"/>
  <c r="J47" i="1"/>
  <c r="J84" i="1" s="1"/>
  <c r="G67" i="1"/>
  <c r="K67" i="1"/>
  <c r="H84" i="1"/>
  <c r="E85" i="1" l="1"/>
  <c r="K87" i="1"/>
  <c r="K107" i="1" s="1"/>
  <c r="K93" i="1"/>
  <c r="K113" i="1" s="1"/>
  <c r="K89" i="1"/>
  <c r="K109" i="1" s="1"/>
  <c r="G91" i="1"/>
  <c r="G111" i="1" s="1"/>
  <c r="G89" i="1"/>
  <c r="G109" i="1" s="1"/>
  <c r="G87" i="1"/>
  <c r="G107" i="1" s="1"/>
  <c r="M89" i="1"/>
  <c r="M109" i="1" s="1"/>
  <c r="M91" i="1"/>
  <c r="M111" i="1" s="1"/>
  <c r="M87" i="1"/>
  <c r="M107" i="1" s="1"/>
  <c r="D87" i="1"/>
  <c r="L89" i="1"/>
  <c r="H89" i="1"/>
  <c r="C89" i="1"/>
  <c r="C91" i="1"/>
  <c r="I85" i="1"/>
  <c r="I87" i="1"/>
  <c r="E95" i="1"/>
  <c r="E91" i="1"/>
  <c r="E111" i="1" s="1"/>
  <c r="E87" i="1"/>
  <c r="E107" i="1" s="1"/>
  <c r="E89" i="1"/>
  <c r="E109" i="1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暴击影响(C)：
Final Damage (FD')
= DMG * C * 2.0 + DMG * (1 - C)
= 2DMG C + DMG - DMG C
= DMG C + DMG
= DMG(1 + C)
法术急速影响(H)：
Cast Time (CT)
= Original Cast (OC) / (1 + H)
Final Damage (FD)
= FD' * OC / CT
= FD' * OC / (OC / (1 + H))
= FD'(1 + H)
最终伤害
FD = DMG(1 + C)(1 + H)
最终DPS
DPS = DMG(1 + C)(1 + H)/OC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8" authorId="0" shapeId="0">
      <text>
        <r>
          <rPr>
            <sz val="10"/>
            <color rgb="FF000000"/>
            <rFont val="Arial"/>
          </rPr>
          <t>用于数据评估</t>
        </r>
      </text>
    </comment>
  </commentList>
</comments>
</file>

<file path=xl/sharedStrings.xml><?xml version="1.0" encoding="utf-8"?>
<sst xmlns="http://schemas.openxmlformats.org/spreadsheetml/2006/main" count="2603" uniqueCount="1511">
  <si>
    <t>攻击者命中</t>
  </si>
  <si>
    <t>持续时间</t>
  </si>
  <si>
    <t>备注</t>
  </si>
  <si>
    <t>战士</t>
  </si>
  <si>
    <t>0</t>
  </si>
  <si>
    <t>圣骑士</t>
  </si>
  <si>
    <t>猎人</t>
  </si>
  <si>
    <t>萨满</t>
  </si>
  <si>
    <t>盗贼</t>
  </si>
  <si>
    <t>德鲁伊</t>
  </si>
  <si>
    <t>法师</t>
  </si>
  <si>
    <t>牧师</t>
  </si>
  <si>
    <t>术士</t>
  </si>
  <si>
    <t>物理</t>
  </si>
  <si>
    <t>可暴击</t>
  </si>
  <si>
    <t>格挡，反伤，AOE仇恨</t>
  </si>
  <si>
    <t>可躲闪</t>
  </si>
  <si>
    <t>近战攻击</t>
  </si>
  <si>
    <t>远程攻击</t>
  </si>
  <si>
    <t>盾牌格挡</t>
  </si>
  <si>
    <t>DD</t>
  </si>
  <si>
    <t>阳炎之地</t>
  </si>
  <si>
    <t>秘法震击</t>
  </si>
  <si>
    <t>纷争</t>
  </si>
  <si>
    <t>割伤</t>
  </si>
  <si>
    <t>DOT</t>
  </si>
  <si>
    <t>DH</t>
  </si>
  <si>
    <t>HOT</t>
  </si>
  <si>
    <t>挡率</t>
  </si>
  <si>
    <t>血精灵防御者</t>
  </si>
  <si>
    <t>duration</t>
  </si>
  <si>
    <t>D</t>
  </si>
  <si>
    <t>DPS不够</t>
  </si>
  <si>
    <t>输入</t>
  </si>
  <si>
    <t>// Unit Type ID</t>
  </si>
  <si>
    <t>mainAttribute</t>
  </si>
  <si>
    <t>life</t>
  </si>
  <si>
    <t>simplified</t>
  </si>
  <si>
    <t>ID</t>
  </si>
  <si>
    <t>ap</t>
  </si>
  <si>
    <t>apr</t>
  </si>
  <si>
    <t>armor</t>
  </si>
  <si>
    <t>dodge</t>
  </si>
  <si>
    <t>blockRate</t>
  </si>
  <si>
    <t>blockPoint</t>
  </si>
  <si>
    <t>mdef</t>
  </si>
  <si>
    <t>attackCrit</t>
  </si>
  <si>
    <t>career</t>
  </si>
  <si>
    <t>icon</t>
  </si>
  <si>
    <t>DPS合适</t>
  </si>
  <si>
    <t>DPS过高</t>
  </si>
  <si>
    <t>LV1</t>
  </si>
  <si>
    <t>头像,名字</t>
  </si>
  <si>
    <t>称谓</t>
  </si>
  <si>
    <t>点数</t>
  </si>
  <si>
    <t>…………</t>
  </si>
  <si>
    <t>//第一仇恨</t>
  </si>
  <si>
    <t>头像名字</t>
  </si>
  <si>
    <t>普通攻击</t>
  </si>
  <si>
    <t>结果</t>
  </si>
  <si>
    <t>(暴击)</t>
  </si>
  <si>
    <t>利爪德鲁伊</t>
  </si>
  <si>
    <t>丛林守护者</t>
  </si>
  <si>
    <t>剑圣</t>
  </si>
  <si>
    <t>黑暗猎手</t>
  </si>
  <si>
    <t>寒冰法师</t>
  </si>
  <si>
    <t>地缚者</t>
  </si>
  <si>
    <t>流浪剑客</t>
  </si>
  <si>
    <t>异教徒</t>
  </si>
  <si>
    <t>定位</t>
  </si>
  <si>
    <t>闪避</t>
  </si>
  <si>
    <t>法反</t>
  </si>
  <si>
    <t>仇减</t>
  </si>
  <si>
    <t>昏迷</t>
  </si>
  <si>
    <t>打断</t>
  </si>
  <si>
    <t>攻驱</t>
  </si>
  <si>
    <t>防驱</t>
  </si>
  <si>
    <t>护甲</t>
  </si>
  <si>
    <t>免伤</t>
  </si>
  <si>
    <t>吸收</t>
  </si>
  <si>
    <t>吸血</t>
  </si>
  <si>
    <t>生命</t>
  </si>
  <si>
    <t>智力</t>
  </si>
  <si>
    <t>暴率</t>
  </si>
  <si>
    <t>增疗</t>
  </si>
  <si>
    <t>回蓝</t>
  </si>
  <si>
    <t>攻速</t>
  </si>
  <si>
    <t>法速</t>
  </si>
  <si>
    <t>物攻</t>
  </si>
  <si>
    <t>移速</t>
  </si>
  <si>
    <t>造伤</t>
  </si>
  <si>
    <t>*</t>
  </si>
  <si>
    <t>命中</t>
  </si>
  <si>
    <t>破甲</t>
  </si>
  <si>
    <t>降攻</t>
  </si>
  <si>
    <t>减速</t>
  </si>
  <si>
    <t>减疗</t>
  </si>
  <si>
    <t>魔抗</t>
  </si>
  <si>
    <t>割伤(DOT)</t>
  </si>
  <si>
    <t>裂伤</t>
  </si>
  <si>
    <t>荆棘护甲</t>
  </si>
  <si>
    <t>猛击</t>
  </si>
  <si>
    <t>挑战咆哮</t>
  </si>
  <si>
    <t>生命绽放(HOT)</t>
  </si>
  <si>
    <t>物理攻击</t>
  </si>
  <si>
    <t>法术攻击</t>
  </si>
  <si>
    <t>防御</t>
  </si>
  <si>
    <t>其他</t>
  </si>
  <si>
    <t>攻强</t>
  </si>
  <si>
    <t>法爆</t>
  </si>
  <si>
    <t>法术反射</t>
  </si>
  <si>
    <t>暴击</t>
  </si>
  <si>
    <t>急速</t>
  </si>
  <si>
    <t>躲闪率</t>
  </si>
  <si>
    <t>仇恨度</t>
  </si>
  <si>
    <t>生命绽放(DH)</t>
  </si>
  <si>
    <t>格挡率</t>
  </si>
  <si>
    <t>被控制</t>
  </si>
  <si>
    <t>回春术</t>
  </si>
  <si>
    <t>愈合(DH)</t>
  </si>
  <si>
    <t>格挡值</t>
  </si>
  <si>
    <t>受法伤</t>
  </si>
  <si>
    <t>愈合(HOT)</t>
  </si>
  <si>
    <t>受所有伤</t>
  </si>
  <si>
    <t>造成伤害</t>
  </si>
  <si>
    <t>迅捷治愈</t>
  </si>
  <si>
    <t>受治疗</t>
  </si>
  <si>
    <t>宁静</t>
  </si>
  <si>
    <t>闪耀之光</t>
  </si>
  <si>
    <t>攻击者暴击</t>
  </si>
  <si>
    <t>防御者躲闪</t>
  </si>
  <si>
    <t>防御者格挡</t>
  </si>
  <si>
    <t>圆桌和</t>
  </si>
  <si>
    <t>概率</t>
  </si>
  <si>
    <t>盾挡、盾反</t>
  </si>
  <si>
    <t>Creazy</t>
  </si>
  <si>
    <t>传说中的圣光</t>
  </si>
  <si>
    <t>Leejewelry</t>
  </si>
  <si>
    <t>雷洛亚</t>
  </si>
  <si>
    <t>Luckhell</t>
  </si>
  <si>
    <t>Lovingyy</t>
  </si>
  <si>
    <t>Comic</t>
  </si>
  <si>
    <t>爱玥之永恒</t>
  </si>
  <si>
    <t>Hengomaru</t>
  </si>
  <si>
    <t>沉默的容光</t>
  </si>
  <si>
    <t>怀念</t>
  </si>
  <si>
    <t>暗灵之杀手</t>
  </si>
  <si>
    <t>疯刃</t>
  </si>
  <si>
    <t>断章</t>
  </si>
  <si>
    <t>冰棱星雨</t>
  </si>
  <si>
    <t>白瞳阳炎</t>
  </si>
  <si>
    <t>笨笨小懒猫</t>
  </si>
  <si>
    <t>法师、萨满</t>
  </si>
  <si>
    <t>两口子</t>
  </si>
  <si>
    <t>螂琅战天</t>
  </si>
  <si>
    <t>娅菲</t>
  </si>
  <si>
    <t>苍雷</t>
  </si>
  <si>
    <t>星修</t>
  </si>
  <si>
    <t>皮皮</t>
  </si>
  <si>
    <t>爱吃糖的青蛙</t>
  </si>
  <si>
    <t>冰霜冷女寒刺</t>
  </si>
  <si>
    <t>不会杀生</t>
  </si>
  <si>
    <t>寂寞的手</t>
  </si>
  <si>
    <t>十个亿</t>
  </si>
  <si>
    <t>左手的正义</t>
  </si>
  <si>
    <t>迪路亚斯</t>
  </si>
  <si>
    <t>囧啊囧啊囧</t>
  </si>
  <si>
    <t>杀刃</t>
  </si>
  <si>
    <t>等待辰风</t>
  </si>
  <si>
    <t>东瓜</t>
  </si>
  <si>
    <t>開開俽俽</t>
  </si>
  <si>
    <t>书死</t>
  </si>
  <si>
    <t>兄弟我来顶</t>
  </si>
  <si>
    <t>天天拉西</t>
  </si>
  <si>
    <t>兄弟同心</t>
  </si>
  <si>
    <t>闪灵影</t>
  </si>
  <si>
    <t>躲闪</t>
  </si>
  <si>
    <t>疯清扬</t>
  </si>
  <si>
    <t>Evst</t>
  </si>
  <si>
    <t>丝拉尼</t>
  </si>
  <si>
    <t>Imnoone</t>
  </si>
  <si>
    <t>兄弟背后有贼</t>
  </si>
  <si>
    <t>兄弟缺德吗</t>
  </si>
  <si>
    <t>冷果冻</t>
  </si>
  <si>
    <t>光之希洛</t>
  </si>
  <si>
    <t>痛觉残留</t>
  </si>
  <si>
    <t>Paraworld</t>
  </si>
  <si>
    <t>Pkizt</t>
  </si>
  <si>
    <t>无法忘记</t>
  </si>
  <si>
    <t>蓝发之月</t>
  </si>
  <si>
    <t>魔女小丫头</t>
  </si>
  <si>
    <t>香浓的冰</t>
  </si>
  <si>
    <t>欣欣可可</t>
  </si>
  <si>
    <t>Xqzhuiyi</t>
  </si>
  <si>
    <t>光又光</t>
  </si>
  <si>
    <t>吴冥鼠辈</t>
  </si>
  <si>
    <t>小兽顾问</t>
  </si>
  <si>
    <t>雅格布布</t>
  </si>
  <si>
    <t>兄弟请叫我神</t>
  </si>
  <si>
    <t>因为爱所以矮</t>
  </si>
  <si>
    <t>肆虐者</t>
  </si>
  <si>
    <t>猪扒饭</t>
  </si>
  <si>
    <t>兄弟小心走火</t>
  </si>
  <si>
    <t>以德伏人</t>
  </si>
  <si>
    <t>Feibei</t>
  </si>
  <si>
    <t>兄弟要奶吗</t>
  </si>
  <si>
    <t>要你命八千</t>
  </si>
  <si>
    <t>野蛮速射</t>
  </si>
  <si>
    <t>法力魔术师</t>
  </si>
  <si>
    <t>追杀</t>
  </si>
  <si>
    <t>潴潴嘟嘟崽</t>
  </si>
  <si>
    <t>孤行天使</t>
  </si>
  <si>
    <t>风王格威赫</t>
  </si>
  <si>
    <t>克磅</t>
  </si>
  <si>
    <t>狂风震天</t>
  </si>
  <si>
    <t>1</t>
  </si>
  <si>
    <t>那一剑的温柔</t>
  </si>
  <si>
    <t>2</t>
  </si>
  <si>
    <t>3</t>
  </si>
  <si>
    <t>4</t>
  </si>
  <si>
    <t>5</t>
  </si>
  <si>
    <t>神圣之新</t>
  </si>
  <si>
    <t>6</t>
  </si>
  <si>
    <t>7</t>
  </si>
  <si>
    <t>小火鸡</t>
  </si>
  <si>
    <t>火蝙蝠</t>
  </si>
  <si>
    <t>人类</t>
  </si>
  <si>
    <t>暗夜精灵</t>
  </si>
  <si>
    <t>兽族</t>
  </si>
  <si>
    <t>船长</t>
  </si>
  <si>
    <t>火枪手</t>
  </si>
  <si>
    <t>奉献（被治疗回蓝）</t>
  </si>
  <si>
    <t>驱邪术(格挡，躲闪以后下次提升伤害)</t>
  </si>
  <si>
    <t>圣佑50%</t>
  </si>
  <si>
    <t>嘲讽</t>
  </si>
  <si>
    <t>巨魔巫医</t>
  </si>
  <si>
    <t>保命</t>
  </si>
  <si>
    <t>恶魔猎手</t>
  </si>
  <si>
    <t>反伤</t>
  </si>
  <si>
    <t>护甲光环</t>
  </si>
  <si>
    <t>血法师</t>
  </si>
  <si>
    <t>概率刷新盾挡</t>
  </si>
  <si>
    <t>破法者</t>
  </si>
  <si>
    <t>山丘之王</t>
  </si>
  <si>
    <t>锤子阿萨斯</t>
  </si>
  <si>
    <t>塞恩德里斯</t>
  </si>
  <si>
    <t>阿克蒙德</t>
  </si>
  <si>
    <t>守望者</t>
  </si>
  <si>
    <t>猛禽德鲁依</t>
  </si>
  <si>
    <t>巫妖</t>
  </si>
  <si>
    <t>信使</t>
  </si>
  <si>
    <t>不死族巫师</t>
  </si>
  <si>
    <t>戴林</t>
  </si>
  <si>
    <t>黑弓</t>
  </si>
  <si>
    <t>萨满祭司</t>
  </si>
  <si>
    <t>阿卡玛</t>
  </si>
  <si>
    <t>法里奥</t>
  </si>
  <si>
    <t>吉安娜</t>
  </si>
  <si>
    <t>巨魔影子牧师</t>
  </si>
  <si>
    <t>古尔丹</t>
  </si>
  <si>
    <t>牛头人酋长</t>
  </si>
  <si>
    <t>白发圣骑士</t>
  </si>
  <si>
    <t>巨魔猎头者</t>
  </si>
  <si>
    <t>灵魂行者</t>
  </si>
  <si>
    <t>森林巨魔</t>
  </si>
  <si>
    <t>牛头人</t>
  </si>
  <si>
    <t>女巫</t>
  </si>
  <si>
    <t>侍僧</t>
  </si>
  <si>
    <t>麦迪文</t>
  </si>
  <si>
    <t>格挡</t>
  </si>
  <si>
    <t>降低CD</t>
  </si>
  <si>
    <t>提升盾挡额外格挡概率</t>
  </si>
  <si>
    <t>提升伤害</t>
  </si>
  <si>
    <t>概率刷新驱邪</t>
  </si>
  <si>
    <t>削弱护甲</t>
  </si>
  <si>
    <t>皮糙肉厚，单体巨大仇恨</t>
  </si>
  <si>
    <t>利爪德鲁依</t>
  </si>
  <si>
    <t>熊形态</t>
  </si>
  <si>
    <t>旅行形态</t>
  </si>
  <si>
    <t>精灵之火</t>
  </si>
  <si>
    <t>回春术（效果不错）</t>
  </si>
  <si>
    <t>群嘲，挫志</t>
  </si>
  <si>
    <t>重殴</t>
  </si>
  <si>
    <t>芒果</t>
  </si>
  <si>
    <t>猛击[打断]</t>
  </si>
  <si>
    <t>[暴击光环]</t>
  </si>
  <si>
    <t>让流血目标立即出血，X伤害</t>
  </si>
  <si>
    <t>芒果提升其伤害X%</t>
  </si>
  <si>
    <t>提升效果</t>
  </si>
  <si>
    <t>延长DOT</t>
  </si>
  <si>
    <t>增加护甲</t>
  </si>
  <si>
    <t>提升仇恨</t>
  </si>
  <si>
    <t>使用后增加闪避</t>
  </si>
  <si>
    <t>被动增加HP上限</t>
  </si>
  <si>
    <t>缓慢治疗，友军防护BUFF</t>
  </si>
  <si>
    <t>植物人形态</t>
  </si>
  <si>
    <t>生命绽放</t>
  </si>
  <si>
    <t>回春</t>
  </si>
  <si>
    <t>大触(目标垂危大迅捷)</t>
  </si>
  <si>
    <t>小迅捷</t>
  </si>
  <si>
    <t>[爪子光环]</t>
  </si>
  <si>
    <t>BUFF和长HOT</t>
  </si>
  <si>
    <t>增加目标闪避</t>
  </si>
  <si>
    <t>延长生命之花、回春、愈合HOT</t>
  </si>
  <si>
    <t>增加X护甲</t>
  </si>
  <si>
    <t>治疗</t>
  </si>
  <si>
    <t>提升最终治疗</t>
  </si>
  <si>
    <t>回春会暴击并提升生命绽放最终暴击</t>
  </si>
  <si>
    <t>大迅捷CD缩短</t>
  </si>
  <si>
    <t>小迅捷保留X%HOT效果</t>
  </si>
  <si>
    <t>大量治疗</t>
  </si>
  <si>
    <t>大圣光</t>
  </si>
  <si>
    <t>小圣光</t>
  </si>
  <si>
    <t>神圣震击</t>
  </si>
  <si>
    <t>神恩</t>
  </si>
  <si>
    <t>道标</t>
  </si>
  <si>
    <t>目标BUFF</t>
  </si>
  <si>
    <t>提升急速</t>
  </si>
  <si>
    <t>降低仇恨</t>
  </si>
  <si>
    <t>提升目标护甲</t>
  </si>
  <si>
    <t>强力治疗</t>
  </si>
  <si>
    <t>概率下一次小圣光瞬发不耗蓝</t>
  </si>
  <si>
    <t>刷新道标</t>
  </si>
  <si>
    <t>降低大小圣光施法时间</t>
  </si>
  <si>
    <t>延长时间</t>
  </si>
  <si>
    <t>群刷，瞬间爆发</t>
  </si>
  <si>
    <t>快疗</t>
  </si>
  <si>
    <t>强疗</t>
  </si>
  <si>
    <t>盾</t>
  </si>
  <si>
    <t>治疗祷言</t>
  </si>
  <si>
    <t>愈合祷言</t>
  </si>
  <si>
    <t>[耐力光环]</t>
  </si>
  <si>
    <t>治疗强度</t>
  </si>
  <si>
    <t>提升吸收</t>
  </si>
  <si>
    <t>赋予极效，重伤目标受到额外极效</t>
  </si>
  <si>
    <t>更多耐力</t>
  </si>
  <si>
    <t>HPS</t>
  </si>
  <si>
    <t>触发瞬发强疗</t>
  </si>
  <si>
    <t>目标受到治疗提升</t>
  </si>
  <si>
    <t>降低施法时间</t>
  </si>
  <si>
    <t>目标HP少于X%则不离开</t>
  </si>
  <si>
    <t>单体伤害，高暴击，低速</t>
  </si>
  <si>
    <t>圣光术</t>
  </si>
  <si>
    <t>治疗术</t>
  </si>
  <si>
    <t>治疗术(AOE)</t>
  </si>
  <si>
    <t>英勇打击</t>
  </si>
  <si>
    <t>撕裂</t>
  </si>
  <si>
    <t>撕裂(DOT)</t>
  </si>
  <si>
    <t>致死打击</t>
  </si>
  <si>
    <t>斩杀</t>
  </si>
  <si>
    <t>拳击</t>
  </si>
  <si>
    <t>黑箭</t>
  </si>
  <si>
    <t>专注</t>
  </si>
  <si>
    <t>冰冻陷阱</t>
  </si>
  <si>
    <t>憎恶/女妖</t>
  </si>
  <si>
    <t>狂暴</t>
  </si>
  <si>
    <t>食尸鬼狂乱</t>
  </si>
  <si>
    <t>生命偷取</t>
  </si>
  <si>
    <t>忠诚仆从</t>
  </si>
  <si>
    <t>自动攻击</t>
  </si>
  <si>
    <t>默认生效间隔</t>
  </si>
  <si>
    <t>interval</t>
  </si>
  <si>
    <t>I</t>
  </si>
  <si>
    <t>单位急速</t>
  </si>
  <si>
    <t>haste</t>
  </si>
  <si>
    <t>H</t>
  </si>
  <si>
    <t>实际生效间隔</t>
  </si>
  <si>
    <t>actual interval</t>
  </si>
  <si>
    <t>AI</t>
  </si>
  <si>
    <t>=</t>
  </si>
  <si>
    <t>I / (1 + H)</t>
  </si>
  <si>
    <t>LV3</t>
  </si>
  <si>
    <t>生效次数</t>
  </si>
  <si>
    <t>tick</t>
  </si>
  <si>
    <t>T</t>
  </si>
  <si>
    <t>D / AI</t>
  </si>
  <si>
    <t>D(1 + H) / I</t>
  </si>
  <si>
    <t>ModelInfo.rg('h000',</t>
  </si>
  <si>
    <t>ATT_NON,</t>
  </si>
  <si>
    <t>49999,</t>
  </si>
  <si>
    <t>6,</t>
  </si>
  <si>
    <t>1,</t>
  </si>
  <si>
    <t>0,</t>
  </si>
  <si>
    <t>0.0,</t>
  </si>
  <si>
    <t>1.0,</t>
  </si>
  <si>
    <t>CAREER_TYPE_CREEP,</t>
  </si>
  <si>
    <t>"ReplaceableTextures\\CommandButtons\\BTNHeroPaladin.blp");</t>
  </si>
  <si>
    <t>ModelInfo.rg('h001',</t>
  </si>
  <si>
    <t>50000,</t>
  </si>
  <si>
    <t>"ReplaceableTextures\\CommandButtons\\BTNPeasant.blp");</t>
  </si>
  <si>
    <t>ModelInfo.rg('h002',</t>
  </si>
  <si>
    <t>300,</t>
  </si>
  <si>
    <t>"ReplaceableTextures\\CommandButtons\\BTNVengeanceIncarnate.blp");</t>
  </si>
  <si>
    <t>ModelInfo.rg('h003',</t>
  </si>
  <si>
    <t>"ReplaceableTextures\\CommandButtons\\BTNPandarenBrewmaster.blp");</t>
  </si>
  <si>
    <t>ModelInfo.rg('Hmkg',</t>
  </si>
  <si>
    <t>名称</t>
  </si>
  <si>
    <t>NAME</t>
  </si>
  <si>
    <t>COST</t>
  </si>
  <si>
    <t>CAST</t>
  </si>
  <si>
    <t>CD</t>
  </si>
  <si>
    <t>ORDER ID</t>
  </si>
  <si>
    <t>P</t>
  </si>
  <si>
    <t>ORDER TYPE</t>
  </si>
  <si>
    <t>EXTRA</t>
  </si>
  <si>
    <t>EXPORT</t>
  </si>
  <si>
    <t>ATT_STR,</t>
  </si>
  <si>
    <t>1059,</t>
  </si>
  <si>
    <t>2,</t>
  </si>
  <si>
    <t>10,</t>
  </si>
  <si>
    <t>39,</t>
  </si>
  <si>
    <t>0.06,</t>
  </si>
  <si>
    <t>0.19,</t>
  </si>
  <si>
    <t>12.0,</t>
  </si>
  <si>
    <t>0.75,</t>
  </si>
  <si>
    <t>0.05,</t>
  </si>
  <si>
    <t>CAREER_TYPE_TANK,</t>
  </si>
  <si>
    <t>"ReplaceableTextures\\CommandButtons\\BTNSpellBreaker.blp");</t>
  </si>
  <si>
    <t>马甲</t>
  </si>
  <si>
    <t>Dummy</t>
  </si>
  <si>
    <t>ORDER_TYPE_IMMEDIATE</t>
  </si>
  <si>
    <t>ModelInfo.rg('Hlgr',</t>
  </si>
  <si>
    <t>ATT_AGI,</t>
  </si>
  <si>
    <t>1279,</t>
  </si>
  <si>
    <t>42,</t>
  </si>
  <si>
    <t>0.15,</t>
  </si>
  <si>
    <t>"ReplaceableTextures\\CommandButtons\\BTNGrizzlyBear.blp");</t>
  </si>
  <si>
    <t>ModelInfo.rg('Emfr',</t>
  </si>
  <si>
    <t>ATT_INT,</t>
  </si>
  <si>
    <t>729,</t>
  </si>
  <si>
    <t>CAREER_TYPE_HEALER,</t>
  </si>
  <si>
    <t>"ReplaceableTextures\\CommandButtons\\BTNFurion.blp");</t>
  </si>
  <si>
    <t>ModelInfo.rg('Hart',</t>
  </si>
  <si>
    <t>679,</t>
  </si>
  <si>
    <t>18,</t>
  </si>
  <si>
    <t>0.2,</t>
  </si>
  <si>
    <t>20.0,</t>
  </si>
  <si>
    <t>"ReplaceableTextures\\CommandButtons\\BTNArthas.blp");</t>
  </si>
  <si>
    <t>ModelInfo.rg('Ofar',</t>
  </si>
  <si>
    <t>649,</t>
  </si>
  <si>
    <t>3,</t>
  </si>
  <si>
    <t>"ReplaceableTextures\\CommandButtons\\BTNPriest.blp");</t>
  </si>
  <si>
    <t>ModelInfo.rg('Obla',</t>
  </si>
  <si>
    <t>719,</t>
  </si>
  <si>
    <t>44,</t>
  </si>
  <si>
    <t>56,</t>
  </si>
  <si>
    <t>CAREER_TYPE_DPS,</t>
  </si>
  <si>
    <t>"ReplaceableTextures\\CommandButtons\\BTNHeroBlademaster.blp");</t>
  </si>
  <si>
    <t>ModelInfo.rg('Nbrn',</t>
  </si>
  <si>
    <t>61,</t>
  </si>
  <si>
    <t>16,</t>
  </si>
  <si>
    <t>7,</t>
  </si>
  <si>
    <t>0.10,</t>
  </si>
  <si>
    <t>"ReplaceableTextures\\CommandButtons\\BTNBansheeRanger.blp");</t>
  </si>
  <si>
    <t>ModelInfo.rg('ugho',</t>
  </si>
  <si>
    <t>599,</t>
  </si>
  <si>
    <t>12,</t>
  </si>
  <si>
    <t>0.25,</t>
  </si>
  <si>
    <t>0.35,</t>
  </si>
  <si>
    <t>CAREER_TYPE_MINION,</t>
  </si>
  <si>
    <t>"ReplaceableTextures\\CommandButtons\\BTNGhoul.blp");</t>
  </si>
  <si>
    <t>ModelInfo.rg('Hjai',</t>
  </si>
  <si>
    <t>阳炎风暴</t>
  </si>
  <si>
    <t>(50~150 + sp * 0.33) / fq + (50~150 + sp * 0.33) * (1 + ias + sh)</t>
  </si>
  <si>
    <t>"ReplaceableTextures\\CommandButtons\\BTNJaina.blp");</t>
  </si>
  <si>
    <t>ModelInfo.rg('Hapm',</t>
  </si>
  <si>
    <t>62,</t>
  </si>
  <si>
    <t>4,</t>
  </si>
  <si>
    <t>SIDATTACKLL</t>
  </si>
  <si>
    <t>13,</t>
  </si>
  <si>
    <t>(40~120 + sp * 1 + ap * 0.31) * (1+ sc) / fq</t>
  </si>
  <si>
    <t>吸血攻击</t>
  </si>
  <si>
    <t>Leech Attack</t>
  </si>
  <si>
    <t>Lacerate</t>
  </si>
  <si>
    <t>BUFF ID</t>
  </si>
  <si>
    <t>(25~75 + ap * 0.3) * (1+ c) / fq + (25~75 + ap * 0.25) * (1+ c) * (1 + ias) / intv</t>
  </si>
  <si>
    <t>0.12,</t>
  </si>
  <si>
    <t>"ReplaceableTextures\\CommandButtons\\BTNSpiritWalker.blp");</t>
  </si>
  <si>
    <t>类别</t>
  </si>
  <si>
    <t>ModelInfo.rg(UTID_EARTH_BINDER_ASC,</t>
  </si>
  <si>
    <t>Lifebloom</t>
  </si>
  <si>
    <t>(35~105 + sp * 0.23) * (1 + sc) * (1 + sh) + (100~300 + sp) * (1.5 + sc) / fq</t>
  </si>
  <si>
    <t>极性</t>
  </si>
  <si>
    <t>Last heal has 50% extra chance</t>
  </si>
  <si>
    <t>施法者</t>
  </si>
  <si>
    <t>Rejuvenation</t>
  </si>
  <si>
    <t>"ReplaceableTextures\\CommandButtons\\BTNRevenant.blp");</t>
  </si>
  <si>
    <t>(80~200 + sp) * (1 + sc) * (1 + sh) / intv</t>
  </si>
  <si>
    <t>SID_GENERAL_STUN</t>
  </si>
  <si>
    <t>受害者</t>
  </si>
  <si>
    <t>ModelInfo.rg('u000',</t>
  </si>
  <si>
    <t>99,</t>
  </si>
  <si>
    <t>Regrowth</t>
  </si>
  <si>
    <t>是护盾</t>
  </si>
  <si>
    <t>Stun</t>
  </si>
  <si>
    <t>输出</t>
  </si>
  <si>
    <t>(200~500 + sp * 1.2) * (1 + sc) * (1 + sh) / fq + (100~300 + sp) * (1 + sc) * (1 + sh) / intv</t>
  </si>
  <si>
    <t>周期</t>
  </si>
  <si>
    <t>持续</t>
  </si>
  <si>
    <t>Tranquility</t>
  </si>
  <si>
    <t>ORDER_TYPE_TARGET</t>
  </si>
  <si>
    <t>(200~400 + sp * 2) * (1 + sc) * (1 + sh) / fq</t>
  </si>
  <si>
    <t>bor</t>
  </si>
  <si>
    <t>fq = cd / dur</t>
  </si>
  <si>
    <t>boe</t>
  </si>
  <si>
    <t>"ReplaceableTextures\\CommandButtons\\BTNStasisTrap.blp");</t>
  </si>
  <si>
    <t>SID_HAUNT</t>
  </si>
  <si>
    <t>鬼哭狼嚎</t>
  </si>
  <si>
    <t>整数</t>
  </si>
  <si>
    <t>ModelInfo.rg('u001',</t>
  </si>
  <si>
    <t>i0</t>
  </si>
  <si>
    <t>Haunt</t>
  </si>
  <si>
    <t>Flash of Light</t>
  </si>
  <si>
    <t>i1</t>
  </si>
  <si>
    <t>i2</t>
  </si>
  <si>
    <t>(100~250 + sp) * (1.25~1.45 + sc) / fq</t>
  </si>
  <si>
    <t>Holy light 0.05~0.15 extra + flash of light 0.1~0.3 extra</t>
  </si>
  <si>
    <t>实数</t>
  </si>
  <si>
    <t>SIDHEALTESTER</t>
  </si>
  <si>
    <t>搞毛</t>
  </si>
  <si>
    <t>Fuck Around</t>
  </si>
  <si>
    <t>Holy Light</t>
  </si>
  <si>
    <t>效果ID</t>
  </si>
  <si>
    <t>(200~600 + sp) * (1.05~1.15 + sc) / fq</t>
  </si>
  <si>
    <t>Heal</t>
  </si>
  <si>
    <t>(100~250 + sp * 0.5) * (1 + sc) * (1 + sh) / intv</t>
  </si>
  <si>
    <t>"ReplaceableTextures\\CommandButtons\\BTNDryadDispelMagic.blp");</t>
  </si>
  <si>
    <t>OrderId("channel")</t>
  </si>
  <si>
    <t>Prayer of Healing</t>
  </si>
  <si>
    <t>(500~1400 + sp) * (1 + sc) * (1 + sh) / fq * factor</t>
  </si>
  <si>
    <t>factor ~= 0.5</t>
  </si>
  <si>
    <t>ModelInfo.rg('u002',</t>
  </si>
  <si>
    <t>Shield</t>
  </si>
  <si>
    <t>(200~500 + sp * 2) / fq</t>
  </si>
  <si>
    <t>fq = 10, or 4 if equiped with Benediction</t>
  </si>
  <si>
    <t>SIDSHIELDBLOCK</t>
  </si>
  <si>
    <t>"ReplaceableTextures\\CommandButtons\\BTNStaffOfNegation.blp");</t>
  </si>
  <si>
    <t>ModelInfo.rg('Edem',</t>
  </si>
  <si>
    <t>809,</t>
  </si>
  <si>
    <t>51,</t>
  </si>
  <si>
    <t>32,</t>
  </si>
  <si>
    <t>0.20,</t>
  </si>
  <si>
    <t>"ReplaceableTextures\\CommandButtons\\BTNHeroDemonHunter.blp");</t>
  </si>
  <si>
    <t>Frost Bolt</t>
  </si>
  <si>
    <t>(250~450 + sp) * (1 + sc) * (1 + sh) / fq * (1~1.15)</t>
  </si>
  <si>
    <t>ModelInfo.rg('Hblm',</t>
  </si>
  <si>
    <t>619,</t>
  </si>
  <si>
    <t>Blizzard</t>
  </si>
  <si>
    <t>(150~250 + sp * 0.2) * (1 + sc) * (1 + sh) * (1~1.15)</t>
  </si>
  <si>
    <t>盾牌格档</t>
  </si>
  <si>
    <t>Shield Block</t>
  </si>
  <si>
    <t>Storm Lash</t>
  </si>
  <si>
    <t>(sp + ap * (1.1~1.3)) * (1 + sc) * (1 + ias + sh) / fq</t>
  </si>
  <si>
    <t>"ReplaceableTextures\\CommandButtons\\BTNKelThuzad.blp");</t>
  </si>
  <si>
    <t>ModelInfo.rg(UTID_ARCH_TINKER,</t>
  </si>
  <si>
    <t>Earth Shock</t>
  </si>
  <si>
    <t>(150~350 + sp) * (1 + sc) / fq</t>
  </si>
  <si>
    <t>fq = 9 ~ 2</t>
  </si>
  <si>
    <t>Storm Totem</t>
  </si>
  <si>
    <t>(10~30 + sp * 0.1) * (1 + sh + ias) * (1 + sc) * (1.1~2) / fq</t>
  </si>
  <si>
    <t>Pain</t>
  </si>
  <si>
    <t>(100~160 + sp * 0.75) * (1 + sc) * (1 + sh) / intv</t>
  </si>
  <si>
    <t>Marrow Squeeze</t>
  </si>
  <si>
    <t>(100 + sp) * (1 + sc) * (1 + sh) / fq</t>
  </si>
  <si>
    <t>Mind Flay</t>
  </si>
  <si>
    <t>(75~115 + sp * 0.084) * (1 + sc) * (1 + sh)</t>
  </si>
  <si>
    <t>Death</t>
  </si>
  <si>
    <t>(maxhp * 0.1 + sp * 0.44) / fq</t>
  </si>
  <si>
    <t>42299,</t>
  </si>
  <si>
    <t>205,</t>
  </si>
  <si>
    <t>50,</t>
  </si>
  <si>
    <t>5,</t>
  </si>
  <si>
    <t>0.03,</t>
  </si>
  <si>
    <t>CAREER_TYPE_BOSS,</t>
  </si>
  <si>
    <t>"ReplaceableTextures\\CommandButtons\\BTNHeroTinker.blp").setScale(1.7);</t>
  </si>
  <si>
    <t>LV5</t>
  </si>
  <si>
    <t>LV5+装备</t>
  </si>
  <si>
    <t>寒冰箭</t>
  </si>
  <si>
    <t>坦克</t>
  </si>
  <si>
    <t>物理近战</t>
  </si>
  <si>
    <t>物理远程</t>
  </si>
  <si>
    <t>法术远程</t>
  </si>
  <si>
    <t>法术中远</t>
  </si>
  <si>
    <t>初始攻击强度*</t>
  </si>
  <si>
    <t>致死</t>
  </si>
  <si>
    <t>英勇打击（提升攻速）</t>
  </si>
  <si>
    <t>击倒(打断)</t>
  </si>
  <si>
    <t>挫志</t>
  </si>
  <si>
    <t>[物理攻击光环]</t>
  </si>
  <si>
    <t>强化技能</t>
  </si>
  <si>
    <t>目标受到额外物理暴击</t>
  </si>
  <si>
    <t>提升临界点</t>
  </si>
  <si>
    <t>减速，触发暴击</t>
  </si>
  <si>
    <t>DPS</t>
  </si>
  <si>
    <t>增加伤害</t>
  </si>
  <si>
    <t>暴击触发斩杀</t>
  </si>
  <si>
    <t>流血会暴击</t>
  </si>
  <si>
    <t>提升自身攻击力</t>
  </si>
  <si>
    <t>远程单体，控制</t>
  </si>
  <si>
    <t>稳固(暴击宠物下次暴击)</t>
  </si>
  <si>
    <t>守护(雄鹰, 蝰蛇)</t>
  </si>
  <si>
    <t>胁迫</t>
  </si>
  <si>
    <t>狂暴(宠物仇恨)</t>
  </si>
  <si>
    <t>概率连击</t>
  </si>
  <si>
    <t>提升AP/回蓝</t>
  </si>
  <si>
    <t>对被胁迫的目标伤害提升</t>
  </si>
  <si>
    <t>累积伤害，宠物伤害提升</t>
  </si>
  <si>
    <t>宠物附加伤害</t>
  </si>
  <si>
    <t>同时提升攻速</t>
  </si>
  <si>
    <t>光环，提升友军DPS的</t>
  </si>
  <si>
    <t>风暴打击</t>
  </si>
  <si>
    <t>大地震击</t>
  </si>
  <si>
    <t>净化(进攻防守)</t>
  </si>
  <si>
    <t>风怒TT</t>
  </si>
  <si>
    <t>火舌TT</t>
  </si>
  <si>
    <t>目标DEBUFF</t>
  </si>
  <si>
    <t>概率刷新大地震击且不耗蓝</t>
  </si>
  <si>
    <t>触发几率提升</t>
  </si>
  <si>
    <t>伤害带DOT</t>
  </si>
  <si>
    <t>光环与控制</t>
  </si>
  <si>
    <t>降低怪物仇恨列表2+</t>
  </si>
  <si>
    <t>攻击带被动晕</t>
  </si>
  <si>
    <t>急速光环</t>
  </si>
  <si>
    <t>近战控制，短时间爆发</t>
  </si>
  <si>
    <t>潜行，脱离战斗重置CD</t>
  </si>
  <si>
    <t>邪恶攻击</t>
  </si>
  <si>
    <t>剔骨</t>
  </si>
  <si>
    <t>肾击</t>
  </si>
  <si>
    <t>切割 ，剑舞</t>
  </si>
  <si>
    <t>闷棍</t>
  </si>
  <si>
    <t>偷袭</t>
  </si>
  <si>
    <t>锁喉</t>
  </si>
  <si>
    <t>AOE</t>
  </si>
  <si>
    <t>控制</t>
  </si>
  <si>
    <t>增加昏迷</t>
  </si>
  <si>
    <t>增强伤害，邪恶攻击和剔骨</t>
  </si>
  <si>
    <t>降低法力消耗，邪恶攻击和剔骨</t>
  </si>
  <si>
    <t>受到伤害增加</t>
  </si>
  <si>
    <t>延长持续时间</t>
  </si>
  <si>
    <t>控场，AOE</t>
  </si>
  <si>
    <t>反制[打断][法伤增幅]</t>
  </si>
  <si>
    <t>偷取</t>
  </si>
  <si>
    <t>暴雪</t>
  </si>
  <si>
    <t>冰环</t>
  </si>
  <si>
    <t>羊</t>
  </si>
  <si>
    <t>[智力光环]</t>
  </si>
  <si>
    <t>驱散，自身BUFF</t>
  </si>
  <si>
    <t>冰冷</t>
  </si>
  <si>
    <t>提升寒冷法术伤害</t>
  </si>
  <si>
    <t>降低寒冰箭施法时间</t>
  </si>
  <si>
    <t>扩大范围</t>
  </si>
  <si>
    <t>持续更久，碎裂减速</t>
  </si>
  <si>
    <t>秘法</t>
  </si>
  <si>
    <t>概率冻晕</t>
  </si>
  <si>
    <t>法伤额外增幅</t>
  </si>
  <si>
    <t>更久，概率打不醒</t>
  </si>
  <si>
    <t>更多智力</t>
  </si>
  <si>
    <t>友军回蓝，远程稳定单体</t>
  </si>
  <si>
    <t>鞭子，吸蓝</t>
  </si>
  <si>
    <t>心爆</t>
  </si>
  <si>
    <t>灭</t>
  </si>
  <si>
    <t>痛</t>
  </si>
  <si>
    <t>原地恐惧</t>
  </si>
  <si>
    <t>沉默[打断]</t>
  </si>
  <si>
    <t>辛多雷之盾</t>
  </si>
  <si>
    <t>法力控制</t>
  </si>
  <si>
    <t>目标有痛则同时恢复友军MP</t>
  </si>
  <si>
    <t>降低法力消耗，自身损毁与CD</t>
  </si>
  <si>
    <t>吸蓝恢复至蓝最少的友军</t>
  </si>
  <si>
    <t>法力燃烧</t>
  </si>
  <si>
    <t>伤害提升</t>
  </si>
  <si>
    <t>刷新心爆</t>
  </si>
  <si>
    <t>迅捷生效</t>
  </si>
  <si>
    <t>防御光环</t>
  </si>
  <si>
    <t>暴风雪</t>
  </si>
  <si>
    <t>冰冻新星</t>
  </si>
  <si>
    <t>变形术</t>
  </si>
  <si>
    <t>法术转移</t>
  </si>
  <si>
    <t>智慧导能</t>
  </si>
  <si>
    <t>净化术</t>
  </si>
  <si>
    <t>附魔图腾</t>
  </si>
  <si>
    <t>充能</t>
  </si>
  <si>
    <t>风之优雅</t>
  </si>
  <si>
    <t>ModelInfo.rg(UTID_ARCH_TINKER_MORPH,</t>
  </si>
  <si>
    <t>ModelInfo.rg(UTID_POCKET_FACTORY,</t>
  </si>
  <si>
    <t>1999,</t>
  </si>
  <si>
    <t>0.00,</t>
  </si>
  <si>
    <t>"ReplaceableTextures\\CommandButtons\\BTNPocketFactory.blp");</t>
  </si>
  <si>
    <t>ModelInfo.rg(UTID_CLOCKWORK_GOBLIN,</t>
  </si>
  <si>
    <t>9999,</t>
  </si>
  <si>
    <t>40,</t>
  </si>
  <si>
    <t>突袭</t>
  </si>
  <si>
    <t>剑舞</t>
  </si>
  <si>
    <t>潜行</t>
  </si>
  <si>
    <t>"ReplaceableTextures\\CommandButtons\\BTNClockWerkGoblin.blp");</t>
  </si>
  <si>
    <t>伏击</t>
  </si>
  <si>
    <t>ModelInfo.rg(UTIDNAGASEAWITCH,</t>
  </si>
  <si>
    <t>SIDSUNFIRESTORM</t>
  </si>
  <si>
    <t>Sunfire Storm</t>
  </si>
  <si>
    <t>痛苦</t>
  </si>
  <si>
    <t>SIDARCANESHOCK</t>
  </si>
  <si>
    <t>Arcane Shock</t>
  </si>
  <si>
    <t>.setCCC2(17,0,2).setCCC3(24,0,2)</t>
  </si>
  <si>
    <t>SIDDISCORD</t>
  </si>
  <si>
    <t>Discord</t>
  </si>
  <si>
    <t>.setCCC2(0,0,12).setCCC3(0,0,10)</t>
  </si>
  <si>
    <t>SIDSHIELDOFSINDOREI</t>
  </si>
  <si>
    <t>心爆术</t>
  </si>
  <si>
    <t>Shield of Sindorei</t>
  </si>
  <si>
    <t>精神鞭笞</t>
  </si>
  <si>
    <t>灭杀</t>
  </si>
  <si>
    <t>恐惧</t>
  </si>
  <si>
    <t>SID_LACERATE</t>
  </si>
  <si>
    <t>属性</t>
  </si>
  <si>
    <t>狂犬病</t>
  </si>
  <si>
    <t>OrderId("coldarrowstarg")</t>
  </si>
  <si>
    <t>啃食</t>
  </si>
  <si>
    <t>94899,</t>
  </si>
  <si>
    <t>自然反射</t>
  </si>
  <si>
    <t>190,</t>
  </si>
  <si>
    <t>野兽光环</t>
  </si>
  <si>
    <t>巫毒瓶</t>
  </si>
  <si>
    <t>初始攻击强度</t>
  </si>
  <si>
    <t>200,</t>
  </si>
  <si>
    <t>"ReplaceableTextures\\CommandButtons\\BTNNagaSeaWitch.blp").setScale(1.7);</t>
  </si>
  <si>
    <t>ModelInfo.rg(UTID_FLYING_SERPENT,</t>
  </si>
  <si>
    <t>1499,</t>
  </si>
  <si>
    <t>21,</t>
  </si>
  <si>
    <t>59,</t>
  </si>
  <si>
    <t>0.1,</t>
  </si>
  <si>
    <t>"ReplaceableTextures\\CommandButtons\\BTNWindSerpent.blp");</t>
  </si>
  <si>
    <t>ModelInfo.rg(UTIDTIDEBARON,</t>
  </si>
  <si>
    <t>99599,</t>
  </si>
  <si>
    <t>310,</t>
  </si>
  <si>
    <t>150,</t>
  </si>
  <si>
    <t>"ReplaceableTextures\\CommandButtons\\BTNNagaMyrmidonRoyalGuard.blp");</t>
  </si>
  <si>
    <t>ModelInfo.rg(UTIDTIDEBARONWATER,</t>
  </si>
  <si>
    <t>160,</t>
  </si>
  <si>
    <t>100,</t>
  </si>
  <si>
    <t>"ReplaceableTextures\\CommandButtons\\BTNSeaElemental.blp");</t>
  </si>
  <si>
    <t>ModelInfo.rg(UTIDWARLOCK,</t>
  </si>
  <si>
    <t>79899,</t>
  </si>
  <si>
    <t>170,</t>
  </si>
  <si>
    <t>20,</t>
  </si>
  <si>
    <t>"ReplaceableTextures\\CommandButtons\\BTNOrcWarlock.blp");</t>
  </si>
  <si>
    <t>ModelInfo.rg(UTID_LAVA_SPAWN,</t>
  </si>
  <si>
    <t>799,</t>
  </si>
  <si>
    <t>"ReplaceableTextures\\CommandButtons\\BTNLavaSpawn.blp");</t>
  </si>
  <si>
    <t>SID_SAVAGE_ROAR</t>
  </si>
  <si>
    <t>野蛮咆哮</t>
  </si>
  <si>
    <t>ModelInfo.rg(UTID_PIT_ARCHON,</t>
  </si>
  <si>
    <t>Savage Roar</t>
  </si>
  <si>
    <t>OrderId("purge")</t>
  </si>
  <si>
    <t>SID_FOREST_CURE</t>
  </si>
  <si>
    <t>丛林治愈</t>
  </si>
  <si>
    <t>Forest Cure</t>
  </si>
  <si>
    <t>OrderId("deathcoil")</t>
  </si>
  <si>
    <t>SID_NATURAL_REFLEX</t>
  </si>
  <si>
    <t>Natural Reflex</t>
  </si>
  <si>
    <t>OrderId("dispel")</t>
  </si>
  <si>
    <t>SID_SURVIVAL_INSTINCTS</t>
  </si>
  <si>
    <t>生存本能</t>
  </si>
  <si>
    <t>Survival Instincts</t>
  </si>
  <si>
    <t>OrderId("cripple")</t>
  </si>
  <si>
    <t>SIDLIFEBLOOM</t>
  </si>
  <si>
    <t>愈合</t>
  </si>
  <si>
    <t>基础伤害</t>
  </si>
  <si>
    <t>Life Bloom</t>
  </si>
  <si>
    <t>SIDREJUVENATION</t>
  </si>
  <si>
    <t>OrderId("rejuvination")</t>
  </si>
  <si>
    <t>.setCCC2(110,0,1).setCCC3(145,0,1)</t>
  </si>
  <si>
    <t>SIDREGROWTH</t>
  </si>
  <si>
    <t>449899,</t>
  </si>
  <si>
    <t>OrderId("healingwave")</t>
  </si>
  <si>
    <t>.setCCC2(120,3,0).setCCC3(140,3,0)</t>
  </si>
  <si>
    <t>SIDSWIFTMEND</t>
  </si>
  <si>
    <t>Swift Mend</t>
  </si>
  <si>
    <t>OrderId("replenishlife")</t>
  </si>
  <si>
    <t>SIDTRANQUILITY</t>
  </si>
  <si>
    <t>OrderId("tranquility")</t>
  </si>
  <si>
    <t>生命值</t>
  </si>
  <si>
    <t>伤害骰子数量</t>
  </si>
  <si>
    <t>SIDTRANQUILITY1</t>
  </si>
  <si>
    <t>攻击下限</t>
  </si>
  <si>
    <t>伤害骰子面数</t>
  </si>
  <si>
    <t>SIDFLASHLIGHT</t>
  </si>
  <si>
    <t>攻击上限</t>
  </si>
  <si>
    <t>Flash Light</t>
  </si>
  <si>
    <t>MI.ap</t>
  </si>
  <si>
    <t>OrderId("innerfire")</t>
  </si>
  <si>
    <t>SIDFLASHLIGHT1</t>
  </si>
  <si>
    <t>SIDHOLYLIGHT</t>
  </si>
  <si>
    <t>OrderId("holybolt")</t>
  </si>
  <si>
    <t>.setCCC2(115,2.6,0).setCCC3(130,2.6,0)</t>
  </si>
  <si>
    <t>SIDHOLYLIGHT1</t>
  </si>
  <si>
    <t>OrderId("curse")</t>
  </si>
  <si>
    <t>SIDHOLYSHOCK</t>
  </si>
  <si>
    <t>Holy Shock</t>
  </si>
  <si>
    <t>OrderId("resurrection")</t>
  </si>
  <si>
    <t>.setCCC2(150,0,15).setCCC3(200,0,15)</t>
  </si>
  <si>
    <t>MI.apr</t>
  </si>
  <si>
    <t>SIDDIVINEFAVOR</t>
  </si>
  <si>
    <t>Divine Favor</t>
  </si>
  <si>
    <t>OrderId("massteleport")</t>
  </si>
  <si>
    <t>.setCCC2(50,0,18).setCCC3(50,0,16)</t>
  </si>
  <si>
    <t>MI.life</t>
  </si>
  <si>
    <t>SIDBEACONOFLIGHT</t>
  </si>
  <si>
    <t>圣光印记</t>
  </si>
  <si>
    <t>Beacon of Light</t>
  </si>
  <si>
    <t>OrderId("summonphoenix")</t>
  </si>
  <si>
    <t>伤害名称</t>
  </si>
  <si>
    <t>SIDHEAL</t>
  </si>
  <si>
    <t>属性成长攻强</t>
  </si>
  <si>
    <t>暗牧</t>
  </si>
  <si>
    <t>心灵震爆</t>
  </si>
  <si>
    <t>风暴鞭笞</t>
  </si>
  <si>
    <t>闪电图腾</t>
  </si>
  <si>
    <t>A</t>
  </si>
  <si>
    <t>740,</t>
  </si>
  <si>
    <t>500,</t>
  </si>
  <si>
    <t>"ReplaceableTextures\\CommandButtons\\BTNHeroCryptLord.blp").setScale(1.7);</t>
  </si>
  <si>
    <t>ModelInfo.rg(UTID_SPIKE,</t>
  </si>
  <si>
    <t>2999,</t>
  </si>
  <si>
    <t>食尸鬼</t>
  </si>
  <si>
    <t>"ReplaceableTextures\\CommandButtons\\BTNImpale.blp");</t>
  </si>
  <si>
    <t>ModelInfo.rg(UTID_POISONOUS_CRAWLER,</t>
  </si>
  <si>
    <t>4999,</t>
  </si>
  <si>
    <t>"ReplaceableTextures\\CommandButtons\\BTNCryptFiend.blp");</t>
  </si>
  <si>
    <t>ModelInfo.rg(UTID_ABOMINATION,</t>
  </si>
  <si>
    <t>19999,</t>
  </si>
  <si>
    <t>装备属性攻强</t>
  </si>
  <si>
    <t>"ReplaceableTextures\\CommandButtons\\BTNAbomination.blp");</t>
  </si>
  <si>
    <t>ModelInfo.rg(UTID_WRAITH,</t>
  </si>
  <si>
    <t>499,</t>
  </si>
  <si>
    <t>1.00,</t>
  </si>
  <si>
    <t>"ReplaceableTextures\\CommandButtons\\BTNShade.blp");</t>
  </si>
  <si>
    <t>ModelInfo.rg(UTIDHEXLORD,</t>
  </si>
  <si>
    <t>350,</t>
  </si>
  <si>
    <t>"ReplaceableTextures\\CommandButtons\\BTNShadowHunter.blp");</t>
  </si>
  <si>
    <t>ModelInfo.rg(UTID_GOD_OF_DEATH,</t>
  </si>
  <si>
    <t>1199499,</t>
  </si>
  <si>
    <t>15,</t>
  </si>
  <si>
    <t>100.0,</t>
  </si>
  <si>
    <t>"ReplaceableTextures\\CommandButtons\\BTNForgottenOne.blp");</t>
  </si>
  <si>
    <t>ModelInfo.rg(UTID_NAGA_SIREN,</t>
  </si>
  <si>
    <t>装备攻强</t>
  </si>
  <si>
    <t>6499,</t>
  </si>
  <si>
    <t>最大攻强</t>
  </si>
  <si>
    <t>.setCCC2(100,0,1).setCCC3(125,0,1)</t>
  </si>
  <si>
    <t>SIDPRAYEROFHEALING</t>
  </si>
  <si>
    <t>OrderId("blizzard")</t>
  </si>
  <si>
    <t>ORDER_TYPE_POINT</t>
  </si>
  <si>
    <t>伤害量</t>
  </si>
  <si>
    <t>.setCCC2(100,2.1,0).setCCC3(100,1.8,0)</t>
  </si>
  <si>
    <t>百分比</t>
  </si>
  <si>
    <t>治疗名称</t>
  </si>
  <si>
    <t>治疗量</t>
  </si>
  <si>
    <t>a</t>
  </si>
  <si>
    <t>SIDSHIELD</t>
  </si>
  <si>
    <t>护盾术</t>
  </si>
  <si>
    <t>b</t>
  </si>
  <si>
    <t>.setCCC2(125,0,4).setCCC3(150,0,4)</t>
  </si>
  <si>
    <t>c</t>
  </si>
  <si>
    <t>合计</t>
  </si>
  <si>
    <t>BID_SHIELD</t>
  </si>
  <si>
    <t>d</t>
  </si>
  <si>
    <t>e</t>
  </si>
  <si>
    <t>SIDPRAYEROFMENDING</t>
  </si>
  <si>
    <t>f</t>
  </si>
  <si>
    <t>Prayer of Mending</t>
  </si>
  <si>
    <t>8</t>
  </si>
  <si>
    <t>g</t>
  </si>
  <si>
    <t>.setCCC2(85,0,7).setCCC3(95,0,5)</t>
  </si>
  <si>
    <t>9</t>
  </si>
  <si>
    <t>SIDDISPEL</t>
  </si>
  <si>
    <t>10</t>
  </si>
  <si>
    <t>驱散魔法</t>
  </si>
  <si>
    <t>Dispel</t>
  </si>
  <si>
    <t>.setCCC2(60,0,3).setCCC3(75,0,3)</t>
  </si>
  <si>
    <t>11</t>
  </si>
  <si>
    <t>12</t>
  </si>
  <si>
    <t>SIDDARKARROW</t>
  </si>
  <si>
    <t>13</t>
  </si>
  <si>
    <t>250,</t>
  </si>
  <si>
    <t>"ReplaceableTextures\\CommandButtons\\BTNSeaWitch.blp");</t>
  </si>
  <si>
    <t>ModelInfo.rg(UTID_NAGA_TIDE_PRIEST,</t>
  </si>
  <si>
    <t>7499,</t>
  </si>
  <si>
    <t>"ReplaceableTextures\\CommandButtons\\BTNNagaSummoner.blp");</t>
  </si>
  <si>
    <t>ModelInfo.rg(UTID_NTR_HEALING_WARD,</t>
  </si>
  <si>
    <t>249,</t>
  </si>
  <si>
    <t>"ReplaceableTextures\\CommandButtons\\BTNHealingWard.blp");</t>
  </si>
  <si>
    <t>ModelInfo.rg(UTID_NTR_PROTECTION_WARD,</t>
  </si>
  <si>
    <t>Black Arrow</t>
  </si>
  <si>
    <t>OrderId("thunderbolt")</t>
  </si>
  <si>
    <t>"ReplaceableTextures\\CommandButtons\\BTNBigBadVoodooSpell.blp");</t>
  </si>
  <si>
    <t>.setCCC2(5,0,5).setCCC2(6,0,5)</t>
  </si>
  <si>
    <t>ModelInfo.rg(UTID_NAGA_MYRMIDON,</t>
  </si>
  <si>
    <t>8199,</t>
  </si>
  <si>
    <t>30.0,</t>
  </si>
  <si>
    <t>"ReplaceableTextures\\CommandButtons\\BTNNagaMyrmidon.blp");</t>
  </si>
  <si>
    <t>ModelInfo.rg(UTID_NAGA_ROYAL_GUARD,</t>
  </si>
  <si>
    <t>9499,</t>
  </si>
  <si>
    <t>ModelInfo.rg(UTID_SEA_LIZARD,</t>
  </si>
  <si>
    <t>"ReplaceableTextures\\CommandButtons\\BTNSnapDragon.blp");</t>
  </si>
  <si>
    <t>ModelInfo.rg(UTID_MURLOC_SLAVE,</t>
  </si>
  <si>
    <t>0.02,</t>
  </si>
  <si>
    <t>"ReplaceableTextures\\CommandButtons\\BTNMurgalSlave.blp");</t>
  </si>
  <si>
    <t>ModelInfo.rg(UTID_WIND_SERPENT,</t>
  </si>
  <si>
    <t>8249,</t>
  </si>
  <si>
    <t>275,</t>
  </si>
  <si>
    <t>125,</t>
  </si>
  <si>
    <t>ModelInfo.rg('n001',</t>
  </si>
  <si>
    <t>"ReplaceableTextures\\CommandButtons\\BTNChaosWarlock.blp");</t>
  </si>
  <si>
    <t>SIDCONCERNTRATION</t>
  </si>
  <si>
    <t>Concerntration</t>
  </si>
  <si>
    <t>OrderId("thunderclap")</t>
  </si>
  <si>
    <t>SIDFREEZINGTRAP</t>
  </si>
  <si>
    <t>Freezing Trap</t>
  </si>
  <si>
    <t>.setCCC2(0,0,13).setCCC3(0,0,10)</t>
  </si>
  <si>
    <t>SIDPOWEROFABOMINATION</t>
  </si>
  <si>
    <t>憎恶之力</t>
  </si>
  <si>
    <t>Power of Abomination</t>
  </si>
  <si>
    <t>OID_IMMOLATIONON</t>
  </si>
  <si>
    <t>SIDDEATHPACT</t>
  </si>
  <si>
    <t>死亡契约</t>
  </si>
  <si>
    <t>Death Pact</t>
  </si>
  <si>
    <t>OrderId("stomp")</t>
  </si>
  <si>
    <t>SIDSUMMONGHOUL</t>
  </si>
  <si>
    <t>食尸鬼仆从</t>
  </si>
  <si>
    <t>Summon Ghoul</t>
  </si>
  <si>
    <t>.setCCC2(0,0,45).setCCC3(0,0,30)</t>
  </si>
  <si>
    <t>物理免伤</t>
  </si>
  <si>
    <t>力量</t>
  </si>
  <si>
    <t>SIDLIFELEECH</t>
  </si>
  <si>
    <t>Life Leech</t>
  </si>
  <si>
    <t>SIDHEROICSTRIKE</t>
  </si>
  <si>
    <t>Heroic Strike</t>
  </si>
  <si>
    <t>SIDREND</t>
  </si>
  <si>
    <t>Rend</t>
  </si>
  <si>
    <t>OrderId("whirlwind")</t>
  </si>
  <si>
    <t>SIDOVERPOWER</t>
  </si>
  <si>
    <t>压制</t>
  </si>
  <si>
    <t>Overpower</t>
  </si>
  <si>
    <t>OrderId("windwalk")</t>
  </si>
  <si>
    <t>SIDMORTALSTRIKE</t>
  </si>
  <si>
    <t>Mortal Strike</t>
  </si>
  <si>
    <t>OrderId("drunkenhaze")</t>
  </si>
  <si>
    <t>.setCCC2(25,0,8).setCCC3(35,0,7)</t>
  </si>
  <si>
    <t>SIDEXECUTELEARN</t>
  </si>
  <si>
    <t>Execute</t>
  </si>
  <si>
    <t>SIDEXECUTESTART</t>
  </si>
  <si>
    <t>OrderId("spiritwolf")</t>
  </si>
  <si>
    <t>力量成长</t>
  </si>
  <si>
    <t>装备力量</t>
  </si>
  <si>
    <t>SIDEXECUTE1</t>
  </si>
  <si>
    <t>初始生命*</t>
  </si>
  <si>
    <t>医疗术</t>
  </si>
  <si>
    <t>SIDEXECUTE2</t>
  </si>
  <si>
    <t>OrderId("slow")</t>
  </si>
  <si>
    <t>SIDEXECUTE3</t>
  </si>
  <si>
    <t>SIDEXECUTE4</t>
  </si>
  <si>
    <t>OrderId("voodoo")</t>
  </si>
  <si>
    <t>SIDEXECUTEEND</t>
  </si>
  <si>
    <t>OrderId("frostarmor")</t>
  </si>
  <si>
    <t>SIDFROSTBOLT</t>
  </si>
  <si>
    <t>韧性光环</t>
  </si>
  <si>
    <t>OrderId("heal")</t>
  </si>
  <si>
    <t>.setCCC2(30,2,0).setCCC3(45,2,0)</t>
  </si>
  <si>
    <t>初始生命</t>
  </si>
  <si>
    <t>SIDBLIZZARD</t>
  </si>
  <si>
    <t>SIDBLIZZARD1</t>
  </si>
  <si>
    <t>SIDFROSTNOVA</t>
  </si>
  <si>
    <t>力量成长生命</t>
  </si>
  <si>
    <t>Frost Nova</t>
  </si>
  <si>
    <t>OrderId("frostnova")</t>
  </si>
  <si>
    <t>SIDPOLYMORPH</t>
  </si>
  <si>
    <t>Polymorph</t>
  </si>
  <si>
    <t>OrderId("polymorph")</t>
  </si>
  <si>
    <t>.setCCC2(25,0,22).setCCC3(25,0,14)</t>
  </si>
  <si>
    <t>SIDPOLYMORPHDUMMY</t>
  </si>
  <si>
    <t>OrderId("hex")</t>
  </si>
  <si>
    <t>装备力量生命</t>
  </si>
  <si>
    <t>SIDSPELLTRANSFER</t>
  </si>
  <si>
    <t>Spell Transfer</t>
  </si>
  <si>
    <t>.setCCC2(210,0,3).setCCC3(350,0,1)</t>
  </si>
  <si>
    <t>SIDINTELLIGENCECHANNEL</t>
  </si>
  <si>
    <t>Intelligence Channel</t>
  </si>
  <si>
    <t>SID_STORM_LASH</t>
  </si>
  <si>
    <t>OrderId("forkedlightning")</t>
  </si>
  <si>
    <t>.setCCC2(13,2,0).setCCC3(16,2,0)</t>
  </si>
  <si>
    <t>装备生命</t>
  </si>
  <si>
    <t>SIDSTORMSTRIKE</t>
  </si>
  <si>
    <t>Storm Strike</t>
  </si>
  <si>
    <t>SIDEARTHSHOCK</t>
  </si>
  <si>
    <t>.setCCC2(95,0,9).setCCC3(105,0,9)</t>
  </si>
  <si>
    <t>SIDEARTHSHOCK1</t>
  </si>
  <si>
    <t>最大生命</t>
  </si>
  <si>
    <t>.setCCC2(0,0,9).setCCC3(0,0,9)</t>
  </si>
  <si>
    <t>SIDPURGE</t>
  </si>
  <si>
    <t>Purge</t>
  </si>
  <si>
    <t>SIDENCHANTEDTOTEM</t>
  </si>
  <si>
    <t>Enchanted Totem</t>
  </si>
  <si>
    <t>OrderId("healingward")</t>
  </si>
  <si>
    <t>SIDLIGHTNINGTOTEM</t>
  </si>
  <si>
    <t>Lightning Totem</t>
  </si>
  <si>
    <t>SIDTORRENTTOTEM</t>
  </si>
  <si>
    <t>激流图腾</t>
  </si>
  <si>
    <t>Torrent Totem</t>
  </si>
  <si>
    <t>OrderId("flamestrike")</t>
  </si>
  <si>
    <t>SIDEARTHBINDTOTEM</t>
  </si>
  <si>
    <t>地缚图腾</t>
  </si>
  <si>
    <t>Earthbind Totem</t>
  </si>
  <si>
    <t>SID_ASCENDANCE</t>
  </si>
  <si>
    <t>升腾</t>
  </si>
  <si>
    <t>Ascendance</t>
  </si>
  <si>
    <t>OrderId("metamorphosis")</t>
  </si>
  <si>
    <t>SIDSINISTERSTRIKE</t>
  </si>
  <si>
    <t>Sinister Strike</t>
  </si>
  <si>
    <t>SIDEVISCERATE</t>
  </si>
  <si>
    <t>Eviscerate</t>
  </si>
  <si>
    <t>OrderId("impale")</t>
  </si>
  <si>
    <t>SIDASSAULT</t>
  </si>
  <si>
    <t>Assault</t>
  </si>
  <si>
    <t>勇气光环</t>
  </si>
  <si>
    <t>SIDBLADEFLURRY</t>
  </si>
  <si>
    <t>Blade Flurry</t>
  </si>
  <si>
    <t>OrderId("starfall")</t>
  </si>
  <si>
    <t>.setCCC2(0,0,26).setCCC2(0,0,22)</t>
  </si>
  <si>
    <t>初始格挡率*</t>
  </si>
  <si>
    <t>SIDSTEALTH</t>
  </si>
  <si>
    <t>初始格挡率</t>
  </si>
  <si>
    <t>Stealth</t>
  </si>
  <si>
    <t>OrderId("cyclone")</t>
  </si>
  <si>
    <t>.setCCC2(0,0,35).setCCC2(0,0,25)</t>
  </si>
  <si>
    <t>SIDGARROTE</t>
  </si>
  <si>
    <t>绞喉</t>
  </si>
  <si>
    <t>Garrote</t>
  </si>
  <si>
    <t>OrderId("shadowstrike")</t>
  </si>
  <si>
    <t>SIDAMBUSH</t>
  </si>
  <si>
    <t>Ambush</t>
  </si>
  <si>
    <t>SIDPAIN</t>
  </si>
  <si>
    <t>暗言字：痛</t>
  </si>
  <si>
    <t>力量成长格挡率</t>
  </si>
  <si>
    <t>Shadow Word Pain</t>
  </si>
  <si>
    <t>.setCCC2(115,0,2).setCCC3(130,0,2)</t>
  </si>
  <si>
    <t>SIDMARROWSQUEEZE</t>
  </si>
  <si>
    <t>精髓榨取</t>
  </si>
  <si>
    <t>.setCCC2(130,2.0,0).setCCC3(190,1.7,0)</t>
  </si>
  <si>
    <t>SIDMINDFLAY</t>
  </si>
  <si>
    <t>装备力量格挡率</t>
  </si>
  <si>
    <t>SIDDEATH</t>
  </si>
  <si>
    <t>暗言字：死</t>
  </si>
  <si>
    <t>Shadow Word Death</t>
  </si>
  <si>
    <t>SIDTERROR</t>
  </si>
  <si>
    <t>暗言字：惧</t>
  </si>
  <si>
    <t>Shadow Word Terror</t>
  </si>
  <si>
    <t>OrderId("unholyfrenzy")</t>
  </si>
  <si>
    <t>装备格挡率</t>
  </si>
  <si>
    <t>SIDFRENZYCREEP</t>
  </si>
  <si>
    <t>激怒</t>
  </si>
  <si>
    <t>Frenzy</t>
  </si>
  <si>
    <t>SIDRAGECREEP</t>
  </si>
  <si>
    <t>Rage</t>
  </si>
  <si>
    <t>OrderId("charm")</t>
  </si>
  <si>
    <t>SID_GRIP_OF_STATIC_ELECTRICITY</t>
  </si>
  <si>
    <t>静电之握</t>
  </si>
  <si>
    <t>Grip of Static Electricity</t>
  </si>
  <si>
    <t>SID_PULSE_BOMB</t>
  </si>
  <si>
    <t>脉冲爆弹</t>
  </si>
  <si>
    <t>Pulse Bomb</t>
  </si>
  <si>
    <t>SID_LASER_BEAM</t>
  </si>
  <si>
    <t>激光射线</t>
  </si>
  <si>
    <t>Laser Beam</t>
  </si>
  <si>
    <t>SID_TINKER_MORPH</t>
  </si>
  <si>
    <t>坦克形态</t>
  </si>
  <si>
    <t>Tank Form</t>
  </si>
  <si>
    <t>OID_BEARFORM</t>
  </si>
  <si>
    <t>SID_LIGHTNING_SHIELD</t>
  </si>
  <si>
    <t>最大格挡率</t>
  </si>
  <si>
    <t>闪电护盾</t>
  </si>
  <si>
    <t>Lightning Shield</t>
  </si>
  <si>
    <t>OrderId("lightningshield")</t>
  </si>
  <si>
    <t>SID_POCKET_FACTORY</t>
  </si>
  <si>
    <t>口袋工厂</t>
  </si>
  <si>
    <t>Pocket Factory</t>
  </si>
  <si>
    <t>OrderId("summonfactory")</t>
  </si>
  <si>
    <t>SID_SUMMON_CLOCKWORK_GOBLIN</t>
  </si>
  <si>
    <t>生产人工地精</t>
  </si>
  <si>
    <t>Summon Clockwork Goblin</t>
  </si>
  <si>
    <t>邪能灌注</t>
  </si>
  <si>
    <t>SID_SELF_DESTRUCT</t>
  </si>
  <si>
    <t>自爆</t>
  </si>
  <si>
    <t>Self Destruct</t>
  </si>
  <si>
    <t>OrderId("selfdestruct")</t>
  </si>
  <si>
    <t>SID_CLUSTER_ROCKETS</t>
  </si>
  <si>
    <t>火箭群</t>
  </si>
  <si>
    <t>Cluster Rockets</t>
  </si>
  <si>
    <t>OrderId("clusterrockets")</t>
  </si>
  <si>
    <t>初始格挡值*</t>
  </si>
  <si>
    <t>SID_FUCKED_LIGHTNING</t>
  </si>
  <si>
    <t>叉状闪电</t>
  </si>
  <si>
    <t>Forked Lightning</t>
  </si>
  <si>
    <t>SID_STRONG_BREEZE</t>
  </si>
  <si>
    <t>强风</t>
  </si>
  <si>
    <t>Strong Breeze</t>
  </si>
  <si>
    <t>SID_SUMMON_SERPENTS</t>
  </si>
  <si>
    <t>召唤飞蛇</t>
  </si>
  <si>
    <t>Summon Serpents</t>
  </si>
  <si>
    <t>初始格挡值</t>
  </si>
  <si>
    <t>SID_THUNDER_STORM</t>
  </si>
  <si>
    <t>雷电风暴</t>
  </si>
  <si>
    <t>Thunder Storm</t>
  </si>
  <si>
    <t>SIDALKALINEWATER</t>
  </si>
  <si>
    <t>盐碱之水</t>
  </si>
  <si>
    <t>Alkaline Water</t>
  </si>
  <si>
    <t>SIDTIDE</t>
  </si>
  <si>
    <t>潮汐</t>
  </si>
  <si>
    <t>Tide</t>
  </si>
  <si>
    <t>SIDTIDEBARONMORPH</t>
  </si>
  <si>
    <t>潮汐形态</t>
  </si>
  <si>
    <t>Tidal Form</t>
  </si>
  <si>
    <t>SIDTEARUP</t>
  </si>
  <si>
    <t>Tear Up</t>
  </si>
  <si>
    <t>SIDLANCINATE</t>
  </si>
  <si>
    <t>刺裂</t>
  </si>
  <si>
    <t>Lancinate</t>
  </si>
  <si>
    <t>力量成长格挡值</t>
  </si>
  <si>
    <t>SIDRASPYROAR</t>
  </si>
  <si>
    <t>刺耳咆哮</t>
  </si>
  <si>
    <t>Raspy Roar</t>
  </si>
  <si>
    <t>SIDRASPYROARDUMMY</t>
  </si>
  <si>
    <t>OrderId("silence")</t>
  </si>
  <si>
    <t>SIDFLAMETHROW</t>
  </si>
  <si>
    <t>火焰喷射</t>
  </si>
  <si>
    <t>Flame Throw</t>
  </si>
  <si>
    <t>OrderId("sleep")</t>
  </si>
  <si>
    <t>SIDFLAMEBOMB</t>
  </si>
  <si>
    <t>火焰炸弹</t>
  </si>
  <si>
    <t>Flame Bomb</t>
  </si>
  <si>
    <t>装备力量格挡值</t>
  </si>
  <si>
    <t>SIDSUMMONLAVASPAWN</t>
  </si>
  <si>
    <t>召唤炎魔</t>
  </si>
  <si>
    <t>Summon Lava Spawn</t>
  </si>
  <si>
    <t>OrderId("soulburn")</t>
  </si>
  <si>
    <t>SIDFRENZYWARLOCK</t>
  </si>
  <si>
    <t>SID_IMPALE</t>
  </si>
  <si>
    <t>穿刺</t>
  </si>
  <si>
    <t>装备格挡值</t>
  </si>
  <si>
    <t>Impale</t>
  </si>
  <si>
    <t>最大格挡值</t>
  </si>
  <si>
    <t>SID_SUMMON_POISONOUS_CRAWLER</t>
  </si>
  <si>
    <t>召唤剧毒爬行者</t>
  </si>
  <si>
    <t>Summon Poisonous Crawler</t>
  </si>
  <si>
    <t>SID_SUMMON_ABOMINATION</t>
  </si>
  <si>
    <t>召唤憎恶</t>
  </si>
  <si>
    <t>Summon Abomination</t>
  </si>
  <si>
    <t>敏捷</t>
  </si>
  <si>
    <t>SID_SUMMON_WRAITH</t>
  </si>
  <si>
    <t>召唤怨灵</t>
  </si>
  <si>
    <t>Summon Wraith</t>
  </si>
  <si>
    <t>OrderId("invisibility")</t>
  </si>
  <si>
    <t>SID_LIFE_SIPHON</t>
  </si>
  <si>
    <t>生命虹吸</t>
  </si>
  <si>
    <t>Life Siphon</t>
  </si>
  <si>
    <t>SIDSPIRITBOLT</t>
  </si>
  <si>
    <t>灵魂之箭</t>
  </si>
  <si>
    <t>Spirit Bolt</t>
  </si>
  <si>
    <t>SIDSPIRITHARVEST</t>
  </si>
  <si>
    <t>灵魂收割</t>
  </si>
  <si>
    <t>Spirit Harvest</t>
  </si>
  <si>
    <t>敏捷成长</t>
  </si>
  <si>
    <t>SIDSUNFIRESTORMHEX</t>
  </si>
  <si>
    <t>装备敏捷</t>
  </si>
  <si>
    <t>SIDSHIELDOFSINDOREIHEX</t>
  </si>
  <si>
    <t>初始暴击*</t>
  </si>
  <si>
    <t>SID_SAVAGE_ROAR_HEX</t>
  </si>
  <si>
    <t>SID_NATURAL_REFLEX_HEX</t>
  </si>
  <si>
    <t>SIDTRANQUILITYHEX</t>
  </si>
  <si>
    <t>SIDLIFEBLOOMHEX</t>
  </si>
  <si>
    <t>初始暴击</t>
  </si>
  <si>
    <t>SIDHOLYBOLTHEX</t>
  </si>
  <si>
    <t>SIDHOLYSHOCKHEX</t>
  </si>
  <si>
    <t>SIDHEALHEX</t>
  </si>
  <si>
    <t>敏捷成长暴击</t>
  </si>
  <si>
    <t>SIDSHIELDHEX</t>
  </si>
  <si>
    <t>SIDMORTALSTRIKEHEX</t>
  </si>
  <si>
    <t>装备敏捷暴击</t>
  </si>
  <si>
    <t>SIDOVERPOWERHEX</t>
  </si>
  <si>
    <t>SIDDARKARROWHEX</t>
  </si>
  <si>
    <t>SIDFREEZINGTRAPHEX</t>
  </si>
  <si>
    <t>装备暴击</t>
  </si>
  <si>
    <t>SIDFROSTBOLTHEX</t>
  </si>
  <si>
    <t>最大暴击</t>
  </si>
  <si>
    <t>SIDPOLYMORPHHEX</t>
  </si>
  <si>
    <t>SIDLIGHTNINGTOTEMHEX</t>
  </si>
  <si>
    <t>SIDCHARGEHEX</t>
  </si>
  <si>
    <t>Charge</t>
  </si>
  <si>
    <t>SIDSTEALTHHEX</t>
  </si>
  <si>
    <t>SIDSTEALTHAMBUSH</t>
  </si>
  <si>
    <t>SIDBLADEFLURRYHEX</t>
  </si>
  <si>
    <t>SIDPAINHEX</t>
  </si>
  <si>
    <t>SIDTERRORHEX</t>
  </si>
  <si>
    <t>SID_LIGHTNING_BOLT</t>
  </si>
  <si>
    <t>闪电箭</t>
  </si>
  <si>
    <t>Lightning Bolt</t>
  </si>
  <si>
    <t>SID_FROST_SHOCK</t>
  </si>
  <si>
    <t>冰霜冲击</t>
  </si>
  <si>
    <t>Frost Shock</t>
  </si>
  <si>
    <t>OrderId("freezingbreath")</t>
  </si>
  <si>
    <t>SID_CHAIN_HEALING</t>
  </si>
  <si>
    <t>治疗链</t>
  </si>
  <si>
    <t>Chain Healing</t>
  </si>
  <si>
    <t>SID_HEALING_WARD</t>
  </si>
  <si>
    <t>治疗守卫</t>
  </si>
  <si>
    <t>Healing Ward</t>
  </si>
  <si>
    <t>SID_PROTECTION_WARD</t>
  </si>
  <si>
    <t>防护守卫</t>
  </si>
  <si>
    <t>Protection Ward</t>
  </si>
  <si>
    <t>OrderId("evileye")</t>
  </si>
  <si>
    <t>初始躲闪*</t>
  </si>
  <si>
    <t>SID_NAGA_FRENZY</t>
  </si>
  <si>
    <t>狂乱</t>
  </si>
  <si>
    <t>初始躲闪</t>
  </si>
  <si>
    <t>SID_ARMOR_CRUSHING</t>
  </si>
  <si>
    <t>压碎护甲</t>
  </si>
  <si>
    <t>Armor Crushing</t>
  </si>
  <si>
    <t>SID_THUNDER_CLAP</t>
  </si>
  <si>
    <t>雷霆一击</t>
  </si>
  <si>
    <t>Thunder Clap</t>
  </si>
  <si>
    <t>SID_RAGE_ROAR</t>
  </si>
  <si>
    <t>狂怒咆哮</t>
  </si>
  <si>
    <t>Rage Roar</t>
  </si>
  <si>
    <t>敏捷成长躲闪</t>
  </si>
  <si>
    <t>SID_STING</t>
  </si>
  <si>
    <t>毒刺</t>
  </si>
  <si>
    <t>Sting</t>
  </si>
  <si>
    <t>SID_CHARGED_BREATH</t>
  </si>
  <si>
    <t>充能之息</t>
  </si>
  <si>
    <t>Charged Breath</t>
  </si>
  <si>
    <t>SID_MANA_LEECH</t>
  </si>
  <si>
    <t>法力汲取</t>
  </si>
  <si>
    <t>Mana Leech</t>
  </si>
  <si>
    <t>SID_BLAZING_HASTE</t>
  </si>
  <si>
    <t>炽热疾速</t>
  </si>
  <si>
    <t>Blazing Haste</t>
  </si>
  <si>
    <t>装备敏捷躲闪</t>
  </si>
  <si>
    <t>SIDCALLTOARMS</t>
  </si>
  <si>
    <t>战斗召唤</t>
  </si>
  <si>
    <t>Call To Arms</t>
  </si>
  <si>
    <t>SID_CTHUNS_DERANGEMENT</t>
  </si>
  <si>
    <t>上古狂乱</t>
  </si>
  <si>
    <t>Cthuns Derangement</t>
  </si>
  <si>
    <t>装备躲闪</t>
  </si>
  <si>
    <t>SIDENIGMA</t>
  </si>
  <si>
    <t>谜团</t>
  </si>
  <si>
    <t>Enigma</t>
  </si>
  <si>
    <t>SID_GOBLIN_ROCKET_BOOTS_LIMITED_EDITION</t>
  </si>
  <si>
    <t>地精火箭靴</t>
  </si>
  <si>
    <t>Goblin Rocket Boots</t>
  </si>
  <si>
    <t>最大躲闪</t>
  </si>
  <si>
    <t>SID_HEALTH_STONE</t>
  </si>
  <si>
    <t>医疗石</t>
  </si>
  <si>
    <t>Health Stone</t>
  </si>
  <si>
    <t>SID_MANA_STONE</t>
  </si>
  <si>
    <t>魔法石</t>
  </si>
  <si>
    <t>Mana Stone</t>
  </si>
  <si>
    <t>SID_HEX_SHRUNKEN_HEAD</t>
  </si>
  <si>
    <t>妖术之颅</t>
  </si>
  <si>
    <t>Hex Shrunken Head</t>
  </si>
  <si>
    <t>初始攻击间隔*</t>
  </si>
  <si>
    <t>SID_ICON_OF_THE_UNGLAZED_CRESCENT</t>
  </si>
  <si>
    <t>无光的新月徽记</t>
  </si>
  <si>
    <t>Icon of the Unglazed Crescent</t>
  </si>
  <si>
    <t>SIDLIGHTSJUSTICE</t>
  </si>
  <si>
    <t>圣光的正义</t>
  </si>
  <si>
    <t>Lights Justice</t>
  </si>
  <si>
    <t>初始每秒攻击次数</t>
  </si>
  <si>
    <t>SID_MOROES_LUCKY_GEAR</t>
  </si>
  <si>
    <t>莫罗斯的幸运怀表</t>
  </si>
  <si>
    <t>Moroes Lucky Gear</t>
  </si>
  <si>
    <t>SIDREFORGEDBADGEOFTENACITY</t>
  </si>
  <si>
    <t>重铸的坚韧徽章</t>
  </si>
  <si>
    <t>Reforged Badge of Tenacity</t>
  </si>
  <si>
    <t>SID_TYRAELS_MIGHT</t>
  </si>
  <si>
    <t>正义天使之力</t>
  </si>
  <si>
    <t>Tyraels Might</t>
  </si>
  <si>
    <t>SID_VOODOO_VIAL</t>
  </si>
  <si>
    <t>Voodoo Vial</t>
  </si>
  <si>
    <t>初始攻速</t>
  </si>
  <si>
    <t>SID_ARMAGEDDON_SCROLL</t>
  </si>
  <si>
    <t>末日审判</t>
  </si>
  <si>
    <t>Armageddon Scroll</t>
  </si>
  <si>
    <t>SID_ARANS_COUNTER_SPELL_SCROLL</t>
  </si>
  <si>
    <t>埃兰的反制卷轴</t>
  </si>
  <si>
    <t>Arans Counter Spell Scroll</t>
  </si>
  <si>
    <t>SID_BANSHEE_SCROLL</t>
  </si>
  <si>
    <t>女妖之嚎卷轴</t>
  </si>
  <si>
    <t>Banshee Scroll</t>
  </si>
  <si>
    <t>SID_CORRUPTION_SCROLL</t>
  </si>
  <si>
    <t>腐蚀卷轴</t>
  </si>
  <si>
    <t>Corruption Scroll</t>
  </si>
  <si>
    <t>敏捷成长攻速</t>
  </si>
  <si>
    <t>SID_DEFEND_SCROLL</t>
  </si>
  <si>
    <t>守护卷轴</t>
  </si>
  <si>
    <t>Defend Scroll</t>
  </si>
  <si>
    <t>SID_FRENZY_SCROLL</t>
  </si>
  <si>
    <t>狂热卷轴</t>
  </si>
  <si>
    <t>Frenzy Scroll</t>
  </si>
  <si>
    <t>SID_HEAL_SCROLL</t>
  </si>
  <si>
    <t>医疗卷轴</t>
  </si>
  <si>
    <t>Heal Scroll</t>
  </si>
  <si>
    <t>装备敏捷攻速</t>
  </si>
  <si>
    <t>SID_MANA_SCROLL</t>
  </si>
  <si>
    <t>魔法卷轴</t>
  </si>
  <si>
    <t>Mana Scroll</t>
  </si>
  <si>
    <t>SID_MASS_DISPEL_SCROLL</t>
  </si>
  <si>
    <t>大型驱魔卷轴</t>
  </si>
  <si>
    <t>Mass Dispel Scroll</t>
  </si>
  <si>
    <t>装备攻速</t>
  </si>
  <si>
    <t>最大攻速</t>
  </si>
  <si>
    <t>SID_MASS_TELEPORT_SCROLL</t>
  </si>
  <si>
    <t>群体传送卷轴</t>
  </si>
  <si>
    <t>Mass Teleport Scroll</t>
  </si>
  <si>
    <t>SID_ROAR_SCROLL</t>
  </si>
  <si>
    <t>野兽卷轴</t>
  </si>
  <si>
    <t>Roar Scroll</t>
  </si>
  <si>
    <t>SID_SANCTUARY_SCROLL</t>
  </si>
  <si>
    <t>庇护所卷轴</t>
  </si>
  <si>
    <t>Sancturay Scroll</t>
  </si>
  <si>
    <t>最大每秒攻击次数</t>
  </si>
  <si>
    <t>SID_SLAYER_SCROLL</t>
  </si>
  <si>
    <t>杀戮卷轴</t>
  </si>
  <si>
    <t>Slayer Scroll</t>
  </si>
  <si>
    <t>SID_SPEED_SCROLL</t>
  </si>
  <si>
    <t>加速卷轴</t>
  </si>
  <si>
    <t>Speed Scroll</t>
  </si>
  <si>
    <t>SID_SPELL_REFLECTION_SCROLL</t>
  </si>
  <si>
    <t>绝缘卷轴</t>
  </si>
  <si>
    <t>Spell Reflection Scroll</t>
  </si>
  <si>
    <t>SID_WEAKEN_CURSE_SCROLL</t>
  </si>
  <si>
    <t>虚弱诅咒卷轴</t>
  </si>
  <si>
    <t>Weaken Curse Scroll</t>
  </si>
  <si>
    <t>SID_LIFE_POTION</t>
  </si>
  <si>
    <t>生命药水</t>
  </si>
  <si>
    <t>Life Potion</t>
  </si>
  <si>
    <t>SID_MANA_POTION</t>
  </si>
  <si>
    <t>魔法药水</t>
  </si>
  <si>
    <t>Mana Potion</t>
  </si>
  <si>
    <t>SID_LEECH_POTION</t>
  </si>
  <si>
    <t>吸血药水</t>
  </si>
  <si>
    <t>Leech Potion</t>
  </si>
  <si>
    <t>SID_LIFE_REGEN_POTION</t>
  </si>
  <si>
    <t>再生药水</t>
  </si>
  <si>
    <t>Life Regen Potion</t>
  </si>
  <si>
    <t>SID_MANA_REGEN_POTION</t>
  </si>
  <si>
    <t>清晰预兆药水</t>
  </si>
  <si>
    <t>Mana Regen Potion</t>
  </si>
  <si>
    <t>SID_MANA_SOURCE_POTION</t>
  </si>
  <si>
    <t>魔力之源</t>
  </si>
  <si>
    <t>Mana Source Potion</t>
  </si>
  <si>
    <t>智力成长</t>
  </si>
  <si>
    <t>SID_TRANQUILITY_POTION</t>
  </si>
  <si>
    <t>宁静药水</t>
  </si>
  <si>
    <t>Tranquility Potion</t>
  </si>
  <si>
    <t>装备智力</t>
  </si>
  <si>
    <t>初始法力*</t>
  </si>
  <si>
    <t>SID_BIG_LIFE_POTION</t>
  </si>
  <si>
    <t>大生命药水</t>
  </si>
  <si>
    <t>Big Life Potion</t>
  </si>
  <si>
    <t>SID_ARCH_MAGE_POTION</t>
  </si>
  <si>
    <t>魔导师药水</t>
  </si>
  <si>
    <t>Arch Mage Potion</t>
  </si>
  <si>
    <t>SID_COMBAT_MASTER_POTION</t>
  </si>
  <si>
    <t>战斗大师药水</t>
  </si>
  <si>
    <t>Combat Master Potion</t>
  </si>
  <si>
    <t>SID_EMPERORS_NEW_POTION</t>
  </si>
  <si>
    <t>皇帝的新药</t>
  </si>
  <si>
    <t>Emperors New Potion</t>
  </si>
  <si>
    <t>初始法力</t>
  </si>
  <si>
    <t>SID_TRANSFER_POTION</t>
  </si>
  <si>
    <t>转换药水</t>
  </si>
  <si>
    <t>Transfer Potion</t>
  </si>
  <si>
    <t>SID_SHIELD_POTION</t>
  </si>
  <si>
    <t>护盾药水</t>
  </si>
  <si>
    <t>Shield Potion</t>
  </si>
  <si>
    <t>SID_FORTRESS_POTION</t>
  </si>
  <si>
    <t>壁垒药水</t>
  </si>
  <si>
    <t>Fortress Potion</t>
  </si>
  <si>
    <t>SID_DODGE_POTION</t>
  </si>
  <si>
    <t>闪避药水</t>
  </si>
  <si>
    <t>Dodge Potion</t>
  </si>
  <si>
    <t>智力成长法力</t>
  </si>
  <si>
    <t>SID_SMALL_INVUL_POTION</t>
  </si>
  <si>
    <t>小无敌药水</t>
  </si>
  <si>
    <t>Small Invulnerability Potion</t>
  </si>
  <si>
    <t>SID_INVUL_POTION</t>
  </si>
  <si>
    <t>无敌药水</t>
  </si>
  <si>
    <t>Invulnerability Potion</t>
  </si>
  <si>
    <t>装备智力法力</t>
  </si>
  <si>
    <t>SID_STONE_SKIN_POTION</t>
  </si>
  <si>
    <t>石皮药水</t>
  </si>
  <si>
    <t>Stone Skin Potion</t>
  </si>
  <si>
    <t>SID_SPELL_POWER_POTION</t>
  </si>
  <si>
    <t>法能药水</t>
  </si>
  <si>
    <t>Spell Power Potion</t>
  </si>
  <si>
    <t>SID_SPELL_MASTER_POTION</t>
  </si>
  <si>
    <t>装备法力</t>
  </si>
  <si>
    <t>法术掌控药水</t>
  </si>
  <si>
    <t>Spell Master Potion</t>
  </si>
  <si>
    <t>最大法力</t>
  </si>
  <si>
    <t>SID_ARCANE_POTION</t>
  </si>
  <si>
    <t>秘法药剂</t>
  </si>
  <si>
    <t>Arcane Potion</t>
  </si>
  <si>
    <t>SID_ANGRY_CAST_POTION</t>
  </si>
  <si>
    <t>愤怒施法药水</t>
  </si>
  <si>
    <t>Angry Caster Potion</t>
  </si>
  <si>
    <t>SID_SPELL_PIERCE_POTION</t>
  </si>
  <si>
    <t>法术穿透药水</t>
  </si>
  <si>
    <t>Spell Pierce Potion</t>
  </si>
  <si>
    <t>SID_UNSTABLE_POTION</t>
  </si>
  <si>
    <t>不稳定的药水</t>
  </si>
  <si>
    <t>Unstable Potion</t>
  </si>
  <si>
    <t>SID_AGILITY_POTION</t>
  </si>
  <si>
    <t>敏捷药水</t>
  </si>
  <si>
    <t>Agility Potion</t>
  </si>
  <si>
    <t>SID_ACUTE_POTION</t>
  </si>
  <si>
    <t>敏锐药水</t>
  </si>
  <si>
    <t>Acute Potion</t>
  </si>
  <si>
    <t>初始法术强度</t>
  </si>
  <si>
    <t>SID_DEXTERITY_POTION</t>
  </si>
  <si>
    <t>迅捷药水</t>
  </si>
  <si>
    <t>Dexterity Potion</t>
  </si>
  <si>
    <t>SID_CHARM_OF_SIMPLE_HEAL</t>
  </si>
  <si>
    <t>简易治疗符咒</t>
  </si>
  <si>
    <t>Charm of Simple Heal</t>
  </si>
  <si>
    <t>SID_CHARM_OF_DISPEL</t>
  </si>
  <si>
    <t>驱散术符咒</t>
  </si>
  <si>
    <t>Charm of Dispel</t>
  </si>
  <si>
    <t>SID_CHARM_OF_HEALING_WARD</t>
  </si>
  <si>
    <t>治疗结界符咒</t>
  </si>
  <si>
    <t>Charm of Healing Ward</t>
  </si>
  <si>
    <t>智力成长法强</t>
  </si>
  <si>
    <t>SID_CHARM_OF_INNER_FIRE</t>
  </si>
  <si>
    <t>心灵之火符咒</t>
  </si>
  <si>
    <t>Charm of Inner Fire</t>
  </si>
  <si>
    <t>SID_CHARM_OF_CHAIN_LIGHTNING</t>
  </si>
  <si>
    <t>闪电链符咒</t>
  </si>
  <si>
    <t>Charm of Chain Lightning</t>
  </si>
  <si>
    <t>SID_CHARM_OF_DEATH_FINGER</t>
  </si>
  <si>
    <t>死亡之指符咒</t>
  </si>
  <si>
    <t>装备智力法强</t>
  </si>
  <si>
    <t>Charm of Death Finger</t>
  </si>
  <si>
    <t>SID_CHARM_OF_SIPHON_LIFE</t>
  </si>
  <si>
    <t>生命虹吸符咒</t>
  </si>
  <si>
    <t>Charm of Siphon Life</t>
  </si>
  <si>
    <t>SID_DEMONIC_RUNE</t>
  </si>
  <si>
    <t>恶魔符文</t>
  </si>
  <si>
    <t>Demonic Rune</t>
  </si>
  <si>
    <t>装备法强</t>
  </si>
  <si>
    <t>SID_STRANGE_WAND</t>
  </si>
  <si>
    <t>奇异的魔杖</t>
  </si>
  <si>
    <t>Strange Wand</t>
  </si>
  <si>
    <t>最大法强</t>
  </si>
  <si>
    <t>初始法术暴击</t>
  </si>
  <si>
    <t>智力成长法爆</t>
  </si>
  <si>
    <t>装备智力法爆</t>
  </si>
  <si>
    <t>装备法爆</t>
  </si>
  <si>
    <t>最大法术暴击</t>
  </si>
  <si>
    <t>初始法术急速</t>
  </si>
  <si>
    <t>智力成长急速</t>
  </si>
  <si>
    <t>装备智力急速</t>
  </si>
  <si>
    <t>装备急速</t>
  </si>
  <si>
    <t>最大法术急速</t>
  </si>
  <si>
    <t>初始法力回复*</t>
  </si>
  <si>
    <t>初始法力回复</t>
  </si>
  <si>
    <t>智力成长回蓝</t>
  </si>
  <si>
    <t>装备智力回蓝</t>
  </si>
  <si>
    <t>装备回蓝</t>
  </si>
  <si>
    <t>最大回蓝</t>
  </si>
  <si>
    <t>A*</t>
  </si>
  <si>
    <t>Q*</t>
  </si>
  <si>
    <t>Q</t>
  </si>
  <si>
    <t>W*</t>
  </si>
  <si>
    <t>W</t>
  </si>
  <si>
    <t>E*</t>
  </si>
  <si>
    <t>E</t>
  </si>
  <si>
    <t>R*</t>
  </si>
  <si>
    <t>R</t>
  </si>
  <si>
    <t>F*</t>
  </si>
  <si>
    <t>F</t>
  </si>
  <si>
    <t>COST Q*</t>
  </si>
  <si>
    <t>COST Q</t>
  </si>
  <si>
    <t>COST W*</t>
  </si>
  <si>
    <t>COST W</t>
  </si>
  <si>
    <t>COST E*</t>
  </si>
  <si>
    <t>COST E</t>
  </si>
  <si>
    <t>COST R*</t>
  </si>
  <si>
    <t>COST R</t>
  </si>
  <si>
    <t>COST F*</t>
  </si>
  <si>
    <t>COST F</t>
  </si>
  <si>
    <t>DPMS Q*</t>
  </si>
  <si>
    <t>DPMS Q</t>
  </si>
  <si>
    <t>DPMS W*</t>
  </si>
  <si>
    <t>DPMS W</t>
  </si>
  <si>
    <t>DPMS E*</t>
  </si>
  <si>
    <t>DPMS E</t>
  </si>
  <si>
    <t>DPMS R*</t>
  </si>
  <si>
    <t>N/A</t>
  </si>
  <si>
    <t>DPMS R</t>
  </si>
  <si>
    <t>DPMS F*</t>
  </si>
  <si>
    <t>DPMS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</si>
</sst>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sz val="11"/>
      <color rgb="FF000000"/>
      <name val="宋体"/>
    </font>
    <font>
      <b/>
      <sz val="11"/>
      <color rgb="FF000000"/>
      <name val="宋体"/>
    </font>
    <font>
      <sz val="11"/>
      <color rgb="FF000000"/>
      <name val="Trebuchet MS"/>
    </font>
    <font>
      <sz val="10"/>
      <color rgb="FF000000"/>
      <name val="Trebuchet MS"/>
    </font>
    <font>
      <sz val="10"/>
      <name val="Arial"/>
    </font>
    <font>
      <sz val="11"/>
      <color rgb="FFFFFFFF"/>
      <name val="Arial"/>
    </font>
    <font>
      <sz val="11"/>
      <color rgb="FF000000"/>
      <name val="Verdana"/>
    </font>
    <font>
      <b/>
      <sz val="10"/>
      <color rgb="FF9900FF"/>
      <name val="Arial"/>
    </font>
    <font>
      <sz val="10"/>
      <name val="Courier New"/>
    </font>
    <font>
      <b/>
      <sz val="10"/>
      <name val="Arial"/>
    </font>
    <font>
      <sz val="10"/>
      <color rgb="FF000000"/>
      <name val="Arial"/>
    </font>
    <font>
      <sz val="11"/>
      <color rgb="FF000000"/>
      <name val="Cambria"/>
    </font>
    <font>
      <sz val="11"/>
      <color rgb="FFFF0000"/>
      <name val="宋体"/>
    </font>
    <font>
      <sz val="10"/>
      <name val="Trebuchet MS"/>
    </font>
    <font>
      <sz val="10"/>
      <color rgb="FFFFFFFF"/>
      <name val="Arial"/>
    </font>
    <font>
      <sz val="11"/>
      <name val="Arial"/>
    </font>
    <font>
      <b/>
      <sz val="10"/>
      <color rgb="FFFFFFFF"/>
      <name val="Arial"/>
    </font>
    <font>
      <sz val="10"/>
      <color rgb="FF000000"/>
      <name val="Verdana"/>
    </font>
    <font>
      <sz val="10"/>
      <name val="Verdana"/>
    </font>
    <font>
      <b/>
      <sz val="10"/>
      <color rgb="FF980000"/>
      <name val="Trebuchet MS"/>
    </font>
    <font>
      <b/>
      <sz val="10"/>
      <color rgb="FFFF00FF"/>
      <name val="Arial"/>
    </font>
    <font>
      <b/>
      <sz val="10"/>
      <color rgb="FFFF0000"/>
      <name val="Trebuchet MS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00B050"/>
        <bgColor rgb="FF00B050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0504D"/>
        <bgColor rgb="FFC0504D"/>
      </patternFill>
    </fill>
    <fill>
      <patternFill patternType="solid">
        <fgColor rgb="FFF9CB9C"/>
        <bgColor rgb="FFF9CB9C"/>
      </patternFill>
    </fill>
    <fill>
      <patternFill patternType="solid">
        <fgColor rgb="FF92CDDC"/>
        <bgColor rgb="FF92CDDC"/>
      </patternFill>
    </fill>
    <fill>
      <patternFill patternType="solid">
        <fgColor rgb="FF31859B"/>
        <bgColor rgb="FF31859B"/>
      </patternFill>
    </fill>
    <fill>
      <patternFill patternType="solid">
        <fgColor rgb="FFA5A5A5"/>
        <bgColor rgb="FFA5A5A5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5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6" fillId="5" borderId="0" xfId="0" applyFont="1" applyFill="1" applyAlignment="1">
      <alignment wrapText="1"/>
    </xf>
    <xf numFmtId="0" fontId="7" fillId="0" borderId="0" xfId="0" applyFont="1" applyAlignment="1">
      <alignment horizontal="left" vertical="center"/>
    </xf>
    <xf numFmtId="0" fontId="6" fillId="5" borderId="0" xfId="0" applyFont="1" applyFill="1" applyAlignment="1">
      <alignment horizontal="right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4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1" fillId="2" borderId="0" xfId="0" applyFont="1" applyFill="1" applyAlignment="1">
      <alignment vertical="center"/>
    </xf>
    <xf numFmtId="4" fontId="4" fillId="7" borderId="0" xfId="0" applyNumberFormat="1" applyFont="1" applyFill="1" applyAlignment="1">
      <alignment horizontal="left" vertical="center"/>
    </xf>
    <xf numFmtId="4" fontId="4" fillId="8" borderId="0" xfId="0" applyNumberFormat="1" applyFont="1" applyFill="1" applyAlignment="1">
      <alignment horizontal="left" vertical="center"/>
    </xf>
    <xf numFmtId="4" fontId="4" fillId="9" borderId="0" xfId="0" applyNumberFormat="1" applyFont="1" applyFill="1" applyAlignment="1">
      <alignment horizontal="left" vertical="center"/>
    </xf>
    <xf numFmtId="0" fontId="3" fillId="10" borderId="2" xfId="0" applyFont="1" applyFill="1" applyBorder="1" applyAlignment="1">
      <alignment vertical="center"/>
    </xf>
    <xf numFmtId="0" fontId="1" fillId="11" borderId="0" xfId="0" applyFont="1" applyFill="1" applyAlignment="1">
      <alignment vertical="center"/>
    </xf>
    <xf numFmtId="0" fontId="11" fillId="2" borderId="0" xfId="0" applyFont="1" applyFill="1" applyAlignment="1">
      <alignment wrapText="1"/>
    </xf>
    <xf numFmtId="0" fontId="1" fillId="1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9" fontId="12" fillId="0" borderId="0" xfId="0" applyNumberFormat="1" applyFont="1" applyAlignment="1">
      <alignment horizontal="left" vertical="center" wrapText="1"/>
    </xf>
    <xf numFmtId="0" fontId="12" fillId="1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14" borderId="0" xfId="0" applyFont="1" applyFill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15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1" fillId="1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1" fillId="16" borderId="0" xfId="0" applyFont="1" applyFill="1" applyAlignment="1">
      <alignment vertical="center"/>
    </xf>
    <xf numFmtId="0" fontId="9" fillId="0" borderId="0" xfId="0" applyFont="1" applyAlignment="1">
      <alignment wrapText="1"/>
    </xf>
    <xf numFmtId="0" fontId="5" fillId="17" borderId="0" xfId="0" applyFont="1" applyFill="1" applyAlignment="1">
      <alignment wrapText="1"/>
    </xf>
    <xf numFmtId="0" fontId="9" fillId="2" borderId="0" xfId="0" applyFont="1" applyFill="1" applyAlignment="1">
      <alignment horizontal="center" wrapText="1"/>
    </xf>
    <xf numFmtId="0" fontId="5" fillId="17" borderId="0" xfId="0" applyFont="1" applyFill="1" applyAlignment="1">
      <alignment wrapText="1"/>
    </xf>
    <xf numFmtId="0" fontId="9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18" borderId="0" xfId="0" applyFont="1" applyFill="1" applyAlignment="1">
      <alignment wrapText="1"/>
    </xf>
    <xf numFmtId="0" fontId="16" fillId="18" borderId="0" xfId="0" applyFont="1" applyFill="1" applyAlignment="1">
      <alignment horizontal="right" wrapText="1"/>
    </xf>
    <xf numFmtId="0" fontId="5" fillId="18" borderId="0" xfId="0" applyFont="1" applyFill="1" applyAlignment="1">
      <alignment wrapText="1"/>
    </xf>
    <xf numFmtId="0" fontId="16" fillId="19" borderId="0" xfId="0" applyFont="1" applyFill="1" applyAlignment="1">
      <alignment wrapText="1"/>
    </xf>
    <xf numFmtId="0" fontId="16" fillId="19" borderId="0" xfId="0" applyFont="1" applyFill="1" applyAlignment="1">
      <alignment horizontal="right" wrapText="1"/>
    </xf>
    <xf numFmtId="0" fontId="5" fillId="19" borderId="0" xfId="0" applyFont="1" applyFill="1" applyAlignment="1">
      <alignment wrapText="1"/>
    </xf>
    <xf numFmtId="0" fontId="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9" fillId="2" borderId="0" xfId="0" applyFont="1" applyFill="1" applyAlignment="1">
      <alignment wrapText="1"/>
    </xf>
    <xf numFmtId="0" fontId="16" fillId="22" borderId="0" xfId="0" applyFont="1" applyFill="1" applyAlignment="1">
      <alignment wrapText="1"/>
    </xf>
    <xf numFmtId="0" fontId="16" fillId="22" borderId="0" xfId="0" applyFont="1" applyFill="1" applyAlignment="1">
      <alignment horizontal="right" wrapText="1"/>
    </xf>
    <xf numFmtId="0" fontId="5" fillId="23" borderId="0" xfId="0" applyFont="1" applyFill="1" applyAlignment="1">
      <alignment wrapText="1"/>
    </xf>
    <xf numFmtId="0" fontId="5" fillId="23" borderId="0" xfId="0" applyFont="1" applyFill="1" applyAlignment="1">
      <alignment wrapText="1"/>
    </xf>
    <xf numFmtId="0" fontId="5" fillId="22" borderId="0" xfId="0" applyFont="1" applyFill="1" applyAlignment="1">
      <alignment wrapText="1"/>
    </xf>
    <xf numFmtId="0" fontId="5" fillId="22" borderId="0" xfId="0" applyFont="1" applyFill="1" applyAlignment="1">
      <alignment wrapText="1"/>
    </xf>
    <xf numFmtId="0" fontId="5" fillId="24" borderId="0" xfId="0" applyFont="1" applyFill="1" applyAlignment="1">
      <alignment wrapText="1"/>
    </xf>
    <xf numFmtId="0" fontId="5" fillId="24" borderId="0" xfId="0" applyFont="1" applyFill="1" applyAlignment="1">
      <alignment wrapText="1"/>
    </xf>
    <xf numFmtId="0" fontId="1" fillId="16" borderId="0" xfId="0" applyFont="1" applyFill="1" applyAlignment="1">
      <alignment vertical="center"/>
    </xf>
    <xf numFmtId="4" fontId="4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2" fillId="25" borderId="0" xfId="0" applyFont="1" applyFill="1" applyAlignment="1">
      <alignment horizontal="left" vertical="center" wrapText="1"/>
    </xf>
    <xf numFmtId="0" fontId="11" fillId="0" borderId="0" xfId="0" applyFont="1" applyAlignment="1">
      <alignment wrapText="1"/>
    </xf>
    <xf numFmtId="0" fontId="3" fillId="3" borderId="2" xfId="0" applyFont="1" applyFill="1" applyBorder="1" applyAlignment="1">
      <alignment vertical="center"/>
    </xf>
    <xf numFmtId="0" fontId="1" fillId="27" borderId="0" xfId="0" applyFont="1" applyFill="1" applyAlignment="1">
      <alignment vertical="center"/>
    </xf>
    <xf numFmtId="10" fontId="5" fillId="17" borderId="0" xfId="0" applyNumberFormat="1" applyFont="1" applyFill="1" applyAlignment="1">
      <alignment wrapText="1"/>
    </xf>
    <xf numFmtId="0" fontId="1" fillId="27" borderId="0" xfId="0" applyFont="1" applyFill="1" applyAlignment="1">
      <alignment vertical="center"/>
    </xf>
    <xf numFmtId="0" fontId="1" fillId="28" borderId="0" xfId="0" applyFont="1" applyFill="1" applyAlignment="1">
      <alignment vertical="center"/>
    </xf>
    <xf numFmtId="0" fontId="1" fillId="28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29" borderId="0" xfId="0" applyFont="1" applyFill="1" applyAlignment="1">
      <alignment vertical="center"/>
    </xf>
    <xf numFmtId="0" fontId="19" fillId="0" borderId="0" xfId="0" applyFont="1" applyAlignment="1">
      <alignment wrapText="1"/>
    </xf>
    <xf numFmtId="0" fontId="1" fillId="29" borderId="0" xfId="0" applyFont="1" applyFill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1" borderId="2" xfId="0" applyFont="1" applyFill="1" applyBorder="1" applyAlignment="1">
      <alignment vertical="center"/>
    </xf>
    <xf numFmtId="0" fontId="3" fillId="11" borderId="2" xfId="0" applyFont="1" applyFill="1" applyBorder="1" applyAlignment="1">
      <alignment vertical="center"/>
    </xf>
    <xf numFmtId="0" fontId="16" fillId="32" borderId="0" xfId="0" applyFont="1" applyFill="1" applyAlignment="1">
      <alignment wrapText="1"/>
    </xf>
    <xf numFmtId="0" fontId="16" fillId="32" borderId="0" xfId="0" applyFont="1" applyFill="1" applyAlignment="1">
      <alignment wrapText="1"/>
    </xf>
    <xf numFmtId="0" fontId="16" fillId="32" borderId="0" xfId="0" applyFont="1" applyFill="1" applyAlignment="1">
      <alignment horizontal="right" wrapText="1"/>
    </xf>
    <xf numFmtId="10" fontId="5" fillId="23" borderId="0" xfId="0" applyNumberFormat="1" applyFont="1" applyFill="1" applyAlignment="1">
      <alignment wrapText="1"/>
    </xf>
    <xf numFmtId="10" fontId="5" fillId="22" borderId="0" xfId="0" applyNumberFormat="1" applyFont="1" applyFill="1" applyAlignment="1">
      <alignment wrapText="1"/>
    </xf>
    <xf numFmtId="10" fontId="5" fillId="24" borderId="0" xfId="0" applyNumberFormat="1" applyFont="1" applyFill="1" applyAlignment="1">
      <alignment wrapText="1"/>
    </xf>
    <xf numFmtId="0" fontId="1" fillId="0" borderId="0" xfId="0" applyFont="1" applyAlignment="1">
      <alignment vertical="center"/>
    </xf>
    <xf numFmtId="0" fontId="3" fillId="11" borderId="2" xfId="0" applyFont="1" applyFill="1" applyBorder="1" applyAlignment="1">
      <alignment vertical="center"/>
    </xf>
    <xf numFmtId="4" fontId="20" fillId="26" borderId="0" xfId="0" applyNumberFormat="1" applyFont="1" applyFill="1" applyAlignment="1">
      <alignment horizontal="right" vertical="center"/>
    </xf>
    <xf numFmtId="0" fontId="10" fillId="0" borderId="0" xfId="0" applyFont="1" applyAlignment="1">
      <alignment wrapText="1"/>
    </xf>
    <xf numFmtId="0" fontId="10" fillId="17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0" fontId="10" fillId="23" borderId="0" xfId="0" applyFont="1" applyFill="1" applyAlignment="1">
      <alignment wrapText="1"/>
    </xf>
    <xf numFmtId="0" fontId="10" fillId="22" borderId="0" xfId="0" applyFont="1" applyFill="1" applyAlignment="1">
      <alignment wrapText="1"/>
    </xf>
    <xf numFmtId="0" fontId="10" fillId="24" borderId="0" xfId="0" applyFont="1" applyFill="1" applyAlignment="1">
      <alignment wrapText="1"/>
    </xf>
    <xf numFmtId="0" fontId="16" fillId="32" borderId="0" xfId="0" applyFont="1" applyFill="1" applyAlignment="1">
      <alignment horizontal="right" wrapText="1"/>
    </xf>
    <xf numFmtId="0" fontId="21" fillId="17" borderId="0" xfId="0" applyFont="1" applyFill="1" applyAlignment="1">
      <alignment wrapText="1"/>
    </xf>
    <xf numFmtId="0" fontId="5" fillId="32" borderId="0" xfId="0" applyFont="1" applyFill="1" applyAlignment="1">
      <alignment wrapText="1"/>
    </xf>
    <xf numFmtId="0" fontId="21" fillId="23" borderId="0" xfId="0" applyFont="1" applyFill="1" applyAlignment="1">
      <alignment wrapText="1"/>
    </xf>
    <xf numFmtId="0" fontId="21" fillId="23" borderId="0" xfId="0" applyFont="1" applyFill="1" applyAlignment="1">
      <alignment wrapText="1"/>
    </xf>
    <xf numFmtId="0" fontId="3" fillId="10" borderId="1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/>
    </xf>
    <xf numFmtId="0" fontId="19" fillId="33" borderId="0" xfId="0" applyFont="1" applyFill="1" applyAlignment="1">
      <alignment wrapText="1"/>
    </xf>
    <xf numFmtId="0" fontId="19" fillId="33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16" fillId="22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3" fillId="10" borderId="2" xfId="0" applyFont="1" applyFill="1" applyBorder="1" applyAlignment="1">
      <alignment vertical="center"/>
    </xf>
    <xf numFmtId="0" fontId="21" fillId="22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19" fillId="33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21" fillId="22" borderId="0" xfId="0" applyFont="1" applyFill="1" applyAlignment="1">
      <alignment wrapText="1"/>
    </xf>
    <xf numFmtId="0" fontId="21" fillId="24" borderId="0" xfId="0" applyFont="1" applyFill="1" applyAlignment="1">
      <alignment wrapText="1"/>
    </xf>
    <xf numFmtId="0" fontId="3" fillId="14" borderId="1" xfId="0" applyFont="1" applyFill="1" applyBorder="1" applyAlignment="1">
      <alignment vertical="center"/>
    </xf>
    <xf numFmtId="0" fontId="21" fillId="24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22" borderId="0" xfId="0" applyFont="1" applyFill="1" applyAlignment="1">
      <alignment horizontal="right" wrapText="1"/>
    </xf>
    <xf numFmtId="0" fontId="21" fillId="17" borderId="0" xfId="0" applyFont="1" applyFill="1" applyAlignment="1">
      <alignment wrapText="1"/>
    </xf>
    <xf numFmtId="0" fontId="3" fillId="14" borderId="2" xfId="0" applyFont="1" applyFill="1" applyBorder="1" applyAlignment="1">
      <alignment vertical="center"/>
    </xf>
    <xf numFmtId="0" fontId="3" fillId="14" borderId="2" xfId="0" applyFont="1" applyFill="1" applyBorder="1" applyAlignment="1">
      <alignment vertical="center"/>
    </xf>
    <xf numFmtId="0" fontId="16" fillId="17" borderId="0" xfId="0" applyFont="1" applyFill="1" applyAlignment="1">
      <alignment wrapText="1"/>
    </xf>
    <xf numFmtId="4" fontId="4" fillId="0" borderId="0" xfId="0" applyNumberFormat="1" applyFont="1" applyAlignment="1">
      <alignment horizontal="right" vertical="center"/>
    </xf>
    <xf numFmtId="0" fontId="11" fillId="0" borderId="0" xfId="0" applyFont="1" applyAlignment="1">
      <alignment wrapText="1"/>
    </xf>
    <xf numFmtId="0" fontId="16" fillId="17" borderId="0" xfId="0" applyFont="1" applyFill="1" applyAlignment="1">
      <alignment horizontal="right" wrapText="1"/>
    </xf>
    <xf numFmtId="0" fontId="10" fillId="4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4" fontId="4" fillId="21" borderId="0" xfId="0" applyNumberFormat="1" applyFont="1" applyFill="1" applyAlignment="1">
      <alignment horizontal="right" vertical="center"/>
    </xf>
    <xf numFmtId="0" fontId="3" fillId="14" borderId="2" xfId="0" applyFont="1" applyFill="1" applyBorder="1" applyAlignment="1">
      <alignment vertical="center"/>
    </xf>
    <xf numFmtId="0" fontId="10" fillId="2" borderId="0" xfId="0" applyFont="1" applyFill="1" applyAlignment="1">
      <alignment wrapText="1"/>
    </xf>
    <xf numFmtId="4" fontId="4" fillId="7" borderId="0" xfId="0" applyNumberFormat="1" applyFont="1" applyFill="1" applyAlignment="1">
      <alignment horizontal="right" vertical="center"/>
    </xf>
    <xf numFmtId="4" fontId="22" fillId="7" borderId="0" xfId="0" applyNumberFormat="1" applyFont="1" applyFill="1" applyAlignment="1">
      <alignment horizontal="right" vertical="center"/>
    </xf>
    <xf numFmtId="0" fontId="10" fillId="6" borderId="0" xfId="0" applyFont="1" applyFill="1" applyAlignment="1">
      <alignment wrapText="1"/>
    </xf>
    <xf numFmtId="0" fontId="3" fillId="15" borderId="1" xfId="0" applyFont="1" applyFill="1" applyBorder="1" applyAlignment="1">
      <alignment vertical="center"/>
    </xf>
    <xf numFmtId="0" fontId="3" fillId="15" borderId="2" xfId="0" applyFont="1" applyFill="1" applyBorder="1" applyAlignment="1">
      <alignment vertical="center"/>
    </xf>
    <xf numFmtId="0" fontId="10" fillId="7" borderId="0" xfId="0" applyFont="1" applyFill="1" applyAlignment="1">
      <alignment wrapText="1"/>
    </xf>
    <xf numFmtId="0" fontId="3" fillId="15" borderId="2" xfId="0" applyFont="1" applyFill="1" applyBorder="1" applyAlignment="1">
      <alignment vertical="center"/>
    </xf>
    <xf numFmtId="4" fontId="4" fillId="34" borderId="0" xfId="0" applyNumberFormat="1" applyFont="1" applyFill="1" applyAlignment="1">
      <alignment horizontal="right" vertical="center"/>
    </xf>
    <xf numFmtId="0" fontId="3" fillId="15" borderId="2" xfId="0" applyFont="1" applyFill="1" applyBorder="1" applyAlignment="1">
      <alignment vertical="center"/>
    </xf>
    <xf numFmtId="4" fontId="22" fillId="0" borderId="0" xfId="0" applyNumberFormat="1" applyFont="1" applyAlignment="1">
      <alignment horizontal="right" vertical="center"/>
    </xf>
    <xf numFmtId="0" fontId="3" fillId="12" borderId="1" xfId="0" applyFont="1" applyFill="1" applyBorder="1" applyAlignment="1">
      <alignment vertical="center"/>
    </xf>
    <xf numFmtId="0" fontId="3" fillId="12" borderId="2" xfId="0" applyFont="1" applyFill="1" applyBorder="1" applyAlignment="1">
      <alignment vertical="center"/>
    </xf>
    <xf numFmtId="0" fontId="3" fillId="12" borderId="2" xfId="0" applyFont="1" applyFill="1" applyBorder="1" applyAlignment="1">
      <alignment vertical="center"/>
    </xf>
    <xf numFmtId="4" fontId="4" fillId="31" borderId="0" xfId="0" applyNumberFormat="1" applyFont="1" applyFill="1" applyAlignment="1">
      <alignment horizontal="right" vertical="center"/>
    </xf>
    <xf numFmtId="0" fontId="3" fillId="12" borderId="2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6" borderId="2" xfId="0" applyFont="1" applyFill="1" applyBorder="1" applyAlignment="1">
      <alignment vertical="center"/>
    </xf>
    <xf numFmtId="0" fontId="3" fillId="16" borderId="2" xfId="0" applyFont="1" applyFill="1" applyBorder="1" applyAlignment="1">
      <alignment vertical="center"/>
    </xf>
    <xf numFmtId="0" fontId="3" fillId="16" borderId="2" xfId="0" applyFont="1" applyFill="1" applyBorder="1" applyAlignment="1">
      <alignment vertical="center"/>
    </xf>
    <xf numFmtId="0" fontId="3" fillId="27" borderId="1" xfId="0" applyFont="1" applyFill="1" applyBorder="1" applyAlignment="1">
      <alignment vertical="center"/>
    </xf>
    <xf numFmtId="0" fontId="3" fillId="27" borderId="2" xfId="0" applyFont="1" applyFill="1" applyBorder="1" applyAlignment="1">
      <alignment vertical="center"/>
    </xf>
    <xf numFmtId="0" fontId="3" fillId="27" borderId="2" xfId="0" applyFont="1" applyFill="1" applyBorder="1" applyAlignment="1">
      <alignment vertical="center"/>
    </xf>
    <xf numFmtId="4" fontId="4" fillId="8" borderId="0" xfId="0" applyNumberFormat="1" applyFont="1" applyFill="1" applyAlignment="1">
      <alignment horizontal="right" vertical="center"/>
    </xf>
    <xf numFmtId="0" fontId="4" fillId="8" borderId="0" xfId="0" applyFont="1" applyFill="1" applyAlignment="1">
      <alignment horizontal="left" vertical="center"/>
    </xf>
    <xf numFmtId="0" fontId="3" fillId="27" borderId="2" xfId="0" applyFont="1" applyFill="1" applyBorder="1" applyAlignment="1">
      <alignment vertical="center"/>
    </xf>
    <xf numFmtId="0" fontId="4" fillId="30" borderId="0" xfId="0" applyFont="1" applyFill="1" applyAlignment="1">
      <alignment horizontal="left" vertical="center"/>
    </xf>
    <xf numFmtId="0" fontId="20" fillId="30" borderId="0" xfId="0" applyFont="1" applyFill="1" applyAlignment="1">
      <alignment horizontal="left" vertical="center"/>
    </xf>
    <xf numFmtId="4" fontId="20" fillId="30" borderId="0" xfId="0" applyNumberFormat="1" applyFont="1" applyFill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0" fontId="3" fillId="28" borderId="2" xfId="0" applyFont="1" applyFill="1" applyBorder="1" applyAlignment="1">
      <alignment vertical="center"/>
    </xf>
    <xf numFmtId="0" fontId="3" fillId="28" borderId="2" xfId="0" applyFont="1" applyFill="1" applyBorder="1" applyAlignment="1">
      <alignment vertical="center"/>
    </xf>
    <xf numFmtId="0" fontId="4" fillId="17" borderId="0" xfId="0" applyFont="1" applyFill="1" applyAlignment="1">
      <alignment horizontal="left" vertical="center"/>
    </xf>
    <xf numFmtId="4" fontId="4" fillId="17" borderId="0" xfId="0" applyNumberFormat="1" applyFont="1" applyFill="1" applyAlignment="1">
      <alignment horizontal="right" vertical="center"/>
    </xf>
    <xf numFmtId="4" fontId="14" fillId="17" borderId="0" xfId="0" applyNumberFormat="1" applyFont="1" applyFill="1" applyAlignment="1">
      <alignment horizontal="right" vertical="center"/>
    </xf>
    <xf numFmtId="0" fontId="3" fillId="28" borderId="2" xfId="0" applyFont="1" applyFill="1" applyBorder="1" applyAlignment="1">
      <alignment vertical="center"/>
    </xf>
    <xf numFmtId="4" fontId="4" fillId="30" borderId="0" xfId="0" applyNumberFormat="1" applyFont="1" applyFill="1" applyAlignment="1">
      <alignment horizontal="right" vertical="center"/>
    </xf>
    <xf numFmtId="0" fontId="3" fillId="29" borderId="1" xfId="0" applyFont="1" applyFill="1" applyBorder="1" applyAlignment="1">
      <alignment vertical="center"/>
    </xf>
    <xf numFmtId="0" fontId="3" fillId="29" borderId="2" xfId="0" applyFont="1" applyFill="1" applyBorder="1" applyAlignment="1">
      <alignment vertical="center"/>
    </xf>
    <xf numFmtId="0" fontId="3" fillId="29" borderId="2" xfId="0" applyFont="1" applyFill="1" applyBorder="1" applyAlignment="1">
      <alignment vertical="center"/>
    </xf>
    <xf numFmtId="0" fontId="4" fillId="9" borderId="0" xfId="0" applyFont="1" applyFill="1" applyAlignment="1">
      <alignment horizontal="left" vertical="center"/>
    </xf>
    <xf numFmtId="4" fontId="4" fillId="9" borderId="0" xfId="0" applyNumberFormat="1" applyFont="1" applyFill="1" applyAlignment="1">
      <alignment horizontal="right" vertical="center"/>
    </xf>
    <xf numFmtId="4" fontId="14" fillId="9" borderId="0" xfId="0" applyNumberFormat="1" applyFont="1" applyFill="1" applyAlignment="1">
      <alignment horizontal="right" vertical="center"/>
    </xf>
    <xf numFmtId="0" fontId="3" fillId="29" borderId="2" xfId="0" applyFont="1" applyFill="1" applyBorder="1" applyAlignment="1">
      <alignment vertical="center"/>
    </xf>
    <xf numFmtId="0" fontId="4" fillId="37" borderId="0" xfId="0" applyFont="1" applyFill="1" applyAlignment="1">
      <alignment horizontal="left" vertical="center"/>
    </xf>
    <xf numFmtId="0" fontId="3" fillId="0" borderId="2" xfId="0" applyFont="1" applyBorder="1" applyAlignment="1">
      <alignment vertical="center"/>
    </xf>
    <xf numFmtId="4" fontId="4" fillId="38" borderId="0" xfId="0" applyNumberFormat="1" applyFont="1" applyFill="1" applyAlignment="1">
      <alignment horizontal="right" vertical="center"/>
    </xf>
    <xf numFmtId="4" fontId="4" fillId="37" borderId="0" xfId="0" applyNumberFormat="1" applyFont="1" applyFill="1" applyAlignment="1">
      <alignment horizontal="right" vertical="center"/>
    </xf>
    <xf numFmtId="0" fontId="4" fillId="38" borderId="0" xfId="0" applyFont="1" applyFill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37" borderId="0" xfId="0" applyFont="1" applyFill="1" applyAlignment="1">
      <alignment horizontal="left" vertical="center"/>
    </xf>
    <xf numFmtId="4" fontId="22" fillId="36" borderId="0" xfId="0" applyNumberFormat="1" applyFont="1" applyFill="1" applyAlignment="1">
      <alignment horizontal="right" vertical="center"/>
    </xf>
    <xf numFmtId="0" fontId="4" fillId="21" borderId="0" xfId="0" applyFont="1" applyFill="1" applyAlignment="1">
      <alignment horizontal="left" vertical="center"/>
    </xf>
    <xf numFmtId="0" fontId="4" fillId="26" borderId="0" xfId="0" applyFont="1" applyFill="1" applyAlignment="1">
      <alignment horizontal="left" vertical="center"/>
    </xf>
    <xf numFmtId="4" fontId="4" fillId="26" borderId="0" xfId="0" applyNumberFormat="1" applyFont="1" applyFill="1" applyAlignment="1">
      <alignment horizontal="right" vertical="center"/>
    </xf>
    <xf numFmtId="0" fontId="4" fillId="24" borderId="0" xfId="0" applyFont="1" applyFill="1" applyAlignment="1">
      <alignment horizontal="left" vertical="center"/>
    </xf>
    <xf numFmtId="4" fontId="4" fillId="24" borderId="0" xfId="0" applyNumberFormat="1" applyFont="1" applyFill="1" applyAlignment="1">
      <alignment horizontal="right" vertical="center"/>
    </xf>
    <xf numFmtId="4" fontId="20" fillId="24" borderId="0" xfId="0" applyNumberFormat="1" applyFont="1" applyFill="1" applyAlignment="1">
      <alignment horizontal="right" vertical="center"/>
    </xf>
    <xf numFmtId="0" fontId="4" fillId="39" borderId="0" xfId="0" applyFont="1" applyFill="1" applyAlignment="1">
      <alignment horizontal="left" vertical="center"/>
    </xf>
    <xf numFmtId="4" fontId="4" fillId="39" borderId="0" xfId="0" applyNumberFormat="1" applyFont="1" applyFill="1" applyAlignment="1">
      <alignment horizontal="right" vertical="center"/>
    </xf>
    <xf numFmtId="4" fontId="20" fillId="39" borderId="0" xfId="0" applyNumberFormat="1" applyFont="1" applyFill="1" applyAlignment="1">
      <alignment horizontal="right" vertical="center"/>
    </xf>
    <xf numFmtId="0" fontId="4" fillId="22" borderId="0" xfId="0" applyFont="1" applyFill="1" applyAlignment="1">
      <alignment horizontal="left" vertical="center"/>
    </xf>
    <xf numFmtId="0" fontId="4" fillId="32" borderId="0" xfId="0" applyFont="1" applyFill="1" applyAlignment="1">
      <alignment horizontal="left" vertical="center"/>
    </xf>
    <xf numFmtId="4" fontId="4" fillId="22" borderId="0" xfId="0" applyNumberFormat="1" applyFont="1" applyFill="1" applyAlignment="1">
      <alignment horizontal="right" vertical="center"/>
    </xf>
    <xf numFmtId="4" fontId="4" fillId="32" borderId="0" xfId="0" applyNumberFormat="1" applyFont="1" applyFill="1" applyAlignment="1">
      <alignment horizontal="right" vertical="center"/>
    </xf>
    <xf numFmtId="4" fontId="4" fillId="36" borderId="0" xfId="0" applyNumberFormat="1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19" fillId="20" borderId="0" xfId="0" applyFont="1" applyFill="1" applyAlignment="1">
      <alignment horizontal="center" wrapText="1"/>
    </xf>
    <xf numFmtId="0" fontId="19" fillId="30" borderId="0" xfId="0" applyFont="1" applyFill="1" applyAlignment="1">
      <alignment horizontal="center" wrapText="1"/>
    </xf>
    <xf numFmtId="4" fontId="4" fillId="0" borderId="0" xfId="0" applyNumberFormat="1" applyFont="1" applyFill="1" applyAlignment="1">
      <alignment horizontal="right" vertical="center"/>
    </xf>
    <xf numFmtId="0" fontId="17" fillId="5" borderId="0" xfId="0" applyFont="1" applyFill="1" applyAlignment="1"/>
    <xf numFmtId="0" fontId="5" fillId="19" borderId="0" xfId="0" applyFont="1" applyFill="1" applyAlignment="1"/>
    <xf numFmtId="0" fontId="5" fillId="21" borderId="0" xfId="0" applyFont="1" applyFill="1" applyAlignment="1"/>
    <xf numFmtId="0" fontId="5" fillId="31" borderId="0" xfId="0" applyFont="1" applyFill="1" applyAlignment="1"/>
    <xf numFmtId="0" fontId="5" fillId="17" borderId="0" xfId="0" applyFont="1" applyFill="1" applyAlignment="1"/>
    <xf numFmtId="0" fontId="5" fillId="22" borderId="0" xfId="0" applyFont="1" applyFill="1" applyAlignment="1"/>
    <xf numFmtId="0" fontId="5" fillId="24" borderId="0" xfId="0" applyFont="1" applyFill="1" applyAlignment="1"/>
    <xf numFmtId="0" fontId="5" fillId="33" borderId="0" xfId="0" applyFont="1" applyFill="1" applyAlignment="1"/>
    <xf numFmtId="0" fontId="5" fillId="23" borderId="0" xfId="0" applyFont="1" applyFill="1" applyAlignment="1"/>
    <xf numFmtId="0" fontId="5" fillId="35" borderId="0" xfId="0" applyFont="1" applyFill="1" applyAlignment="1"/>
    <xf numFmtId="0" fontId="0" fillId="0" borderId="0" xfId="0" applyFont="1" applyAlignment="1"/>
    <xf numFmtId="0" fontId="5" fillId="18" borderId="0" xfId="0" applyFont="1" applyFill="1" applyAlignment="1"/>
    <xf numFmtId="0" fontId="14" fillId="0" borderId="0" xfId="0" applyFont="1" applyAlignment="1">
      <alignment horizontal="left" vertical="center"/>
    </xf>
    <xf numFmtId="0" fontId="14" fillId="26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4" fontId="14" fillId="7" borderId="0" xfId="0" applyNumberFormat="1" applyFont="1" applyFill="1" applyAlignment="1">
      <alignment horizontal="right" vertical="center"/>
    </xf>
    <xf numFmtId="0" fontId="14" fillId="34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left" vertical="center"/>
    </xf>
    <xf numFmtId="4" fontId="14" fillId="0" borderId="0" xfId="0" applyNumberFormat="1" applyFont="1" applyAlignment="1">
      <alignment horizontal="right" vertical="center"/>
    </xf>
    <xf numFmtId="4" fontId="14" fillId="31" borderId="0" xfId="0" applyNumberFormat="1" applyFont="1" applyFill="1" applyAlignment="1">
      <alignment horizontal="right" vertical="center"/>
    </xf>
    <xf numFmtId="4" fontId="14" fillId="34" borderId="0" xfId="0" applyNumberFormat="1" applyFont="1" applyFill="1" applyAlignment="1">
      <alignment horizontal="right" vertical="center"/>
    </xf>
    <xf numFmtId="0" fontId="14" fillId="8" borderId="0" xfId="0" applyFont="1" applyFill="1" applyAlignment="1">
      <alignment horizontal="left" vertical="center"/>
    </xf>
    <xf numFmtId="4" fontId="14" fillId="8" borderId="0" xfId="0" applyNumberFormat="1" applyFont="1" applyFill="1" applyAlignment="1">
      <alignment horizontal="right" vertical="center"/>
    </xf>
    <xf numFmtId="0" fontId="14" fillId="30" borderId="0" xfId="0" applyFont="1" applyFill="1" applyAlignment="1">
      <alignment horizontal="left" vertical="center"/>
    </xf>
    <xf numFmtId="0" fontId="14" fillId="38" borderId="0" xfId="0" applyFont="1" applyFill="1" applyAlignment="1">
      <alignment horizontal="left" vertical="center"/>
    </xf>
    <xf numFmtId="0" fontId="14" fillId="39" borderId="0" xfId="0" applyFont="1" applyFill="1" applyAlignment="1"/>
    <xf numFmtId="0" fontId="14" fillId="0" borderId="0" xfId="0" applyFont="1" applyAlignment="1"/>
    <xf numFmtId="0" fontId="0" fillId="0" borderId="0" xfId="0" applyFont="1" applyFill="1" applyAlignment="1"/>
  </cellXfs>
  <cellStyles count="1">
    <cellStyle name="常规" xfId="0" builtinId="0"/>
  </cellStyles>
  <dxfs count="9"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alignment wrapText="1"/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alignment wrapText="1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476250</xdr:colOff>
      <xdr:row>49</xdr:row>
      <xdr:rowOff>114300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390525</xdr:colOff>
      <xdr:row>58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0"/>
  <sheetViews>
    <sheetView tabSelected="1" workbookViewId="0">
      <pane ySplit="1" topLeftCell="A17" activePane="bottomLeft" state="frozen"/>
      <selection pane="bottomLeft" activeCell="F18" sqref="F18"/>
    </sheetView>
  </sheetViews>
  <sheetFormatPr defaultColWidth="14.42578125" defaultRowHeight="12.75" x14ac:dyDescent="0.2"/>
  <cols>
    <col min="1" max="1" width="17.140625" style="226" customWidth="1"/>
    <col min="2" max="2" width="8" style="226" customWidth="1"/>
    <col min="3" max="13" width="12.28515625" style="226" customWidth="1"/>
    <col min="14" max="16384" width="14.42578125" style="226"/>
  </cols>
  <sheetData>
    <row r="1" spans="1:13" ht="15" x14ac:dyDescent="0.2">
      <c r="A1" s="8" t="s">
        <v>2</v>
      </c>
      <c r="B1" s="8"/>
      <c r="C1" s="21" t="s">
        <v>29</v>
      </c>
      <c r="D1" s="22" t="s">
        <v>61</v>
      </c>
      <c r="E1" s="23" t="s">
        <v>62</v>
      </c>
      <c r="F1" s="23" t="s">
        <v>5</v>
      </c>
      <c r="G1" s="23" t="s">
        <v>11</v>
      </c>
      <c r="H1" s="21" t="s">
        <v>63</v>
      </c>
      <c r="I1" s="22" t="s">
        <v>64</v>
      </c>
      <c r="J1" s="23" t="s">
        <v>65</v>
      </c>
      <c r="K1" s="21" t="s">
        <v>66</v>
      </c>
      <c r="L1" s="22" t="s">
        <v>67</v>
      </c>
      <c r="M1" s="23" t="s">
        <v>68</v>
      </c>
    </row>
    <row r="2" spans="1:13" ht="15" x14ac:dyDescent="0.2">
      <c r="A2" s="228" t="s">
        <v>69</v>
      </c>
      <c r="B2" s="228"/>
      <c r="C2" s="76" t="s">
        <v>578</v>
      </c>
      <c r="D2" s="76" t="s">
        <v>578</v>
      </c>
      <c r="E2" s="76" t="s">
        <v>305</v>
      </c>
      <c r="F2" s="76" t="s">
        <v>305</v>
      </c>
      <c r="G2" s="76" t="s">
        <v>305</v>
      </c>
      <c r="H2" s="76" t="s">
        <v>579</v>
      </c>
      <c r="I2" s="76" t="s">
        <v>580</v>
      </c>
      <c r="J2" s="76" t="s">
        <v>581</v>
      </c>
      <c r="K2" s="76" t="s">
        <v>582</v>
      </c>
      <c r="L2" s="76" t="s">
        <v>579</v>
      </c>
      <c r="M2" s="76" t="s">
        <v>581</v>
      </c>
    </row>
    <row r="3" spans="1:13" ht="15" x14ac:dyDescent="0.2">
      <c r="A3" s="229" t="s">
        <v>583</v>
      </c>
      <c r="B3" s="229">
        <v>1</v>
      </c>
      <c r="C3" s="199">
        <v>7</v>
      </c>
      <c r="D3" s="199">
        <v>7</v>
      </c>
      <c r="E3" s="199">
        <v>5</v>
      </c>
      <c r="F3" s="199">
        <v>7</v>
      </c>
      <c r="G3" s="199">
        <v>5</v>
      </c>
      <c r="H3" s="101">
        <v>72</v>
      </c>
      <c r="I3" s="101">
        <v>69</v>
      </c>
      <c r="J3" s="199">
        <v>5</v>
      </c>
      <c r="K3" s="101">
        <v>64</v>
      </c>
      <c r="L3" s="101">
        <v>67</v>
      </c>
      <c r="M3" s="199">
        <v>5</v>
      </c>
    </row>
    <row r="4" spans="1:13" ht="15" x14ac:dyDescent="0.2">
      <c r="A4" s="228" t="s">
        <v>722</v>
      </c>
      <c r="B4" s="228"/>
      <c r="C4" s="137">
        <f>C3+C10*$B$3</f>
        <v>31</v>
      </c>
      <c r="D4" s="137">
        <f>D3+D31*$B$3</f>
        <v>32</v>
      </c>
      <c r="E4" s="137">
        <f t="shared" ref="E4:G4" si="0">E3+E54*$B$3</f>
        <v>73</v>
      </c>
      <c r="F4" s="137">
        <f t="shared" si="0"/>
        <v>69</v>
      </c>
      <c r="G4" s="137">
        <f t="shared" si="0"/>
        <v>70</v>
      </c>
      <c r="H4" s="137">
        <f>H3+H10*$B$3</f>
        <v>100</v>
      </c>
      <c r="I4" s="137">
        <f>I3+I31*$B$3</f>
        <v>95</v>
      </c>
      <c r="J4" s="137">
        <f>J3+J54*$B$3</f>
        <v>43</v>
      </c>
      <c r="K4" s="137">
        <f>K3+K10*$B$3</f>
        <v>86</v>
      </c>
      <c r="L4" s="137">
        <f>L3+L31*$B$3</f>
        <v>94</v>
      </c>
      <c r="M4" s="137">
        <f>M3+M54*$B$3</f>
        <v>40</v>
      </c>
    </row>
    <row r="5" spans="1:13" ht="15" x14ac:dyDescent="0.2">
      <c r="A5" s="228" t="s">
        <v>812</v>
      </c>
      <c r="B5" s="228"/>
      <c r="C5" s="137">
        <f t="shared" ref="C5:C6" si="1">C11*$B$3</f>
        <v>40</v>
      </c>
      <c r="D5" s="137">
        <f t="shared" ref="D5:D6" si="2">D32*$B$3</f>
        <v>40</v>
      </c>
      <c r="E5" s="137">
        <f t="shared" ref="E5:G5" si="3">E55*$B$3</f>
        <v>36</v>
      </c>
      <c r="F5" s="137">
        <f t="shared" si="3"/>
        <v>32</v>
      </c>
      <c r="G5" s="137">
        <f t="shared" si="3"/>
        <v>36</v>
      </c>
      <c r="H5" s="137">
        <f t="shared" ref="H5:H6" si="4">H11*$B$3</f>
        <v>40</v>
      </c>
      <c r="I5" s="137">
        <f t="shared" ref="I5:I6" si="5">I32*$B$3</f>
        <v>40</v>
      </c>
      <c r="J5" s="137">
        <f t="shared" ref="J5:J6" si="6">J55*$B$3</f>
        <v>36</v>
      </c>
      <c r="K5" s="137">
        <f t="shared" ref="K5:K6" si="7">K11*$B$3</f>
        <v>24</v>
      </c>
      <c r="L5" s="137">
        <f t="shared" ref="L5:L6" si="8">L32*$B$3</f>
        <v>40</v>
      </c>
      <c r="M5" s="137">
        <f t="shared" ref="M5:M6" si="9">M55*$B$3</f>
        <v>36</v>
      </c>
    </row>
    <row r="6" spans="1:13" ht="15" x14ac:dyDescent="0.2">
      <c r="A6" s="228" t="s">
        <v>830</v>
      </c>
      <c r="B6" s="228"/>
      <c r="C6" s="137">
        <f t="shared" si="1"/>
        <v>90</v>
      </c>
      <c r="D6" s="137">
        <f t="shared" si="2"/>
        <v>40</v>
      </c>
      <c r="E6" s="137">
        <f t="shared" ref="E6:G6" si="10">E56*$B$3</f>
        <v>74</v>
      </c>
      <c r="F6" s="137">
        <f t="shared" si="10"/>
        <v>78</v>
      </c>
      <c r="G6" s="137">
        <f t="shared" si="10"/>
        <v>76</v>
      </c>
      <c r="H6" s="137">
        <f t="shared" si="4"/>
        <v>70</v>
      </c>
      <c r="I6" s="137">
        <f t="shared" si="5"/>
        <v>65</v>
      </c>
      <c r="J6" s="137">
        <f t="shared" si="6"/>
        <v>74</v>
      </c>
      <c r="K6" s="137">
        <f t="shared" si="7"/>
        <v>59</v>
      </c>
      <c r="L6" s="137">
        <f t="shared" si="8"/>
        <v>65</v>
      </c>
      <c r="M6" s="137">
        <f t="shared" si="9"/>
        <v>64</v>
      </c>
    </row>
    <row r="7" spans="1:13" ht="15" x14ac:dyDescent="0.2">
      <c r="A7" s="228" t="s">
        <v>845</v>
      </c>
      <c r="B7" s="228"/>
      <c r="C7" s="137">
        <v>0</v>
      </c>
      <c r="D7" s="137">
        <v>30</v>
      </c>
      <c r="E7" s="137">
        <v>15</v>
      </c>
      <c r="F7" s="137">
        <v>15</v>
      </c>
      <c r="G7" s="137">
        <v>15</v>
      </c>
      <c r="H7" s="137">
        <v>140</v>
      </c>
      <c r="I7" s="137">
        <v>155</v>
      </c>
      <c r="J7" s="137">
        <v>0</v>
      </c>
      <c r="K7" s="137">
        <v>105</v>
      </c>
      <c r="L7" s="137">
        <v>155</v>
      </c>
      <c r="M7" s="137">
        <v>0</v>
      </c>
    </row>
    <row r="8" spans="1:13" ht="15" x14ac:dyDescent="0.2">
      <c r="A8" s="230" t="s">
        <v>847</v>
      </c>
      <c r="B8" s="230"/>
      <c r="C8" s="142">
        <f t="shared" ref="C8:M8" si="11">SUM(C4:C7)</f>
        <v>161</v>
      </c>
      <c r="D8" s="142">
        <f t="shared" si="11"/>
        <v>142</v>
      </c>
      <c r="E8" s="142">
        <f t="shared" si="11"/>
        <v>198</v>
      </c>
      <c r="F8" s="142">
        <f t="shared" si="11"/>
        <v>194</v>
      </c>
      <c r="G8" s="142">
        <f t="shared" si="11"/>
        <v>197</v>
      </c>
      <c r="H8" s="142">
        <f t="shared" si="11"/>
        <v>350</v>
      </c>
      <c r="I8" s="142">
        <f t="shared" si="11"/>
        <v>355</v>
      </c>
      <c r="J8" s="142">
        <f t="shared" si="11"/>
        <v>153</v>
      </c>
      <c r="K8" s="142">
        <f t="shared" si="11"/>
        <v>274</v>
      </c>
      <c r="L8" s="142">
        <f t="shared" si="11"/>
        <v>354</v>
      </c>
      <c r="M8" s="142">
        <f t="shared" si="11"/>
        <v>140</v>
      </c>
    </row>
    <row r="9" spans="1:13" ht="15" x14ac:dyDescent="0.2">
      <c r="A9" s="228" t="s">
        <v>931</v>
      </c>
      <c r="B9" s="228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</row>
    <row r="10" spans="1:13" ht="15" x14ac:dyDescent="0.2">
      <c r="A10" s="231" t="s">
        <v>932</v>
      </c>
      <c r="B10" s="231"/>
      <c r="C10" s="232">
        <v>24</v>
      </c>
      <c r="D10" s="145">
        <v>22</v>
      </c>
      <c r="E10" s="145">
        <v>17</v>
      </c>
      <c r="F10" s="145">
        <v>22</v>
      </c>
      <c r="G10" s="145">
        <v>15</v>
      </c>
      <c r="H10" s="145">
        <v>28</v>
      </c>
      <c r="I10" s="145">
        <v>18</v>
      </c>
      <c r="J10" s="145">
        <v>15</v>
      </c>
      <c r="K10" s="145">
        <v>22</v>
      </c>
      <c r="L10" s="145">
        <v>19</v>
      </c>
      <c r="M10" s="145">
        <v>18</v>
      </c>
    </row>
    <row r="11" spans="1:13" ht="15" x14ac:dyDescent="0.2">
      <c r="A11" s="231" t="s">
        <v>952</v>
      </c>
      <c r="B11" s="231"/>
      <c r="C11" s="232">
        <v>40</v>
      </c>
      <c r="D11" s="145">
        <v>48</v>
      </c>
      <c r="E11" s="145">
        <v>20</v>
      </c>
      <c r="F11" s="145">
        <v>20</v>
      </c>
      <c r="G11" s="145">
        <v>20</v>
      </c>
      <c r="H11" s="145">
        <v>40</v>
      </c>
      <c r="I11" s="145">
        <v>20</v>
      </c>
      <c r="J11" s="145">
        <v>20</v>
      </c>
      <c r="K11" s="145">
        <v>24</v>
      </c>
      <c r="L11" s="145">
        <v>20</v>
      </c>
      <c r="M11" s="145">
        <v>20</v>
      </c>
    </row>
    <row r="12" spans="1:13" ht="15" x14ac:dyDescent="0.2">
      <c r="A12" s="231" t="s">
        <v>953</v>
      </c>
      <c r="B12" s="231"/>
      <c r="C12" s="145">
        <v>90</v>
      </c>
      <c r="D12" s="145">
        <v>65</v>
      </c>
      <c r="E12" s="145">
        <v>18</v>
      </c>
      <c r="F12" s="145">
        <v>10</v>
      </c>
      <c r="G12" s="145">
        <v>10</v>
      </c>
      <c r="H12" s="145">
        <v>70</v>
      </c>
      <c r="I12" s="145">
        <v>20</v>
      </c>
      <c r="J12" s="145">
        <v>10</v>
      </c>
      <c r="K12" s="145">
        <v>59</v>
      </c>
      <c r="L12" s="145">
        <v>20</v>
      </c>
      <c r="M12" s="146">
        <v>0</v>
      </c>
    </row>
    <row r="13" spans="1:13" ht="15" x14ac:dyDescent="0.2">
      <c r="A13" s="233" t="s">
        <v>955</v>
      </c>
      <c r="B13" s="233">
        <v>10</v>
      </c>
      <c r="C13" s="152">
        <v>1059</v>
      </c>
      <c r="D13" s="152">
        <v>1279</v>
      </c>
      <c r="E13" s="152">
        <v>729</v>
      </c>
      <c r="F13" s="152">
        <v>679</v>
      </c>
      <c r="G13" s="152">
        <v>649</v>
      </c>
      <c r="H13" s="152">
        <v>719</v>
      </c>
      <c r="I13" s="152">
        <v>719</v>
      </c>
      <c r="J13" s="152">
        <v>649</v>
      </c>
      <c r="K13" s="152">
        <v>679</v>
      </c>
      <c r="L13" s="152">
        <v>809</v>
      </c>
      <c r="M13" s="152">
        <v>619</v>
      </c>
    </row>
    <row r="14" spans="1:13" ht="15" x14ac:dyDescent="0.2">
      <c r="A14" s="228" t="s">
        <v>968</v>
      </c>
      <c r="B14" s="228"/>
      <c r="C14" s="137">
        <f t="shared" ref="C14:M14" si="12">C13+1+C10*$B$13</f>
        <v>1300</v>
      </c>
      <c r="D14" s="137">
        <f t="shared" si="12"/>
        <v>1500</v>
      </c>
      <c r="E14" s="137">
        <f t="shared" si="12"/>
        <v>900</v>
      </c>
      <c r="F14" s="137">
        <f t="shared" si="12"/>
        <v>900</v>
      </c>
      <c r="G14" s="137">
        <f t="shared" si="12"/>
        <v>800</v>
      </c>
      <c r="H14" s="137">
        <f t="shared" si="12"/>
        <v>1000</v>
      </c>
      <c r="I14" s="137">
        <f t="shared" si="12"/>
        <v>900</v>
      </c>
      <c r="J14" s="137">
        <f t="shared" si="12"/>
        <v>800</v>
      </c>
      <c r="K14" s="137">
        <f t="shared" si="12"/>
        <v>900</v>
      </c>
      <c r="L14" s="137">
        <f t="shared" si="12"/>
        <v>1000</v>
      </c>
      <c r="M14" s="137">
        <f t="shared" si="12"/>
        <v>800</v>
      </c>
    </row>
    <row r="15" spans="1:13" ht="15" x14ac:dyDescent="0.2">
      <c r="A15" s="228" t="s">
        <v>972</v>
      </c>
      <c r="B15" s="228"/>
      <c r="C15" s="137">
        <f t="shared" ref="C15:M15" si="13">C11*$B$13</f>
        <v>400</v>
      </c>
      <c r="D15" s="137">
        <f t="shared" si="13"/>
        <v>480</v>
      </c>
      <c r="E15" s="137">
        <f t="shared" si="13"/>
        <v>200</v>
      </c>
      <c r="F15" s="137">
        <f t="shared" si="13"/>
        <v>200</v>
      </c>
      <c r="G15" s="137">
        <f t="shared" si="13"/>
        <v>200</v>
      </c>
      <c r="H15" s="137">
        <f t="shared" si="13"/>
        <v>400</v>
      </c>
      <c r="I15" s="137">
        <f t="shared" si="13"/>
        <v>200</v>
      </c>
      <c r="J15" s="137">
        <f t="shared" si="13"/>
        <v>200</v>
      </c>
      <c r="K15" s="137">
        <f t="shared" si="13"/>
        <v>240</v>
      </c>
      <c r="L15" s="137">
        <f t="shared" si="13"/>
        <v>200</v>
      </c>
      <c r="M15" s="137">
        <f t="shared" si="13"/>
        <v>200</v>
      </c>
    </row>
    <row r="16" spans="1:13" ht="15" x14ac:dyDescent="0.2">
      <c r="A16" s="228" t="s">
        <v>981</v>
      </c>
      <c r="B16" s="228"/>
      <c r="C16" s="137">
        <f t="shared" ref="C16:M16" si="14">C12*$B$13</f>
        <v>900</v>
      </c>
      <c r="D16" s="137">
        <f t="shared" si="14"/>
        <v>650</v>
      </c>
      <c r="E16" s="137">
        <f t="shared" si="14"/>
        <v>180</v>
      </c>
      <c r="F16" s="137">
        <f t="shared" si="14"/>
        <v>100</v>
      </c>
      <c r="G16" s="137">
        <f t="shared" si="14"/>
        <v>100</v>
      </c>
      <c r="H16" s="137">
        <f t="shared" si="14"/>
        <v>700</v>
      </c>
      <c r="I16" s="137">
        <f t="shared" si="14"/>
        <v>200</v>
      </c>
      <c r="J16" s="137">
        <f t="shared" si="14"/>
        <v>100</v>
      </c>
      <c r="K16" s="137">
        <f t="shared" si="14"/>
        <v>590</v>
      </c>
      <c r="L16" s="137">
        <f t="shared" si="14"/>
        <v>200</v>
      </c>
      <c r="M16" s="137">
        <f t="shared" si="14"/>
        <v>0</v>
      </c>
    </row>
    <row r="17" spans="1:13" ht="15" x14ac:dyDescent="0.2">
      <c r="A17" s="228" t="s">
        <v>990</v>
      </c>
      <c r="B17" s="228"/>
      <c r="C17" s="137">
        <v>390</v>
      </c>
      <c r="D17" s="154">
        <v>267</v>
      </c>
      <c r="E17" s="137">
        <v>75</v>
      </c>
      <c r="F17" s="137">
        <v>0</v>
      </c>
      <c r="G17" s="137">
        <v>100</v>
      </c>
      <c r="H17" s="137">
        <v>100</v>
      </c>
      <c r="I17" s="137">
        <v>100</v>
      </c>
      <c r="J17" s="137">
        <v>175</v>
      </c>
      <c r="K17" s="137">
        <v>100</v>
      </c>
      <c r="L17" s="137">
        <v>100</v>
      </c>
      <c r="M17" s="154">
        <v>325</v>
      </c>
    </row>
    <row r="18" spans="1:13" ht="15" x14ac:dyDescent="0.2">
      <c r="A18" s="234" t="s">
        <v>996</v>
      </c>
      <c r="B18" s="234"/>
      <c r="C18" s="158">
        <f t="shared" ref="C18:M18" si="15">SUM(C14:C17)</f>
        <v>2990</v>
      </c>
      <c r="D18" s="158">
        <f t="shared" si="15"/>
        <v>2897</v>
      </c>
      <c r="E18" s="158">
        <f t="shared" si="15"/>
        <v>1355</v>
      </c>
      <c r="F18" s="158">
        <f t="shared" si="15"/>
        <v>1200</v>
      </c>
      <c r="G18" s="158">
        <f t="shared" si="15"/>
        <v>1200</v>
      </c>
      <c r="H18" s="158">
        <f t="shared" si="15"/>
        <v>2200</v>
      </c>
      <c r="I18" s="158">
        <f t="shared" si="15"/>
        <v>1400</v>
      </c>
      <c r="J18" s="158">
        <f t="shared" si="15"/>
        <v>1275</v>
      </c>
      <c r="K18" s="158">
        <f t="shared" si="15"/>
        <v>1830</v>
      </c>
      <c r="L18" s="158">
        <f t="shared" si="15"/>
        <v>1500</v>
      </c>
      <c r="M18" s="158">
        <f t="shared" si="15"/>
        <v>1325</v>
      </c>
    </row>
    <row r="19" spans="1:13" ht="15" x14ac:dyDescent="0.2">
      <c r="A19" s="233" t="s">
        <v>1028</v>
      </c>
      <c r="B19" s="233">
        <v>2E-3</v>
      </c>
      <c r="C19" s="152">
        <v>0.19</v>
      </c>
      <c r="D19" s="152">
        <v>0</v>
      </c>
      <c r="E19" s="152">
        <v>0</v>
      </c>
      <c r="F19" s="152">
        <v>0.2</v>
      </c>
      <c r="G19" s="152">
        <v>0</v>
      </c>
      <c r="H19" s="152">
        <v>0</v>
      </c>
      <c r="I19" s="152">
        <v>0</v>
      </c>
      <c r="J19" s="152">
        <v>0</v>
      </c>
      <c r="K19" s="152">
        <v>0</v>
      </c>
      <c r="L19" s="152">
        <v>0</v>
      </c>
      <c r="M19" s="152">
        <v>0</v>
      </c>
    </row>
    <row r="20" spans="1:13" ht="15" x14ac:dyDescent="0.2">
      <c r="A20" s="228" t="s">
        <v>1030</v>
      </c>
      <c r="B20" s="228"/>
      <c r="C20" s="137">
        <f t="shared" ref="C20:M20" si="16">C19+C10*$B$19</f>
        <v>0.23799999999999999</v>
      </c>
      <c r="D20" s="137">
        <f t="shared" si="16"/>
        <v>4.3999999999999997E-2</v>
      </c>
      <c r="E20" s="137">
        <f t="shared" si="16"/>
        <v>3.4000000000000002E-2</v>
      </c>
      <c r="F20" s="137">
        <f t="shared" si="16"/>
        <v>0.24399999999999999</v>
      </c>
      <c r="G20" s="137">
        <f t="shared" si="16"/>
        <v>0.03</v>
      </c>
      <c r="H20" s="137">
        <f t="shared" si="16"/>
        <v>5.6000000000000001E-2</v>
      </c>
      <c r="I20" s="137">
        <f t="shared" si="16"/>
        <v>3.6000000000000004E-2</v>
      </c>
      <c r="J20" s="137">
        <f t="shared" si="16"/>
        <v>0.03</v>
      </c>
      <c r="K20" s="137">
        <f t="shared" si="16"/>
        <v>4.3999999999999997E-2</v>
      </c>
      <c r="L20" s="137">
        <f t="shared" si="16"/>
        <v>3.7999999999999999E-2</v>
      </c>
      <c r="M20" s="137">
        <f t="shared" si="16"/>
        <v>3.6000000000000004E-2</v>
      </c>
    </row>
    <row r="21" spans="1:13" ht="15" x14ac:dyDescent="0.2">
      <c r="A21" s="8" t="s">
        <v>1042</v>
      </c>
      <c r="B21" s="8"/>
      <c r="C21" s="137">
        <f t="shared" ref="C21:M21" si="17">C11*$B$19</f>
        <v>0.08</v>
      </c>
      <c r="D21" s="137">
        <f t="shared" si="17"/>
        <v>9.6000000000000002E-2</v>
      </c>
      <c r="E21" s="137">
        <f t="shared" si="17"/>
        <v>0.04</v>
      </c>
      <c r="F21" s="137">
        <f t="shared" si="17"/>
        <v>0.04</v>
      </c>
      <c r="G21" s="137">
        <f t="shared" si="17"/>
        <v>0.04</v>
      </c>
      <c r="H21" s="137">
        <f t="shared" si="17"/>
        <v>0.08</v>
      </c>
      <c r="I21" s="137">
        <f t="shared" si="17"/>
        <v>0.04</v>
      </c>
      <c r="J21" s="137">
        <f t="shared" si="17"/>
        <v>0.04</v>
      </c>
      <c r="K21" s="137">
        <f t="shared" si="17"/>
        <v>4.8000000000000001E-2</v>
      </c>
      <c r="L21" s="137">
        <f t="shared" si="17"/>
        <v>0.04</v>
      </c>
      <c r="M21" s="137">
        <f t="shared" si="17"/>
        <v>0.04</v>
      </c>
    </row>
    <row r="22" spans="1:13" ht="15" x14ac:dyDescent="0.2">
      <c r="A22" s="228" t="s">
        <v>1049</v>
      </c>
      <c r="B22" s="228"/>
      <c r="C22" s="137">
        <f t="shared" ref="C22:M22" si="18">C12*$B$19</f>
        <v>0.18</v>
      </c>
      <c r="D22" s="137">
        <f t="shared" si="18"/>
        <v>0.13</v>
      </c>
      <c r="E22" s="137">
        <f t="shared" si="18"/>
        <v>3.6000000000000004E-2</v>
      </c>
      <c r="F22" s="137">
        <f t="shared" si="18"/>
        <v>0.02</v>
      </c>
      <c r="G22" s="137">
        <f t="shared" si="18"/>
        <v>0.02</v>
      </c>
      <c r="H22" s="137">
        <f t="shared" si="18"/>
        <v>0.14000000000000001</v>
      </c>
      <c r="I22" s="137">
        <f t="shared" si="18"/>
        <v>0.04</v>
      </c>
      <c r="J22" s="137">
        <f t="shared" si="18"/>
        <v>0.02</v>
      </c>
      <c r="K22" s="137">
        <f t="shared" si="18"/>
        <v>0.11800000000000001</v>
      </c>
      <c r="L22" s="137">
        <f t="shared" si="18"/>
        <v>0.04</v>
      </c>
      <c r="M22" s="137">
        <f t="shared" si="18"/>
        <v>0</v>
      </c>
    </row>
    <row r="23" spans="1:13" ht="15" x14ac:dyDescent="0.2">
      <c r="A23" s="228" t="s">
        <v>1057</v>
      </c>
      <c r="B23" s="228"/>
      <c r="C23" s="235">
        <v>7.0000000000000007E-2</v>
      </c>
      <c r="D23" s="235">
        <v>0</v>
      </c>
      <c r="E23" s="235">
        <v>0</v>
      </c>
      <c r="F23" s="235">
        <v>0</v>
      </c>
      <c r="G23" s="235">
        <v>0</v>
      </c>
      <c r="H23" s="137">
        <v>0</v>
      </c>
      <c r="I23" s="137">
        <v>0</v>
      </c>
      <c r="J23" s="210">
        <v>0</v>
      </c>
      <c r="K23" s="137">
        <v>0</v>
      </c>
      <c r="L23" s="210">
        <v>0</v>
      </c>
      <c r="M23" s="210">
        <v>0</v>
      </c>
    </row>
    <row r="24" spans="1:13" ht="15" x14ac:dyDescent="0.2">
      <c r="A24" s="234" t="s">
        <v>1078</v>
      </c>
      <c r="B24" s="234"/>
      <c r="C24" s="236">
        <f t="shared" ref="C24:M24" si="19">SUM(C20:C23)</f>
        <v>0.56800000000000006</v>
      </c>
      <c r="D24" s="236">
        <f t="shared" si="19"/>
        <v>0.27</v>
      </c>
      <c r="E24" s="236">
        <f t="shared" si="19"/>
        <v>0.11000000000000001</v>
      </c>
      <c r="F24" s="236">
        <f t="shared" si="19"/>
        <v>0.30399999999999999</v>
      </c>
      <c r="G24" s="236">
        <f t="shared" si="19"/>
        <v>9.0000000000000011E-2</v>
      </c>
      <c r="H24" s="236">
        <f t="shared" si="19"/>
        <v>0.27600000000000002</v>
      </c>
      <c r="I24" s="236">
        <f t="shared" si="19"/>
        <v>0.11600000000000002</v>
      </c>
      <c r="J24" s="236">
        <f t="shared" si="19"/>
        <v>9.0000000000000011E-2</v>
      </c>
      <c r="K24" s="236">
        <f t="shared" si="19"/>
        <v>0.21000000000000002</v>
      </c>
      <c r="L24" s="236">
        <f t="shared" si="19"/>
        <v>0.11799999999999999</v>
      </c>
      <c r="M24" s="236">
        <f t="shared" si="19"/>
        <v>7.6000000000000012E-2</v>
      </c>
    </row>
    <row r="25" spans="1:13" ht="15" x14ac:dyDescent="0.2">
      <c r="A25" s="233" t="s">
        <v>1098</v>
      </c>
      <c r="B25" s="233">
        <v>1</v>
      </c>
      <c r="C25" s="237">
        <v>12</v>
      </c>
      <c r="D25" s="237">
        <v>0</v>
      </c>
      <c r="E25" s="237">
        <v>0</v>
      </c>
      <c r="F25" s="237">
        <v>20</v>
      </c>
      <c r="G25" s="237">
        <v>0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  <c r="M25" s="152">
        <v>0</v>
      </c>
    </row>
    <row r="26" spans="1:13" ht="15" x14ac:dyDescent="0.2">
      <c r="A26" s="228" t="s">
        <v>1108</v>
      </c>
      <c r="B26" s="228"/>
      <c r="C26" s="235">
        <f t="shared" ref="C26:M26" si="20">C25+C10*$B$25</f>
        <v>36</v>
      </c>
      <c r="D26" s="235">
        <f t="shared" si="20"/>
        <v>22</v>
      </c>
      <c r="E26" s="235">
        <f t="shared" si="20"/>
        <v>17</v>
      </c>
      <c r="F26" s="235">
        <f t="shared" si="20"/>
        <v>42</v>
      </c>
      <c r="G26" s="235">
        <f t="shared" si="20"/>
        <v>15</v>
      </c>
      <c r="H26" s="235">
        <f t="shared" si="20"/>
        <v>28</v>
      </c>
      <c r="I26" s="235">
        <f t="shared" si="20"/>
        <v>18</v>
      </c>
      <c r="J26" s="235">
        <f t="shared" si="20"/>
        <v>15</v>
      </c>
      <c r="K26" s="235">
        <f t="shared" si="20"/>
        <v>22</v>
      </c>
      <c r="L26" s="235">
        <f t="shared" si="20"/>
        <v>19</v>
      </c>
      <c r="M26" s="235">
        <f t="shared" si="20"/>
        <v>18</v>
      </c>
    </row>
    <row r="27" spans="1:13" ht="15" x14ac:dyDescent="0.2">
      <c r="A27" s="228" t="s">
        <v>1126</v>
      </c>
      <c r="B27" s="228"/>
      <c r="C27" s="235">
        <f t="shared" ref="C27:M27" si="21">C11*$B$25</f>
        <v>40</v>
      </c>
      <c r="D27" s="235">
        <f t="shared" si="21"/>
        <v>48</v>
      </c>
      <c r="E27" s="235">
        <f t="shared" si="21"/>
        <v>20</v>
      </c>
      <c r="F27" s="235">
        <f t="shared" si="21"/>
        <v>20</v>
      </c>
      <c r="G27" s="235">
        <f t="shared" si="21"/>
        <v>20</v>
      </c>
      <c r="H27" s="235">
        <f t="shared" si="21"/>
        <v>40</v>
      </c>
      <c r="I27" s="235">
        <f t="shared" si="21"/>
        <v>20</v>
      </c>
      <c r="J27" s="235">
        <f t="shared" si="21"/>
        <v>20</v>
      </c>
      <c r="K27" s="235">
        <f t="shared" si="21"/>
        <v>24</v>
      </c>
      <c r="L27" s="235">
        <f t="shared" si="21"/>
        <v>20</v>
      </c>
      <c r="M27" s="235">
        <f t="shared" si="21"/>
        <v>20</v>
      </c>
    </row>
    <row r="28" spans="1:13" ht="15" x14ac:dyDescent="0.2">
      <c r="A28" s="8" t="s">
        <v>1139</v>
      </c>
      <c r="B28" s="8"/>
      <c r="C28" s="137">
        <f t="shared" ref="C28:M28" si="22">C12*$B$25</f>
        <v>90</v>
      </c>
      <c r="D28" s="137">
        <f t="shared" si="22"/>
        <v>65</v>
      </c>
      <c r="E28" s="137">
        <f t="shared" si="22"/>
        <v>18</v>
      </c>
      <c r="F28" s="137">
        <f t="shared" si="22"/>
        <v>10</v>
      </c>
      <c r="G28" s="137">
        <f t="shared" si="22"/>
        <v>10</v>
      </c>
      <c r="H28" s="137">
        <f t="shared" si="22"/>
        <v>70</v>
      </c>
      <c r="I28" s="137">
        <f t="shared" si="22"/>
        <v>20</v>
      </c>
      <c r="J28" s="137">
        <f t="shared" si="22"/>
        <v>10</v>
      </c>
      <c r="K28" s="137">
        <f t="shared" si="22"/>
        <v>59</v>
      </c>
      <c r="L28" s="137">
        <f t="shared" si="22"/>
        <v>20</v>
      </c>
      <c r="M28" s="137">
        <f t="shared" si="22"/>
        <v>0</v>
      </c>
    </row>
    <row r="29" spans="1:13" ht="15" x14ac:dyDescent="0.2">
      <c r="A29" s="228" t="s">
        <v>1147</v>
      </c>
      <c r="B29" s="228"/>
      <c r="C29" s="235">
        <v>63</v>
      </c>
      <c r="D29" s="235">
        <v>0</v>
      </c>
      <c r="E29" s="235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210">
        <v>0</v>
      </c>
      <c r="M29" s="137">
        <v>0</v>
      </c>
    </row>
    <row r="30" spans="1:13" ht="15" x14ac:dyDescent="0.2">
      <c r="A30" s="234" t="s">
        <v>1149</v>
      </c>
      <c r="B30" s="234"/>
      <c r="C30" s="236">
        <f t="shared" ref="C30:M30" si="23">SUM(C26:C29)</f>
        <v>229</v>
      </c>
      <c r="D30" s="236">
        <f t="shared" si="23"/>
        <v>135</v>
      </c>
      <c r="E30" s="236">
        <f t="shared" si="23"/>
        <v>55</v>
      </c>
      <c r="F30" s="236">
        <f t="shared" si="23"/>
        <v>72</v>
      </c>
      <c r="G30" s="236">
        <f t="shared" si="23"/>
        <v>45</v>
      </c>
      <c r="H30" s="236">
        <f t="shared" si="23"/>
        <v>138</v>
      </c>
      <c r="I30" s="236">
        <f t="shared" si="23"/>
        <v>58</v>
      </c>
      <c r="J30" s="236">
        <f t="shared" si="23"/>
        <v>45</v>
      </c>
      <c r="K30" s="236">
        <f t="shared" si="23"/>
        <v>105</v>
      </c>
      <c r="L30" s="236">
        <f t="shared" si="23"/>
        <v>59</v>
      </c>
      <c r="M30" s="236">
        <f t="shared" si="23"/>
        <v>38</v>
      </c>
    </row>
    <row r="31" spans="1:13" ht="15" x14ac:dyDescent="0.2">
      <c r="A31" s="238" t="s">
        <v>1156</v>
      </c>
      <c r="B31" s="238"/>
      <c r="C31" s="239">
        <v>11</v>
      </c>
      <c r="D31" s="239">
        <v>25</v>
      </c>
      <c r="E31" s="239">
        <v>9</v>
      </c>
      <c r="F31" s="167">
        <v>11</v>
      </c>
      <c r="G31" s="167">
        <v>10</v>
      </c>
      <c r="H31" s="167">
        <v>24</v>
      </c>
      <c r="I31" s="167">
        <v>26</v>
      </c>
      <c r="J31" s="167">
        <v>10</v>
      </c>
      <c r="K31" s="167">
        <v>13</v>
      </c>
      <c r="L31" s="167">
        <v>27</v>
      </c>
      <c r="M31" s="167">
        <v>9</v>
      </c>
    </row>
    <row r="32" spans="1:13" ht="15" x14ac:dyDescent="0.2">
      <c r="A32" s="238" t="s">
        <v>1170</v>
      </c>
      <c r="B32" s="168"/>
      <c r="C32" s="167">
        <v>16</v>
      </c>
      <c r="D32" s="167">
        <v>40</v>
      </c>
      <c r="E32" s="167">
        <v>0</v>
      </c>
      <c r="F32" s="167">
        <v>8</v>
      </c>
      <c r="G32" s="167">
        <v>0</v>
      </c>
      <c r="H32" s="167">
        <v>12</v>
      </c>
      <c r="I32" s="167">
        <v>40</v>
      </c>
      <c r="J32" s="167">
        <v>0</v>
      </c>
      <c r="K32" s="167">
        <v>8</v>
      </c>
      <c r="L32" s="167">
        <v>40</v>
      </c>
      <c r="M32" s="167">
        <v>0</v>
      </c>
    </row>
    <row r="33" spans="1:13" ht="15" x14ac:dyDescent="0.2">
      <c r="A33" s="168" t="s">
        <v>1172</v>
      </c>
      <c r="B33" s="168"/>
      <c r="C33" s="167">
        <v>0</v>
      </c>
      <c r="D33" s="167">
        <v>40</v>
      </c>
      <c r="E33" s="167">
        <v>8</v>
      </c>
      <c r="F33" s="167">
        <v>0</v>
      </c>
      <c r="G33" s="167">
        <v>0</v>
      </c>
      <c r="H33" s="167">
        <v>35</v>
      </c>
      <c r="I33" s="167">
        <v>65</v>
      </c>
      <c r="J33" s="167">
        <v>0</v>
      </c>
      <c r="K33" s="167">
        <v>39</v>
      </c>
      <c r="L33" s="167">
        <v>65</v>
      </c>
      <c r="M33" s="167">
        <v>0</v>
      </c>
    </row>
    <row r="34" spans="1:13" ht="15" x14ac:dyDescent="0.2">
      <c r="A34" s="170" t="s">
        <v>1174</v>
      </c>
      <c r="B34" s="171">
        <v>1E-3</v>
      </c>
      <c r="C34" s="180">
        <v>0.05</v>
      </c>
      <c r="D34" s="180">
        <v>0.05</v>
      </c>
      <c r="E34" s="180">
        <v>0.05</v>
      </c>
      <c r="F34" s="180">
        <v>0.05</v>
      </c>
      <c r="G34" s="180">
        <v>0.05</v>
      </c>
      <c r="H34" s="180">
        <v>0.15</v>
      </c>
      <c r="I34" s="172">
        <v>0.1</v>
      </c>
      <c r="J34" s="180">
        <v>0.05</v>
      </c>
      <c r="K34" s="172">
        <v>0.12</v>
      </c>
      <c r="L34" s="172">
        <v>0.2</v>
      </c>
      <c r="M34" s="180">
        <v>0.05</v>
      </c>
    </row>
    <row r="35" spans="1:13" ht="15" x14ac:dyDescent="0.2">
      <c r="A35" s="8" t="s">
        <v>1179</v>
      </c>
      <c r="B35" s="8"/>
      <c r="C35" s="137">
        <f t="shared" ref="C35:M35" si="24">C34+C31*$B$34</f>
        <v>6.0999999999999999E-2</v>
      </c>
      <c r="D35" s="137">
        <f t="shared" si="24"/>
        <v>7.5000000000000011E-2</v>
      </c>
      <c r="E35" s="137">
        <f t="shared" si="24"/>
        <v>5.9000000000000004E-2</v>
      </c>
      <c r="F35" s="137">
        <f t="shared" si="24"/>
        <v>6.0999999999999999E-2</v>
      </c>
      <c r="G35" s="137">
        <f t="shared" si="24"/>
        <v>6.0000000000000005E-2</v>
      </c>
      <c r="H35" s="137">
        <f t="shared" si="24"/>
        <v>0.17399999999999999</v>
      </c>
      <c r="I35" s="137">
        <f t="shared" si="24"/>
        <v>0.126</v>
      </c>
      <c r="J35" s="137">
        <f t="shared" si="24"/>
        <v>6.0000000000000005E-2</v>
      </c>
      <c r="K35" s="137">
        <f t="shared" si="24"/>
        <v>0.13300000000000001</v>
      </c>
      <c r="L35" s="137">
        <f t="shared" si="24"/>
        <v>0.22700000000000001</v>
      </c>
      <c r="M35" s="137">
        <f t="shared" si="24"/>
        <v>5.9000000000000004E-2</v>
      </c>
    </row>
    <row r="36" spans="1:13" ht="15" x14ac:dyDescent="0.2">
      <c r="A36" s="8" t="s">
        <v>1183</v>
      </c>
      <c r="B36" s="8"/>
      <c r="C36" s="137">
        <f t="shared" ref="C36:M36" si="25">C32*$B$34</f>
        <v>1.6E-2</v>
      </c>
      <c r="D36" s="137">
        <f t="shared" si="25"/>
        <v>0.04</v>
      </c>
      <c r="E36" s="137">
        <f t="shared" si="25"/>
        <v>0</v>
      </c>
      <c r="F36" s="137">
        <f t="shared" si="25"/>
        <v>8.0000000000000002E-3</v>
      </c>
      <c r="G36" s="137">
        <f t="shared" si="25"/>
        <v>0</v>
      </c>
      <c r="H36" s="137">
        <f t="shared" si="25"/>
        <v>1.2E-2</v>
      </c>
      <c r="I36" s="137">
        <f t="shared" si="25"/>
        <v>0.04</v>
      </c>
      <c r="J36" s="137">
        <f t="shared" si="25"/>
        <v>0</v>
      </c>
      <c r="K36" s="137">
        <f t="shared" si="25"/>
        <v>8.0000000000000002E-3</v>
      </c>
      <c r="L36" s="137">
        <f t="shared" si="25"/>
        <v>0.04</v>
      </c>
      <c r="M36" s="137">
        <f t="shared" si="25"/>
        <v>0</v>
      </c>
    </row>
    <row r="37" spans="1:13" ht="15" x14ac:dyDescent="0.2">
      <c r="A37" s="8" t="s">
        <v>1186</v>
      </c>
      <c r="B37" s="8"/>
      <c r="C37" s="137">
        <f t="shared" ref="C37:M37" si="26">C33*$B$34</f>
        <v>0</v>
      </c>
      <c r="D37" s="137">
        <f t="shared" si="26"/>
        <v>0.04</v>
      </c>
      <c r="E37" s="137">
        <f t="shared" si="26"/>
        <v>8.0000000000000002E-3</v>
      </c>
      <c r="F37" s="137">
        <f t="shared" si="26"/>
        <v>0</v>
      </c>
      <c r="G37" s="137">
        <f t="shared" si="26"/>
        <v>0</v>
      </c>
      <c r="H37" s="137">
        <f t="shared" si="26"/>
        <v>3.5000000000000003E-2</v>
      </c>
      <c r="I37" s="137">
        <f t="shared" si="26"/>
        <v>6.5000000000000002E-2</v>
      </c>
      <c r="J37" s="137">
        <f t="shared" si="26"/>
        <v>0</v>
      </c>
      <c r="K37" s="137">
        <f t="shared" si="26"/>
        <v>3.9E-2</v>
      </c>
      <c r="L37" s="137">
        <f t="shared" si="26"/>
        <v>6.5000000000000002E-2</v>
      </c>
      <c r="M37" s="137">
        <f t="shared" si="26"/>
        <v>0</v>
      </c>
    </row>
    <row r="38" spans="1:13" ht="15" x14ac:dyDescent="0.2">
      <c r="A38" s="8" t="s">
        <v>1190</v>
      </c>
      <c r="B38" s="8"/>
      <c r="C38" s="137">
        <v>0</v>
      </c>
      <c r="D38" s="137">
        <v>0</v>
      </c>
      <c r="E38" s="137">
        <v>0</v>
      </c>
      <c r="F38" s="137">
        <v>0</v>
      </c>
      <c r="G38" s="137">
        <v>0</v>
      </c>
      <c r="H38" s="137">
        <v>0.2</v>
      </c>
      <c r="I38" s="137">
        <v>0.18</v>
      </c>
      <c r="J38" s="210">
        <v>0</v>
      </c>
      <c r="K38" s="137">
        <v>0.12</v>
      </c>
      <c r="L38" s="210">
        <v>0.1</v>
      </c>
      <c r="M38" s="210">
        <v>0</v>
      </c>
    </row>
    <row r="39" spans="1:13" ht="15" x14ac:dyDescent="0.2">
      <c r="A39" s="176" t="s">
        <v>1192</v>
      </c>
      <c r="B39" s="176"/>
      <c r="C39" s="177">
        <f t="shared" ref="C39:M39" si="27">SUM(C35:C38)</f>
        <v>7.6999999999999999E-2</v>
      </c>
      <c r="D39" s="178">
        <f t="shared" si="27"/>
        <v>0.15500000000000003</v>
      </c>
      <c r="E39" s="177">
        <f t="shared" si="27"/>
        <v>6.7000000000000004E-2</v>
      </c>
      <c r="F39" s="177">
        <f t="shared" si="27"/>
        <v>6.9000000000000006E-2</v>
      </c>
      <c r="G39" s="177">
        <f t="shared" si="27"/>
        <v>6.0000000000000005E-2</v>
      </c>
      <c r="H39" s="178">
        <f t="shared" si="27"/>
        <v>0.42100000000000004</v>
      </c>
      <c r="I39" s="178">
        <f t="shared" si="27"/>
        <v>0.41100000000000003</v>
      </c>
      <c r="J39" s="178">
        <f t="shared" si="27"/>
        <v>6.0000000000000005E-2</v>
      </c>
      <c r="K39" s="178">
        <f t="shared" si="27"/>
        <v>0.30000000000000004</v>
      </c>
      <c r="L39" s="178">
        <f t="shared" si="27"/>
        <v>0.43200000000000005</v>
      </c>
      <c r="M39" s="177">
        <f t="shared" si="27"/>
        <v>5.9000000000000004E-2</v>
      </c>
    </row>
    <row r="40" spans="1:13" ht="15" x14ac:dyDescent="0.2">
      <c r="A40" s="170" t="s">
        <v>1219</v>
      </c>
      <c r="B40" s="171">
        <v>2E-3</v>
      </c>
      <c r="C40" s="180">
        <v>0.06</v>
      </c>
      <c r="D40" s="172">
        <v>0.15</v>
      </c>
      <c r="E40" s="180">
        <v>0.05</v>
      </c>
      <c r="F40" s="180">
        <v>0.15</v>
      </c>
      <c r="G40" s="180">
        <v>0.05</v>
      </c>
      <c r="H40" s="180">
        <v>0.15</v>
      </c>
      <c r="I40" s="172">
        <v>0.1</v>
      </c>
      <c r="J40" s="180">
        <v>0.05</v>
      </c>
      <c r="K40" s="180">
        <v>0.15</v>
      </c>
      <c r="L40" s="172">
        <v>0.1</v>
      </c>
      <c r="M40" s="180">
        <v>0.05</v>
      </c>
    </row>
    <row r="41" spans="1:13" ht="15" x14ac:dyDescent="0.2">
      <c r="A41" s="8" t="s">
        <v>1222</v>
      </c>
      <c r="B41" s="8"/>
      <c r="C41" s="137">
        <f t="shared" ref="C41:M41" si="28">C40+C31*$B$40</f>
        <v>8.199999999999999E-2</v>
      </c>
      <c r="D41" s="137">
        <f t="shared" si="28"/>
        <v>0.2</v>
      </c>
      <c r="E41" s="137">
        <f t="shared" si="28"/>
        <v>6.8000000000000005E-2</v>
      </c>
      <c r="F41" s="137">
        <f t="shared" si="28"/>
        <v>0.17199999999999999</v>
      </c>
      <c r="G41" s="137">
        <f t="shared" si="28"/>
        <v>7.0000000000000007E-2</v>
      </c>
      <c r="H41" s="137">
        <f t="shared" si="28"/>
        <v>0.19800000000000001</v>
      </c>
      <c r="I41" s="137">
        <f t="shared" si="28"/>
        <v>0.15200000000000002</v>
      </c>
      <c r="J41" s="137">
        <f t="shared" si="28"/>
        <v>7.0000000000000007E-2</v>
      </c>
      <c r="K41" s="137">
        <f t="shared" si="28"/>
        <v>0.17599999999999999</v>
      </c>
      <c r="L41" s="137">
        <f t="shared" si="28"/>
        <v>0.154</v>
      </c>
      <c r="M41" s="137">
        <f t="shared" si="28"/>
        <v>6.8000000000000005E-2</v>
      </c>
    </row>
    <row r="42" spans="1:13" ht="15" x14ac:dyDescent="0.2">
      <c r="A42" s="8" t="s">
        <v>1232</v>
      </c>
      <c r="B42" s="8"/>
      <c r="C42" s="137">
        <f t="shared" ref="C42:M42" si="29">C32*$B$40</f>
        <v>3.2000000000000001E-2</v>
      </c>
      <c r="D42" s="137">
        <f t="shared" si="29"/>
        <v>0.08</v>
      </c>
      <c r="E42" s="137">
        <f t="shared" si="29"/>
        <v>0</v>
      </c>
      <c r="F42" s="137">
        <f t="shared" si="29"/>
        <v>1.6E-2</v>
      </c>
      <c r="G42" s="137">
        <f t="shared" si="29"/>
        <v>0</v>
      </c>
      <c r="H42" s="137">
        <f t="shared" si="29"/>
        <v>2.4E-2</v>
      </c>
      <c r="I42" s="137">
        <f t="shared" si="29"/>
        <v>0.08</v>
      </c>
      <c r="J42" s="137">
        <f t="shared" si="29"/>
        <v>0</v>
      </c>
      <c r="K42" s="137">
        <f t="shared" si="29"/>
        <v>1.6E-2</v>
      </c>
      <c r="L42" s="137">
        <f t="shared" si="29"/>
        <v>0.08</v>
      </c>
      <c r="M42" s="137">
        <f t="shared" si="29"/>
        <v>0</v>
      </c>
    </row>
    <row r="43" spans="1:13" ht="15" x14ac:dyDescent="0.2">
      <c r="A43" s="8" t="s">
        <v>1245</v>
      </c>
      <c r="B43" s="8"/>
      <c r="C43" s="137">
        <f t="shared" ref="C43:M43" si="30">C33*$B$40</f>
        <v>0</v>
      </c>
      <c r="D43" s="137">
        <f t="shared" si="30"/>
        <v>0.08</v>
      </c>
      <c r="E43" s="137">
        <f t="shared" si="30"/>
        <v>1.6E-2</v>
      </c>
      <c r="F43" s="137">
        <f t="shared" si="30"/>
        <v>0</v>
      </c>
      <c r="G43" s="137">
        <f t="shared" si="30"/>
        <v>0</v>
      </c>
      <c r="H43" s="137">
        <f t="shared" si="30"/>
        <v>7.0000000000000007E-2</v>
      </c>
      <c r="I43" s="137">
        <f t="shared" si="30"/>
        <v>0.13</v>
      </c>
      <c r="J43" s="137">
        <f t="shared" si="30"/>
        <v>0</v>
      </c>
      <c r="K43" s="137">
        <f t="shared" si="30"/>
        <v>7.8E-2</v>
      </c>
      <c r="L43" s="137">
        <f t="shared" si="30"/>
        <v>0.13</v>
      </c>
      <c r="M43" s="137">
        <f t="shared" si="30"/>
        <v>0</v>
      </c>
    </row>
    <row r="44" spans="1:13" ht="15" x14ac:dyDescent="0.2">
      <c r="A44" s="8" t="s">
        <v>1252</v>
      </c>
      <c r="B44" s="8"/>
      <c r="C44" s="137">
        <v>0.04</v>
      </c>
      <c r="D44" s="137">
        <v>0.04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210">
        <v>0</v>
      </c>
      <c r="K44" s="137">
        <v>0</v>
      </c>
      <c r="L44" s="210">
        <v>0</v>
      </c>
      <c r="M44" s="210">
        <v>0</v>
      </c>
    </row>
    <row r="45" spans="1:13" ht="15" x14ac:dyDescent="0.2">
      <c r="A45" s="176" t="s">
        <v>1259</v>
      </c>
      <c r="B45" s="176"/>
      <c r="C45" s="177">
        <f t="shared" ref="C45:M45" si="31">SUM(C41:C44)</f>
        <v>0.154</v>
      </c>
      <c r="D45" s="178">
        <f t="shared" si="31"/>
        <v>0.4</v>
      </c>
      <c r="E45" s="177">
        <f t="shared" si="31"/>
        <v>8.4000000000000005E-2</v>
      </c>
      <c r="F45" s="177">
        <f t="shared" si="31"/>
        <v>0.188</v>
      </c>
      <c r="G45" s="177">
        <f t="shared" si="31"/>
        <v>7.0000000000000007E-2</v>
      </c>
      <c r="H45" s="177">
        <f t="shared" si="31"/>
        <v>0.29200000000000004</v>
      </c>
      <c r="I45" s="177">
        <f t="shared" si="31"/>
        <v>0.36200000000000004</v>
      </c>
      <c r="J45" s="177">
        <f t="shared" si="31"/>
        <v>7.0000000000000007E-2</v>
      </c>
      <c r="K45" s="177">
        <f t="shared" si="31"/>
        <v>0.27</v>
      </c>
      <c r="L45" s="177">
        <f t="shared" si="31"/>
        <v>0.36399999999999999</v>
      </c>
      <c r="M45" s="177">
        <f t="shared" si="31"/>
        <v>6.8000000000000005E-2</v>
      </c>
    </row>
    <row r="46" spans="1:13" ht="15" x14ac:dyDescent="0.2">
      <c r="A46" s="170" t="s">
        <v>1269</v>
      </c>
      <c r="B46" s="171">
        <v>3.0000000000000001E-3</v>
      </c>
      <c r="C46" s="180">
        <v>2</v>
      </c>
      <c r="D46" s="180">
        <v>2</v>
      </c>
      <c r="E46" s="180">
        <v>3</v>
      </c>
      <c r="F46" s="180">
        <v>3</v>
      </c>
      <c r="G46" s="180">
        <v>3</v>
      </c>
      <c r="H46" s="180">
        <v>2</v>
      </c>
      <c r="I46" s="180">
        <v>2</v>
      </c>
      <c r="J46" s="180">
        <v>3</v>
      </c>
      <c r="K46" s="180">
        <v>2</v>
      </c>
      <c r="L46" s="180">
        <v>2</v>
      </c>
      <c r="M46" s="180">
        <v>3</v>
      </c>
    </row>
    <row r="47" spans="1:13" ht="15" x14ac:dyDescent="0.2">
      <c r="A47" s="170" t="s">
        <v>1276</v>
      </c>
      <c r="B47" s="240"/>
      <c r="C47" s="180">
        <f t="shared" ref="C47:M47" si="32">(1+C48)/C46</f>
        <v>0.51649999999999996</v>
      </c>
      <c r="D47" s="180">
        <f t="shared" si="32"/>
        <v>0.53749999999999998</v>
      </c>
      <c r="E47" s="180">
        <f t="shared" si="32"/>
        <v>0.34233333333333332</v>
      </c>
      <c r="F47" s="180">
        <f t="shared" si="32"/>
        <v>0.34433333333333332</v>
      </c>
      <c r="G47" s="180">
        <f t="shared" si="32"/>
        <v>0.34333333333333332</v>
      </c>
      <c r="H47" s="180">
        <f t="shared" si="32"/>
        <v>0.53600000000000003</v>
      </c>
      <c r="I47" s="180">
        <f t="shared" si="32"/>
        <v>0.53900000000000003</v>
      </c>
      <c r="J47" s="180">
        <f t="shared" si="32"/>
        <v>0.34333333333333332</v>
      </c>
      <c r="K47" s="180">
        <f t="shared" si="32"/>
        <v>0.51949999999999996</v>
      </c>
      <c r="L47" s="180">
        <f t="shared" si="32"/>
        <v>0.54049999999999998</v>
      </c>
      <c r="M47" s="180">
        <f t="shared" si="32"/>
        <v>0.34233333333333332</v>
      </c>
    </row>
    <row r="48" spans="1:13" ht="15" x14ac:dyDescent="0.2">
      <c r="A48" s="8" t="s">
        <v>1288</v>
      </c>
      <c r="B48" s="8"/>
      <c r="C48" s="137">
        <f t="shared" ref="C48:M48" si="33">C31*$B$46</f>
        <v>3.3000000000000002E-2</v>
      </c>
      <c r="D48" s="137">
        <f t="shared" si="33"/>
        <v>7.4999999999999997E-2</v>
      </c>
      <c r="E48" s="137">
        <f t="shared" si="33"/>
        <v>2.7E-2</v>
      </c>
      <c r="F48" s="137">
        <f t="shared" si="33"/>
        <v>3.3000000000000002E-2</v>
      </c>
      <c r="G48" s="137">
        <f t="shared" si="33"/>
        <v>0.03</v>
      </c>
      <c r="H48" s="137">
        <f t="shared" si="33"/>
        <v>7.2000000000000008E-2</v>
      </c>
      <c r="I48" s="137">
        <f t="shared" si="33"/>
        <v>7.8E-2</v>
      </c>
      <c r="J48" s="137">
        <f t="shared" si="33"/>
        <v>0.03</v>
      </c>
      <c r="K48" s="137">
        <f t="shared" si="33"/>
        <v>3.9E-2</v>
      </c>
      <c r="L48" s="137">
        <f t="shared" si="33"/>
        <v>8.1000000000000003E-2</v>
      </c>
      <c r="M48" s="137">
        <f t="shared" si="33"/>
        <v>2.7E-2</v>
      </c>
    </row>
    <row r="49" spans="1:13" ht="15" x14ac:dyDescent="0.2">
      <c r="A49" s="8" t="s">
        <v>1301</v>
      </c>
      <c r="B49" s="8"/>
      <c r="C49" s="137">
        <f t="shared" ref="C49:M49" si="34">C32*$B$46</f>
        <v>4.8000000000000001E-2</v>
      </c>
      <c r="D49" s="137">
        <f t="shared" si="34"/>
        <v>0.12</v>
      </c>
      <c r="E49" s="137">
        <f t="shared" si="34"/>
        <v>0</v>
      </c>
      <c r="F49" s="137">
        <f t="shared" si="34"/>
        <v>2.4E-2</v>
      </c>
      <c r="G49" s="137">
        <f t="shared" si="34"/>
        <v>0</v>
      </c>
      <c r="H49" s="137">
        <f t="shared" si="34"/>
        <v>3.6000000000000004E-2</v>
      </c>
      <c r="I49" s="137">
        <f t="shared" si="34"/>
        <v>0.12</v>
      </c>
      <c r="J49" s="137">
        <f t="shared" si="34"/>
        <v>0</v>
      </c>
      <c r="K49" s="137">
        <f t="shared" si="34"/>
        <v>2.4E-2</v>
      </c>
      <c r="L49" s="137">
        <f t="shared" si="34"/>
        <v>0.12</v>
      </c>
      <c r="M49" s="137">
        <f t="shared" si="34"/>
        <v>0</v>
      </c>
    </row>
    <row r="50" spans="1:13" ht="15" x14ac:dyDescent="0.2">
      <c r="A50" s="8" t="s">
        <v>1311</v>
      </c>
      <c r="B50" s="8"/>
      <c r="C50" s="137">
        <f t="shared" ref="C50:M50" si="35">C33*$B$46</f>
        <v>0</v>
      </c>
      <c r="D50" s="137">
        <f t="shared" si="35"/>
        <v>0.12</v>
      </c>
      <c r="E50" s="137">
        <f t="shared" si="35"/>
        <v>2.4E-2</v>
      </c>
      <c r="F50" s="137">
        <f t="shared" si="35"/>
        <v>0</v>
      </c>
      <c r="G50" s="137">
        <f t="shared" si="35"/>
        <v>0</v>
      </c>
      <c r="H50" s="137">
        <f t="shared" si="35"/>
        <v>0.105</v>
      </c>
      <c r="I50" s="137">
        <f t="shared" si="35"/>
        <v>0.19500000000000001</v>
      </c>
      <c r="J50" s="137">
        <f t="shared" si="35"/>
        <v>0</v>
      </c>
      <c r="K50" s="137">
        <f t="shared" si="35"/>
        <v>0.11700000000000001</v>
      </c>
      <c r="L50" s="137">
        <f t="shared" si="35"/>
        <v>0.19500000000000001</v>
      </c>
      <c r="M50" s="137">
        <f t="shared" si="35"/>
        <v>0</v>
      </c>
    </row>
    <row r="51" spans="1:13" ht="15" x14ac:dyDescent="0.2">
      <c r="A51" s="8" t="s">
        <v>1318</v>
      </c>
      <c r="B51" s="8"/>
      <c r="C51" s="137">
        <v>0</v>
      </c>
      <c r="D51" s="137">
        <v>0.14000000000000001</v>
      </c>
      <c r="E51" s="137">
        <v>0</v>
      </c>
      <c r="F51" s="137">
        <v>0</v>
      </c>
      <c r="G51" s="137">
        <v>0</v>
      </c>
      <c r="H51" s="137">
        <v>0.3</v>
      </c>
      <c r="I51" s="137">
        <v>0.59</v>
      </c>
      <c r="J51" s="210">
        <v>0</v>
      </c>
      <c r="K51" s="137">
        <v>0.4</v>
      </c>
      <c r="L51" s="210">
        <v>0.74</v>
      </c>
      <c r="M51" s="210">
        <v>0</v>
      </c>
    </row>
    <row r="52" spans="1:13" ht="15" x14ac:dyDescent="0.2">
      <c r="A52" s="176" t="s">
        <v>1319</v>
      </c>
      <c r="B52" s="176"/>
      <c r="C52" s="177">
        <f t="shared" ref="C52:M52" si="36">SUM(C48:C51)</f>
        <v>8.1000000000000003E-2</v>
      </c>
      <c r="D52" s="177">
        <f t="shared" si="36"/>
        <v>0.45500000000000002</v>
      </c>
      <c r="E52" s="177">
        <f t="shared" si="36"/>
        <v>5.1000000000000004E-2</v>
      </c>
      <c r="F52" s="177">
        <f t="shared" si="36"/>
        <v>5.7000000000000002E-2</v>
      </c>
      <c r="G52" s="177">
        <f t="shared" si="36"/>
        <v>0.03</v>
      </c>
      <c r="H52" s="177">
        <f t="shared" si="36"/>
        <v>0.51300000000000001</v>
      </c>
      <c r="I52" s="177">
        <f t="shared" si="36"/>
        <v>0.98299999999999998</v>
      </c>
      <c r="J52" s="177">
        <f t="shared" si="36"/>
        <v>0.03</v>
      </c>
      <c r="K52" s="177">
        <f t="shared" si="36"/>
        <v>0.58000000000000007</v>
      </c>
      <c r="L52" s="177">
        <f t="shared" si="36"/>
        <v>1.1360000000000001</v>
      </c>
      <c r="M52" s="177">
        <f t="shared" si="36"/>
        <v>2.7E-2</v>
      </c>
    </row>
    <row r="53" spans="1:13" ht="15" x14ac:dyDescent="0.2">
      <c r="A53" s="176" t="s">
        <v>1329</v>
      </c>
      <c r="B53" s="176"/>
      <c r="C53" s="177">
        <f t="shared" ref="C53:M53" si="37">(1+C52)/C46</f>
        <v>0.54049999999999998</v>
      </c>
      <c r="D53" s="177">
        <f t="shared" si="37"/>
        <v>0.72750000000000004</v>
      </c>
      <c r="E53" s="177">
        <f t="shared" si="37"/>
        <v>0.35033333333333333</v>
      </c>
      <c r="F53" s="177">
        <f t="shared" si="37"/>
        <v>0.35233333333333333</v>
      </c>
      <c r="G53" s="177">
        <f t="shared" si="37"/>
        <v>0.34333333333333332</v>
      </c>
      <c r="H53" s="177">
        <f t="shared" si="37"/>
        <v>0.75649999999999995</v>
      </c>
      <c r="I53" s="177">
        <f t="shared" si="37"/>
        <v>0.99150000000000005</v>
      </c>
      <c r="J53" s="177">
        <f t="shared" si="37"/>
        <v>0.34333333333333332</v>
      </c>
      <c r="K53" s="177">
        <f t="shared" si="37"/>
        <v>0.79</v>
      </c>
      <c r="L53" s="177">
        <f t="shared" si="37"/>
        <v>1.0680000000000001</v>
      </c>
      <c r="M53" s="177">
        <f t="shared" si="37"/>
        <v>0.34233333333333332</v>
      </c>
    </row>
    <row r="54" spans="1:13" ht="15" x14ac:dyDescent="0.2">
      <c r="A54" s="184" t="s">
        <v>82</v>
      </c>
      <c r="B54" s="184"/>
      <c r="C54" s="185">
        <v>15</v>
      </c>
      <c r="D54" s="185">
        <v>7</v>
      </c>
      <c r="E54" s="186">
        <v>68</v>
      </c>
      <c r="F54" s="186">
        <v>62</v>
      </c>
      <c r="G54" s="186">
        <v>65</v>
      </c>
      <c r="H54" s="185">
        <v>10</v>
      </c>
      <c r="I54" s="185">
        <v>20</v>
      </c>
      <c r="J54" s="185">
        <v>38</v>
      </c>
      <c r="K54" s="185">
        <v>23</v>
      </c>
      <c r="L54" s="185">
        <v>20</v>
      </c>
      <c r="M54" s="185">
        <v>35</v>
      </c>
    </row>
    <row r="55" spans="1:13" ht="15" x14ac:dyDescent="0.2">
      <c r="A55" s="184" t="s">
        <v>1360</v>
      </c>
      <c r="B55" s="184"/>
      <c r="C55" s="185">
        <v>12</v>
      </c>
      <c r="D55" s="185">
        <v>8</v>
      </c>
      <c r="E55" s="185">
        <v>36</v>
      </c>
      <c r="F55" s="185">
        <v>32</v>
      </c>
      <c r="G55" s="185">
        <v>36</v>
      </c>
      <c r="H55" s="185">
        <v>8</v>
      </c>
      <c r="I55" s="185">
        <v>12</v>
      </c>
      <c r="J55" s="185">
        <v>36</v>
      </c>
      <c r="K55" s="185">
        <v>60</v>
      </c>
      <c r="L55" s="185">
        <v>8</v>
      </c>
      <c r="M55" s="185">
        <v>36</v>
      </c>
    </row>
    <row r="56" spans="1:13" ht="15" x14ac:dyDescent="0.2">
      <c r="A56" s="184" t="s">
        <v>1364</v>
      </c>
      <c r="B56" s="184"/>
      <c r="C56" s="185">
        <v>0</v>
      </c>
      <c r="D56" s="185">
        <v>0</v>
      </c>
      <c r="E56" s="185">
        <v>74</v>
      </c>
      <c r="F56" s="185">
        <v>78</v>
      </c>
      <c r="G56" s="185">
        <v>76</v>
      </c>
      <c r="H56" s="185">
        <v>10</v>
      </c>
      <c r="I56" s="185">
        <v>10</v>
      </c>
      <c r="J56" s="185">
        <v>74</v>
      </c>
      <c r="K56" s="185">
        <v>51</v>
      </c>
      <c r="L56" s="185">
        <v>10</v>
      </c>
      <c r="M56" s="185">
        <v>64</v>
      </c>
    </row>
    <row r="57" spans="1:13" ht="15" x14ac:dyDescent="0.2">
      <c r="A57" s="195" t="s">
        <v>1365</v>
      </c>
      <c r="B57" s="188">
        <v>10</v>
      </c>
      <c r="C57" s="191">
        <v>0</v>
      </c>
      <c r="D57" s="191">
        <v>5</v>
      </c>
      <c r="E57" s="191">
        <v>660</v>
      </c>
      <c r="F57" s="191">
        <v>650</v>
      </c>
      <c r="G57" s="191">
        <v>740</v>
      </c>
      <c r="H57" s="191">
        <v>0</v>
      </c>
      <c r="I57" s="191">
        <v>0</v>
      </c>
      <c r="J57" s="191">
        <v>720</v>
      </c>
      <c r="K57" s="191">
        <v>470</v>
      </c>
      <c r="L57" s="191">
        <v>0</v>
      </c>
      <c r="M57" s="191">
        <v>650</v>
      </c>
    </row>
    <row r="58" spans="1:13" ht="15" x14ac:dyDescent="0.2">
      <c r="A58" s="228" t="s">
        <v>1378</v>
      </c>
      <c r="B58" s="8"/>
      <c r="C58" s="137">
        <f t="shared" ref="C58:M58" si="38">C57+C54*$B$57</f>
        <v>150</v>
      </c>
      <c r="D58" s="137">
        <f t="shared" si="38"/>
        <v>75</v>
      </c>
      <c r="E58" s="137">
        <f t="shared" si="38"/>
        <v>1340</v>
      </c>
      <c r="F58" s="137">
        <f t="shared" si="38"/>
        <v>1270</v>
      </c>
      <c r="G58" s="137">
        <f t="shared" si="38"/>
        <v>1390</v>
      </c>
      <c r="H58" s="137">
        <f t="shared" si="38"/>
        <v>100</v>
      </c>
      <c r="I58" s="137">
        <f t="shared" si="38"/>
        <v>200</v>
      </c>
      <c r="J58" s="137">
        <f t="shared" si="38"/>
        <v>1100</v>
      </c>
      <c r="K58" s="137">
        <f t="shared" si="38"/>
        <v>700</v>
      </c>
      <c r="L58" s="137">
        <f t="shared" si="38"/>
        <v>200</v>
      </c>
      <c r="M58" s="137">
        <f t="shared" si="38"/>
        <v>1000</v>
      </c>
    </row>
    <row r="59" spans="1:13" ht="15" x14ac:dyDescent="0.2">
      <c r="A59" s="228" t="s">
        <v>1391</v>
      </c>
      <c r="B59" s="8"/>
      <c r="C59" s="137">
        <f t="shared" ref="C59:M59" si="39">C55*$B$57</f>
        <v>120</v>
      </c>
      <c r="D59" s="137">
        <f t="shared" si="39"/>
        <v>80</v>
      </c>
      <c r="E59" s="137">
        <f t="shared" si="39"/>
        <v>360</v>
      </c>
      <c r="F59" s="137">
        <f t="shared" si="39"/>
        <v>320</v>
      </c>
      <c r="G59" s="137">
        <f t="shared" si="39"/>
        <v>360</v>
      </c>
      <c r="H59" s="137">
        <f t="shared" si="39"/>
        <v>80</v>
      </c>
      <c r="I59" s="137">
        <f t="shared" si="39"/>
        <v>120</v>
      </c>
      <c r="J59" s="137">
        <f t="shared" si="39"/>
        <v>360</v>
      </c>
      <c r="K59" s="137">
        <f t="shared" si="39"/>
        <v>600</v>
      </c>
      <c r="L59" s="137">
        <f t="shared" si="39"/>
        <v>80</v>
      </c>
      <c r="M59" s="137">
        <f t="shared" si="39"/>
        <v>360</v>
      </c>
    </row>
    <row r="60" spans="1:13" ht="15" x14ac:dyDescent="0.2">
      <c r="A60" s="228" t="s">
        <v>1398</v>
      </c>
      <c r="B60" s="8"/>
      <c r="C60" s="137">
        <f t="shared" ref="C60:M60" si="40">C56*$B$57</f>
        <v>0</v>
      </c>
      <c r="D60" s="137">
        <f t="shared" si="40"/>
        <v>0</v>
      </c>
      <c r="E60" s="137">
        <f t="shared" si="40"/>
        <v>740</v>
      </c>
      <c r="F60" s="137">
        <f t="shared" si="40"/>
        <v>780</v>
      </c>
      <c r="G60" s="137">
        <f t="shared" si="40"/>
        <v>760</v>
      </c>
      <c r="H60" s="137">
        <f t="shared" si="40"/>
        <v>100</v>
      </c>
      <c r="I60" s="137">
        <f t="shared" si="40"/>
        <v>100</v>
      </c>
      <c r="J60" s="137">
        <f t="shared" si="40"/>
        <v>740</v>
      </c>
      <c r="K60" s="137">
        <f t="shared" si="40"/>
        <v>510</v>
      </c>
      <c r="L60" s="137">
        <f t="shared" si="40"/>
        <v>100</v>
      </c>
      <c r="M60" s="137">
        <f t="shared" si="40"/>
        <v>640</v>
      </c>
    </row>
    <row r="61" spans="1:13" ht="15" x14ac:dyDescent="0.2">
      <c r="A61" s="228" t="s">
        <v>1406</v>
      </c>
      <c r="B61" s="8"/>
      <c r="C61" s="137">
        <v>0</v>
      </c>
      <c r="D61" s="137">
        <v>0</v>
      </c>
      <c r="E61" s="137">
        <v>350</v>
      </c>
      <c r="F61" s="137">
        <v>250</v>
      </c>
      <c r="G61" s="137">
        <v>250</v>
      </c>
      <c r="H61" s="137">
        <v>0</v>
      </c>
      <c r="I61" s="137">
        <v>0</v>
      </c>
      <c r="J61" s="210">
        <v>250</v>
      </c>
      <c r="K61" s="137">
        <v>0</v>
      </c>
      <c r="L61" s="210">
        <v>0</v>
      </c>
      <c r="M61" s="210">
        <v>250</v>
      </c>
    </row>
    <row r="62" spans="1:13" ht="15" x14ac:dyDescent="0.2">
      <c r="A62" s="241" t="s">
        <v>1409</v>
      </c>
      <c r="B62" s="192"/>
      <c r="C62" s="190">
        <f t="shared" ref="C62:M62" si="41">SUM(C58:C61)</f>
        <v>270</v>
      </c>
      <c r="D62" s="190">
        <f t="shared" si="41"/>
        <v>155</v>
      </c>
      <c r="E62" s="190">
        <f t="shared" si="41"/>
        <v>2790</v>
      </c>
      <c r="F62" s="190">
        <f t="shared" si="41"/>
        <v>2620</v>
      </c>
      <c r="G62" s="190">
        <f t="shared" si="41"/>
        <v>2760</v>
      </c>
      <c r="H62" s="190">
        <f t="shared" si="41"/>
        <v>280</v>
      </c>
      <c r="I62" s="190">
        <f t="shared" si="41"/>
        <v>420</v>
      </c>
      <c r="J62" s="190">
        <f t="shared" si="41"/>
        <v>2450</v>
      </c>
      <c r="K62" s="190">
        <f t="shared" si="41"/>
        <v>1810</v>
      </c>
      <c r="L62" s="190">
        <f t="shared" si="41"/>
        <v>380</v>
      </c>
      <c r="M62" s="190">
        <f t="shared" si="41"/>
        <v>2250</v>
      </c>
    </row>
    <row r="63" spans="1:13" ht="15" x14ac:dyDescent="0.2">
      <c r="A63" s="188" t="s">
        <v>1428</v>
      </c>
      <c r="B63" s="188">
        <v>1</v>
      </c>
      <c r="C63" s="191">
        <f t="shared" ref="C63:M63" si="42">C54*$B$63</f>
        <v>15</v>
      </c>
      <c r="D63" s="191">
        <f t="shared" si="42"/>
        <v>7</v>
      </c>
      <c r="E63" s="191">
        <f t="shared" si="42"/>
        <v>68</v>
      </c>
      <c r="F63" s="191">
        <f t="shared" si="42"/>
        <v>62</v>
      </c>
      <c r="G63" s="191">
        <f t="shared" si="42"/>
        <v>65</v>
      </c>
      <c r="H63" s="191">
        <f t="shared" si="42"/>
        <v>10</v>
      </c>
      <c r="I63" s="191">
        <f t="shared" si="42"/>
        <v>20</v>
      </c>
      <c r="J63" s="191">
        <f t="shared" si="42"/>
        <v>38</v>
      </c>
      <c r="K63" s="191">
        <f t="shared" si="42"/>
        <v>23</v>
      </c>
      <c r="L63" s="191">
        <f t="shared" si="42"/>
        <v>20</v>
      </c>
      <c r="M63" s="191">
        <f t="shared" si="42"/>
        <v>35</v>
      </c>
    </row>
    <row r="64" spans="1:13" ht="15" x14ac:dyDescent="0.2">
      <c r="A64" s="8" t="s">
        <v>1441</v>
      </c>
      <c r="B64" s="8"/>
      <c r="C64" s="137">
        <f t="shared" ref="C64:M64" si="43">C55*$B$63</f>
        <v>12</v>
      </c>
      <c r="D64" s="137">
        <f t="shared" si="43"/>
        <v>8</v>
      </c>
      <c r="E64" s="137">
        <f t="shared" si="43"/>
        <v>36</v>
      </c>
      <c r="F64" s="137">
        <f t="shared" si="43"/>
        <v>32</v>
      </c>
      <c r="G64" s="137">
        <f t="shared" si="43"/>
        <v>36</v>
      </c>
      <c r="H64" s="137">
        <f t="shared" si="43"/>
        <v>8</v>
      </c>
      <c r="I64" s="137">
        <f t="shared" si="43"/>
        <v>12</v>
      </c>
      <c r="J64" s="137">
        <f t="shared" si="43"/>
        <v>36</v>
      </c>
      <c r="K64" s="137">
        <f t="shared" si="43"/>
        <v>60</v>
      </c>
      <c r="L64" s="137">
        <f t="shared" si="43"/>
        <v>8</v>
      </c>
      <c r="M64" s="137">
        <f t="shared" si="43"/>
        <v>36</v>
      </c>
    </row>
    <row r="65" spans="1:13" ht="15" x14ac:dyDescent="0.2">
      <c r="A65" s="8" t="s">
        <v>1450</v>
      </c>
      <c r="B65" s="8"/>
      <c r="C65" s="137">
        <f t="shared" ref="C65:M65" si="44">C56*$B$63</f>
        <v>0</v>
      </c>
      <c r="D65" s="137">
        <f t="shared" si="44"/>
        <v>0</v>
      </c>
      <c r="E65" s="137">
        <f t="shared" si="44"/>
        <v>74</v>
      </c>
      <c r="F65" s="137">
        <f t="shared" si="44"/>
        <v>78</v>
      </c>
      <c r="G65" s="137">
        <f t="shared" si="44"/>
        <v>76</v>
      </c>
      <c r="H65" s="137">
        <f t="shared" si="44"/>
        <v>10</v>
      </c>
      <c r="I65" s="137">
        <f t="shared" si="44"/>
        <v>10</v>
      </c>
      <c r="J65" s="137">
        <f t="shared" si="44"/>
        <v>74</v>
      </c>
      <c r="K65" s="137">
        <f t="shared" si="44"/>
        <v>51</v>
      </c>
      <c r="L65" s="137">
        <f t="shared" si="44"/>
        <v>10</v>
      </c>
      <c r="M65" s="137">
        <f t="shared" si="44"/>
        <v>64</v>
      </c>
    </row>
    <row r="66" spans="1:13" ht="15" x14ac:dyDescent="0.2">
      <c r="A66" s="8" t="s">
        <v>1458</v>
      </c>
      <c r="B66" s="8"/>
      <c r="C66" s="137">
        <v>25</v>
      </c>
      <c r="D66" s="137">
        <v>0</v>
      </c>
      <c r="E66" s="137">
        <v>74</v>
      </c>
      <c r="F66" s="137">
        <v>77</v>
      </c>
      <c r="G66" s="137">
        <v>72</v>
      </c>
      <c r="H66" s="137">
        <v>0</v>
      </c>
      <c r="I66" s="137">
        <v>0</v>
      </c>
      <c r="J66" s="210">
        <v>57</v>
      </c>
      <c r="K66" s="137">
        <v>50</v>
      </c>
      <c r="L66" s="210">
        <v>0</v>
      </c>
      <c r="M66" s="210">
        <v>82</v>
      </c>
    </row>
    <row r="67" spans="1:13" ht="15" x14ac:dyDescent="0.2">
      <c r="A67" s="192" t="s">
        <v>1462</v>
      </c>
      <c r="B67" s="192"/>
      <c r="C67" s="190">
        <f t="shared" ref="C67:M67" si="45">SUM(C63:C66)</f>
        <v>52</v>
      </c>
      <c r="D67" s="190">
        <f t="shared" si="45"/>
        <v>15</v>
      </c>
      <c r="E67" s="190">
        <f t="shared" si="45"/>
        <v>252</v>
      </c>
      <c r="F67" s="190">
        <f t="shared" si="45"/>
        <v>249</v>
      </c>
      <c r="G67" s="190">
        <f t="shared" si="45"/>
        <v>249</v>
      </c>
      <c r="H67" s="190">
        <f t="shared" si="45"/>
        <v>28</v>
      </c>
      <c r="I67" s="190">
        <f t="shared" si="45"/>
        <v>42</v>
      </c>
      <c r="J67" s="190">
        <f t="shared" si="45"/>
        <v>205</v>
      </c>
      <c r="K67" s="190">
        <f t="shared" si="45"/>
        <v>184</v>
      </c>
      <c r="L67" s="190">
        <f t="shared" si="45"/>
        <v>38</v>
      </c>
      <c r="M67" s="190">
        <f t="shared" si="45"/>
        <v>217</v>
      </c>
    </row>
    <row r="68" spans="1:13" ht="15" x14ac:dyDescent="0.2">
      <c r="A68" s="188" t="s">
        <v>1463</v>
      </c>
      <c r="B68" s="195">
        <v>1.5E-3</v>
      </c>
      <c r="C68" s="191">
        <f t="shared" ref="C68:M68" si="46">C54*$B$68</f>
        <v>2.2499999999999999E-2</v>
      </c>
      <c r="D68" s="191">
        <f t="shared" si="46"/>
        <v>1.0500000000000001E-2</v>
      </c>
      <c r="E68" s="191">
        <f t="shared" si="46"/>
        <v>0.10200000000000001</v>
      </c>
      <c r="F68" s="191">
        <f t="shared" si="46"/>
        <v>9.2999999999999999E-2</v>
      </c>
      <c r="G68" s="191">
        <f t="shared" si="46"/>
        <v>9.7500000000000003E-2</v>
      </c>
      <c r="H68" s="191">
        <f t="shared" si="46"/>
        <v>1.4999999999999999E-2</v>
      </c>
      <c r="I68" s="191">
        <f t="shared" si="46"/>
        <v>0.03</v>
      </c>
      <c r="J68" s="191">
        <f t="shared" si="46"/>
        <v>5.7000000000000002E-2</v>
      </c>
      <c r="K68" s="191">
        <f t="shared" si="46"/>
        <v>3.4500000000000003E-2</v>
      </c>
      <c r="L68" s="191">
        <f t="shared" si="46"/>
        <v>0.03</v>
      </c>
      <c r="M68" s="191">
        <f t="shared" si="46"/>
        <v>5.2499999999999998E-2</v>
      </c>
    </row>
    <row r="69" spans="1:13" ht="15" x14ac:dyDescent="0.2">
      <c r="A69" s="8" t="s">
        <v>1464</v>
      </c>
      <c r="B69" s="8"/>
      <c r="C69" s="137">
        <f t="shared" ref="C69:M69" si="47">C55*$B$68</f>
        <v>1.8000000000000002E-2</v>
      </c>
      <c r="D69" s="137">
        <f t="shared" si="47"/>
        <v>1.2E-2</v>
      </c>
      <c r="E69" s="137">
        <f t="shared" si="47"/>
        <v>5.3999999999999999E-2</v>
      </c>
      <c r="F69" s="137">
        <f t="shared" si="47"/>
        <v>4.8000000000000001E-2</v>
      </c>
      <c r="G69" s="137">
        <f t="shared" si="47"/>
        <v>5.3999999999999999E-2</v>
      </c>
      <c r="H69" s="137">
        <f t="shared" si="47"/>
        <v>1.2E-2</v>
      </c>
      <c r="I69" s="137">
        <f t="shared" si="47"/>
        <v>1.8000000000000002E-2</v>
      </c>
      <c r="J69" s="137">
        <f t="shared" si="47"/>
        <v>5.3999999999999999E-2</v>
      </c>
      <c r="K69" s="137">
        <f t="shared" si="47"/>
        <v>0.09</v>
      </c>
      <c r="L69" s="137">
        <f t="shared" si="47"/>
        <v>1.2E-2</v>
      </c>
      <c r="M69" s="137">
        <f t="shared" si="47"/>
        <v>5.3999999999999999E-2</v>
      </c>
    </row>
    <row r="70" spans="1:13" ht="15" x14ac:dyDescent="0.2">
      <c r="A70" s="8" t="s">
        <v>1465</v>
      </c>
      <c r="B70" s="8"/>
      <c r="C70" s="137">
        <f t="shared" ref="C70:M70" si="48">C56*$B$68</f>
        <v>0</v>
      </c>
      <c r="D70" s="137">
        <f t="shared" si="48"/>
        <v>0</v>
      </c>
      <c r="E70" s="137">
        <f t="shared" si="48"/>
        <v>0.111</v>
      </c>
      <c r="F70" s="137">
        <f t="shared" si="48"/>
        <v>0.11700000000000001</v>
      </c>
      <c r="G70" s="137">
        <f t="shared" si="48"/>
        <v>0.114</v>
      </c>
      <c r="H70" s="137">
        <f t="shared" si="48"/>
        <v>1.4999999999999999E-2</v>
      </c>
      <c r="I70" s="137">
        <f t="shared" si="48"/>
        <v>1.4999999999999999E-2</v>
      </c>
      <c r="J70" s="137">
        <f t="shared" si="48"/>
        <v>0.111</v>
      </c>
      <c r="K70" s="137">
        <f t="shared" si="48"/>
        <v>7.6499999999999999E-2</v>
      </c>
      <c r="L70" s="137">
        <f t="shared" si="48"/>
        <v>1.4999999999999999E-2</v>
      </c>
      <c r="M70" s="137">
        <f t="shared" si="48"/>
        <v>9.6000000000000002E-2</v>
      </c>
    </row>
    <row r="71" spans="1:13" ht="15" x14ac:dyDescent="0.2">
      <c r="A71" s="8" t="s">
        <v>1466</v>
      </c>
      <c r="B71" s="8"/>
      <c r="C71" s="137">
        <v>0</v>
      </c>
      <c r="D71" s="137">
        <v>0</v>
      </c>
      <c r="E71" s="137">
        <v>0.03</v>
      </c>
      <c r="F71" s="137">
        <v>0.14499999999999999</v>
      </c>
      <c r="G71" s="137">
        <v>3.4000000000000002E-2</v>
      </c>
      <c r="H71" s="137">
        <v>0</v>
      </c>
      <c r="I71" s="137">
        <v>0</v>
      </c>
      <c r="J71" s="210">
        <v>0.15</v>
      </c>
      <c r="K71" s="137">
        <v>0.03</v>
      </c>
      <c r="L71" s="210">
        <v>0</v>
      </c>
      <c r="M71" s="196">
        <v>0.14000000000000001</v>
      </c>
    </row>
    <row r="72" spans="1:13" ht="15" x14ac:dyDescent="0.2">
      <c r="A72" s="192" t="s">
        <v>1467</v>
      </c>
      <c r="B72" s="192"/>
      <c r="C72" s="190">
        <f t="shared" ref="C72:M72" si="49">SUM(C68:C71)</f>
        <v>4.0500000000000001E-2</v>
      </c>
      <c r="D72" s="190">
        <f t="shared" si="49"/>
        <v>2.2499999999999999E-2</v>
      </c>
      <c r="E72" s="190">
        <f t="shared" si="49"/>
        <v>0.29700000000000004</v>
      </c>
      <c r="F72" s="190">
        <f t="shared" si="49"/>
        <v>0.40300000000000002</v>
      </c>
      <c r="G72" s="190">
        <f t="shared" si="49"/>
        <v>0.29949999999999999</v>
      </c>
      <c r="H72" s="190">
        <f t="shared" si="49"/>
        <v>4.1999999999999996E-2</v>
      </c>
      <c r="I72" s="190">
        <f t="shared" si="49"/>
        <v>6.3E-2</v>
      </c>
      <c r="J72" s="190">
        <f t="shared" si="49"/>
        <v>0.372</v>
      </c>
      <c r="K72" s="190">
        <f t="shared" si="49"/>
        <v>0.23100000000000001</v>
      </c>
      <c r="L72" s="190">
        <f t="shared" si="49"/>
        <v>5.6999999999999995E-2</v>
      </c>
      <c r="M72" s="190">
        <f t="shared" si="49"/>
        <v>0.34250000000000003</v>
      </c>
    </row>
    <row r="73" spans="1:13" ht="15" x14ac:dyDescent="0.2">
      <c r="A73" s="188" t="s">
        <v>1468</v>
      </c>
      <c r="B73" s="195">
        <v>1E-3</v>
      </c>
      <c r="C73" s="191">
        <f t="shared" ref="C73:M73" si="50">C54*$B$73</f>
        <v>1.4999999999999999E-2</v>
      </c>
      <c r="D73" s="191">
        <f t="shared" si="50"/>
        <v>7.0000000000000001E-3</v>
      </c>
      <c r="E73" s="191">
        <f t="shared" si="50"/>
        <v>6.8000000000000005E-2</v>
      </c>
      <c r="F73" s="191">
        <f t="shared" si="50"/>
        <v>6.2E-2</v>
      </c>
      <c r="G73" s="191">
        <f t="shared" si="50"/>
        <v>6.5000000000000002E-2</v>
      </c>
      <c r="H73" s="191">
        <f t="shared" si="50"/>
        <v>0.01</v>
      </c>
      <c r="I73" s="191">
        <f t="shared" si="50"/>
        <v>0.02</v>
      </c>
      <c r="J73" s="191">
        <f t="shared" si="50"/>
        <v>3.7999999999999999E-2</v>
      </c>
      <c r="K73" s="191">
        <f t="shared" si="50"/>
        <v>2.3E-2</v>
      </c>
      <c r="L73" s="191">
        <f t="shared" si="50"/>
        <v>0.02</v>
      </c>
      <c r="M73" s="191">
        <f t="shared" si="50"/>
        <v>3.5000000000000003E-2</v>
      </c>
    </row>
    <row r="74" spans="1:13" ht="15" x14ac:dyDescent="0.2">
      <c r="A74" s="8" t="s">
        <v>1469</v>
      </c>
      <c r="B74" s="8"/>
      <c r="C74" s="137">
        <f t="shared" ref="C74:M74" si="51">C55*$B$73</f>
        <v>1.2E-2</v>
      </c>
      <c r="D74" s="137">
        <f t="shared" si="51"/>
        <v>8.0000000000000002E-3</v>
      </c>
      <c r="E74" s="137">
        <f t="shared" si="51"/>
        <v>3.6000000000000004E-2</v>
      </c>
      <c r="F74" s="137">
        <f t="shared" si="51"/>
        <v>3.2000000000000001E-2</v>
      </c>
      <c r="G74" s="137">
        <f t="shared" si="51"/>
        <v>3.6000000000000004E-2</v>
      </c>
      <c r="H74" s="137">
        <f t="shared" si="51"/>
        <v>8.0000000000000002E-3</v>
      </c>
      <c r="I74" s="137">
        <f t="shared" si="51"/>
        <v>1.2E-2</v>
      </c>
      <c r="J74" s="137">
        <f t="shared" si="51"/>
        <v>3.6000000000000004E-2</v>
      </c>
      <c r="K74" s="137">
        <f t="shared" si="51"/>
        <v>0.06</v>
      </c>
      <c r="L74" s="137">
        <f t="shared" si="51"/>
        <v>8.0000000000000002E-3</v>
      </c>
      <c r="M74" s="137">
        <f t="shared" si="51"/>
        <v>3.6000000000000004E-2</v>
      </c>
    </row>
    <row r="75" spans="1:13" ht="15" x14ac:dyDescent="0.2">
      <c r="A75" s="8" t="s">
        <v>1470</v>
      </c>
      <c r="B75" s="8"/>
      <c r="C75" s="137">
        <f t="shared" ref="C75:M75" si="52">C56*$B$73</f>
        <v>0</v>
      </c>
      <c r="D75" s="137">
        <f t="shared" si="52"/>
        <v>0</v>
      </c>
      <c r="E75" s="137">
        <f t="shared" si="52"/>
        <v>7.3999999999999996E-2</v>
      </c>
      <c r="F75" s="137">
        <f t="shared" si="52"/>
        <v>7.8E-2</v>
      </c>
      <c r="G75" s="137">
        <f t="shared" si="52"/>
        <v>7.5999999999999998E-2</v>
      </c>
      <c r="H75" s="137">
        <f t="shared" si="52"/>
        <v>0.01</v>
      </c>
      <c r="I75" s="137">
        <f t="shared" si="52"/>
        <v>0.01</v>
      </c>
      <c r="J75" s="137">
        <f t="shared" si="52"/>
        <v>7.3999999999999996E-2</v>
      </c>
      <c r="K75" s="137">
        <f t="shared" si="52"/>
        <v>5.1000000000000004E-2</v>
      </c>
      <c r="L75" s="137">
        <f t="shared" si="52"/>
        <v>0.01</v>
      </c>
      <c r="M75" s="137">
        <f t="shared" si="52"/>
        <v>6.4000000000000001E-2</v>
      </c>
    </row>
    <row r="76" spans="1:13" ht="15" x14ac:dyDescent="0.2">
      <c r="A76" s="8" t="s">
        <v>1471</v>
      </c>
      <c r="B76" s="8"/>
      <c r="C76" s="137">
        <v>0</v>
      </c>
      <c r="D76" s="137">
        <v>0</v>
      </c>
      <c r="E76" s="154">
        <v>0.28000000000000003</v>
      </c>
      <c r="F76" s="137">
        <v>0.22</v>
      </c>
      <c r="G76" s="137">
        <v>0.28999999999999998</v>
      </c>
      <c r="H76" s="137">
        <v>0</v>
      </c>
      <c r="I76" s="137">
        <v>0</v>
      </c>
      <c r="J76" s="210">
        <v>0.2</v>
      </c>
      <c r="K76" s="137">
        <v>0.19</v>
      </c>
      <c r="L76" s="210">
        <v>0</v>
      </c>
      <c r="M76" s="210">
        <v>0.24</v>
      </c>
    </row>
    <row r="77" spans="1:13" ht="15" x14ac:dyDescent="0.2">
      <c r="A77" s="192" t="s">
        <v>1472</v>
      </c>
      <c r="B77" s="192"/>
      <c r="C77" s="190">
        <f t="shared" ref="C77:M77" si="53">SUM(C73:C76)</f>
        <v>2.7E-2</v>
      </c>
      <c r="D77" s="190">
        <f t="shared" si="53"/>
        <v>1.4999999999999999E-2</v>
      </c>
      <c r="E77" s="190">
        <f t="shared" si="53"/>
        <v>0.45800000000000002</v>
      </c>
      <c r="F77" s="190">
        <f t="shared" si="53"/>
        <v>0.39200000000000002</v>
      </c>
      <c r="G77" s="190">
        <f t="shared" si="53"/>
        <v>0.46699999999999997</v>
      </c>
      <c r="H77" s="190">
        <f t="shared" si="53"/>
        <v>2.8000000000000004E-2</v>
      </c>
      <c r="I77" s="190">
        <f t="shared" si="53"/>
        <v>4.2000000000000003E-2</v>
      </c>
      <c r="J77" s="190">
        <f t="shared" si="53"/>
        <v>0.34800000000000003</v>
      </c>
      <c r="K77" s="190">
        <f t="shared" si="53"/>
        <v>0.32400000000000001</v>
      </c>
      <c r="L77" s="190">
        <f t="shared" si="53"/>
        <v>3.7999999999999999E-2</v>
      </c>
      <c r="M77" s="190">
        <f t="shared" si="53"/>
        <v>0.375</v>
      </c>
    </row>
    <row r="78" spans="1:13" ht="15" x14ac:dyDescent="0.2">
      <c r="A78" s="188" t="s">
        <v>1473</v>
      </c>
      <c r="B78" s="188">
        <v>0.03</v>
      </c>
      <c r="C78" s="191">
        <v>0</v>
      </c>
      <c r="D78" s="191">
        <v>0</v>
      </c>
      <c r="E78" s="191">
        <v>6.5</v>
      </c>
      <c r="F78" s="191">
        <v>6.5</v>
      </c>
      <c r="G78" s="191">
        <v>6.5</v>
      </c>
      <c r="H78" s="191">
        <v>0</v>
      </c>
      <c r="I78" s="191">
        <v>0</v>
      </c>
      <c r="J78" s="191">
        <v>6.5</v>
      </c>
      <c r="K78" s="191">
        <v>0</v>
      </c>
      <c r="L78" s="191">
        <v>0</v>
      </c>
      <c r="M78" s="191">
        <v>6.5</v>
      </c>
    </row>
    <row r="79" spans="1:13" ht="15" x14ac:dyDescent="0.2">
      <c r="A79" s="8" t="s">
        <v>1474</v>
      </c>
      <c r="B79" s="8"/>
      <c r="C79" s="137">
        <f t="shared" ref="C79:M79" si="54">C54*$B$78+C78</f>
        <v>0.44999999999999996</v>
      </c>
      <c r="D79" s="137">
        <f t="shared" si="54"/>
        <v>0.21</v>
      </c>
      <c r="E79" s="137">
        <f t="shared" si="54"/>
        <v>8.5399999999999991</v>
      </c>
      <c r="F79" s="137">
        <f t="shared" si="54"/>
        <v>8.36</v>
      </c>
      <c r="G79" s="137">
        <f t="shared" si="54"/>
        <v>8.4499999999999993</v>
      </c>
      <c r="H79" s="137">
        <f t="shared" si="54"/>
        <v>0.3</v>
      </c>
      <c r="I79" s="137">
        <f t="shared" si="54"/>
        <v>0.6</v>
      </c>
      <c r="J79" s="137">
        <f t="shared" si="54"/>
        <v>7.64</v>
      </c>
      <c r="K79" s="137">
        <f t="shared" si="54"/>
        <v>0.69</v>
      </c>
      <c r="L79" s="137">
        <f t="shared" si="54"/>
        <v>0.6</v>
      </c>
      <c r="M79" s="137">
        <f t="shared" si="54"/>
        <v>7.55</v>
      </c>
    </row>
    <row r="80" spans="1:13" ht="15" x14ac:dyDescent="0.2">
      <c r="A80" s="8" t="s">
        <v>1475</v>
      </c>
      <c r="B80" s="8"/>
      <c r="C80" s="137">
        <f t="shared" ref="C80:M80" si="55">C55*$B$78</f>
        <v>0.36</v>
      </c>
      <c r="D80" s="137">
        <f t="shared" si="55"/>
        <v>0.24</v>
      </c>
      <c r="E80" s="137">
        <f t="shared" si="55"/>
        <v>1.08</v>
      </c>
      <c r="F80" s="137">
        <f t="shared" si="55"/>
        <v>0.96</v>
      </c>
      <c r="G80" s="137">
        <f t="shared" si="55"/>
        <v>1.08</v>
      </c>
      <c r="H80" s="137">
        <f t="shared" si="55"/>
        <v>0.24</v>
      </c>
      <c r="I80" s="137">
        <f t="shared" si="55"/>
        <v>0.36</v>
      </c>
      <c r="J80" s="137">
        <f t="shared" si="55"/>
        <v>1.08</v>
      </c>
      <c r="K80" s="137">
        <f t="shared" si="55"/>
        <v>1.7999999999999998</v>
      </c>
      <c r="L80" s="137">
        <f t="shared" si="55"/>
        <v>0.24</v>
      </c>
      <c r="M80" s="137">
        <f t="shared" si="55"/>
        <v>1.08</v>
      </c>
    </row>
    <row r="81" spans="1:13" ht="15" x14ac:dyDescent="0.2">
      <c r="A81" s="8" t="s">
        <v>1476</v>
      </c>
      <c r="B81" s="8"/>
      <c r="C81" s="137">
        <f t="shared" ref="C81:M81" si="56">C56*$B$78</f>
        <v>0</v>
      </c>
      <c r="D81" s="137">
        <f t="shared" si="56"/>
        <v>0</v>
      </c>
      <c r="E81" s="137">
        <f t="shared" si="56"/>
        <v>2.2199999999999998</v>
      </c>
      <c r="F81" s="137">
        <f t="shared" si="56"/>
        <v>2.34</v>
      </c>
      <c r="G81" s="137">
        <f t="shared" si="56"/>
        <v>2.2799999999999998</v>
      </c>
      <c r="H81" s="137">
        <f t="shared" si="56"/>
        <v>0.3</v>
      </c>
      <c r="I81" s="137">
        <f t="shared" si="56"/>
        <v>0.3</v>
      </c>
      <c r="J81" s="137">
        <f t="shared" si="56"/>
        <v>2.2199999999999998</v>
      </c>
      <c r="K81" s="137">
        <f t="shared" si="56"/>
        <v>1.53</v>
      </c>
      <c r="L81" s="137">
        <f t="shared" si="56"/>
        <v>0.3</v>
      </c>
      <c r="M81" s="137">
        <f t="shared" si="56"/>
        <v>1.92</v>
      </c>
    </row>
    <row r="82" spans="1:13" ht="15" x14ac:dyDescent="0.2">
      <c r="A82" s="8" t="s">
        <v>1477</v>
      </c>
      <c r="B82" s="8"/>
      <c r="C82" s="137">
        <v>0</v>
      </c>
      <c r="D82" s="137">
        <v>0</v>
      </c>
      <c r="E82" s="137">
        <v>10</v>
      </c>
      <c r="F82" s="137">
        <v>6</v>
      </c>
      <c r="G82" s="137">
        <v>14</v>
      </c>
      <c r="H82" s="137">
        <v>0</v>
      </c>
      <c r="I82" s="137">
        <v>0</v>
      </c>
      <c r="J82" s="210">
        <v>4</v>
      </c>
      <c r="K82" s="137">
        <v>10</v>
      </c>
      <c r="L82" s="210">
        <v>0</v>
      </c>
      <c r="M82" s="210">
        <v>4</v>
      </c>
    </row>
    <row r="83" spans="1:13" ht="15" x14ac:dyDescent="0.2">
      <c r="A83" s="192" t="s">
        <v>1478</v>
      </c>
      <c r="B83" s="192"/>
      <c r="C83" s="190">
        <f t="shared" ref="C83:M83" si="57">SUM(C79:C82)</f>
        <v>0.80999999999999994</v>
      </c>
      <c r="D83" s="190">
        <f t="shared" si="57"/>
        <v>0.44999999999999996</v>
      </c>
      <c r="E83" s="190">
        <f t="shared" si="57"/>
        <v>21.84</v>
      </c>
      <c r="F83" s="190">
        <f t="shared" si="57"/>
        <v>17.66</v>
      </c>
      <c r="G83" s="190">
        <f t="shared" si="57"/>
        <v>25.81</v>
      </c>
      <c r="H83" s="190">
        <f t="shared" si="57"/>
        <v>0.84000000000000008</v>
      </c>
      <c r="I83" s="190">
        <f t="shared" si="57"/>
        <v>1.26</v>
      </c>
      <c r="J83" s="190">
        <f t="shared" si="57"/>
        <v>14.939999999999998</v>
      </c>
      <c r="K83" s="190">
        <f t="shared" si="57"/>
        <v>14.02</v>
      </c>
      <c r="L83" s="190">
        <f t="shared" si="57"/>
        <v>1.1399999999999999</v>
      </c>
      <c r="M83" s="190">
        <f t="shared" si="57"/>
        <v>14.549999999999999</v>
      </c>
    </row>
    <row r="84" spans="1:13" ht="15" x14ac:dyDescent="0.2">
      <c r="A84" s="197" t="s">
        <v>1479</v>
      </c>
      <c r="B84" s="197"/>
      <c r="C84" s="142">
        <f t="shared" ref="C84:M84" si="58">C4*(1+C34)*C47</f>
        <v>16.812075</v>
      </c>
      <c r="D84" s="142">
        <f t="shared" si="58"/>
        <v>18.059999999999999</v>
      </c>
      <c r="E84" s="142">
        <f t="shared" si="58"/>
        <v>26.239850000000001</v>
      </c>
      <c r="F84" s="142">
        <f t="shared" si="58"/>
        <v>24.946950000000001</v>
      </c>
      <c r="G84" s="142">
        <f t="shared" si="58"/>
        <v>25.234999999999999</v>
      </c>
      <c r="H84" s="142">
        <f t="shared" si="58"/>
        <v>61.639999999999993</v>
      </c>
      <c r="I84" s="142">
        <f t="shared" si="58"/>
        <v>56.325500000000012</v>
      </c>
      <c r="J84" s="142">
        <f t="shared" si="58"/>
        <v>15.501499999999998</v>
      </c>
      <c r="K84" s="142">
        <f t="shared" si="58"/>
        <v>50.038240000000002</v>
      </c>
      <c r="L84" s="142">
        <f t="shared" si="58"/>
        <v>60.968399999999995</v>
      </c>
      <c r="M84" s="142">
        <f t="shared" si="58"/>
        <v>14.378</v>
      </c>
    </row>
    <row r="85" spans="1:13" ht="15" x14ac:dyDescent="0.2">
      <c r="A85" s="198" t="s">
        <v>817</v>
      </c>
      <c r="B85" s="198"/>
      <c r="C85" s="199">
        <f t="shared" ref="C85:M85" si="59">C8*(1+C39)*C53</f>
        <v>93.72107849999999</v>
      </c>
      <c r="D85" s="199">
        <f t="shared" si="59"/>
        <v>119.317275</v>
      </c>
      <c r="E85" s="199">
        <f t="shared" si="59"/>
        <v>74.013521999999995</v>
      </c>
      <c r="F85" s="199">
        <f t="shared" si="59"/>
        <v>73.069000666666668</v>
      </c>
      <c r="G85" s="199">
        <f t="shared" si="59"/>
        <v>71.69486666666667</v>
      </c>
      <c r="H85" s="199">
        <f t="shared" si="59"/>
        <v>376.24527499999999</v>
      </c>
      <c r="I85" s="199">
        <f t="shared" si="59"/>
        <v>496.64730750000007</v>
      </c>
      <c r="J85" s="199">
        <f t="shared" si="59"/>
        <v>55.681800000000003</v>
      </c>
      <c r="K85" s="199">
        <f t="shared" si="59"/>
        <v>281.39800000000002</v>
      </c>
      <c r="L85" s="199">
        <f t="shared" si="59"/>
        <v>541.39910400000008</v>
      </c>
      <c r="M85" s="199">
        <f t="shared" si="59"/>
        <v>50.754339999999992</v>
      </c>
    </row>
    <row r="86" spans="1:13" ht="15" x14ac:dyDescent="0.2">
      <c r="A86" s="200" t="s">
        <v>1480</v>
      </c>
      <c r="B86" s="200"/>
      <c r="C86" s="201"/>
      <c r="D86" s="201">
        <f>(50+D4*0.3)*(1+D35)/4+(50+D4*0.25)*(1+D35)*(1+D48)/2</f>
        <v>49.530624999999993</v>
      </c>
      <c r="E86" s="201">
        <f>(20+E63*0.2)*(1+E68)*(1+E73)+(100+E63*1.4)*(1.5+E68)/7</f>
        <v>84.217963885714298</v>
      </c>
      <c r="F86" s="201">
        <f>(200+F63*1.4)*(1.15+F68)/3.5</f>
        <v>101.85497142857142</v>
      </c>
      <c r="G86" s="201">
        <f>(150+G63*0.8)*(1+G68)*(1+G73)/2</f>
        <v>118.05258749999999</v>
      </c>
      <c r="H86" s="201"/>
      <c r="I86" s="202">
        <f>(I4*1.2)*(1+I35)/5</f>
        <v>25.672799999999995</v>
      </c>
      <c r="J86" s="202">
        <f>(175+J63*1.2)*(1+J68)*(1+J73)/2</f>
        <v>121.0174098</v>
      </c>
      <c r="K86" s="201">
        <f>(K63*0.8 +K4 * 1.1) * (1 +K68) * (1 +K48 +K73) / 2</f>
        <v>62.073103499999995</v>
      </c>
      <c r="L86" s="202">
        <f>(100+L4*1)*(1+L35)/4</f>
        <v>59.509500000000003</v>
      </c>
      <c r="M86" s="202">
        <f>(120 +M63 * 1.2) * (1 +M68) * (1 +M73) / 3</f>
        <v>58.824224999999991</v>
      </c>
    </row>
    <row r="87" spans="1:13" ht="15" x14ac:dyDescent="0.2">
      <c r="A87" s="203" t="s">
        <v>1481</v>
      </c>
      <c r="B87" s="203"/>
      <c r="C87" s="204"/>
      <c r="D87" s="204">
        <f>(150+D8*0.3)*(1+D39)/4+(150+D8*0.25)*(1+D39)*(1+D52)/2</f>
        <v>211.48194375</v>
      </c>
      <c r="E87" s="204">
        <f>(60+E67*0.2)*(1+E72)*(1+E77)+(300+E67*1.4)*(1.5+E72)/7</f>
        <v>376.35235611428573</v>
      </c>
      <c r="F87" s="204">
        <f>(200+F67*1.4)*(1.45+F72)/2.2</f>
        <v>462.07081818181808</v>
      </c>
      <c r="G87" s="204">
        <f>(250+G67*0.8)*(1+G72)*(1+G77)/2</f>
        <v>428.16991590000015</v>
      </c>
      <c r="H87" s="204"/>
      <c r="I87" s="205">
        <f>(I8*2)*(1+I39)*3.2/5</f>
        <v>641.15840000000003</v>
      </c>
      <c r="J87" s="205">
        <f>(525+J67*1.2)*1.15*(1+J72)*(1+J77)/2</f>
        <v>819.91008120000004</v>
      </c>
      <c r="K87" s="204">
        <f>(K67*0.8 +K8 * 1.3) * (1 + K72) * (1 +K52 +K77) / 2</f>
        <v>589.94050080000011</v>
      </c>
      <c r="L87" s="205">
        <f>(300+L8*2.2)*(1+L39)/4</f>
        <v>386.21040000000005</v>
      </c>
      <c r="M87" s="205">
        <f>(120 +M67 * 1.2) * (1 +M72) * (1 +M77) / 2</f>
        <v>351.09731249999999</v>
      </c>
    </row>
    <row r="88" spans="1:13" ht="15" x14ac:dyDescent="0.2">
      <c r="A88" s="200" t="s">
        <v>1482</v>
      </c>
      <c r="B88" s="200"/>
      <c r="C88" s="201">
        <f>(50 + C63 * 0.33) / 8 + (50 + C63 * 0.33) * (1 + C48 + C73)</f>
        <v>64.45635</v>
      </c>
      <c r="D88" s="201"/>
      <c r="E88" s="201">
        <f>(150+E63*1.2)*(1+E68)*(1+E73)/3</f>
        <v>90.859459200000003</v>
      </c>
      <c r="F88" s="201">
        <f>(350+F63 * 1.05)*(1.05+F68)/2.6</f>
        <v>182.48434615384616</v>
      </c>
      <c r="G88" s="201">
        <f>(100+G63*0.96)*(1+G68)*(1+G73)/2.4</f>
        <v>79.091337499999995</v>
      </c>
      <c r="H88" s="202">
        <f>(80 + H4*0.1)*(1+H48)*(1+H35)/2.5</f>
        <v>45.307008000000003</v>
      </c>
      <c r="I88" s="201"/>
      <c r="J88" s="201">
        <f>(70+J63*0.4)*(1+J68)*(1+J73)</f>
        <v>93.478543200000004</v>
      </c>
      <c r="K88" s="201">
        <f>(400+K63*3.6) * (1 +K68)/9</f>
        <v>55.495177777777776</v>
      </c>
      <c r="L88" s="202">
        <f>(0+L4*2)*(1+L35)/21+(50+L4*0.6)*(1+L35)*(1+L48)/3</f>
        <v>58.027097028571433</v>
      </c>
      <c r="M88" s="202">
        <f>(180 +M63*0.92) * (1 +M68) * (1 +M73) / 2.3</f>
        <v>100.503225</v>
      </c>
    </row>
    <row r="89" spans="1:13" ht="15" x14ac:dyDescent="0.2">
      <c r="A89" s="203" t="s">
        <v>1483</v>
      </c>
      <c r="B89" s="203"/>
      <c r="C89" s="204">
        <f>(150 +C67 * 0.33) / 8 + (150 +C67 * 0.33) * (1 +C52 +C77)</f>
        <v>206.10827999999998</v>
      </c>
      <c r="D89" s="204"/>
      <c r="E89" s="204">
        <f>(350+E67*1.2)*(1+E72)*(1+E77)/3</f>
        <v>411.2351208</v>
      </c>
      <c r="F89" s="204">
        <f>(500+F67*1.05)*(1.15+F72)/2.2</f>
        <v>537.51447727272728</v>
      </c>
      <c r="G89" s="204">
        <f>(200+G67*0.96)*(1+G72)*(1+G77)/1.8</f>
        <v>464.98397119999998</v>
      </c>
      <c r="H89" s="205">
        <f>(200 + H8*0.1)*(1+H52)*(1+H39)/2.5</f>
        <v>202.09746199999998</v>
      </c>
      <c r="I89" s="204"/>
      <c r="J89" s="204">
        <f>(110+J67*0.4)*(1+J72)*(1+J77)*1.15</f>
        <v>408.35988479999997</v>
      </c>
      <c r="K89" s="204">
        <f>(600+K67*3.6) * (1 +K72)/9</f>
        <v>172.66826666666668</v>
      </c>
      <c r="L89" s="205">
        <f>(0+L8*6)*(1+L39)/21+(150+L8*0.8)*(1+L39)*(1+L52)/3</f>
        <v>586.52036022857146</v>
      </c>
      <c r="M89" s="205">
        <f>(180 +M67*0.92) * (1 +M72) * (1 +M77) / 1.7</f>
        <v>412.2304191176471</v>
      </c>
    </row>
    <row r="90" spans="1:13" ht="15" x14ac:dyDescent="0.2">
      <c r="A90" s="200" t="s">
        <v>1484</v>
      </c>
      <c r="B90" s="200"/>
      <c r="C90" s="201">
        <f>(40+C63+C4*0.31)*(1+C68)/2</f>
        <v>33.031862499999995</v>
      </c>
      <c r="D90" s="201"/>
      <c r="E90" s="201">
        <f>(200+E63*1.2)*(1+E68)*(1+E73)/3+(40+E63*2)*(1+E68)*(1+E73)/5</f>
        <v>151.90320640000002</v>
      </c>
      <c r="F90" s="201"/>
      <c r="G90" s="201">
        <f>(750 +G63*4) / 10</f>
        <v>101</v>
      </c>
      <c r="H90" s="201">
        <f>(H4*1.5)*(1.25+H35)/3.5</f>
        <v>61.028571428571425</v>
      </c>
      <c r="I90" s="201"/>
      <c r="J90" s="201"/>
      <c r="K90" s="201"/>
      <c r="L90" s="201"/>
      <c r="M90" s="202">
        <f>(100 +M63 * 0.1) * (1 +M68) * (1 +M73)</f>
        <v>112.74643125</v>
      </c>
    </row>
    <row r="91" spans="1:13" ht="15" x14ac:dyDescent="0.2">
      <c r="A91" s="203" t="s">
        <v>1485</v>
      </c>
      <c r="B91" s="203"/>
      <c r="C91" s="204">
        <f>(120+C67+C8*0.31)*(1+C72)/2</f>
        <v>115.4486775</v>
      </c>
      <c r="D91" s="204"/>
      <c r="E91" s="204">
        <f>(400+E67*1.2)*(1+E72)*(1+E77)/3+(120+E67*2)*(1+E72)*(1+E77)/5</f>
        <v>678.7522656000001</v>
      </c>
      <c r="F91" s="204"/>
      <c r="G91" s="204">
        <f>(2250 +G67*4) / 10</f>
        <v>324.60000000000002</v>
      </c>
      <c r="H91" s="204">
        <f>(H8*1.5)*(1.75+H39)/3.5</f>
        <v>325.65000000000003</v>
      </c>
      <c r="I91" s="204"/>
      <c r="J91" s="204"/>
      <c r="K91" s="204"/>
      <c r="L91" s="204"/>
      <c r="M91" s="205">
        <f>(200 +M67 * 0.1) * (1 +M72) * (1 +M77)</f>
        <v>409.24434374999998</v>
      </c>
    </row>
    <row r="92" spans="1:13" ht="15" x14ac:dyDescent="0.2">
      <c r="A92" s="200" t="s">
        <v>1486</v>
      </c>
      <c r="B92" s="200"/>
      <c r="C92" s="201"/>
      <c r="D92" s="201"/>
      <c r="E92" s="201"/>
      <c r="F92" s="201"/>
      <c r="G92" s="201"/>
      <c r="H92" s="202">
        <f>(100+H4*2)*(1+H35)/9</f>
        <v>39.133333333333333</v>
      </c>
      <c r="I92" s="201"/>
      <c r="J92" s="201"/>
      <c r="K92" s="201">
        <f>(10 +K63 * 0.1) * (1 +K73 +K48) * (1 +K68) * 1.1 / 2</f>
        <v>7.4322928349999993</v>
      </c>
      <c r="L92" s="201"/>
      <c r="M92" s="201">
        <f>(M14*0.2*1 + M63)*(1+M68)</f>
        <v>205.23750000000001</v>
      </c>
    </row>
    <row r="93" spans="1:13" ht="15" x14ac:dyDescent="0.2">
      <c r="A93" s="203" t="s">
        <v>1487</v>
      </c>
      <c r="B93" s="203"/>
      <c r="C93" s="204"/>
      <c r="D93" s="204"/>
      <c r="E93" s="204"/>
      <c r="F93" s="204"/>
      <c r="G93" s="204"/>
      <c r="H93" s="205">
        <f>(200+H8*3)*(1+H39)/7</f>
        <v>253.75</v>
      </c>
      <c r="I93" s="204"/>
      <c r="J93" s="204"/>
      <c r="K93" s="204">
        <f>(30 +K67 * 0.1) * (1 +K77 +K52) * (1 +K72) * 2 / 2</f>
        <v>113.44108160000002</v>
      </c>
      <c r="L93" s="204"/>
      <c r="M93" s="204">
        <f>(M18*0.2*3 + M67)*(1+M72)</f>
        <v>1358.6100000000001</v>
      </c>
    </row>
    <row r="94" spans="1:13" ht="15" x14ac:dyDescent="0.2">
      <c r="A94" s="200" t="s">
        <v>1488</v>
      </c>
      <c r="B94" s="200"/>
      <c r="C94" s="201"/>
      <c r="D94" s="201"/>
      <c r="E94" s="201">
        <f>(200+E63*2)*(1+E68)*(1+E73)</f>
        <v>395.4504960000001</v>
      </c>
      <c r="F94" s="201"/>
      <c r="G94" s="201"/>
      <c r="H94" s="201">
        <f>(680+H4*1.7)*(1+H35)</f>
        <v>997.9</v>
      </c>
      <c r="I94" s="201"/>
      <c r="J94" s="201"/>
      <c r="K94" s="201"/>
      <c r="L94" s="201"/>
      <c r="M94" s="201"/>
    </row>
    <row r="95" spans="1:13" ht="15" x14ac:dyDescent="0.3">
      <c r="A95" s="242" t="s">
        <v>1489</v>
      </c>
      <c r="B95" s="203"/>
      <c r="C95" s="204"/>
      <c r="D95" s="204"/>
      <c r="E95" s="204">
        <f>(400+E67*2)*(1+E72)*(1+E77)</f>
        <v>1709.4875039999999</v>
      </c>
      <c r="F95" s="204"/>
      <c r="G95" s="204"/>
      <c r="H95" s="204">
        <f>(680+H8*1.7)*(1+H39)</f>
        <v>1811.7750000000001</v>
      </c>
      <c r="I95" s="204"/>
      <c r="J95" s="204"/>
      <c r="K95" s="204"/>
      <c r="L95" s="204"/>
      <c r="M95" s="204"/>
    </row>
    <row r="96" spans="1:13" ht="15" x14ac:dyDescent="0.3">
      <c r="A96" s="243" t="s">
        <v>1490</v>
      </c>
      <c r="B96" s="8"/>
      <c r="C96" s="137"/>
      <c r="D96" s="137"/>
      <c r="E96" s="137">
        <v>50</v>
      </c>
      <c r="F96" s="137">
        <v>50</v>
      </c>
      <c r="G96" s="137">
        <v>75</v>
      </c>
      <c r="H96" s="137"/>
      <c r="I96" s="137"/>
      <c r="J96" s="137">
        <v>35</v>
      </c>
      <c r="K96" s="137">
        <v>30</v>
      </c>
      <c r="L96" s="137"/>
      <c r="M96" s="137">
        <v>100</v>
      </c>
    </row>
    <row r="97" spans="1:13" ht="15" x14ac:dyDescent="0.3">
      <c r="A97" s="243" t="s">
        <v>1491</v>
      </c>
      <c r="B97" s="8"/>
      <c r="C97" s="137"/>
      <c r="D97" s="137"/>
      <c r="E97" s="137">
        <v>50</v>
      </c>
      <c r="F97" s="137">
        <v>50</v>
      </c>
      <c r="G97" s="137">
        <v>125</v>
      </c>
      <c r="H97" s="137"/>
      <c r="I97" s="137"/>
      <c r="J97" s="137">
        <v>55</v>
      </c>
      <c r="K97" s="137">
        <v>30</v>
      </c>
      <c r="L97" s="137"/>
      <c r="M97" s="137">
        <v>130</v>
      </c>
    </row>
    <row r="98" spans="1:13" ht="15" x14ac:dyDescent="0.3">
      <c r="A98" s="243" t="s">
        <v>1492</v>
      </c>
      <c r="B98" s="8"/>
      <c r="C98" s="137"/>
      <c r="D98" s="137"/>
      <c r="E98" s="137">
        <v>75</v>
      </c>
      <c r="F98" s="137">
        <v>100</v>
      </c>
      <c r="G98" s="137">
        <v>100</v>
      </c>
      <c r="H98" s="137"/>
      <c r="I98" s="137"/>
      <c r="J98" s="137">
        <v>100</v>
      </c>
      <c r="K98" s="137">
        <v>85</v>
      </c>
      <c r="L98" s="137"/>
      <c r="M98" s="137">
        <v>70</v>
      </c>
    </row>
    <row r="99" spans="1:13" ht="15" x14ac:dyDescent="0.3">
      <c r="A99" s="243" t="s">
        <v>1493</v>
      </c>
      <c r="B99" s="8"/>
      <c r="C99" s="137"/>
      <c r="D99" s="137"/>
      <c r="E99" s="137">
        <v>145</v>
      </c>
      <c r="F99" s="137">
        <v>130</v>
      </c>
      <c r="G99" s="137">
        <v>100</v>
      </c>
      <c r="H99" s="137"/>
      <c r="I99" s="137"/>
      <c r="J99" s="137">
        <v>170</v>
      </c>
      <c r="K99" s="137">
        <v>105</v>
      </c>
      <c r="L99" s="137"/>
      <c r="M99" s="137">
        <v>190</v>
      </c>
    </row>
    <row r="100" spans="1:13" ht="15" x14ac:dyDescent="0.3">
      <c r="A100" s="243" t="s">
        <v>1494</v>
      </c>
      <c r="B100" s="8"/>
      <c r="C100" s="137"/>
      <c r="D100" s="137"/>
      <c r="E100" s="137">
        <v>100</v>
      </c>
      <c r="F100" s="137"/>
      <c r="G100" s="137">
        <v>100</v>
      </c>
      <c r="H100" s="137"/>
      <c r="I100" s="137"/>
      <c r="J100" s="137"/>
      <c r="K100" s="137"/>
      <c r="L100" s="137"/>
      <c r="M100" s="137">
        <v>50</v>
      </c>
    </row>
    <row r="101" spans="1:13" ht="15" x14ac:dyDescent="0.3">
      <c r="A101" s="243" t="s">
        <v>1495</v>
      </c>
      <c r="B101" s="8"/>
      <c r="C101" s="137"/>
      <c r="D101" s="137"/>
      <c r="E101" s="137">
        <v>140</v>
      </c>
      <c r="F101" s="137"/>
      <c r="G101" s="137">
        <v>100</v>
      </c>
      <c r="H101" s="137"/>
      <c r="I101" s="137"/>
      <c r="J101" s="137"/>
      <c r="K101" s="137"/>
      <c r="L101" s="137"/>
      <c r="M101" s="137">
        <v>50</v>
      </c>
    </row>
    <row r="102" spans="1:13" ht="15" x14ac:dyDescent="0.3">
      <c r="A102" s="243" t="s">
        <v>1496</v>
      </c>
      <c r="B102" s="8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spans="1:13" ht="15" x14ac:dyDescent="0.3">
      <c r="A103" s="243" t="s">
        <v>1497</v>
      </c>
      <c r="B103" s="8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</row>
    <row r="104" spans="1:13" ht="15" x14ac:dyDescent="0.3">
      <c r="A104" s="243" t="s">
        <v>1498</v>
      </c>
      <c r="B104" s="8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</row>
    <row r="105" spans="1:13" ht="15" x14ac:dyDescent="0.3">
      <c r="A105" s="243" t="s">
        <v>1499</v>
      </c>
      <c r="B105" s="8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</row>
    <row r="106" spans="1:13" ht="15" x14ac:dyDescent="0.2">
      <c r="A106" s="206" t="s">
        <v>1500</v>
      </c>
      <c r="B106" s="206"/>
      <c r="C106" s="208"/>
      <c r="D106" s="208"/>
      <c r="E106" s="208">
        <f t="shared" ref="E106:G106" si="60">E86/E96</f>
        <v>1.684359277714286</v>
      </c>
      <c r="F106" s="208">
        <f t="shared" si="60"/>
        <v>2.0370994285714286</v>
      </c>
      <c r="G106" s="208">
        <f t="shared" si="60"/>
        <v>1.5740344999999998</v>
      </c>
      <c r="H106" s="208"/>
      <c r="I106" s="208"/>
      <c r="J106" s="208">
        <f t="shared" ref="J106:K106" si="61">J86/J96</f>
        <v>3.4576402799999997</v>
      </c>
      <c r="K106" s="208">
        <f t="shared" si="61"/>
        <v>2.0691034499999996</v>
      </c>
      <c r="L106" s="208"/>
      <c r="M106" s="208">
        <f t="shared" ref="M106:M111" si="62">M86/M96</f>
        <v>0.58824224999999997</v>
      </c>
    </row>
    <row r="107" spans="1:13" ht="15" x14ac:dyDescent="0.2">
      <c r="A107" s="207" t="s">
        <v>1501</v>
      </c>
      <c r="B107" s="207"/>
      <c r="C107" s="209"/>
      <c r="D107" s="209"/>
      <c r="E107" s="209">
        <f t="shared" ref="E107:G107" si="63">E87/E97</f>
        <v>7.5270471222857145</v>
      </c>
      <c r="F107" s="209">
        <f t="shared" si="63"/>
        <v>9.2414163636363611</v>
      </c>
      <c r="G107" s="209">
        <f t="shared" si="63"/>
        <v>3.4253593272000011</v>
      </c>
      <c r="H107" s="209"/>
      <c r="I107" s="209"/>
      <c r="J107" s="209">
        <f t="shared" ref="J107:K107" si="64">J87/J97</f>
        <v>14.907456021818183</v>
      </c>
      <c r="K107" s="209">
        <f t="shared" si="64"/>
        <v>19.664683360000005</v>
      </c>
      <c r="L107" s="209"/>
      <c r="M107" s="209">
        <f t="shared" si="62"/>
        <v>2.7007485576923074</v>
      </c>
    </row>
    <row r="108" spans="1:13" ht="15" x14ac:dyDescent="0.2">
      <c r="A108" s="206" t="s">
        <v>1502</v>
      </c>
      <c r="B108" s="206"/>
      <c r="C108" s="208"/>
      <c r="D108" s="208"/>
      <c r="E108" s="208">
        <f t="shared" ref="E108:G108" si="65">E88/E98</f>
        <v>1.211459456</v>
      </c>
      <c r="F108" s="208">
        <f t="shared" si="65"/>
        <v>1.8248434615384617</v>
      </c>
      <c r="G108" s="208">
        <f t="shared" si="65"/>
        <v>0.79091337499999992</v>
      </c>
      <c r="H108" s="208"/>
      <c r="I108" s="208"/>
      <c r="J108" s="208">
        <f t="shared" ref="J108:K108" si="66">J88/J98</f>
        <v>0.93478543200000008</v>
      </c>
      <c r="K108" s="208">
        <f t="shared" si="66"/>
        <v>0.65288444444444438</v>
      </c>
      <c r="L108" s="208"/>
      <c r="M108" s="208">
        <f t="shared" si="62"/>
        <v>1.4357603571428572</v>
      </c>
    </row>
    <row r="109" spans="1:13" ht="15" x14ac:dyDescent="0.2">
      <c r="A109" s="207" t="s">
        <v>1503</v>
      </c>
      <c r="B109" s="207"/>
      <c r="C109" s="209"/>
      <c r="D109" s="209"/>
      <c r="E109" s="209">
        <f t="shared" ref="E109:G109" si="67">E89/E99</f>
        <v>2.8361042813793103</v>
      </c>
      <c r="F109" s="209">
        <f t="shared" si="67"/>
        <v>4.1347267482517482</v>
      </c>
      <c r="G109" s="209">
        <f t="shared" si="67"/>
        <v>4.6498397119999995</v>
      </c>
      <c r="H109" s="209"/>
      <c r="I109" s="209"/>
      <c r="J109" s="209">
        <f t="shared" ref="J109:K109" si="68">J89/J99</f>
        <v>2.4021169694117646</v>
      </c>
      <c r="K109" s="209">
        <f t="shared" si="68"/>
        <v>1.6444596825396827</v>
      </c>
      <c r="L109" s="209"/>
      <c r="M109" s="209">
        <f t="shared" si="62"/>
        <v>2.1696337848297218</v>
      </c>
    </row>
    <row r="110" spans="1:13" ht="15" x14ac:dyDescent="0.2">
      <c r="A110" s="206" t="s">
        <v>1504</v>
      </c>
      <c r="B110" s="206"/>
      <c r="C110" s="208"/>
      <c r="D110" s="208"/>
      <c r="E110" s="208">
        <f t="shared" ref="E110:E111" si="69">E90/E100</f>
        <v>1.5190320640000001</v>
      </c>
      <c r="F110" s="208"/>
      <c r="G110" s="208">
        <f t="shared" ref="G110:G111" si="70">G90/G100</f>
        <v>1.01</v>
      </c>
      <c r="H110" s="208"/>
      <c r="I110" s="208"/>
      <c r="J110" s="208"/>
      <c r="K110" s="208"/>
      <c r="L110" s="208"/>
      <c r="M110" s="208">
        <f t="shared" si="62"/>
        <v>2.2549286249999998</v>
      </c>
    </row>
    <row r="111" spans="1:13" ht="15" x14ac:dyDescent="0.2">
      <c r="A111" s="207" t="s">
        <v>1505</v>
      </c>
      <c r="B111" s="207"/>
      <c r="C111" s="209"/>
      <c r="D111" s="209"/>
      <c r="E111" s="209">
        <f t="shared" si="69"/>
        <v>4.8482304685714297</v>
      </c>
      <c r="F111" s="209"/>
      <c r="G111" s="209">
        <f t="shared" si="70"/>
        <v>3.2460000000000004</v>
      </c>
      <c r="H111" s="209"/>
      <c r="I111" s="209"/>
      <c r="J111" s="209"/>
      <c r="K111" s="209"/>
      <c r="L111" s="209"/>
      <c r="M111" s="209">
        <f t="shared" si="62"/>
        <v>8.1848868750000001</v>
      </c>
    </row>
    <row r="112" spans="1:13" ht="15" x14ac:dyDescent="0.2">
      <c r="A112" s="206" t="s">
        <v>1506</v>
      </c>
      <c r="B112" s="206"/>
      <c r="C112" s="208"/>
      <c r="D112" s="208"/>
      <c r="E112" s="208"/>
      <c r="F112" s="208"/>
      <c r="G112" s="208"/>
      <c r="H112" s="208"/>
      <c r="I112" s="208"/>
      <c r="J112" s="208"/>
      <c r="K112" s="208">
        <f t="shared" ref="K112:K113" si="71">K92/0.5</f>
        <v>14.864585669999999</v>
      </c>
      <c r="L112" s="208"/>
      <c r="M112" s="208" t="s">
        <v>1507</v>
      </c>
    </row>
    <row r="113" spans="1:13" ht="15" x14ac:dyDescent="0.2">
      <c r="A113" s="207" t="s">
        <v>1508</v>
      </c>
      <c r="B113" s="207"/>
      <c r="C113" s="209"/>
      <c r="D113" s="209"/>
      <c r="E113" s="209"/>
      <c r="F113" s="209"/>
      <c r="G113" s="209"/>
      <c r="H113" s="209"/>
      <c r="I113" s="209"/>
      <c r="J113" s="209"/>
      <c r="K113" s="209">
        <f t="shared" si="71"/>
        <v>226.88216320000004</v>
      </c>
      <c r="L113" s="209"/>
      <c r="M113" s="209" t="s">
        <v>1507</v>
      </c>
    </row>
    <row r="114" spans="1:13" ht="15" x14ac:dyDescent="0.2">
      <c r="A114" s="206" t="s">
        <v>1509</v>
      </c>
      <c r="B114" s="206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</row>
    <row r="115" spans="1:13" ht="15" x14ac:dyDescent="0.2">
      <c r="A115" s="207" t="s">
        <v>1510</v>
      </c>
      <c r="B115" s="207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</row>
    <row r="116" spans="1:13" ht="15" x14ac:dyDescent="0.2">
      <c r="A116" s="8"/>
      <c r="B116" s="8"/>
      <c r="C116" s="137"/>
      <c r="D116" s="137"/>
      <c r="E116" s="137"/>
      <c r="F116" s="137"/>
      <c r="G116" s="137"/>
      <c r="H116" s="137"/>
      <c r="I116" s="215"/>
      <c r="J116" s="215"/>
      <c r="K116" s="215"/>
      <c r="L116" s="215"/>
      <c r="M116" s="215"/>
    </row>
    <row r="117" spans="1:13" ht="15" x14ac:dyDescent="0.2">
      <c r="A117" s="8"/>
      <c r="B117" s="8"/>
      <c r="C117" s="137"/>
      <c r="D117" s="137"/>
      <c r="E117" s="137"/>
      <c r="F117" s="137"/>
      <c r="G117" s="137"/>
      <c r="H117" s="137"/>
      <c r="I117" s="215"/>
      <c r="J117" s="215"/>
      <c r="K117" s="215"/>
      <c r="L117" s="215"/>
      <c r="M117" s="215"/>
    </row>
    <row r="118" spans="1:13" x14ac:dyDescent="0.2">
      <c r="I118" s="244"/>
      <c r="J118" s="244"/>
      <c r="K118" s="244"/>
      <c r="L118" s="244"/>
      <c r="M118" s="244"/>
    </row>
    <row r="119" spans="1:13" x14ac:dyDescent="0.2">
      <c r="I119" s="244"/>
      <c r="J119" s="244"/>
      <c r="K119" s="244"/>
      <c r="L119" s="244"/>
      <c r="M119" s="244"/>
    </row>
    <row r="120" spans="1:13" x14ac:dyDescent="0.2">
      <c r="I120" s="244"/>
      <c r="J120" s="244"/>
      <c r="K120" s="244"/>
      <c r="L120" s="244"/>
      <c r="M120" s="244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ColWidth="14.42578125" defaultRowHeight="12.75" customHeight="1" x14ac:dyDescent="0.2"/>
  <cols>
    <col min="1" max="10" width="8.85546875" customWidth="1"/>
  </cols>
  <sheetData>
    <row r="1" spans="1:10" ht="13.5" customHeight="1" x14ac:dyDescent="0.2">
      <c r="A1" s="10"/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</row>
    <row r="2" spans="1:10" ht="13.5" customHeight="1" x14ac:dyDescent="0.2">
      <c r="A2" s="20">
        <v>0</v>
      </c>
      <c r="B2" s="4" t="s">
        <v>52</v>
      </c>
      <c r="C2" s="3"/>
      <c r="D2" s="3"/>
      <c r="E2" s="3"/>
      <c r="F2" s="3"/>
      <c r="G2" s="3"/>
      <c r="H2" s="3"/>
      <c r="I2" s="3"/>
      <c r="J2" s="3"/>
    </row>
    <row r="3" spans="1:10" ht="13.5" customHeight="1" x14ac:dyDescent="0.2">
      <c r="A3" s="20">
        <v>1</v>
      </c>
      <c r="B3" s="4" t="s">
        <v>474</v>
      </c>
      <c r="C3" s="3"/>
      <c r="D3" s="3"/>
      <c r="E3" s="3"/>
      <c r="F3" s="3"/>
      <c r="G3" s="3"/>
      <c r="H3" s="3"/>
      <c r="I3" s="3"/>
      <c r="J3" s="3"/>
    </row>
    <row r="4" spans="1:10" ht="13.5" customHeight="1" x14ac:dyDescent="0.2">
      <c r="A4" s="20">
        <v>2</v>
      </c>
      <c r="B4" s="4" t="s">
        <v>478</v>
      </c>
      <c r="C4" s="3"/>
      <c r="D4" s="3"/>
      <c r="E4" s="3"/>
      <c r="F4" s="3"/>
      <c r="G4" s="3"/>
      <c r="H4" s="3"/>
      <c r="I4" s="3"/>
      <c r="J4" s="3"/>
    </row>
    <row r="5" spans="1:10" ht="13.5" customHeight="1" x14ac:dyDescent="0.2">
      <c r="A5" s="20">
        <v>3</v>
      </c>
      <c r="B5" s="4" t="s">
        <v>482</v>
      </c>
      <c r="C5" s="3"/>
      <c r="D5" s="3"/>
      <c r="E5" s="3"/>
      <c r="F5" s="3"/>
      <c r="G5" s="3"/>
      <c r="H5" s="3"/>
      <c r="I5" s="3"/>
      <c r="J5" s="3"/>
    </row>
    <row r="6" spans="1:10" ht="13.5" customHeight="1" x14ac:dyDescent="0.2">
      <c r="A6" s="20">
        <v>4</v>
      </c>
      <c r="B6" s="4" t="s">
        <v>484</v>
      </c>
      <c r="C6" s="3"/>
      <c r="D6" s="3"/>
      <c r="E6" s="3"/>
      <c r="F6" s="3"/>
      <c r="G6" s="3"/>
      <c r="H6" s="3"/>
      <c r="I6" s="3"/>
      <c r="J6" s="3"/>
    </row>
    <row r="7" spans="1:10" ht="13.5" customHeight="1" x14ac:dyDescent="0.2">
      <c r="A7" s="20">
        <v>5</v>
      </c>
      <c r="B7" s="4" t="s">
        <v>489</v>
      </c>
      <c r="C7" s="3"/>
      <c r="D7" s="3"/>
      <c r="E7" s="3"/>
      <c r="F7" s="3"/>
      <c r="G7" s="3"/>
      <c r="H7" s="3"/>
      <c r="I7" s="3"/>
      <c r="J7" s="3"/>
    </row>
    <row r="8" spans="1:10" ht="13.5" customHeight="1" x14ac:dyDescent="0.2">
      <c r="A8" s="20">
        <v>6</v>
      </c>
      <c r="B8" s="4" t="s">
        <v>493</v>
      </c>
      <c r="C8" s="3"/>
      <c r="D8" s="3"/>
      <c r="E8" s="3"/>
      <c r="F8" s="3"/>
      <c r="G8" s="3"/>
      <c r="H8" s="3"/>
      <c r="I8" s="3"/>
      <c r="J8" s="3"/>
    </row>
    <row r="9" spans="1:10" ht="13.5" customHeight="1" x14ac:dyDescent="0.2">
      <c r="A9" s="20">
        <v>7</v>
      </c>
      <c r="B9" s="4" t="s">
        <v>497</v>
      </c>
      <c r="C9" s="3"/>
      <c r="D9" s="3"/>
      <c r="E9" s="3"/>
      <c r="F9" s="3"/>
      <c r="G9" s="3"/>
      <c r="H9" s="3"/>
      <c r="I9" s="3"/>
      <c r="J9" s="3"/>
    </row>
    <row r="10" spans="1:10" ht="13.5" customHeight="1" x14ac:dyDescent="0.2">
      <c r="A10" s="20">
        <v>8</v>
      </c>
      <c r="B10" s="4" t="s">
        <v>498</v>
      </c>
      <c r="C10" s="3"/>
      <c r="D10" s="3"/>
      <c r="E10" s="3"/>
      <c r="F10" s="3"/>
      <c r="G10" s="3"/>
      <c r="H10" s="3"/>
      <c r="I10" s="3"/>
      <c r="J10" s="3"/>
    </row>
    <row r="11" spans="1:10" ht="13.5" customHeight="1" x14ac:dyDescent="0.2">
      <c r="A11" s="20">
        <v>9</v>
      </c>
      <c r="B11" s="4" t="s">
        <v>502</v>
      </c>
      <c r="C11" s="3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0">
        <v>10</v>
      </c>
      <c r="B12" s="4" t="s">
        <v>504</v>
      </c>
      <c r="C12" s="3"/>
      <c r="D12" s="3"/>
      <c r="E12" s="3"/>
      <c r="F12" s="3"/>
      <c r="G12" s="3"/>
      <c r="H12" s="3"/>
      <c r="I12" s="3"/>
      <c r="J12" s="3"/>
    </row>
    <row r="13" spans="1:10" ht="13.5" customHeight="1" x14ac:dyDescent="0.2">
      <c r="A13" s="20">
        <v>11</v>
      </c>
      <c r="B13" s="4" t="s">
        <v>508</v>
      </c>
      <c r="C13" s="4" t="s">
        <v>510</v>
      </c>
      <c r="D13" s="4" t="s">
        <v>513</v>
      </c>
      <c r="E13" s="4" t="s">
        <v>514</v>
      </c>
      <c r="F13" s="3"/>
      <c r="G13" s="3"/>
      <c r="H13" s="3"/>
      <c r="I13" s="3"/>
      <c r="J13" s="3"/>
    </row>
    <row r="14" spans="1:10" ht="13.5" customHeight="1" x14ac:dyDescent="0.2">
      <c r="A14" s="20">
        <v>12</v>
      </c>
      <c r="B14" s="4" t="s">
        <v>517</v>
      </c>
      <c r="C14" s="3"/>
      <c r="D14" s="3"/>
      <c r="E14" s="3"/>
      <c r="F14" s="3"/>
      <c r="G14" s="3"/>
      <c r="H14" s="3"/>
      <c r="I14" s="3"/>
      <c r="J14" s="3"/>
    </row>
    <row r="15" spans="1:10" ht="13.5" customHeight="1" x14ac:dyDescent="0.2">
      <c r="A15" s="20">
        <v>13</v>
      </c>
      <c r="B15" s="4" t="s">
        <v>522</v>
      </c>
      <c r="C15" s="3"/>
      <c r="D15" s="3"/>
      <c r="E15" s="3"/>
      <c r="F15" s="3"/>
      <c r="G15" s="3"/>
      <c r="H15" s="3"/>
      <c r="I15" s="3"/>
      <c r="J15" s="3"/>
    </row>
    <row r="16" spans="1:10" ht="13.5" customHeight="1" x14ac:dyDescent="0.2">
      <c r="A16" s="20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3.5" customHeight="1" x14ac:dyDescent="0.2">
      <c r="A17" s="20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3.5" customHeight="1" x14ac:dyDescent="0.2">
      <c r="A18" s="20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3.5" customHeight="1" x14ac:dyDescent="0.2">
      <c r="A19" s="20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3.5" customHeight="1" x14ac:dyDescent="0.2">
      <c r="A20" s="20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3.5" customHeight="1" x14ac:dyDescent="0.2">
      <c r="A21" s="20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3.5" customHeight="1" x14ac:dyDescent="0.2">
      <c r="A22" s="20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3.5" customHeight="1" x14ac:dyDescent="0.2">
      <c r="A23" s="20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3.5" customHeight="1" x14ac:dyDescent="0.2">
      <c r="A24" s="20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3.5" customHeight="1" x14ac:dyDescent="0.2">
      <c r="A25" s="20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3.5" customHeight="1" x14ac:dyDescent="0.2">
      <c r="A26" s="20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3.5" customHeight="1" x14ac:dyDescent="0.2">
      <c r="A27" s="20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3.5" customHeight="1" x14ac:dyDescent="0.2">
      <c r="A28" s="20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3.5" customHeight="1" x14ac:dyDescent="0.2">
      <c r="A29" s="20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13.5" customHeight="1" x14ac:dyDescent="0.2">
      <c r="A30" s="20">
        <v>28</v>
      </c>
      <c r="B30" s="3"/>
      <c r="C30" s="3"/>
      <c r="D30" s="3"/>
      <c r="E30" s="3"/>
      <c r="F30" s="3"/>
      <c r="G30" s="3"/>
      <c r="H30" s="3"/>
      <c r="I30" s="3"/>
      <c r="J3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ColWidth="14.42578125" defaultRowHeight="12.75" customHeight="1" x14ac:dyDescent="0.2"/>
  <cols>
    <col min="1" max="10" width="8.85546875" customWidth="1"/>
  </cols>
  <sheetData>
    <row r="1" spans="1:10" ht="13.5" customHeight="1" x14ac:dyDescent="0.2">
      <c r="A1" s="10"/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</row>
    <row r="2" spans="1:10" ht="13.5" customHeight="1" x14ac:dyDescent="0.2">
      <c r="A2" s="20">
        <v>0</v>
      </c>
      <c r="B2" s="4" t="s">
        <v>52</v>
      </c>
      <c r="C2" s="4" t="s">
        <v>53</v>
      </c>
      <c r="D2" s="3"/>
      <c r="E2" s="3"/>
      <c r="F2" s="3"/>
      <c r="G2" s="3"/>
      <c r="H2" s="3"/>
      <c r="I2" s="3"/>
      <c r="J2" s="3"/>
    </row>
    <row r="3" spans="1:10" ht="13.5" customHeight="1" x14ac:dyDescent="0.2">
      <c r="A3" s="20">
        <v>1</v>
      </c>
      <c r="B3" s="4" t="s">
        <v>52</v>
      </c>
      <c r="C3" s="4" t="s">
        <v>54</v>
      </c>
      <c r="D3" s="4" t="s">
        <v>55</v>
      </c>
      <c r="E3" s="4" t="s">
        <v>56</v>
      </c>
      <c r="F3" s="3"/>
      <c r="G3" s="3"/>
      <c r="H3" s="3"/>
      <c r="I3" s="3"/>
      <c r="J3" s="3"/>
    </row>
    <row r="4" spans="1:10" ht="13.5" customHeight="1" x14ac:dyDescent="0.2">
      <c r="A4" s="20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ht="13.5" customHeight="1" x14ac:dyDescent="0.2">
      <c r="A5" s="20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ht="13.5" customHeight="1" x14ac:dyDescent="0.2">
      <c r="A6" s="20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ht="13.5" customHeight="1" x14ac:dyDescent="0.2">
      <c r="A7" s="20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ht="13.5" customHeight="1" x14ac:dyDescent="0.2">
      <c r="A8" s="20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ht="13.5" customHeight="1" x14ac:dyDescent="0.2">
      <c r="A9" s="20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ht="13.5" customHeight="1" x14ac:dyDescent="0.2">
      <c r="A10" s="20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3.5" customHeight="1" x14ac:dyDescent="0.2">
      <c r="A11" s="20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0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3.5" customHeight="1" x14ac:dyDescent="0.2">
      <c r="A13" s="20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13.5" customHeight="1" x14ac:dyDescent="0.2">
      <c r="A14" s="20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3.5" customHeight="1" x14ac:dyDescent="0.2">
      <c r="A15" s="20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13.5" customHeight="1" x14ac:dyDescent="0.2">
      <c r="A16" s="20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3.5" customHeight="1" x14ac:dyDescent="0.2">
      <c r="A17" s="20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3.5" customHeight="1" x14ac:dyDescent="0.2">
      <c r="A18" s="20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3.5" customHeight="1" x14ac:dyDescent="0.2">
      <c r="A19" s="20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3.5" customHeight="1" x14ac:dyDescent="0.2">
      <c r="A20" s="20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3.5" customHeight="1" x14ac:dyDescent="0.2">
      <c r="A21" s="20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3.5" customHeight="1" x14ac:dyDescent="0.2">
      <c r="A22" s="20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3.5" customHeight="1" x14ac:dyDescent="0.2">
      <c r="A23" s="20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3.5" customHeight="1" x14ac:dyDescent="0.2">
      <c r="A24" s="20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3.5" customHeight="1" x14ac:dyDescent="0.2">
      <c r="A25" s="20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3.5" customHeight="1" x14ac:dyDescent="0.2">
      <c r="A26" s="20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3.5" customHeight="1" x14ac:dyDescent="0.2">
      <c r="A27" s="20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3.5" customHeight="1" x14ac:dyDescent="0.2">
      <c r="A28" s="20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3.5" customHeight="1" x14ac:dyDescent="0.2">
      <c r="A29" s="20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13.5" customHeight="1" x14ac:dyDescent="0.2">
      <c r="A30" s="20">
        <v>28</v>
      </c>
      <c r="B30" s="3"/>
      <c r="C30" s="3"/>
      <c r="D30" s="3"/>
      <c r="E30" s="3"/>
      <c r="F30" s="3"/>
      <c r="G30" s="3"/>
      <c r="H30" s="3"/>
      <c r="I30" s="3"/>
      <c r="J3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ColWidth="14.42578125" defaultRowHeight="12.75" customHeight="1" x14ac:dyDescent="0.2"/>
  <cols>
    <col min="1" max="4" width="8.85546875" customWidth="1"/>
    <col min="5" max="5" width="16.28515625" customWidth="1"/>
    <col min="6" max="10" width="8.85546875" customWidth="1"/>
  </cols>
  <sheetData>
    <row r="1" spans="1:10" ht="13.5" customHeight="1" x14ac:dyDescent="0.2">
      <c r="A1" s="10"/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</row>
    <row r="2" spans="1:10" ht="13.5" customHeight="1" x14ac:dyDescent="0.2">
      <c r="A2" s="20">
        <v>0</v>
      </c>
      <c r="B2" s="4" t="s">
        <v>52</v>
      </c>
      <c r="C2" s="4" t="s">
        <v>57</v>
      </c>
      <c r="D2" s="4" t="s">
        <v>58</v>
      </c>
      <c r="E2" s="4" t="s">
        <v>59</v>
      </c>
      <c r="F2" s="4" t="s">
        <v>60</v>
      </c>
      <c r="G2" s="3"/>
      <c r="H2" s="3"/>
      <c r="I2" s="3"/>
      <c r="J2" s="3"/>
    </row>
    <row r="3" spans="1:10" ht="13.5" customHeight="1" x14ac:dyDescent="0.2">
      <c r="A3" s="20">
        <v>1</v>
      </c>
      <c r="B3" s="4" t="s">
        <v>52</v>
      </c>
      <c r="C3" s="4" t="s">
        <v>54</v>
      </c>
      <c r="D3" s="4" t="s">
        <v>55</v>
      </c>
      <c r="E3" s="4" t="s">
        <v>56</v>
      </c>
      <c r="F3" s="3"/>
      <c r="G3" s="3"/>
      <c r="H3" s="3"/>
      <c r="I3" s="3"/>
      <c r="J3" s="3"/>
    </row>
    <row r="4" spans="1:10" ht="13.5" customHeight="1" x14ac:dyDescent="0.2">
      <c r="A4" s="20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ht="13.5" customHeight="1" x14ac:dyDescent="0.2">
      <c r="A5" s="20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ht="13.5" customHeight="1" x14ac:dyDescent="0.2">
      <c r="A6" s="20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ht="13.5" customHeight="1" x14ac:dyDescent="0.2">
      <c r="A7" s="20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ht="13.5" customHeight="1" x14ac:dyDescent="0.2">
      <c r="A8" s="20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ht="13.5" customHeight="1" x14ac:dyDescent="0.2">
      <c r="A9" s="20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ht="13.5" customHeight="1" x14ac:dyDescent="0.2">
      <c r="A10" s="20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3.5" customHeight="1" x14ac:dyDescent="0.2">
      <c r="A11" s="20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0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3.5" customHeight="1" x14ac:dyDescent="0.2">
      <c r="A13" s="20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13.5" customHeight="1" x14ac:dyDescent="0.2">
      <c r="A14" s="20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3.5" customHeight="1" x14ac:dyDescent="0.2">
      <c r="A15" s="20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13.5" customHeight="1" x14ac:dyDescent="0.2">
      <c r="A16" s="20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3.5" customHeight="1" x14ac:dyDescent="0.2">
      <c r="A17" s="20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3.5" customHeight="1" x14ac:dyDescent="0.2">
      <c r="A18" s="20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3.5" customHeight="1" x14ac:dyDescent="0.2">
      <c r="A19" s="20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3.5" customHeight="1" x14ac:dyDescent="0.2">
      <c r="A20" s="20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3.5" customHeight="1" x14ac:dyDescent="0.2">
      <c r="A21" s="20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3.5" customHeight="1" x14ac:dyDescent="0.2">
      <c r="A22" s="20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3.5" customHeight="1" x14ac:dyDescent="0.2">
      <c r="A23" s="20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3.5" customHeight="1" x14ac:dyDescent="0.2">
      <c r="A24" s="20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3.5" customHeight="1" x14ac:dyDescent="0.2">
      <c r="A25" s="20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3.5" customHeight="1" x14ac:dyDescent="0.2">
      <c r="A26" s="20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3.5" customHeight="1" x14ac:dyDescent="0.2">
      <c r="A27" s="20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3.5" customHeight="1" x14ac:dyDescent="0.2">
      <c r="A28" s="20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3.5" customHeight="1" x14ac:dyDescent="0.2">
      <c r="A29" s="20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13.5" customHeight="1" x14ac:dyDescent="0.2">
      <c r="A30" s="20">
        <v>28</v>
      </c>
      <c r="B30" s="3"/>
      <c r="C30" s="3"/>
      <c r="D30" s="3"/>
      <c r="E30" s="3"/>
      <c r="F30" s="3"/>
      <c r="G30" s="3"/>
      <c r="H30" s="3"/>
      <c r="I30" s="3"/>
      <c r="J3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/>
  </sheetViews>
  <sheetFormatPr defaultColWidth="14.42578125" defaultRowHeight="12.75" customHeight="1" x14ac:dyDescent="0.2"/>
  <cols>
    <col min="1" max="20" width="17.28515625" customWidth="1"/>
  </cols>
  <sheetData>
    <row r="1" spans="1:20" ht="12.75" customHeight="1" x14ac:dyDescent="0.2">
      <c r="A1" s="14" t="s">
        <v>32</v>
      </c>
      <c r="B1" s="9" t="s">
        <v>49</v>
      </c>
      <c r="C1" s="15" t="s">
        <v>50</v>
      </c>
    </row>
    <row r="2" spans="1:20" ht="12.75" customHeight="1" x14ac:dyDescent="0.2">
      <c r="A2" s="16" t="s">
        <v>10</v>
      </c>
      <c r="B2" s="51" t="s">
        <v>51</v>
      </c>
      <c r="C2" s="53"/>
      <c r="D2" s="69" t="s">
        <v>371</v>
      </c>
      <c r="E2" s="70"/>
      <c r="F2" s="71" t="s">
        <v>575</v>
      </c>
      <c r="G2" s="72"/>
      <c r="H2" s="73" t="s">
        <v>576</v>
      </c>
      <c r="I2" s="74"/>
    </row>
    <row r="3" spans="1:20" ht="12.75" customHeight="1" x14ac:dyDescent="0.2">
      <c r="A3" s="16" t="s">
        <v>577</v>
      </c>
      <c r="B3" s="82">
        <v>1</v>
      </c>
      <c r="C3" s="51">
        <v>154</v>
      </c>
      <c r="D3" s="96">
        <v>1</v>
      </c>
      <c r="E3" s="69">
        <v>174</v>
      </c>
      <c r="F3" s="97">
        <v>1</v>
      </c>
      <c r="G3" s="71">
        <v>221</v>
      </c>
      <c r="H3" s="98">
        <v>0.95</v>
      </c>
      <c r="I3" s="73">
        <v>292</v>
      </c>
    </row>
    <row r="4" spans="1:20" ht="12.75" customHeight="1" x14ac:dyDescent="0.2">
      <c r="A4" s="16" t="s">
        <v>721</v>
      </c>
      <c r="B4" s="53"/>
      <c r="C4" s="53"/>
      <c r="D4" s="70"/>
      <c r="E4" s="70"/>
      <c r="F4" s="72"/>
      <c r="G4" s="72"/>
      <c r="H4" s="98">
        <v>0.05</v>
      </c>
      <c r="I4" s="73">
        <v>16</v>
      </c>
    </row>
    <row r="5" spans="1:20" ht="12.75" customHeight="1" x14ac:dyDescent="0.2">
      <c r="A5" s="102"/>
      <c r="B5" s="103"/>
      <c r="C5" s="104">
        <v>120</v>
      </c>
      <c r="D5" s="105"/>
      <c r="E5" s="104">
        <v>220</v>
      </c>
      <c r="F5" s="106"/>
      <c r="G5" s="104">
        <v>400</v>
      </c>
      <c r="H5" s="107"/>
      <c r="I5" s="104">
        <v>600</v>
      </c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</row>
    <row r="6" spans="1:20" ht="12.75" customHeight="1" x14ac:dyDescent="0.2">
      <c r="B6" s="53"/>
      <c r="C6" s="109"/>
      <c r="D6" s="111"/>
      <c r="E6" s="112">
        <v>250</v>
      </c>
      <c r="F6" s="121"/>
      <c r="G6" s="125">
        <v>500</v>
      </c>
      <c r="H6" s="126"/>
      <c r="I6" s="128">
        <v>800</v>
      </c>
    </row>
    <row r="7" spans="1:20" ht="12.75" customHeight="1" x14ac:dyDescent="0.2">
      <c r="A7" s="16" t="s">
        <v>813</v>
      </c>
      <c r="B7" s="53"/>
      <c r="C7" s="53"/>
      <c r="D7" s="70"/>
      <c r="E7" s="70"/>
      <c r="F7" s="72"/>
      <c r="G7" s="72"/>
      <c r="H7" s="74"/>
      <c r="I7" s="74"/>
    </row>
    <row r="8" spans="1:20" ht="12.75" customHeight="1" x14ac:dyDescent="0.2">
      <c r="A8" s="16" t="s">
        <v>661</v>
      </c>
      <c r="B8" s="82">
        <v>0.31</v>
      </c>
      <c r="C8" s="51">
        <v>48</v>
      </c>
      <c r="D8" s="96">
        <v>0.39</v>
      </c>
      <c r="E8" s="69">
        <v>76</v>
      </c>
      <c r="F8" s="97">
        <v>0.24</v>
      </c>
      <c r="G8" s="71">
        <v>114</v>
      </c>
      <c r="H8" s="98">
        <v>0.26</v>
      </c>
      <c r="I8" s="73">
        <v>201</v>
      </c>
    </row>
    <row r="9" spans="1:20" ht="12.75" customHeight="1" x14ac:dyDescent="0.2">
      <c r="A9" s="16" t="s">
        <v>814</v>
      </c>
      <c r="B9" s="82">
        <v>0.22</v>
      </c>
      <c r="C9" s="51">
        <v>34</v>
      </c>
      <c r="D9" s="96">
        <v>0.13</v>
      </c>
      <c r="E9" s="69">
        <v>26</v>
      </c>
      <c r="F9" s="97">
        <v>0.12</v>
      </c>
      <c r="G9" s="71">
        <v>57</v>
      </c>
      <c r="H9" s="98">
        <v>0.15</v>
      </c>
      <c r="I9" s="73">
        <v>115</v>
      </c>
    </row>
    <row r="10" spans="1:20" ht="12.75" customHeight="1" x14ac:dyDescent="0.2">
      <c r="A10" s="16" t="s">
        <v>709</v>
      </c>
      <c r="B10" s="82">
        <v>0.43</v>
      </c>
      <c r="C10" s="51">
        <v>66</v>
      </c>
      <c r="D10" s="96">
        <v>0.03</v>
      </c>
      <c r="E10" s="69">
        <v>7</v>
      </c>
      <c r="F10" s="97">
        <v>0.34</v>
      </c>
      <c r="G10" s="71">
        <v>160</v>
      </c>
      <c r="H10" s="98">
        <v>0.22</v>
      </c>
      <c r="I10" s="73">
        <v>170</v>
      </c>
    </row>
    <row r="11" spans="1:20" ht="12.75" customHeight="1" x14ac:dyDescent="0.2">
      <c r="A11" s="16" t="s">
        <v>660</v>
      </c>
      <c r="B11" s="53"/>
      <c r="C11" s="53"/>
      <c r="D11" s="96">
        <v>0.35</v>
      </c>
      <c r="E11" s="69">
        <v>69</v>
      </c>
      <c r="F11" s="97">
        <v>0.27</v>
      </c>
      <c r="G11" s="71">
        <v>126</v>
      </c>
      <c r="H11" s="98">
        <v>0.31</v>
      </c>
      <c r="I11" s="73">
        <v>238</v>
      </c>
    </row>
    <row r="12" spans="1:20" ht="12.75" customHeight="1" x14ac:dyDescent="0.2">
      <c r="A12" s="16" t="s">
        <v>721</v>
      </c>
      <c r="B12" s="53"/>
      <c r="C12" s="53"/>
      <c r="D12" s="70"/>
      <c r="E12" s="70"/>
      <c r="F12" s="72"/>
      <c r="G12" s="72"/>
      <c r="H12" s="98">
        <v>0.03</v>
      </c>
      <c r="I12" s="73">
        <v>26</v>
      </c>
    </row>
    <row r="13" spans="1:20" ht="12.75" customHeight="1" x14ac:dyDescent="0.2">
      <c r="A13" s="102"/>
      <c r="B13" s="103"/>
      <c r="C13" s="104">
        <v>152</v>
      </c>
      <c r="D13" s="105"/>
      <c r="E13" s="104">
        <v>196</v>
      </c>
      <c r="F13" s="106"/>
      <c r="G13" s="104">
        <v>462</v>
      </c>
      <c r="H13" s="107"/>
      <c r="I13" s="104">
        <v>756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1:20" ht="12.75" customHeight="1" x14ac:dyDescent="0.2">
      <c r="B14" s="53"/>
      <c r="C14" s="53"/>
      <c r="D14" s="70"/>
      <c r="E14" s="112">
        <v>300</v>
      </c>
      <c r="F14" s="121"/>
      <c r="G14" s="125">
        <v>600</v>
      </c>
      <c r="H14" s="126"/>
      <c r="I14" s="128">
        <v>1000</v>
      </c>
    </row>
    <row r="15" spans="1:20" ht="12.75" customHeight="1" x14ac:dyDescent="0.2">
      <c r="A15" s="131" t="s">
        <v>66</v>
      </c>
      <c r="B15" s="53"/>
      <c r="C15" s="53"/>
      <c r="D15" s="70"/>
      <c r="E15" s="70"/>
      <c r="F15" s="72"/>
      <c r="G15" s="72"/>
      <c r="H15" s="74"/>
      <c r="I15" s="74"/>
    </row>
    <row r="16" spans="1:20" ht="12.75" customHeight="1" x14ac:dyDescent="0.2">
      <c r="A16" s="131" t="s">
        <v>815</v>
      </c>
      <c r="B16" s="82">
        <v>0.41</v>
      </c>
      <c r="C16" s="51">
        <v>41</v>
      </c>
      <c r="D16" s="96">
        <v>0.28999999999999998</v>
      </c>
      <c r="E16" s="69">
        <v>91</v>
      </c>
      <c r="F16" s="97">
        <v>0.2</v>
      </c>
      <c r="G16" s="71">
        <v>126</v>
      </c>
      <c r="H16" s="98">
        <v>0.19</v>
      </c>
      <c r="I16" s="73">
        <v>200</v>
      </c>
    </row>
    <row r="17" spans="1:20" ht="12.75" customHeight="1" x14ac:dyDescent="0.2">
      <c r="A17" s="131" t="s">
        <v>611</v>
      </c>
      <c r="B17" s="82">
        <v>0.24</v>
      </c>
      <c r="C17" s="51">
        <v>25</v>
      </c>
      <c r="D17" s="96">
        <v>0.26</v>
      </c>
      <c r="E17" s="69">
        <v>82</v>
      </c>
      <c r="F17" s="97">
        <v>0.56999999999999995</v>
      </c>
      <c r="G17" s="71">
        <v>351</v>
      </c>
      <c r="H17" s="98">
        <v>0.7</v>
      </c>
      <c r="I17" s="73">
        <v>732</v>
      </c>
    </row>
    <row r="18" spans="1:20" ht="12.75" customHeight="1" x14ac:dyDescent="0.2">
      <c r="A18" s="131" t="s">
        <v>816</v>
      </c>
      <c r="B18" s="82">
        <v>0.06</v>
      </c>
      <c r="C18" s="51">
        <v>6</v>
      </c>
      <c r="D18" s="96">
        <v>0.25</v>
      </c>
      <c r="E18" s="69">
        <v>78</v>
      </c>
      <c r="F18" s="97">
        <v>0.12</v>
      </c>
      <c r="G18" s="71">
        <v>79</v>
      </c>
      <c r="H18" s="74"/>
      <c r="I18" s="74"/>
    </row>
    <row r="19" spans="1:20" ht="12.75" customHeight="1" x14ac:dyDescent="0.2">
      <c r="A19" s="131" t="s">
        <v>817</v>
      </c>
      <c r="B19" s="82">
        <v>0.27</v>
      </c>
      <c r="C19" s="51">
        <v>27</v>
      </c>
      <c r="D19" s="96">
        <v>0.18</v>
      </c>
      <c r="E19" s="69">
        <v>57</v>
      </c>
      <c r="F19" s="97">
        <v>0.09</v>
      </c>
      <c r="G19" s="71">
        <v>58</v>
      </c>
      <c r="H19" s="98">
        <v>0.1</v>
      </c>
      <c r="I19" s="73">
        <v>104</v>
      </c>
    </row>
    <row r="20" spans="1:20" ht="12.75" customHeight="1" x14ac:dyDescent="0.2">
      <c r="A20" s="102"/>
      <c r="B20" s="103"/>
      <c r="C20" s="104">
        <v>100</v>
      </c>
      <c r="D20" s="105"/>
      <c r="E20" s="104">
        <v>310</v>
      </c>
      <c r="F20" s="106"/>
      <c r="G20" s="104">
        <v>616</v>
      </c>
      <c r="H20" s="107"/>
      <c r="I20" s="104">
        <v>1038</v>
      </c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1:20" ht="12.75" customHeight="1" x14ac:dyDescent="0.2">
      <c r="B21" s="53"/>
      <c r="C21" s="133">
        <v>125</v>
      </c>
      <c r="D21" s="70"/>
      <c r="E21" s="70"/>
      <c r="F21" s="72"/>
      <c r="G21" s="72"/>
      <c r="H21" s="74"/>
      <c r="I21" s="74"/>
    </row>
    <row r="22" spans="1:20" ht="12.75" customHeight="1" x14ac:dyDescent="0.2">
      <c r="A22" s="16" t="s">
        <v>253</v>
      </c>
      <c r="B22" s="53"/>
      <c r="C22" s="53"/>
      <c r="D22" s="70"/>
      <c r="E22" s="70"/>
      <c r="F22" s="72"/>
      <c r="G22" s="72"/>
      <c r="H22" s="74"/>
      <c r="I22" s="74"/>
    </row>
    <row r="23" spans="1:20" ht="12.75" customHeight="1" x14ac:dyDescent="0.2">
      <c r="A23" s="16" t="s">
        <v>351</v>
      </c>
      <c r="B23" s="82">
        <v>0.3</v>
      </c>
      <c r="C23" s="51">
        <v>24</v>
      </c>
      <c r="D23" s="96">
        <v>0.63</v>
      </c>
      <c r="E23" s="69">
        <v>133</v>
      </c>
      <c r="F23" s="97">
        <v>0.57999999999999996</v>
      </c>
      <c r="G23" s="71">
        <v>186</v>
      </c>
      <c r="H23" s="98">
        <v>0.6</v>
      </c>
      <c r="I23" s="73">
        <v>563</v>
      </c>
    </row>
    <row r="24" spans="1:20" ht="12.75" customHeight="1" x14ac:dyDescent="0.2">
      <c r="A24" s="16" t="s">
        <v>817</v>
      </c>
      <c r="B24" s="82">
        <v>0.69</v>
      </c>
      <c r="C24" s="51">
        <v>56</v>
      </c>
      <c r="D24" s="96">
        <v>0.36</v>
      </c>
      <c r="E24" s="69">
        <v>78</v>
      </c>
      <c r="F24" s="97">
        <v>0.41</v>
      </c>
      <c r="G24" s="71">
        <v>134</v>
      </c>
      <c r="H24" s="98">
        <v>0.39</v>
      </c>
      <c r="I24" s="73">
        <v>374</v>
      </c>
    </row>
    <row r="25" spans="1:20" ht="12.75" customHeight="1" x14ac:dyDescent="0.2">
      <c r="A25" s="16" t="s">
        <v>823</v>
      </c>
      <c r="B25" s="53"/>
      <c r="C25" s="51">
        <v>44</v>
      </c>
      <c r="D25" s="70"/>
      <c r="E25" s="69">
        <v>90</v>
      </c>
      <c r="F25" s="72"/>
      <c r="G25" s="71">
        <v>150</v>
      </c>
      <c r="H25" s="74"/>
      <c r="I25" s="73">
        <v>150</v>
      </c>
    </row>
    <row r="26" spans="1:20" ht="12.75" customHeight="1" x14ac:dyDescent="0.2">
      <c r="A26" s="102"/>
      <c r="B26" s="103"/>
      <c r="C26" s="104">
        <v>120</v>
      </c>
      <c r="D26" s="105"/>
      <c r="E26" s="140">
        <f>SUM(E23:E25)</f>
        <v>301</v>
      </c>
      <c r="F26" s="106"/>
      <c r="G26" s="140">
        <f>SUM(G23:G25)</f>
        <v>470</v>
      </c>
      <c r="H26" s="107"/>
      <c r="I26" s="140">
        <f>SUM(I23:I25)</f>
        <v>1087</v>
      </c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1:20" ht="12.75" customHeight="1" x14ac:dyDescent="0.2">
      <c r="B27" s="53"/>
      <c r="C27" s="53"/>
      <c r="D27" s="70"/>
      <c r="E27" s="112">
        <v>250</v>
      </c>
      <c r="F27" s="121"/>
      <c r="G27" s="125">
        <v>500</v>
      </c>
      <c r="H27" s="126"/>
      <c r="I27" s="128">
        <v>800</v>
      </c>
    </row>
    <row r="28" spans="1:20" ht="12.75" customHeight="1" x14ac:dyDescent="0.2">
      <c r="A28" s="16" t="s">
        <v>8</v>
      </c>
      <c r="B28" s="53"/>
      <c r="C28" s="53"/>
      <c r="D28" s="70"/>
      <c r="E28" s="70"/>
      <c r="F28" s="72"/>
      <c r="G28" s="72"/>
      <c r="H28" s="74"/>
      <c r="I28" s="74"/>
    </row>
    <row r="29" spans="1:20" ht="12.75" customHeight="1" x14ac:dyDescent="0.2">
      <c r="A29" s="16" t="s">
        <v>625</v>
      </c>
      <c r="B29" s="82">
        <v>0.36</v>
      </c>
      <c r="C29" s="51">
        <v>55</v>
      </c>
      <c r="D29" s="96">
        <v>0.48</v>
      </c>
      <c r="E29" s="69">
        <v>147</v>
      </c>
      <c r="F29" s="97">
        <v>0.36</v>
      </c>
      <c r="G29" s="71">
        <v>167</v>
      </c>
      <c r="H29" s="98">
        <v>0.26</v>
      </c>
      <c r="I29" s="73">
        <v>278</v>
      </c>
    </row>
    <row r="30" spans="1:20" ht="12.75" customHeight="1" x14ac:dyDescent="0.2">
      <c r="A30" s="16" t="s">
        <v>626</v>
      </c>
      <c r="B30" s="82">
        <v>0.25</v>
      </c>
      <c r="C30" s="51">
        <v>39</v>
      </c>
      <c r="D30" s="96">
        <v>0.21</v>
      </c>
      <c r="E30" s="69">
        <v>65</v>
      </c>
      <c r="F30" s="97">
        <v>0.36</v>
      </c>
      <c r="G30" s="71">
        <v>165</v>
      </c>
      <c r="H30" s="98">
        <v>0.4</v>
      </c>
      <c r="I30" s="73">
        <v>420</v>
      </c>
    </row>
    <row r="31" spans="1:20" ht="12.75" customHeight="1" x14ac:dyDescent="0.2">
      <c r="A31" s="16" t="s">
        <v>817</v>
      </c>
      <c r="B31" s="82">
        <v>0.37</v>
      </c>
      <c r="C31" s="51">
        <v>58</v>
      </c>
      <c r="D31" s="96">
        <v>0.28999999999999998</v>
      </c>
      <c r="E31" s="69">
        <v>89</v>
      </c>
      <c r="F31" s="97">
        <v>0.25</v>
      </c>
      <c r="G31" s="71">
        <v>117</v>
      </c>
      <c r="H31" s="98">
        <v>0.3</v>
      </c>
      <c r="I31" s="73">
        <v>313</v>
      </c>
    </row>
    <row r="32" spans="1:20" ht="12.75" customHeight="1" x14ac:dyDescent="0.2">
      <c r="A32" s="102"/>
      <c r="B32" s="103"/>
      <c r="C32" s="104">
        <v>154</v>
      </c>
      <c r="D32" s="105"/>
      <c r="E32" s="104">
        <v>302</v>
      </c>
      <c r="F32" s="106"/>
      <c r="G32" s="144">
        <v>458</v>
      </c>
      <c r="H32" s="107"/>
      <c r="I32" s="104">
        <v>1040</v>
      </c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1:20" ht="12.75" customHeight="1" x14ac:dyDescent="0.2">
      <c r="B33" s="53"/>
      <c r="C33" s="133">
        <v>150</v>
      </c>
      <c r="D33" s="111"/>
      <c r="E33" s="111"/>
      <c r="F33" s="121"/>
      <c r="G33" s="125">
        <v>600</v>
      </c>
      <c r="H33" s="126"/>
      <c r="I33" s="128">
        <v>1000</v>
      </c>
    </row>
    <row r="34" spans="1:20" ht="12.75" customHeight="1" x14ac:dyDescent="0.2">
      <c r="A34" s="131" t="s">
        <v>63</v>
      </c>
      <c r="B34" s="53"/>
      <c r="C34" s="53"/>
      <c r="D34" s="70"/>
      <c r="E34" s="70"/>
      <c r="F34" s="72"/>
      <c r="G34" s="72"/>
      <c r="H34" s="74"/>
      <c r="I34" s="74"/>
    </row>
    <row r="35" spans="1:20" ht="12.75" customHeight="1" x14ac:dyDescent="0.2">
      <c r="A35" s="131" t="s">
        <v>817</v>
      </c>
      <c r="B35" s="82">
        <v>0.4</v>
      </c>
      <c r="C35" s="51">
        <v>74</v>
      </c>
      <c r="D35" s="96">
        <v>0.32</v>
      </c>
      <c r="E35" s="69">
        <v>115</v>
      </c>
      <c r="F35" s="97">
        <v>0.26</v>
      </c>
      <c r="G35" s="71">
        <v>148</v>
      </c>
      <c r="H35" s="98">
        <v>0.32</v>
      </c>
      <c r="I35" s="73">
        <v>340</v>
      </c>
    </row>
    <row r="36" spans="1:20" ht="12.75" customHeight="1" x14ac:dyDescent="0.2">
      <c r="A36" s="131" t="s">
        <v>346</v>
      </c>
      <c r="B36" s="82">
        <v>0.25</v>
      </c>
      <c r="C36" s="51">
        <v>45</v>
      </c>
      <c r="D36" s="96">
        <v>0.12</v>
      </c>
      <c r="E36" s="69">
        <v>43</v>
      </c>
      <c r="F36" s="97">
        <v>0.21</v>
      </c>
      <c r="G36" s="71">
        <v>118</v>
      </c>
      <c r="H36" s="98">
        <v>0.13</v>
      </c>
      <c r="I36" s="73">
        <v>138</v>
      </c>
    </row>
    <row r="37" spans="1:20" ht="12.75" customHeight="1" x14ac:dyDescent="0.2">
      <c r="A37" s="131" t="s">
        <v>941</v>
      </c>
      <c r="B37" s="82">
        <v>0.33</v>
      </c>
      <c r="C37" s="51">
        <v>60</v>
      </c>
      <c r="D37" s="96">
        <v>0.27</v>
      </c>
      <c r="E37" s="69">
        <v>97</v>
      </c>
      <c r="F37" s="97">
        <v>0.21</v>
      </c>
      <c r="G37" s="71">
        <v>120</v>
      </c>
      <c r="H37" s="98">
        <v>0.16</v>
      </c>
      <c r="I37" s="73">
        <v>171</v>
      </c>
    </row>
    <row r="38" spans="1:20" ht="12.75" customHeight="1" x14ac:dyDescent="0.2">
      <c r="A38" s="131" t="s">
        <v>348</v>
      </c>
      <c r="B38" s="53"/>
      <c r="C38" s="53"/>
      <c r="D38" s="96">
        <v>0.18</v>
      </c>
      <c r="E38" s="69">
        <v>67</v>
      </c>
      <c r="F38" s="97">
        <v>0.18</v>
      </c>
      <c r="G38" s="71">
        <v>101</v>
      </c>
      <c r="H38" s="98">
        <v>0.17</v>
      </c>
      <c r="I38" s="73">
        <v>186</v>
      </c>
    </row>
    <row r="39" spans="1:20" ht="12.75" customHeight="1" x14ac:dyDescent="0.2">
      <c r="A39" s="131" t="s">
        <v>349</v>
      </c>
      <c r="B39" s="53"/>
      <c r="C39" s="53"/>
      <c r="D39" s="96">
        <v>0.09</v>
      </c>
      <c r="E39" s="69">
        <v>33</v>
      </c>
      <c r="F39" s="97">
        <v>0.11</v>
      </c>
      <c r="G39" s="71">
        <v>61</v>
      </c>
      <c r="H39" s="98">
        <v>0.19</v>
      </c>
      <c r="I39" s="73">
        <v>205</v>
      </c>
    </row>
    <row r="40" spans="1:20" ht="12.75" customHeight="1" x14ac:dyDescent="0.2">
      <c r="A40" s="102"/>
      <c r="B40" s="103"/>
      <c r="C40" s="147">
        <v>181</v>
      </c>
      <c r="D40" s="105"/>
      <c r="E40" s="150">
        <v>357</v>
      </c>
      <c r="F40" s="106"/>
      <c r="G40" s="104">
        <v>551</v>
      </c>
      <c r="H40" s="107"/>
      <c r="I40" s="104">
        <v>1042</v>
      </c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1:20" ht="12.75" customHeight="1" x14ac:dyDescent="0.2">
      <c r="B41" s="53"/>
      <c r="C41" s="133">
        <v>150</v>
      </c>
      <c r="D41" s="111"/>
      <c r="E41" s="112">
        <v>300</v>
      </c>
      <c r="F41" s="72"/>
      <c r="G41" s="72"/>
      <c r="H41" s="74"/>
      <c r="I41" s="74"/>
    </row>
    <row r="42" spans="1:20" ht="12.75" customHeight="1" x14ac:dyDescent="0.2">
      <c r="B42" s="53"/>
      <c r="C42" s="53"/>
      <c r="D42" s="70"/>
      <c r="E42" s="70"/>
      <c r="F42" s="72"/>
      <c r="G42" s="72"/>
      <c r="H42" s="74"/>
      <c r="I42" s="74"/>
    </row>
    <row r="43" spans="1:20" ht="12.75" customHeight="1" x14ac:dyDescent="0.2">
      <c r="B43" s="53"/>
      <c r="C43" s="53"/>
      <c r="D43" s="70"/>
      <c r="E43" s="70"/>
      <c r="F43" s="72"/>
      <c r="G43" s="72"/>
      <c r="H43" s="74"/>
      <c r="I43" s="74"/>
    </row>
    <row r="44" spans="1:20" ht="12.75" customHeight="1" x14ac:dyDescent="0.2">
      <c r="B44" s="53"/>
      <c r="C44" s="53"/>
      <c r="D44" s="70"/>
      <c r="E44" s="70"/>
      <c r="F44" s="72"/>
      <c r="G44" s="72"/>
      <c r="H44" s="74"/>
      <c r="I44" s="74"/>
    </row>
    <row r="45" spans="1:20" ht="12.75" customHeight="1" x14ac:dyDescent="0.2">
      <c r="B45" s="53"/>
      <c r="C45" s="53"/>
      <c r="D45" s="70"/>
      <c r="E45" s="70"/>
      <c r="F45" s="72"/>
      <c r="G45" s="72"/>
      <c r="H45" s="74"/>
      <c r="I45" s="74"/>
    </row>
    <row r="46" spans="1:20" ht="12.75" customHeight="1" x14ac:dyDescent="0.2">
      <c r="B46" s="53"/>
      <c r="C46" s="53"/>
      <c r="D46" s="70"/>
      <c r="E46" s="70"/>
      <c r="F46" s="72"/>
      <c r="G46" s="72"/>
      <c r="H46" s="74"/>
      <c r="I46" s="74"/>
    </row>
    <row r="47" spans="1:20" ht="12.75" customHeight="1" x14ac:dyDescent="0.2">
      <c r="B47" s="53"/>
      <c r="C47" s="53"/>
      <c r="D47" s="70"/>
      <c r="E47" s="70"/>
      <c r="F47" s="72"/>
      <c r="G47" s="72"/>
      <c r="H47" s="74"/>
      <c r="I47" s="74"/>
    </row>
    <row r="48" spans="1:20" x14ac:dyDescent="0.2">
      <c r="B48" s="53"/>
      <c r="C48" s="53"/>
      <c r="D48" s="70"/>
      <c r="E48" s="70"/>
      <c r="F48" s="72"/>
      <c r="G48" s="72"/>
      <c r="H48" s="74"/>
      <c r="I48" s="74"/>
    </row>
    <row r="49" spans="2:9" x14ac:dyDescent="0.2">
      <c r="B49" s="53"/>
      <c r="C49" s="53"/>
      <c r="D49" s="70"/>
      <c r="E49" s="70"/>
      <c r="F49" s="72"/>
      <c r="G49" s="72"/>
      <c r="H49" s="74"/>
      <c r="I49" s="74"/>
    </row>
    <row r="50" spans="2:9" x14ac:dyDescent="0.2">
      <c r="B50" s="53"/>
      <c r="C50" s="53"/>
      <c r="D50" s="70"/>
      <c r="E50" s="70"/>
      <c r="F50" s="72"/>
      <c r="G50" s="72"/>
      <c r="H50" s="74"/>
      <c r="I50" s="74"/>
    </row>
    <row r="51" spans="2:9" x14ac:dyDescent="0.2">
      <c r="B51" s="53"/>
      <c r="C51" s="53"/>
      <c r="D51" s="70"/>
      <c r="E51" s="70"/>
      <c r="F51" s="72"/>
      <c r="G51" s="72"/>
      <c r="H51" s="74"/>
      <c r="I51" s="74"/>
    </row>
    <row r="52" spans="2:9" x14ac:dyDescent="0.2">
      <c r="B52" s="53"/>
      <c r="C52" s="53"/>
      <c r="D52" s="70"/>
      <c r="E52" s="70"/>
      <c r="F52" s="72"/>
      <c r="G52" s="72"/>
      <c r="H52" s="74"/>
      <c r="I52" s="74"/>
    </row>
    <row r="53" spans="2:9" x14ac:dyDescent="0.2">
      <c r="B53" s="53"/>
      <c r="C53" s="53"/>
      <c r="D53" s="70"/>
      <c r="E53" s="70"/>
      <c r="F53" s="72"/>
      <c r="G53" s="72"/>
      <c r="H53" s="74"/>
      <c r="I53" s="74"/>
    </row>
    <row r="54" spans="2:9" x14ac:dyDescent="0.2">
      <c r="B54" s="53"/>
      <c r="C54" s="53"/>
      <c r="D54" s="70"/>
      <c r="E54" s="70"/>
      <c r="F54" s="72"/>
      <c r="G54" s="72"/>
      <c r="H54" s="74"/>
      <c r="I54" s="74"/>
    </row>
    <row r="55" spans="2:9" x14ac:dyDescent="0.2">
      <c r="B55" s="53"/>
      <c r="C55" s="53"/>
      <c r="D55" s="70"/>
      <c r="E55" s="70"/>
      <c r="F55" s="72"/>
      <c r="G55" s="72"/>
      <c r="H55" s="74"/>
      <c r="I55" s="74"/>
    </row>
    <row r="56" spans="2:9" x14ac:dyDescent="0.2">
      <c r="B56" s="53"/>
      <c r="C56" s="53"/>
      <c r="D56" s="70"/>
      <c r="E56" s="70"/>
      <c r="F56" s="72"/>
      <c r="G56" s="72"/>
      <c r="H56" s="74"/>
      <c r="I56" s="74"/>
    </row>
    <row r="57" spans="2:9" x14ac:dyDescent="0.2">
      <c r="B57" s="53"/>
      <c r="C57" s="53"/>
      <c r="D57" s="70"/>
      <c r="E57" s="70"/>
      <c r="F57" s="72"/>
      <c r="G57" s="72"/>
      <c r="H57" s="74"/>
      <c r="I57" s="74"/>
    </row>
    <row r="58" spans="2:9" x14ac:dyDescent="0.2">
      <c r="B58" s="53"/>
      <c r="C58" s="53"/>
      <c r="D58" s="70"/>
      <c r="E58" s="70"/>
      <c r="F58" s="72"/>
      <c r="G58" s="72"/>
      <c r="H58" s="74"/>
      <c r="I58" s="74"/>
    </row>
    <row r="59" spans="2:9" x14ac:dyDescent="0.2">
      <c r="B59" s="53"/>
      <c r="C59" s="53"/>
      <c r="D59" s="70"/>
      <c r="E59" s="70"/>
      <c r="F59" s="72"/>
      <c r="G59" s="72"/>
      <c r="H59" s="74"/>
      <c r="I59" s="74"/>
    </row>
    <row r="60" spans="2:9" x14ac:dyDescent="0.2">
      <c r="B60" s="53"/>
      <c r="C60" s="53"/>
      <c r="D60" s="70"/>
      <c r="E60" s="70"/>
      <c r="F60" s="72"/>
      <c r="G60" s="72"/>
      <c r="H60" s="74"/>
      <c r="I60" s="74"/>
    </row>
    <row r="61" spans="2:9" x14ac:dyDescent="0.2">
      <c r="B61" s="53"/>
      <c r="C61" s="53"/>
      <c r="D61" s="70"/>
      <c r="E61" s="70"/>
      <c r="F61" s="72"/>
      <c r="G61" s="72"/>
      <c r="H61" s="74"/>
      <c r="I61" s="74"/>
    </row>
    <row r="62" spans="2:9" x14ac:dyDescent="0.2">
      <c r="B62" s="53"/>
      <c r="C62" s="53"/>
      <c r="D62" s="70"/>
      <c r="E62" s="70"/>
      <c r="F62" s="72"/>
      <c r="G62" s="72"/>
      <c r="H62" s="74"/>
      <c r="I62" s="74"/>
    </row>
    <row r="63" spans="2:9" x14ac:dyDescent="0.2">
      <c r="B63" s="53"/>
      <c r="C63" s="53"/>
      <c r="D63" s="70"/>
      <c r="E63" s="70"/>
      <c r="F63" s="72"/>
      <c r="G63" s="72"/>
      <c r="H63" s="74"/>
      <c r="I63" s="74"/>
    </row>
    <row r="64" spans="2:9" x14ac:dyDescent="0.2">
      <c r="B64" s="53"/>
      <c r="C64" s="53"/>
      <c r="D64" s="70"/>
      <c r="E64" s="70"/>
      <c r="F64" s="72"/>
      <c r="G64" s="72"/>
      <c r="H64" s="74"/>
      <c r="I64" s="74"/>
    </row>
    <row r="65" spans="2:9" x14ac:dyDescent="0.2">
      <c r="B65" s="53"/>
      <c r="C65" s="53"/>
      <c r="D65" s="70"/>
      <c r="E65" s="70"/>
      <c r="F65" s="72"/>
      <c r="G65" s="72"/>
      <c r="H65" s="74"/>
      <c r="I65" s="74"/>
    </row>
    <row r="66" spans="2:9" x14ac:dyDescent="0.2">
      <c r="B66" s="53"/>
      <c r="C66" s="53"/>
      <c r="D66" s="70"/>
      <c r="E66" s="70"/>
      <c r="F66" s="72"/>
      <c r="G66" s="72"/>
      <c r="H66" s="74"/>
      <c r="I66" s="74"/>
    </row>
    <row r="67" spans="2:9" x14ac:dyDescent="0.2">
      <c r="B67" s="53"/>
      <c r="C67" s="53"/>
      <c r="D67" s="70"/>
      <c r="E67" s="70"/>
      <c r="F67" s="72"/>
      <c r="G67" s="72"/>
      <c r="H67" s="74"/>
      <c r="I67" s="74"/>
    </row>
    <row r="68" spans="2:9" x14ac:dyDescent="0.2">
      <c r="B68" s="53"/>
      <c r="C68" s="53"/>
      <c r="D68" s="70"/>
      <c r="E68" s="70"/>
      <c r="F68" s="72"/>
      <c r="G68" s="72"/>
      <c r="H68" s="74"/>
      <c r="I68" s="74"/>
    </row>
    <row r="69" spans="2:9" x14ac:dyDescent="0.2">
      <c r="B69" s="53"/>
      <c r="C69" s="53"/>
      <c r="D69" s="70"/>
      <c r="E69" s="70"/>
      <c r="F69" s="72"/>
      <c r="G69" s="72"/>
      <c r="H69" s="74"/>
      <c r="I69" s="74"/>
    </row>
    <row r="70" spans="2:9" x14ac:dyDescent="0.2">
      <c r="B70" s="53"/>
      <c r="C70" s="53"/>
      <c r="D70" s="70"/>
      <c r="E70" s="70"/>
      <c r="F70" s="72"/>
      <c r="G70" s="72"/>
      <c r="H70" s="74"/>
      <c r="I70" s="74"/>
    </row>
    <row r="71" spans="2:9" x14ac:dyDescent="0.2">
      <c r="B71" s="53"/>
      <c r="C71" s="53"/>
      <c r="D71" s="70"/>
      <c r="E71" s="70"/>
      <c r="F71" s="72"/>
      <c r="G71" s="72"/>
      <c r="H71" s="74"/>
      <c r="I71" s="74"/>
    </row>
    <row r="72" spans="2:9" x14ac:dyDescent="0.2">
      <c r="B72" s="53"/>
      <c r="C72" s="53"/>
      <c r="D72" s="70"/>
      <c r="E72" s="70"/>
      <c r="F72" s="72"/>
      <c r="G72" s="72"/>
      <c r="H72" s="74"/>
      <c r="I72" s="74"/>
    </row>
    <row r="73" spans="2:9" x14ac:dyDescent="0.2">
      <c r="B73" s="53"/>
      <c r="C73" s="53"/>
      <c r="D73" s="70"/>
      <c r="E73" s="70"/>
      <c r="F73" s="72"/>
      <c r="G73" s="72"/>
      <c r="H73" s="74"/>
      <c r="I73" s="74"/>
    </row>
    <row r="74" spans="2:9" x14ac:dyDescent="0.2">
      <c r="B74" s="53"/>
      <c r="C74" s="53"/>
      <c r="D74" s="70"/>
      <c r="E74" s="70"/>
      <c r="F74" s="72"/>
      <c r="G74" s="72"/>
      <c r="H74" s="74"/>
      <c r="I74" s="74"/>
    </row>
    <row r="75" spans="2:9" x14ac:dyDescent="0.2">
      <c r="B75" s="53"/>
      <c r="C75" s="53"/>
      <c r="D75" s="70"/>
      <c r="E75" s="70"/>
      <c r="F75" s="72"/>
      <c r="G75" s="72"/>
      <c r="H75" s="74"/>
      <c r="I75" s="74"/>
    </row>
    <row r="76" spans="2:9" x14ac:dyDescent="0.2">
      <c r="B76" s="53"/>
      <c r="C76" s="53"/>
      <c r="D76" s="70"/>
      <c r="E76" s="70"/>
      <c r="F76" s="72"/>
      <c r="G76" s="72"/>
      <c r="H76" s="74"/>
      <c r="I76" s="74"/>
    </row>
    <row r="77" spans="2:9" x14ac:dyDescent="0.2">
      <c r="B77" s="53"/>
      <c r="C77" s="53"/>
      <c r="D77" s="70"/>
      <c r="E77" s="70"/>
      <c r="F77" s="72"/>
      <c r="G77" s="72"/>
      <c r="H77" s="74"/>
      <c r="I77" s="74"/>
    </row>
    <row r="78" spans="2:9" x14ac:dyDescent="0.2">
      <c r="B78" s="53"/>
      <c r="C78" s="53"/>
      <c r="D78" s="70"/>
      <c r="E78" s="70"/>
      <c r="F78" s="72"/>
      <c r="G78" s="72"/>
      <c r="H78" s="74"/>
      <c r="I78" s="74"/>
    </row>
    <row r="79" spans="2:9" x14ac:dyDescent="0.2">
      <c r="B79" s="53"/>
      <c r="C79" s="53"/>
      <c r="D79" s="70"/>
      <c r="E79" s="70"/>
      <c r="F79" s="72"/>
      <c r="G79" s="72"/>
      <c r="H79" s="74"/>
      <c r="I79" s="74"/>
    </row>
    <row r="80" spans="2:9" x14ac:dyDescent="0.2">
      <c r="B80" s="53"/>
      <c r="C80" s="53"/>
      <c r="D80" s="70"/>
      <c r="E80" s="70"/>
      <c r="F80" s="72"/>
      <c r="G80" s="72"/>
      <c r="H80" s="74"/>
      <c r="I80" s="74"/>
    </row>
    <row r="81" spans="2:9" x14ac:dyDescent="0.2">
      <c r="B81" s="53"/>
      <c r="C81" s="53"/>
      <c r="D81" s="70"/>
      <c r="E81" s="70"/>
      <c r="F81" s="72"/>
      <c r="G81" s="72"/>
      <c r="H81" s="74"/>
      <c r="I81" s="74"/>
    </row>
    <row r="82" spans="2:9" x14ac:dyDescent="0.2">
      <c r="B82" s="53"/>
      <c r="C82" s="53"/>
      <c r="D82" s="70"/>
      <c r="E82" s="70"/>
      <c r="F82" s="72"/>
      <c r="G82" s="72"/>
      <c r="H82" s="74"/>
      <c r="I82" s="74"/>
    </row>
    <row r="83" spans="2:9" x14ac:dyDescent="0.2">
      <c r="B83" s="53"/>
      <c r="C83" s="53"/>
      <c r="D83" s="70"/>
      <c r="E83" s="70"/>
      <c r="F83" s="72"/>
      <c r="G83" s="72"/>
      <c r="H83" s="74"/>
      <c r="I83" s="74"/>
    </row>
    <row r="84" spans="2:9" x14ac:dyDescent="0.2">
      <c r="B84" s="53"/>
      <c r="C84" s="53"/>
      <c r="D84" s="70"/>
      <c r="E84" s="70"/>
      <c r="F84" s="72"/>
      <c r="G84" s="72"/>
      <c r="H84" s="74"/>
      <c r="I84" s="74"/>
    </row>
    <row r="85" spans="2:9" x14ac:dyDescent="0.2">
      <c r="B85" s="53"/>
      <c r="C85" s="53"/>
      <c r="D85" s="70"/>
      <c r="E85" s="70"/>
      <c r="F85" s="72"/>
      <c r="G85" s="72"/>
      <c r="H85" s="74"/>
      <c r="I85" s="74"/>
    </row>
    <row r="86" spans="2:9" x14ac:dyDescent="0.2">
      <c r="B86" s="53"/>
      <c r="C86" s="53"/>
      <c r="D86" s="70"/>
      <c r="E86" s="70"/>
      <c r="F86" s="72"/>
      <c r="G86" s="72"/>
      <c r="H86" s="74"/>
      <c r="I86" s="74"/>
    </row>
    <row r="87" spans="2:9" x14ac:dyDescent="0.2">
      <c r="B87" s="53"/>
      <c r="C87" s="53"/>
      <c r="D87" s="70"/>
      <c r="E87" s="70"/>
      <c r="F87" s="72"/>
      <c r="G87" s="72"/>
      <c r="H87" s="74"/>
      <c r="I87" s="74"/>
    </row>
    <row r="88" spans="2:9" x14ac:dyDescent="0.2">
      <c r="B88" s="53"/>
      <c r="C88" s="53"/>
      <c r="D88" s="70"/>
      <c r="E88" s="70"/>
      <c r="F88" s="72"/>
      <c r="G88" s="72"/>
      <c r="H88" s="74"/>
      <c r="I88" s="74"/>
    </row>
    <row r="89" spans="2:9" x14ac:dyDescent="0.2">
      <c r="B89" s="53"/>
      <c r="C89" s="53"/>
      <c r="D89" s="70"/>
      <c r="E89" s="70"/>
      <c r="F89" s="72"/>
      <c r="G89" s="72"/>
      <c r="H89" s="74"/>
      <c r="I89" s="74"/>
    </row>
    <row r="90" spans="2:9" x14ac:dyDescent="0.2">
      <c r="B90" s="53"/>
      <c r="C90" s="53"/>
      <c r="D90" s="70"/>
      <c r="E90" s="70"/>
      <c r="F90" s="72"/>
      <c r="G90" s="72"/>
      <c r="H90" s="74"/>
      <c r="I90" s="74"/>
    </row>
    <row r="91" spans="2:9" x14ac:dyDescent="0.2">
      <c r="B91" s="53"/>
      <c r="C91" s="53"/>
      <c r="D91" s="70"/>
      <c r="E91" s="70"/>
      <c r="F91" s="72"/>
      <c r="G91" s="72"/>
      <c r="H91" s="74"/>
      <c r="I91" s="74"/>
    </row>
    <row r="92" spans="2:9" x14ac:dyDescent="0.2">
      <c r="B92" s="53"/>
      <c r="C92" s="53"/>
      <c r="D92" s="70"/>
      <c r="E92" s="70"/>
      <c r="F92" s="72"/>
      <c r="G92" s="72"/>
      <c r="H92" s="74"/>
      <c r="I92" s="74"/>
    </row>
    <row r="93" spans="2:9" x14ac:dyDescent="0.2">
      <c r="B93" s="53"/>
      <c r="C93" s="53"/>
      <c r="D93" s="70"/>
      <c r="E93" s="70"/>
      <c r="F93" s="72"/>
      <c r="G93" s="72"/>
      <c r="H93" s="74"/>
      <c r="I93" s="74"/>
    </row>
    <row r="94" spans="2:9" x14ac:dyDescent="0.2">
      <c r="B94" s="53"/>
      <c r="C94" s="53"/>
      <c r="D94" s="70"/>
      <c r="E94" s="70"/>
      <c r="F94" s="72"/>
      <c r="G94" s="72"/>
      <c r="H94" s="74"/>
      <c r="I94" s="74"/>
    </row>
    <row r="95" spans="2:9" x14ac:dyDescent="0.2">
      <c r="B95" s="53"/>
      <c r="C95" s="53"/>
      <c r="D95" s="70"/>
      <c r="E95" s="70"/>
      <c r="F95" s="72"/>
      <c r="G95" s="72"/>
      <c r="H95" s="74"/>
      <c r="I95" s="74"/>
    </row>
    <row r="96" spans="2:9" x14ac:dyDescent="0.2">
      <c r="B96" s="53"/>
      <c r="C96" s="53"/>
      <c r="D96" s="70"/>
      <c r="E96" s="70"/>
      <c r="F96" s="72"/>
      <c r="G96" s="72"/>
      <c r="H96" s="74"/>
      <c r="I96" s="74"/>
    </row>
    <row r="97" spans="2:9" x14ac:dyDescent="0.2">
      <c r="B97" s="53"/>
      <c r="C97" s="53"/>
      <c r="D97" s="70"/>
      <c r="E97" s="70"/>
      <c r="F97" s="72"/>
      <c r="G97" s="72"/>
      <c r="H97" s="74"/>
      <c r="I97" s="74"/>
    </row>
    <row r="98" spans="2:9" x14ac:dyDescent="0.2">
      <c r="B98" s="53"/>
      <c r="C98" s="53"/>
      <c r="D98" s="70"/>
      <c r="E98" s="70"/>
      <c r="F98" s="72"/>
      <c r="G98" s="72"/>
      <c r="H98" s="74"/>
      <c r="I98" s="74"/>
    </row>
    <row r="99" spans="2:9" x14ac:dyDescent="0.2">
      <c r="B99" s="53"/>
      <c r="C99" s="53"/>
      <c r="D99" s="70"/>
      <c r="E99" s="70"/>
      <c r="F99" s="72"/>
      <c r="G99" s="72"/>
      <c r="H99" s="74"/>
      <c r="I99" s="74"/>
    </row>
    <row r="100" spans="2:9" x14ac:dyDescent="0.2">
      <c r="B100" s="53"/>
      <c r="C100" s="53"/>
      <c r="D100" s="70"/>
      <c r="E100" s="70"/>
      <c r="F100" s="72"/>
      <c r="G100" s="72"/>
      <c r="H100" s="74"/>
      <c r="I100" s="7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1"/>
  <sheetViews>
    <sheetView workbookViewId="0">
      <selection activeCell="C12" sqref="C12"/>
    </sheetView>
  </sheetViews>
  <sheetFormatPr defaultColWidth="14.42578125" defaultRowHeight="12.75" customHeight="1" x14ac:dyDescent="0.2"/>
  <cols>
    <col min="2" max="2" width="10.85546875" customWidth="1"/>
    <col min="4" max="4" width="10.85546875" customWidth="1"/>
    <col min="5" max="20" width="17.28515625" customWidth="1"/>
  </cols>
  <sheetData>
    <row r="1" spans="1:20" ht="12.75" customHeight="1" x14ac:dyDescent="0.2">
      <c r="A1" s="213" t="s">
        <v>33</v>
      </c>
      <c r="B1" s="212"/>
      <c r="C1" s="214" t="s">
        <v>495</v>
      </c>
      <c r="D1" s="212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2.75" customHeight="1" x14ac:dyDescent="0.2">
      <c r="A2" s="115" t="s">
        <v>713</v>
      </c>
      <c r="B2" s="116">
        <v>10</v>
      </c>
      <c r="C2" s="117" t="s">
        <v>766</v>
      </c>
      <c r="D2" s="119">
        <f>B4-B2-1</f>
        <v>19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2.75" customHeight="1" x14ac:dyDescent="0.2">
      <c r="A3" s="115" t="s">
        <v>780</v>
      </c>
      <c r="B3" s="116">
        <v>1000</v>
      </c>
      <c r="C3" s="117" t="s">
        <v>781</v>
      </c>
      <c r="D3" s="117">
        <v>1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2.75" customHeight="1" x14ac:dyDescent="0.2">
      <c r="A4" s="115" t="s">
        <v>783</v>
      </c>
      <c r="B4" s="116">
        <v>30</v>
      </c>
      <c r="C4" s="117" t="s">
        <v>784</v>
      </c>
      <c r="D4" s="119">
        <f>B5-B4+1</f>
        <v>46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</row>
    <row r="5" spans="1:20" ht="12.75" customHeight="1" x14ac:dyDescent="0.2">
      <c r="A5" s="115" t="s">
        <v>786</v>
      </c>
      <c r="B5" s="116">
        <v>75</v>
      </c>
      <c r="C5" s="122" t="s">
        <v>788</v>
      </c>
      <c r="D5" s="119">
        <f>B4-B2</f>
        <v>20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</row>
    <row r="6" spans="1:20" ht="12.75" customHeight="1" x14ac:dyDescent="0.2">
      <c r="A6" s="123"/>
      <c r="B6" s="123"/>
      <c r="C6" s="117" t="s">
        <v>800</v>
      </c>
      <c r="D6" s="119">
        <f>B5-B4</f>
        <v>45</v>
      </c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</row>
    <row r="7" spans="1:20" ht="12.75" customHeight="1" x14ac:dyDescent="0.2">
      <c r="A7" s="123"/>
      <c r="B7" s="123"/>
      <c r="C7" s="122" t="s">
        <v>805</v>
      </c>
      <c r="D7" s="119">
        <f>B3-1-B2*'数据评估(新)'!B13</f>
        <v>899</v>
      </c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</row>
    <row r="8" spans="1:20" ht="12.75" customHeight="1" x14ac:dyDescent="0.2">
      <c r="A8" s="123"/>
      <c r="B8" s="123"/>
      <c r="C8" s="117" t="s">
        <v>583</v>
      </c>
      <c r="D8" s="119">
        <f>D9-B2</f>
        <v>42.5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</row>
    <row r="9" spans="1:20" ht="12.75" customHeight="1" x14ac:dyDescent="0.2">
      <c r="A9" s="123"/>
      <c r="B9" s="123"/>
      <c r="C9" s="117" t="s">
        <v>722</v>
      </c>
      <c r="D9" s="119">
        <f>(B4+B5)/2</f>
        <v>52.5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</row>
    <row r="10" spans="1:20" ht="12.75" customHeight="1" x14ac:dyDescent="0.2">
      <c r="A10" s="123"/>
      <c r="B10" s="123"/>
      <c r="C10" s="129"/>
      <c r="D10" s="129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</row>
    <row r="11" spans="1:20" ht="12.75" customHeight="1" x14ac:dyDescent="0.2">
      <c r="A11" s="123"/>
      <c r="B11" s="123"/>
      <c r="C11" s="129"/>
      <c r="D11" s="129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</row>
    <row r="12" spans="1:20" ht="12.75" customHeight="1" x14ac:dyDescent="0.2">
      <c r="A12" s="123"/>
      <c r="B12" s="123"/>
      <c r="C12" s="129"/>
      <c r="D12" s="129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</row>
    <row r="13" spans="1:20" ht="12.75" customHeight="1" x14ac:dyDescent="0.2">
      <c r="A13" s="123"/>
      <c r="B13" s="123"/>
      <c r="C13" s="129"/>
      <c r="D13" s="129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</row>
    <row r="14" spans="1:20" ht="12.75" customHeight="1" x14ac:dyDescent="0.2">
      <c r="A14" s="123"/>
      <c r="B14" s="123"/>
      <c r="C14" s="129"/>
      <c r="D14" s="129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</row>
    <row r="15" spans="1:20" ht="12.75" customHeight="1" x14ac:dyDescent="0.2">
      <c r="A15" s="123"/>
      <c r="B15" s="123"/>
      <c r="C15" s="129"/>
      <c r="D15" s="129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</row>
    <row r="16" spans="1:20" ht="12.75" customHeight="1" x14ac:dyDescent="0.2">
      <c r="A16" s="123"/>
      <c r="B16" s="123"/>
      <c r="C16" s="129"/>
      <c r="D16" s="129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</row>
    <row r="17" spans="1:20" ht="12.75" customHeight="1" x14ac:dyDescent="0.2">
      <c r="A17" s="123"/>
      <c r="B17" s="123"/>
      <c r="C17" s="129"/>
      <c r="D17" s="129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</row>
    <row r="18" spans="1:20" ht="12.75" customHeight="1" x14ac:dyDescent="0.2">
      <c r="A18" s="123"/>
      <c r="B18" s="123"/>
      <c r="C18" s="129"/>
      <c r="D18" s="129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</row>
    <row r="19" spans="1:20" ht="12.75" customHeight="1" x14ac:dyDescent="0.2">
      <c r="A19" s="123"/>
      <c r="B19" s="123"/>
      <c r="C19" s="129"/>
      <c r="D19" s="129"/>
      <c r="E19" s="130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</row>
    <row r="20" spans="1:20" ht="12.75" customHeight="1" x14ac:dyDescent="0.2">
      <c r="A20" s="123"/>
      <c r="B20" s="123"/>
      <c r="C20" s="129"/>
      <c r="D20" s="129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</row>
    <row r="21" spans="1:20" ht="12.75" customHeight="1" x14ac:dyDescent="0.2">
      <c r="A21" s="123"/>
      <c r="B21" s="123"/>
      <c r="C21" s="129"/>
      <c r="D21" s="129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</row>
    <row r="22" spans="1:20" ht="12.75" customHeight="1" x14ac:dyDescent="0.2">
      <c r="A22" s="123"/>
      <c r="B22" s="123"/>
      <c r="C22" s="129"/>
      <c r="D22" s="129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</row>
    <row r="23" spans="1:20" ht="12.75" customHeight="1" x14ac:dyDescent="0.2">
      <c r="A23" s="123"/>
      <c r="B23" s="123"/>
      <c r="C23" s="129"/>
      <c r="D23" s="129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</row>
    <row r="24" spans="1:20" ht="12.75" customHeight="1" x14ac:dyDescent="0.2">
      <c r="A24" s="123"/>
      <c r="B24" s="123"/>
      <c r="C24" s="129"/>
      <c r="D24" s="129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</row>
    <row r="25" spans="1:20" ht="12.75" customHeight="1" x14ac:dyDescent="0.2">
      <c r="A25" s="123"/>
      <c r="B25" s="123"/>
      <c r="C25" s="129"/>
      <c r="D25" s="129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</row>
    <row r="26" spans="1:20" ht="12.75" customHeight="1" x14ac:dyDescent="0.2">
      <c r="A26" s="123"/>
      <c r="B26" s="123"/>
      <c r="C26" s="129"/>
      <c r="D26" s="129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</row>
    <row r="27" spans="1:20" ht="12.75" customHeight="1" x14ac:dyDescent="0.2">
      <c r="A27" s="123"/>
      <c r="B27" s="123"/>
      <c r="C27" s="129"/>
      <c r="D27" s="129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</row>
    <row r="28" spans="1:20" ht="12.75" customHeight="1" x14ac:dyDescent="0.2">
      <c r="A28" s="123"/>
      <c r="B28" s="123"/>
      <c r="C28" s="129"/>
      <c r="D28" s="129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</row>
    <row r="29" spans="1:20" ht="12.75" customHeight="1" x14ac:dyDescent="0.2">
      <c r="A29" s="123"/>
      <c r="B29" s="123"/>
      <c r="C29" s="129"/>
      <c r="D29" s="129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</row>
    <row r="30" spans="1:20" ht="12.75" customHeight="1" x14ac:dyDescent="0.2">
      <c r="A30" s="123"/>
      <c r="B30" s="123"/>
      <c r="C30" s="129"/>
      <c r="D30" s="129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</row>
    <row r="31" spans="1:20" ht="12.75" customHeight="1" x14ac:dyDescent="0.2">
      <c r="A31" s="123"/>
      <c r="B31" s="123"/>
      <c r="C31" s="129"/>
      <c r="D31" s="129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</row>
    <row r="32" spans="1:20" ht="12.75" customHeight="1" x14ac:dyDescent="0.2">
      <c r="A32" s="123"/>
      <c r="B32" s="123"/>
      <c r="C32" s="129"/>
      <c r="D32" s="129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</row>
    <row r="33" spans="1:20" ht="12.75" customHeight="1" x14ac:dyDescent="0.2">
      <c r="A33" s="123"/>
      <c r="B33" s="123"/>
      <c r="C33" s="129"/>
      <c r="D33" s="129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</row>
    <row r="34" spans="1:20" ht="12.75" customHeight="1" x14ac:dyDescent="0.2">
      <c r="A34" s="123"/>
      <c r="B34" s="123"/>
      <c r="C34" s="129"/>
      <c r="D34" s="129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</row>
    <row r="35" spans="1:20" ht="12.75" customHeight="1" x14ac:dyDescent="0.2">
      <c r="A35" s="123"/>
      <c r="B35" s="123"/>
      <c r="C35" s="129"/>
      <c r="D35" s="129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</row>
    <row r="36" spans="1:20" ht="12.75" customHeight="1" x14ac:dyDescent="0.2">
      <c r="A36" s="123"/>
      <c r="B36" s="123"/>
      <c r="C36" s="129"/>
      <c r="D36" s="129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</row>
    <row r="37" spans="1:20" ht="12.75" customHeight="1" x14ac:dyDescent="0.2">
      <c r="A37" s="123"/>
      <c r="B37" s="123"/>
      <c r="C37" s="129"/>
      <c r="D37" s="12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</row>
    <row r="38" spans="1:20" ht="12.75" customHeight="1" x14ac:dyDescent="0.2">
      <c r="A38" s="123"/>
      <c r="B38" s="123"/>
      <c r="C38" s="129"/>
      <c r="D38" s="129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</row>
    <row r="39" spans="1:20" ht="12.75" customHeight="1" x14ac:dyDescent="0.2">
      <c r="A39" s="123"/>
      <c r="B39" s="123"/>
      <c r="C39" s="129"/>
      <c r="D39" s="129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</row>
    <row r="40" spans="1:20" ht="12.75" customHeight="1" x14ac:dyDescent="0.2">
      <c r="A40" s="123"/>
      <c r="B40" s="123"/>
      <c r="C40" s="129"/>
      <c r="D40" s="129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</row>
    <row r="41" spans="1:20" ht="12.75" customHeight="1" x14ac:dyDescent="0.2">
      <c r="A41" s="123"/>
      <c r="B41" s="123"/>
      <c r="C41" s="129"/>
      <c r="D41" s="129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</row>
    <row r="42" spans="1:20" ht="12.75" customHeight="1" x14ac:dyDescent="0.2">
      <c r="A42" s="123"/>
      <c r="B42" s="123"/>
      <c r="C42" s="129"/>
      <c r="D42" s="129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</row>
    <row r="43" spans="1:20" ht="12.75" customHeight="1" x14ac:dyDescent="0.2">
      <c r="A43" s="123"/>
      <c r="B43" s="123"/>
      <c r="C43" s="129"/>
      <c r="D43" s="129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</row>
    <row r="44" spans="1:20" ht="12.75" customHeight="1" x14ac:dyDescent="0.2">
      <c r="A44" s="123"/>
      <c r="B44" s="123"/>
      <c r="C44" s="129"/>
      <c r="D44" s="129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</row>
    <row r="45" spans="1:20" ht="12.75" customHeight="1" x14ac:dyDescent="0.2">
      <c r="A45" s="123"/>
      <c r="B45" s="123"/>
      <c r="C45" s="129"/>
      <c r="D45" s="129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</row>
    <row r="46" spans="1:20" ht="12.75" customHeight="1" x14ac:dyDescent="0.2">
      <c r="A46" s="123"/>
      <c r="B46" s="123"/>
      <c r="C46" s="129"/>
      <c r="D46" s="129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</row>
    <row r="47" spans="1:20" ht="12.75" customHeight="1" x14ac:dyDescent="0.2">
      <c r="A47" s="123"/>
      <c r="B47" s="123"/>
      <c r="C47" s="129"/>
      <c r="D47" s="129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</row>
    <row r="48" spans="1:20" x14ac:dyDescent="0.2">
      <c r="A48" s="123"/>
      <c r="B48" s="123"/>
      <c r="C48" s="129"/>
      <c r="D48" s="129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</row>
    <row r="49" spans="1:20" x14ac:dyDescent="0.2">
      <c r="A49" s="123"/>
      <c r="B49" s="123"/>
      <c r="C49" s="129"/>
      <c r="D49" s="129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</row>
    <row r="50" spans="1:20" x14ac:dyDescent="0.2">
      <c r="A50" s="123"/>
      <c r="B50" s="123"/>
      <c r="C50" s="129"/>
      <c r="D50" s="129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</row>
    <row r="51" spans="1:20" x14ac:dyDescent="0.2">
      <c r="A51" s="123"/>
      <c r="B51" s="123"/>
      <c r="C51" s="129"/>
      <c r="D51" s="129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</row>
    <row r="52" spans="1:20" x14ac:dyDescent="0.2">
      <c r="A52" s="123"/>
      <c r="B52" s="123"/>
      <c r="C52" s="129"/>
      <c r="D52" s="129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</row>
    <row r="53" spans="1:20" x14ac:dyDescent="0.2">
      <c r="A53" s="123"/>
      <c r="B53" s="123"/>
      <c r="C53" s="129"/>
      <c r="D53" s="129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</row>
    <row r="54" spans="1:20" x14ac:dyDescent="0.2">
      <c r="A54" s="123"/>
      <c r="B54" s="123"/>
      <c r="C54" s="129"/>
      <c r="D54" s="129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</row>
    <row r="55" spans="1:20" x14ac:dyDescent="0.2">
      <c r="A55" s="123"/>
      <c r="B55" s="123"/>
      <c r="C55" s="129"/>
      <c r="D55" s="129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</row>
    <row r="56" spans="1:20" x14ac:dyDescent="0.2">
      <c r="A56" s="123"/>
      <c r="B56" s="123"/>
      <c r="C56" s="129"/>
      <c r="D56" s="129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</row>
    <row r="57" spans="1:20" x14ac:dyDescent="0.2">
      <c r="A57" s="123"/>
      <c r="B57" s="123"/>
      <c r="C57" s="129"/>
      <c r="D57" s="129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</row>
    <row r="58" spans="1:20" x14ac:dyDescent="0.2">
      <c r="A58" s="123"/>
      <c r="B58" s="123"/>
      <c r="C58" s="129"/>
      <c r="D58" s="129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</row>
    <row r="59" spans="1:20" x14ac:dyDescent="0.2">
      <c r="A59" s="123"/>
      <c r="B59" s="123"/>
      <c r="C59" s="129"/>
      <c r="D59" s="129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</row>
    <row r="60" spans="1:20" x14ac:dyDescent="0.2">
      <c r="A60" s="123"/>
      <c r="B60" s="123"/>
      <c r="C60" s="129"/>
      <c r="D60" s="129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</row>
    <row r="61" spans="1:20" x14ac:dyDescent="0.2">
      <c r="A61" s="123"/>
      <c r="B61" s="123"/>
      <c r="C61" s="129"/>
      <c r="D61" s="129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</row>
    <row r="62" spans="1:20" x14ac:dyDescent="0.2">
      <c r="A62" s="123"/>
      <c r="B62" s="123"/>
      <c r="C62" s="129"/>
      <c r="D62" s="129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</row>
    <row r="63" spans="1:20" x14ac:dyDescent="0.2">
      <c r="A63" s="123"/>
      <c r="B63" s="123"/>
      <c r="C63" s="129"/>
      <c r="D63" s="129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</row>
    <row r="64" spans="1:20" x14ac:dyDescent="0.2">
      <c r="A64" s="123"/>
      <c r="B64" s="123"/>
      <c r="C64" s="129"/>
      <c r="D64" s="129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</row>
    <row r="65" spans="1:20" x14ac:dyDescent="0.2">
      <c r="A65" s="123"/>
      <c r="B65" s="123"/>
      <c r="C65" s="129"/>
      <c r="D65" s="129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</row>
    <row r="66" spans="1:20" x14ac:dyDescent="0.2">
      <c r="A66" s="123"/>
      <c r="B66" s="123"/>
      <c r="C66" s="129"/>
      <c r="D66" s="129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</row>
    <row r="67" spans="1:20" x14ac:dyDescent="0.2">
      <c r="A67" s="123"/>
      <c r="B67" s="123"/>
      <c r="C67" s="129"/>
      <c r="D67" s="129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</row>
    <row r="68" spans="1:20" x14ac:dyDescent="0.2">
      <c r="A68" s="123"/>
      <c r="B68" s="123"/>
      <c r="C68" s="129"/>
      <c r="D68" s="129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</row>
    <row r="69" spans="1:20" x14ac:dyDescent="0.2">
      <c r="A69" s="123"/>
      <c r="B69" s="123"/>
      <c r="C69" s="129"/>
      <c r="D69" s="129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</row>
    <row r="70" spans="1:20" x14ac:dyDescent="0.2">
      <c r="A70" s="123"/>
      <c r="B70" s="123"/>
      <c r="C70" s="129"/>
      <c r="D70" s="129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</row>
    <row r="71" spans="1:20" x14ac:dyDescent="0.2">
      <c r="A71" s="123"/>
      <c r="B71" s="123"/>
      <c r="C71" s="129"/>
      <c r="D71" s="129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</row>
    <row r="72" spans="1:20" x14ac:dyDescent="0.2">
      <c r="A72" s="123"/>
      <c r="B72" s="123"/>
      <c r="C72" s="129"/>
      <c r="D72" s="129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</row>
    <row r="73" spans="1:20" x14ac:dyDescent="0.2">
      <c r="A73" s="123"/>
      <c r="B73" s="123"/>
      <c r="C73" s="129"/>
      <c r="D73" s="129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</row>
    <row r="74" spans="1:20" x14ac:dyDescent="0.2">
      <c r="A74" s="123"/>
      <c r="B74" s="123"/>
      <c r="C74" s="129"/>
      <c r="D74" s="129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</row>
    <row r="75" spans="1:20" x14ac:dyDescent="0.2">
      <c r="A75" s="123"/>
      <c r="B75" s="123"/>
      <c r="C75" s="129"/>
      <c r="D75" s="129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</row>
    <row r="76" spans="1:20" x14ac:dyDescent="0.2">
      <c r="A76" s="123"/>
      <c r="B76" s="123"/>
      <c r="C76" s="129"/>
      <c r="D76" s="129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</row>
    <row r="77" spans="1:20" x14ac:dyDescent="0.2">
      <c r="A77" s="123"/>
      <c r="B77" s="123"/>
      <c r="C77" s="129"/>
      <c r="D77" s="129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</row>
    <row r="78" spans="1:20" x14ac:dyDescent="0.2">
      <c r="A78" s="123"/>
      <c r="B78" s="123"/>
      <c r="C78" s="129"/>
      <c r="D78" s="129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</row>
    <row r="79" spans="1:20" x14ac:dyDescent="0.2">
      <c r="A79" s="123"/>
      <c r="B79" s="123"/>
      <c r="C79" s="129"/>
      <c r="D79" s="129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</row>
    <row r="80" spans="1:20" x14ac:dyDescent="0.2">
      <c r="A80" s="123"/>
      <c r="B80" s="123"/>
      <c r="C80" s="129"/>
      <c r="D80" s="129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</row>
    <row r="81" spans="1:20" x14ac:dyDescent="0.2">
      <c r="A81" s="123"/>
      <c r="B81" s="123"/>
      <c r="C81" s="129"/>
      <c r="D81" s="129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</row>
    <row r="82" spans="1:20" x14ac:dyDescent="0.2">
      <c r="A82" s="123"/>
      <c r="B82" s="123"/>
      <c r="C82" s="129"/>
      <c r="D82" s="129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</row>
    <row r="83" spans="1:20" x14ac:dyDescent="0.2">
      <c r="A83" s="123"/>
      <c r="B83" s="123"/>
      <c r="C83" s="129"/>
      <c r="D83" s="129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</row>
    <row r="84" spans="1:20" x14ac:dyDescent="0.2">
      <c r="A84" s="123"/>
      <c r="B84" s="123"/>
      <c r="C84" s="129"/>
      <c r="D84" s="129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</row>
    <row r="85" spans="1:20" x14ac:dyDescent="0.2">
      <c r="A85" s="123"/>
      <c r="B85" s="123"/>
      <c r="C85" s="129"/>
      <c r="D85" s="129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</row>
    <row r="86" spans="1:20" x14ac:dyDescent="0.2">
      <c r="A86" s="123"/>
      <c r="B86" s="123"/>
      <c r="C86" s="129"/>
      <c r="D86" s="129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</row>
    <row r="87" spans="1:20" x14ac:dyDescent="0.2">
      <c r="A87" s="123"/>
      <c r="B87" s="123"/>
      <c r="C87" s="129"/>
      <c r="D87" s="129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</row>
    <row r="88" spans="1:20" x14ac:dyDescent="0.2">
      <c r="A88" s="123"/>
      <c r="B88" s="123"/>
      <c r="C88" s="129"/>
      <c r="D88" s="129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</row>
    <row r="89" spans="1:20" x14ac:dyDescent="0.2">
      <c r="A89" s="123"/>
      <c r="B89" s="123"/>
      <c r="C89" s="129"/>
      <c r="D89" s="129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</row>
    <row r="90" spans="1:20" x14ac:dyDescent="0.2">
      <c r="A90" s="123"/>
      <c r="B90" s="123"/>
      <c r="C90" s="129"/>
      <c r="D90" s="129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</row>
    <row r="91" spans="1:20" x14ac:dyDescent="0.2">
      <c r="A91" s="123"/>
      <c r="B91" s="123"/>
      <c r="C91" s="129"/>
      <c r="D91" s="129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</row>
    <row r="92" spans="1:20" x14ac:dyDescent="0.2">
      <c r="A92" s="123"/>
      <c r="B92" s="123"/>
      <c r="C92" s="129"/>
      <c r="D92" s="129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</row>
    <row r="93" spans="1:20" x14ac:dyDescent="0.2">
      <c r="A93" s="123"/>
      <c r="B93" s="123"/>
      <c r="C93" s="129"/>
      <c r="D93" s="129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</row>
    <row r="94" spans="1:20" x14ac:dyDescent="0.2">
      <c r="A94" s="123"/>
      <c r="B94" s="123"/>
      <c r="C94" s="129"/>
      <c r="D94" s="129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</row>
    <row r="95" spans="1:20" x14ac:dyDescent="0.2">
      <c r="A95" s="123"/>
      <c r="B95" s="123"/>
      <c r="C95" s="129"/>
      <c r="D95" s="129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</row>
    <row r="96" spans="1:20" x14ac:dyDescent="0.2">
      <c r="A96" s="123"/>
      <c r="B96" s="123"/>
      <c r="C96" s="129"/>
      <c r="D96" s="129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</row>
    <row r="97" spans="1:20" x14ac:dyDescent="0.2">
      <c r="A97" s="123"/>
      <c r="B97" s="123"/>
      <c r="C97" s="129"/>
      <c r="D97" s="129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</row>
    <row r="98" spans="1:20" x14ac:dyDescent="0.2">
      <c r="A98" s="123"/>
      <c r="B98" s="123"/>
      <c r="C98" s="129"/>
      <c r="D98" s="129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</row>
    <row r="99" spans="1:20" x14ac:dyDescent="0.2">
      <c r="A99" s="123"/>
      <c r="B99" s="123"/>
      <c r="C99" s="129"/>
      <c r="D99" s="129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</row>
    <row r="100" spans="1:20" x14ac:dyDescent="0.2">
      <c r="A100" s="123"/>
      <c r="B100" s="123"/>
      <c r="C100" s="129"/>
      <c r="D100" s="129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</row>
    <row r="101" spans="1:20" x14ac:dyDescent="0.2">
      <c r="A101" s="123"/>
      <c r="B101" s="123"/>
      <c r="C101" s="129"/>
      <c r="D101" s="129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</row>
  </sheetData>
  <mergeCells count="2">
    <mergeCell ref="A1:B1"/>
    <mergeCell ref="C1:D1"/>
  </mergeCell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workbookViewId="0">
      <pane ySplit="1" topLeftCell="A2" activePane="bottomLeft" state="frozen"/>
      <selection pane="bottomLeft" activeCell="M11" sqref="M11"/>
    </sheetView>
  </sheetViews>
  <sheetFormatPr defaultColWidth="14.42578125" defaultRowHeight="12.75" customHeight="1" x14ac:dyDescent="0.2"/>
  <cols>
    <col min="1" max="1" width="46.7109375" customWidth="1"/>
    <col min="2" max="2" width="13.28515625" customWidth="1"/>
    <col min="3" max="7" width="8.7109375" customWidth="1"/>
    <col min="8" max="8" width="9.5703125" customWidth="1"/>
    <col min="9" max="9" width="10" customWidth="1"/>
    <col min="10" max="10" width="8.7109375" customWidth="1"/>
    <col min="11" max="11" width="9.7109375" customWidth="1"/>
    <col min="12" max="12" width="23.85546875" customWidth="1"/>
    <col min="13" max="13" width="77.140625" customWidth="1"/>
    <col min="14" max="20" width="17.28515625" customWidth="1"/>
  </cols>
  <sheetData>
    <row r="1" spans="1:20" ht="12.75" customHeight="1" x14ac:dyDescent="0.2">
      <c r="A1" s="11" t="s">
        <v>34</v>
      </c>
      <c r="B1" s="11" t="s">
        <v>35</v>
      </c>
      <c r="C1" s="13" t="s">
        <v>36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L1" s="11" t="s">
        <v>47</v>
      </c>
      <c r="M1" s="11" t="s">
        <v>48</v>
      </c>
      <c r="N1" s="57"/>
      <c r="O1" s="57"/>
      <c r="P1" s="57"/>
      <c r="Q1" s="57"/>
      <c r="R1" s="57"/>
      <c r="S1" s="57"/>
      <c r="T1" s="57"/>
    </row>
    <row r="2" spans="1:20" ht="12.75" customHeight="1" x14ac:dyDescent="0.2">
      <c r="A2" s="58" t="s">
        <v>377</v>
      </c>
      <c r="B2" s="58" t="s">
        <v>378</v>
      </c>
      <c r="C2" s="59" t="s">
        <v>379</v>
      </c>
      <c r="D2" s="59" t="s">
        <v>380</v>
      </c>
      <c r="E2" s="59" t="s">
        <v>381</v>
      </c>
      <c r="F2" s="59" t="s">
        <v>382</v>
      </c>
      <c r="G2" s="59" t="s">
        <v>383</v>
      </c>
      <c r="H2" s="59" t="s">
        <v>383</v>
      </c>
      <c r="I2" s="59" t="s">
        <v>383</v>
      </c>
      <c r="J2" s="59" t="s">
        <v>384</v>
      </c>
      <c r="K2" s="59" t="s">
        <v>383</v>
      </c>
      <c r="L2" s="58" t="s">
        <v>385</v>
      </c>
      <c r="M2" s="58" t="s">
        <v>386</v>
      </c>
      <c r="N2" s="60"/>
      <c r="O2" s="60"/>
      <c r="P2" s="60"/>
      <c r="Q2" s="60"/>
      <c r="R2" s="60"/>
      <c r="S2" s="60"/>
      <c r="T2" s="60"/>
    </row>
    <row r="3" spans="1:20" ht="12.75" customHeight="1" x14ac:dyDescent="0.2">
      <c r="A3" s="58" t="s">
        <v>387</v>
      </c>
      <c r="B3" s="58" t="s">
        <v>378</v>
      </c>
      <c r="C3" s="59" t="s">
        <v>388</v>
      </c>
      <c r="D3" s="59" t="s">
        <v>382</v>
      </c>
      <c r="E3" s="59" t="s">
        <v>381</v>
      </c>
      <c r="F3" s="59" t="s">
        <v>382</v>
      </c>
      <c r="G3" s="59" t="s">
        <v>383</v>
      </c>
      <c r="H3" s="59" t="s">
        <v>383</v>
      </c>
      <c r="I3" s="59" t="s">
        <v>383</v>
      </c>
      <c r="J3" s="59" t="s">
        <v>384</v>
      </c>
      <c r="K3" s="59" t="s">
        <v>383</v>
      </c>
      <c r="L3" s="58" t="s">
        <v>385</v>
      </c>
      <c r="M3" s="58" t="s">
        <v>389</v>
      </c>
      <c r="N3" s="60"/>
      <c r="O3" s="60"/>
      <c r="P3" s="60"/>
      <c r="Q3" s="60"/>
      <c r="R3" s="60"/>
      <c r="S3" s="60"/>
      <c r="T3" s="60"/>
    </row>
    <row r="4" spans="1:20" ht="12.75" customHeight="1" x14ac:dyDescent="0.2">
      <c r="A4" s="58" t="s">
        <v>390</v>
      </c>
      <c r="B4" s="58" t="s">
        <v>378</v>
      </c>
      <c r="C4" s="59" t="s">
        <v>379</v>
      </c>
      <c r="D4" s="59" t="s">
        <v>391</v>
      </c>
      <c r="E4" s="59" t="s">
        <v>382</v>
      </c>
      <c r="F4" s="59" t="s">
        <v>382</v>
      </c>
      <c r="G4" s="59" t="s">
        <v>383</v>
      </c>
      <c r="H4" s="59" t="s">
        <v>383</v>
      </c>
      <c r="I4" s="59" t="s">
        <v>383</v>
      </c>
      <c r="J4" s="59" t="s">
        <v>384</v>
      </c>
      <c r="K4" s="59" t="s">
        <v>383</v>
      </c>
      <c r="L4" s="58" t="s">
        <v>385</v>
      </c>
      <c r="M4" s="58" t="s">
        <v>392</v>
      </c>
      <c r="N4" s="60"/>
      <c r="O4" s="60"/>
      <c r="P4" s="60"/>
      <c r="Q4" s="60"/>
      <c r="R4" s="60"/>
      <c r="S4" s="60"/>
      <c r="T4" s="60"/>
    </row>
    <row r="5" spans="1:20" ht="12.75" customHeight="1" x14ac:dyDescent="0.2">
      <c r="A5" s="58" t="s">
        <v>393</v>
      </c>
      <c r="B5" s="58" t="s">
        <v>378</v>
      </c>
      <c r="C5" s="59" t="s">
        <v>379</v>
      </c>
      <c r="D5" s="59" t="s">
        <v>391</v>
      </c>
      <c r="E5" s="59" t="s">
        <v>382</v>
      </c>
      <c r="F5" s="59" t="s">
        <v>382</v>
      </c>
      <c r="G5" s="59" t="s">
        <v>383</v>
      </c>
      <c r="H5" s="59" t="s">
        <v>383</v>
      </c>
      <c r="I5" s="59" t="s">
        <v>383</v>
      </c>
      <c r="J5" s="59" t="s">
        <v>384</v>
      </c>
      <c r="K5" s="59" t="s">
        <v>383</v>
      </c>
      <c r="L5" s="58" t="s">
        <v>385</v>
      </c>
      <c r="M5" s="58" t="s">
        <v>394</v>
      </c>
      <c r="N5" s="60"/>
      <c r="O5" s="60"/>
      <c r="P5" s="60"/>
      <c r="Q5" s="60"/>
      <c r="R5" s="60"/>
      <c r="S5" s="60"/>
      <c r="T5" s="60"/>
    </row>
    <row r="6" spans="1:20" ht="12.75" customHeight="1" x14ac:dyDescent="0.2">
      <c r="A6" s="61" t="s">
        <v>395</v>
      </c>
      <c r="B6" s="61" t="s">
        <v>406</v>
      </c>
      <c r="C6" s="62" t="s">
        <v>407</v>
      </c>
      <c r="D6" s="62" t="s">
        <v>408</v>
      </c>
      <c r="E6" s="62" t="s">
        <v>409</v>
      </c>
      <c r="F6" s="62" t="s">
        <v>410</v>
      </c>
      <c r="G6" s="62" t="s">
        <v>411</v>
      </c>
      <c r="H6" s="62" t="s">
        <v>412</v>
      </c>
      <c r="I6" s="62" t="s">
        <v>413</v>
      </c>
      <c r="J6" s="62" t="s">
        <v>414</v>
      </c>
      <c r="K6" s="62" t="s">
        <v>415</v>
      </c>
      <c r="L6" s="61" t="s">
        <v>416</v>
      </c>
      <c r="M6" s="61" t="s">
        <v>417</v>
      </c>
      <c r="N6" s="63"/>
      <c r="O6" s="63"/>
      <c r="P6" s="63"/>
      <c r="Q6" s="63"/>
      <c r="R6" s="63"/>
      <c r="S6" s="63"/>
      <c r="T6" s="63"/>
    </row>
    <row r="7" spans="1:20" ht="12.75" customHeight="1" x14ac:dyDescent="0.2">
      <c r="A7" s="61" t="s">
        <v>421</v>
      </c>
      <c r="B7" s="61" t="s">
        <v>422</v>
      </c>
      <c r="C7" s="62" t="s">
        <v>423</v>
      </c>
      <c r="D7" s="62" t="s">
        <v>408</v>
      </c>
      <c r="E7" s="62" t="s">
        <v>409</v>
      </c>
      <c r="F7" s="62" t="s">
        <v>424</v>
      </c>
      <c r="G7" s="62" t="s">
        <v>425</v>
      </c>
      <c r="H7" s="62" t="s">
        <v>383</v>
      </c>
      <c r="I7" s="62" t="s">
        <v>383</v>
      </c>
      <c r="J7" s="62" t="s">
        <v>414</v>
      </c>
      <c r="K7" s="62" t="s">
        <v>415</v>
      </c>
      <c r="L7" s="61" t="s">
        <v>416</v>
      </c>
      <c r="M7" s="61" t="s">
        <v>426</v>
      </c>
      <c r="N7" s="63"/>
      <c r="O7" s="63"/>
      <c r="P7" s="63"/>
      <c r="Q7" s="63"/>
      <c r="R7" s="63"/>
      <c r="S7" s="63"/>
      <c r="T7" s="63"/>
    </row>
    <row r="8" spans="1:20" ht="12.75" customHeight="1" x14ac:dyDescent="0.2">
      <c r="A8" s="61" t="s">
        <v>427</v>
      </c>
      <c r="B8" s="61" t="s">
        <v>428</v>
      </c>
      <c r="C8" s="62" t="s">
        <v>429</v>
      </c>
      <c r="D8" s="62" t="s">
        <v>408</v>
      </c>
      <c r="E8" s="62" t="s">
        <v>380</v>
      </c>
      <c r="F8" s="62" t="s">
        <v>380</v>
      </c>
      <c r="G8" s="62" t="s">
        <v>415</v>
      </c>
      <c r="H8" s="62" t="s">
        <v>383</v>
      </c>
      <c r="I8" s="62" t="s">
        <v>383</v>
      </c>
      <c r="J8" s="62" t="s">
        <v>384</v>
      </c>
      <c r="K8" s="62" t="s">
        <v>415</v>
      </c>
      <c r="L8" s="61" t="s">
        <v>430</v>
      </c>
      <c r="M8" s="61" t="s">
        <v>431</v>
      </c>
      <c r="N8" s="63"/>
      <c r="O8" s="63"/>
      <c r="P8" s="63"/>
      <c r="Q8" s="63"/>
      <c r="R8" s="63"/>
      <c r="S8" s="63"/>
      <c r="T8" s="63"/>
    </row>
    <row r="9" spans="1:20" ht="12.75" customHeight="1" x14ac:dyDescent="0.2">
      <c r="A9" s="61" t="s">
        <v>432</v>
      </c>
      <c r="B9" s="61" t="s">
        <v>428</v>
      </c>
      <c r="C9" s="62" t="s">
        <v>433</v>
      </c>
      <c r="D9" s="62" t="s">
        <v>408</v>
      </c>
      <c r="E9" s="62" t="s">
        <v>409</v>
      </c>
      <c r="F9" s="62" t="s">
        <v>434</v>
      </c>
      <c r="G9" s="62" t="s">
        <v>425</v>
      </c>
      <c r="H9" s="62" t="s">
        <v>435</v>
      </c>
      <c r="I9" s="62" t="s">
        <v>436</v>
      </c>
      <c r="J9" s="62" t="s">
        <v>384</v>
      </c>
      <c r="K9" s="62" t="s">
        <v>415</v>
      </c>
      <c r="L9" s="61" t="s">
        <v>430</v>
      </c>
      <c r="M9" s="61" t="s">
        <v>437</v>
      </c>
      <c r="N9" s="63"/>
      <c r="O9" s="63"/>
      <c r="P9" s="63"/>
      <c r="Q9" s="63"/>
      <c r="R9" s="63"/>
      <c r="S9" s="63"/>
      <c r="T9" s="63"/>
    </row>
    <row r="10" spans="1:20" ht="12.75" customHeight="1" x14ac:dyDescent="0.2">
      <c r="A10" s="61" t="s">
        <v>438</v>
      </c>
      <c r="B10" s="61" t="s">
        <v>428</v>
      </c>
      <c r="C10" s="62" t="s">
        <v>439</v>
      </c>
      <c r="D10" s="62" t="s">
        <v>408</v>
      </c>
      <c r="E10" s="62" t="s">
        <v>380</v>
      </c>
      <c r="F10" s="62" t="s">
        <v>440</v>
      </c>
      <c r="G10" s="62" t="s">
        <v>415</v>
      </c>
      <c r="H10" s="62" t="s">
        <v>383</v>
      </c>
      <c r="I10" s="62" t="s">
        <v>383</v>
      </c>
      <c r="J10" s="62" t="s">
        <v>384</v>
      </c>
      <c r="K10" s="62" t="s">
        <v>415</v>
      </c>
      <c r="L10" s="61" t="s">
        <v>430</v>
      </c>
      <c r="M10" s="61" t="s">
        <v>441</v>
      </c>
      <c r="N10" s="63"/>
      <c r="O10" s="63"/>
      <c r="P10" s="63"/>
      <c r="Q10" s="63"/>
      <c r="R10" s="63"/>
      <c r="S10" s="63"/>
      <c r="T10" s="63"/>
    </row>
    <row r="11" spans="1:20" ht="12.75" customHeight="1" x14ac:dyDescent="0.2">
      <c r="A11" s="61" t="s">
        <v>442</v>
      </c>
      <c r="B11" s="61" t="s">
        <v>406</v>
      </c>
      <c r="C11" s="62" t="s">
        <v>443</v>
      </c>
      <c r="D11" s="62" t="s">
        <v>444</v>
      </c>
      <c r="E11" s="62" t="s">
        <v>445</v>
      </c>
      <c r="F11" s="62" t="s">
        <v>409</v>
      </c>
      <c r="G11" s="62" t="s">
        <v>425</v>
      </c>
      <c r="H11" s="62" t="s">
        <v>383</v>
      </c>
      <c r="I11" s="62" t="s">
        <v>383</v>
      </c>
      <c r="J11" s="62" t="s">
        <v>384</v>
      </c>
      <c r="K11" s="62" t="s">
        <v>425</v>
      </c>
      <c r="L11" s="61" t="s">
        <v>446</v>
      </c>
      <c r="M11" s="61" t="s">
        <v>447</v>
      </c>
      <c r="N11" s="63"/>
      <c r="O11" s="63"/>
      <c r="P11" s="63"/>
      <c r="Q11" s="63"/>
      <c r="R11" s="63"/>
      <c r="S11" s="63"/>
      <c r="T11" s="63"/>
    </row>
    <row r="12" spans="1:20" ht="12.75" customHeight="1" x14ac:dyDescent="0.2">
      <c r="A12" s="61" t="s">
        <v>448</v>
      </c>
      <c r="B12" s="61" t="s">
        <v>422</v>
      </c>
      <c r="C12" s="62" t="s">
        <v>443</v>
      </c>
      <c r="D12" s="62" t="s">
        <v>449</v>
      </c>
      <c r="E12" s="62" t="s">
        <v>450</v>
      </c>
      <c r="F12" s="62" t="s">
        <v>451</v>
      </c>
      <c r="G12" s="62" t="s">
        <v>452</v>
      </c>
      <c r="H12" s="62" t="s">
        <v>383</v>
      </c>
      <c r="I12" s="62" t="s">
        <v>383</v>
      </c>
      <c r="J12" s="62" t="s">
        <v>384</v>
      </c>
      <c r="K12" s="62" t="s">
        <v>452</v>
      </c>
      <c r="L12" s="61" t="s">
        <v>446</v>
      </c>
      <c r="M12" s="61" t="s">
        <v>453</v>
      </c>
      <c r="N12" s="63"/>
      <c r="O12" s="63"/>
      <c r="P12" s="63"/>
      <c r="Q12" s="63"/>
      <c r="R12" s="63"/>
      <c r="S12" s="63"/>
      <c r="T12" s="63"/>
    </row>
    <row r="13" spans="1:20" ht="12.75" customHeight="1" x14ac:dyDescent="0.2">
      <c r="A13" s="61" t="s">
        <v>454</v>
      </c>
      <c r="B13" s="61" t="s">
        <v>378</v>
      </c>
      <c r="C13" s="62" t="s">
        <v>455</v>
      </c>
      <c r="D13" s="62" t="s">
        <v>456</v>
      </c>
      <c r="E13" s="62" t="s">
        <v>408</v>
      </c>
      <c r="F13" s="62" t="s">
        <v>409</v>
      </c>
      <c r="G13" s="62" t="s">
        <v>457</v>
      </c>
      <c r="H13" s="62" t="s">
        <v>383</v>
      </c>
      <c r="I13" s="62" t="s">
        <v>383</v>
      </c>
      <c r="J13" s="62" t="s">
        <v>414</v>
      </c>
      <c r="K13" s="62" t="s">
        <v>458</v>
      </c>
      <c r="L13" s="61" t="s">
        <v>459</v>
      </c>
      <c r="M13" s="61" t="s">
        <v>460</v>
      </c>
      <c r="N13" s="63"/>
      <c r="O13" s="63"/>
      <c r="P13" s="63"/>
      <c r="Q13" s="63"/>
      <c r="R13" s="63"/>
      <c r="S13" s="63"/>
      <c r="T13" s="63"/>
    </row>
    <row r="14" spans="1:20" ht="12.75" customHeight="1" x14ac:dyDescent="0.2">
      <c r="A14" s="61" t="s">
        <v>461</v>
      </c>
      <c r="B14" s="61" t="s">
        <v>428</v>
      </c>
      <c r="C14" s="62" t="s">
        <v>439</v>
      </c>
      <c r="D14" s="62" t="s">
        <v>408</v>
      </c>
      <c r="E14" s="62" t="s">
        <v>380</v>
      </c>
      <c r="F14" s="62" t="s">
        <v>440</v>
      </c>
      <c r="G14" s="62" t="s">
        <v>415</v>
      </c>
      <c r="H14" s="62" t="s">
        <v>383</v>
      </c>
      <c r="I14" s="62" t="s">
        <v>383</v>
      </c>
      <c r="J14" s="62" t="s">
        <v>384</v>
      </c>
      <c r="K14" s="62" t="s">
        <v>415</v>
      </c>
      <c r="L14" s="61" t="s">
        <v>446</v>
      </c>
      <c r="M14" s="61" t="s">
        <v>464</v>
      </c>
      <c r="N14" s="63"/>
      <c r="O14" s="63"/>
      <c r="P14" s="63"/>
      <c r="Q14" s="63"/>
      <c r="R14" s="63"/>
      <c r="S14" s="63"/>
      <c r="T14" s="63"/>
    </row>
    <row r="15" spans="1:20" ht="12.75" customHeight="1" x14ac:dyDescent="0.2">
      <c r="A15" s="61" t="s">
        <v>465</v>
      </c>
      <c r="B15" s="61" t="s">
        <v>406</v>
      </c>
      <c r="C15" s="62" t="s">
        <v>433</v>
      </c>
      <c r="D15" s="62" t="s">
        <v>466</v>
      </c>
      <c r="E15" s="62" t="s">
        <v>467</v>
      </c>
      <c r="F15" s="62" t="s">
        <v>469</v>
      </c>
      <c r="G15" s="62" t="s">
        <v>425</v>
      </c>
      <c r="H15" s="62" t="s">
        <v>383</v>
      </c>
      <c r="I15" s="62" t="s">
        <v>383</v>
      </c>
      <c r="J15" s="62" t="s">
        <v>384</v>
      </c>
      <c r="K15" s="62" t="s">
        <v>476</v>
      </c>
      <c r="L15" s="61" t="s">
        <v>446</v>
      </c>
      <c r="M15" s="61" t="s">
        <v>477</v>
      </c>
      <c r="N15" s="63"/>
      <c r="O15" s="63"/>
      <c r="P15" s="63"/>
      <c r="Q15" s="63"/>
      <c r="R15" s="63"/>
      <c r="S15" s="63"/>
      <c r="T15" s="63"/>
    </row>
    <row r="16" spans="1:20" ht="12.75" customHeight="1" x14ac:dyDescent="0.2">
      <c r="A16" s="61" t="s">
        <v>479</v>
      </c>
      <c r="B16" s="61" t="s">
        <v>406</v>
      </c>
      <c r="C16" s="62" t="s">
        <v>433</v>
      </c>
      <c r="D16" s="62" t="s">
        <v>466</v>
      </c>
      <c r="E16" s="62" t="s">
        <v>467</v>
      </c>
      <c r="F16" s="62" t="s">
        <v>469</v>
      </c>
      <c r="G16" s="62" t="s">
        <v>425</v>
      </c>
      <c r="H16" s="62" t="s">
        <v>383</v>
      </c>
      <c r="I16" s="62" t="s">
        <v>383</v>
      </c>
      <c r="J16" s="62" t="s">
        <v>384</v>
      </c>
      <c r="K16" s="62" t="s">
        <v>476</v>
      </c>
      <c r="L16" s="61" t="s">
        <v>446</v>
      </c>
      <c r="M16" s="61" t="s">
        <v>486</v>
      </c>
      <c r="N16" s="63"/>
      <c r="O16" s="63"/>
      <c r="P16" s="63"/>
      <c r="Q16" s="63"/>
      <c r="R16" s="63"/>
      <c r="S16" s="63"/>
      <c r="T16" s="63"/>
    </row>
    <row r="17" spans="1:20" ht="12.75" customHeight="1" x14ac:dyDescent="0.2">
      <c r="A17" s="61" t="s">
        <v>490</v>
      </c>
      <c r="B17" s="61" t="s">
        <v>378</v>
      </c>
      <c r="C17" s="62" t="s">
        <v>491</v>
      </c>
      <c r="D17" s="62" t="s">
        <v>382</v>
      </c>
      <c r="E17" s="62" t="s">
        <v>382</v>
      </c>
      <c r="F17" s="62" t="s">
        <v>382</v>
      </c>
      <c r="G17" s="62" t="s">
        <v>383</v>
      </c>
      <c r="H17" s="62" t="s">
        <v>383</v>
      </c>
      <c r="I17" s="62" t="s">
        <v>383</v>
      </c>
      <c r="J17" s="62" t="s">
        <v>384</v>
      </c>
      <c r="K17" s="62" t="s">
        <v>383</v>
      </c>
      <c r="L17" s="61" t="s">
        <v>459</v>
      </c>
      <c r="M17" s="61" t="s">
        <v>505</v>
      </c>
      <c r="N17" s="63"/>
      <c r="O17" s="63"/>
      <c r="P17" s="63"/>
      <c r="Q17" s="63"/>
      <c r="R17" s="63"/>
      <c r="S17" s="63"/>
      <c r="T17" s="63"/>
    </row>
    <row r="18" spans="1:20" ht="12.75" customHeight="1" x14ac:dyDescent="0.2">
      <c r="A18" s="61" t="s">
        <v>509</v>
      </c>
      <c r="B18" s="61" t="s">
        <v>378</v>
      </c>
      <c r="C18" s="62" t="s">
        <v>491</v>
      </c>
      <c r="D18" s="62" t="s">
        <v>382</v>
      </c>
      <c r="E18" s="62" t="s">
        <v>382</v>
      </c>
      <c r="F18" s="62" t="s">
        <v>382</v>
      </c>
      <c r="G18" s="62" t="s">
        <v>383</v>
      </c>
      <c r="H18" s="62" t="s">
        <v>383</v>
      </c>
      <c r="I18" s="62" t="s">
        <v>383</v>
      </c>
      <c r="J18" s="62" t="s">
        <v>384</v>
      </c>
      <c r="K18" s="62" t="s">
        <v>383</v>
      </c>
      <c r="L18" s="61" t="s">
        <v>459</v>
      </c>
      <c r="M18" s="61" t="s">
        <v>526</v>
      </c>
      <c r="N18" s="63"/>
      <c r="O18" s="63"/>
      <c r="P18" s="63"/>
      <c r="Q18" s="63"/>
      <c r="R18" s="63"/>
      <c r="S18" s="63"/>
      <c r="T18" s="63"/>
    </row>
    <row r="19" spans="1:20" ht="12.75" customHeight="1" x14ac:dyDescent="0.2">
      <c r="A19" s="61" t="s">
        <v>531</v>
      </c>
      <c r="B19" s="61" t="s">
        <v>378</v>
      </c>
      <c r="C19" s="62" t="s">
        <v>491</v>
      </c>
      <c r="D19" s="62" t="s">
        <v>382</v>
      </c>
      <c r="E19" s="62" t="s">
        <v>382</v>
      </c>
      <c r="F19" s="62" t="s">
        <v>382</v>
      </c>
      <c r="G19" s="62" t="s">
        <v>383</v>
      </c>
      <c r="H19" s="62" t="s">
        <v>383</v>
      </c>
      <c r="I19" s="62" t="s">
        <v>383</v>
      </c>
      <c r="J19" s="62" t="s">
        <v>384</v>
      </c>
      <c r="K19" s="62" t="s">
        <v>383</v>
      </c>
      <c r="L19" s="61" t="s">
        <v>459</v>
      </c>
      <c r="M19" s="61" t="s">
        <v>536</v>
      </c>
      <c r="N19" s="63"/>
      <c r="O19" s="63"/>
      <c r="P19" s="63"/>
      <c r="Q19" s="63"/>
      <c r="R19" s="63"/>
      <c r="S19" s="63"/>
      <c r="T19" s="63"/>
    </row>
    <row r="20" spans="1:20" ht="12.75" customHeight="1" x14ac:dyDescent="0.2">
      <c r="A20" s="61" t="s">
        <v>537</v>
      </c>
      <c r="B20" s="61" t="s">
        <v>422</v>
      </c>
      <c r="C20" s="62" t="s">
        <v>538</v>
      </c>
      <c r="D20" s="62" t="s">
        <v>539</v>
      </c>
      <c r="E20" s="62" t="s">
        <v>540</v>
      </c>
      <c r="F20" s="62" t="s">
        <v>451</v>
      </c>
      <c r="G20" s="62" t="s">
        <v>452</v>
      </c>
      <c r="H20" s="62" t="s">
        <v>383</v>
      </c>
      <c r="I20" s="62" t="s">
        <v>383</v>
      </c>
      <c r="J20" s="62" t="s">
        <v>384</v>
      </c>
      <c r="K20" s="62" t="s">
        <v>541</v>
      </c>
      <c r="L20" s="61" t="s">
        <v>446</v>
      </c>
      <c r="M20" s="61" t="s">
        <v>542</v>
      </c>
      <c r="N20" s="63"/>
      <c r="O20" s="63"/>
      <c r="P20" s="63"/>
      <c r="Q20" s="63"/>
      <c r="R20" s="63"/>
      <c r="S20" s="63"/>
      <c r="T20" s="63"/>
    </row>
    <row r="21" spans="1:20" ht="12.75" customHeight="1" x14ac:dyDescent="0.2">
      <c r="A21" s="61" t="s">
        <v>545</v>
      </c>
      <c r="B21" s="61" t="s">
        <v>428</v>
      </c>
      <c r="C21" s="62" t="s">
        <v>546</v>
      </c>
      <c r="D21" s="62" t="s">
        <v>408</v>
      </c>
      <c r="E21" s="62" t="s">
        <v>380</v>
      </c>
      <c r="F21" s="62" t="s">
        <v>440</v>
      </c>
      <c r="G21" s="62" t="s">
        <v>415</v>
      </c>
      <c r="H21" s="62" t="s">
        <v>383</v>
      </c>
      <c r="I21" s="62" t="s">
        <v>383</v>
      </c>
      <c r="J21" s="62" t="s">
        <v>384</v>
      </c>
      <c r="K21" s="62" t="s">
        <v>415</v>
      </c>
      <c r="L21" s="61" t="s">
        <v>446</v>
      </c>
      <c r="M21" s="61" t="s">
        <v>553</v>
      </c>
      <c r="N21" s="63"/>
      <c r="O21" s="63"/>
      <c r="P21" s="63"/>
      <c r="Q21" s="63"/>
      <c r="R21" s="63"/>
      <c r="S21" s="63"/>
      <c r="T21" s="63"/>
    </row>
    <row r="22" spans="1:20" ht="12.75" customHeight="1" x14ac:dyDescent="0.2">
      <c r="A22" s="67" t="s">
        <v>554</v>
      </c>
      <c r="B22" s="67" t="s">
        <v>428</v>
      </c>
      <c r="C22" s="68" t="s">
        <v>568</v>
      </c>
      <c r="D22" s="68" t="s">
        <v>569</v>
      </c>
      <c r="E22" s="68" t="s">
        <v>570</v>
      </c>
      <c r="F22" s="68" t="s">
        <v>571</v>
      </c>
      <c r="G22" s="68" t="s">
        <v>415</v>
      </c>
      <c r="H22" s="68" t="s">
        <v>383</v>
      </c>
      <c r="I22" s="68" t="s">
        <v>383</v>
      </c>
      <c r="J22" s="68" t="s">
        <v>384</v>
      </c>
      <c r="K22" s="68" t="s">
        <v>572</v>
      </c>
      <c r="L22" s="67" t="s">
        <v>573</v>
      </c>
      <c r="M22" s="67" t="s">
        <v>574</v>
      </c>
      <c r="N22" s="72"/>
      <c r="O22" s="72"/>
      <c r="P22" s="72"/>
      <c r="Q22" s="72"/>
      <c r="R22" s="72"/>
      <c r="S22" s="72"/>
      <c r="T22" s="72"/>
    </row>
    <row r="23" spans="1:20" ht="12.75" customHeight="1" x14ac:dyDescent="0.2">
      <c r="A23" s="67" t="s">
        <v>683</v>
      </c>
      <c r="B23" s="67" t="s">
        <v>428</v>
      </c>
      <c r="C23" s="68" t="s">
        <v>568</v>
      </c>
      <c r="D23" s="68" t="s">
        <v>569</v>
      </c>
      <c r="E23" s="68" t="s">
        <v>570</v>
      </c>
      <c r="F23" s="68" t="s">
        <v>571</v>
      </c>
      <c r="G23" s="68" t="s">
        <v>415</v>
      </c>
      <c r="H23" s="68" t="s">
        <v>383</v>
      </c>
      <c r="I23" s="68" t="s">
        <v>383</v>
      </c>
      <c r="J23" s="68" t="s">
        <v>384</v>
      </c>
      <c r="K23" s="68" t="s">
        <v>572</v>
      </c>
      <c r="L23" s="67" t="s">
        <v>573</v>
      </c>
      <c r="M23" s="67" t="s">
        <v>574</v>
      </c>
      <c r="N23" s="72"/>
      <c r="O23" s="72"/>
      <c r="P23" s="72"/>
      <c r="Q23" s="72"/>
      <c r="R23" s="72"/>
      <c r="S23" s="72"/>
      <c r="T23" s="72"/>
    </row>
    <row r="24" spans="1:20" ht="12.75" customHeight="1" x14ac:dyDescent="0.2">
      <c r="A24" s="67" t="s">
        <v>684</v>
      </c>
      <c r="B24" s="67" t="s">
        <v>378</v>
      </c>
      <c r="C24" s="68" t="s">
        <v>685</v>
      </c>
      <c r="D24" s="68" t="s">
        <v>381</v>
      </c>
      <c r="E24" s="68" t="s">
        <v>382</v>
      </c>
      <c r="F24" s="68" t="s">
        <v>382</v>
      </c>
      <c r="G24" s="68" t="s">
        <v>686</v>
      </c>
      <c r="H24" s="68" t="s">
        <v>383</v>
      </c>
      <c r="I24" s="68" t="s">
        <v>383</v>
      </c>
      <c r="J24" s="68" t="s">
        <v>384</v>
      </c>
      <c r="K24" s="68" t="s">
        <v>686</v>
      </c>
      <c r="L24" s="67" t="s">
        <v>385</v>
      </c>
      <c r="M24" s="67" t="s">
        <v>687</v>
      </c>
      <c r="N24" s="72"/>
      <c r="O24" s="72"/>
      <c r="P24" s="72"/>
      <c r="Q24" s="72"/>
      <c r="R24" s="72"/>
      <c r="S24" s="72"/>
      <c r="T24" s="72"/>
    </row>
    <row r="25" spans="1:20" ht="12.75" customHeight="1" x14ac:dyDescent="0.2">
      <c r="A25" s="67" t="s">
        <v>688</v>
      </c>
      <c r="B25" s="67" t="s">
        <v>378</v>
      </c>
      <c r="C25" s="68" t="s">
        <v>689</v>
      </c>
      <c r="D25" s="68" t="s">
        <v>409</v>
      </c>
      <c r="E25" s="68" t="s">
        <v>690</v>
      </c>
      <c r="F25" s="68" t="s">
        <v>382</v>
      </c>
      <c r="G25" s="68" t="s">
        <v>686</v>
      </c>
      <c r="H25" s="68" t="s">
        <v>383</v>
      </c>
      <c r="I25" s="68" t="s">
        <v>383</v>
      </c>
      <c r="J25" s="68" t="s">
        <v>384</v>
      </c>
      <c r="K25" s="68" t="s">
        <v>452</v>
      </c>
      <c r="L25" s="67" t="s">
        <v>385</v>
      </c>
      <c r="M25" s="67" t="s">
        <v>694</v>
      </c>
      <c r="N25" s="72"/>
      <c r="O25" s="72"/>
      <c r="P25" s="72"/>
      <c r="Q25" s="72"/>
      <c r="R25" s="72"/>
      <c r="S25" s="72"/>
      <c r="T25" s="72"/>
    </row>
    <row r="26" spans="1:20" ht="12.75" customHeight="1" x14ac:dyDescent="0.2">
      <c r="A26" s="93" t="s">
        <v>696</v>
      </c>
      <c r="B26" s="94" t="s">
        <v>422</v>
      </c>
      <c r="C26" s="95" t="s">
        <v>717</v>
      </c>
      <c r="D26" s="108" t="s">
        <v>719</v>
      </c>
      <c r="E26" s="108" t="s">
        <v>723</v>
      </c>
      <c r="F26" s="108" t="s">
        <v>571</v>
      </c>
      <c r="G26" s="108" t="s">
        <v>415</v>
      </c>
      <c r="H26" s="108" t="s">
        <v>383</v>
      </c>
      <c r="I26" s="108" t="s">
        <v>383</v>
      </c>
      <c r="J26" s="108" t="s">
        <v>384</v>
      </c>
      <c r="K26" s="108" t="s">
        <v>572</v>
      </c>
      <c r="L26" s="94" t="s">
        <v>573</v>
      </c>
      <c r="M26" s="94" t="s">
        <v>724</v>
      </c>
      <c r="N26" s="110"/>
      <c r="O26" s="110"/>
      <c r="P26" s="110"/>
      <c r="Q26" s="110"/>
      <c r="R26" s="110"/>
      <c r="S26" s="110"/>
      <c r="T26" s="110"/>
    </row>
    <row r="27" spans="1:20" ht="12.75" customHeight="1" x14ac:dyDescent="0.2">
      <c r="A27" s="93" t="s">
        <v>725</v>
      </c>
      <c r="B27" s="94" t="s">
        <v>378</v>
      </c>
      <c r="C27" s="108" t="s">
        <v>726</v>
      </c>
      <c r="D27" s="108" t="s">
        <v>727</v>
      </c>
      <c r="E27" s="108" t="s">
        <v>728</v>
      </c>
      <c r="F27" s="108" t="s">
        <v>571</v>
      </c>
      <c r="G27" s="108" t="s">
        <v>415</v>
      </c>
      <c r="H27" s="108" t="s">
        <v>383</v>
      </c>
      <c r="I27" s="108" t="s">
        <v>383</v>
      </c>
      <c r="J27" s="108" t="s">
        <v>384</v>
      </c>
      <c r="K27" s="108" t="s">
        <v>729</v>
      </c>
      <c r="L27" s="94" t="s">
        <v>385</v>
      </c>
      <c r="M27" s="94" t="s">
        <v>730</v>
      </c>
      <c r="N27" s="110"/>
      <c r="O27" s="110"/>
      <c r="P27" s="110"/>
      <c r="Q27" s="110"/>
      <c r="R27" s="110"/>
      <c r="S27" s="110"/>
      <c r="T27" s="110"/>
    </row>
    <row r="28" spans="1:20" ht="12.75" customHeight="1" x14ac:dyDescent="0.2">
      <c r="A28" s="67" t="s">
        <v>731</v>
      </c>
      <c r="B28" s="67" t="s">
        <v>406</v>
      </c>
      <c r="C28" s="68" t="s">
        <v>732</v>
      </c>
      <c r="D28" s="68" t="s">
        <v>733</v>
      </c>
      <c r="E28" s="68" t="s">
        <v>734</v>
      </c>
      <c r="F28" s="68" t="s">
        <v>571</v>
      </c>
      <c r="G28" s="68" t="s">
        <v>415</v>
      </c>
      <c r="H28" s="68" t="s">
        <v>383</v>
      </c>
      <c r="I28" s="68" t="s">
        <v>383</v>
      </c>
      <c r="J28" s="68" t="s">
        <v>384</v>
      </c>
      <c r="K28" s="68" t="s">
        <v>572</v>
      </c>
      <c r="L28" s="67" t="s">
        <v>573</v>
      </c>
      <c r="M28" s="67" t="s">
        <v>735</v>
      </c>
      <c r="N28" s="72"/>
      <c r="O28" s="72"/>
      <c r="P28" s="72"/>
      <c r="Q28" s="72"/>
      <c r="R28" s="72"/>
      <c r="S28" s="72"/>
      <c r="T28" s="72"/>
    </row>
    <row r="29" spans="1:20" ht="12.75" customHeight="1" x14ac:dyDescent="0.2">
      <c r="A29" s="67" t="s">
        <v>736</v>
      </c>
      <c r="B29" s="67" t="s">
        <v>406</v>
      </c>
      <c r="C29" s="68" t="s">
        <v>732</v>
      </c>
      <c r="D29" s="68" t="s">
        <v>737</v>
      </c>
      <c r="E29" s="68" t="s">
        <v>738</v>
      </c>
      <c r="F29" s="68" t="s">
        <v>690</v>
      </c>
      <c r="G29" s="68" t="s">
        <v>729</v>
      </c>
      <c r="H29" s="68" t="s">
        <v>383</v>
      </c>
      <c r="I29" s="68" t="s">
        <v>383</v>
      </c>
      <c r="J29" s="68" t="s">
        <v>384</v>
      </c>
      <c r="K29" s="68" t="s">
        <v>572</v>
      </c>
      <c r="L29" s="67" t="s">
        <v>573</v>
      </c>
      <c r="M29" s="67" t="s">
        <v>739</v>
      </c>
      <c r="N29" s="72"/>
      <c r="O29" s="72"/>
      <c r="P29" s="72"/>
      <c r="Q29" s="72"/>
      <c r="R29" s="72"/>
      <c r="S29" s="72"/>
      <c r="T29" s="72"/>
    </row>
    <row r="30" spans="1:20" ht="12.75" customHeight="1" x14ac:dyDescent="0.2">
      <c r="A30" s="94" t="s">
        <v>740</v>
      </c>
      <c r="B30" s="94" t="s">
        <v>428</v>
      </c>
      <c r="C30" s="108" t="s">
        <v>741</v>
      </c>
      <c r="D30" s="108" t="s">
        <v>742</v>
      </c>
      <c r="E30" s="108" t="s">
        <v>743</v>
      </c>
      <c r="F30" s="108" t="s">
        <v>571</v>
      </c>
      <c r="G30" s="108" t="s">
        <v>415</v>
      </c>
      <c r="H30" s="108" t="s">
        <v>383</v>
      </c>
      <c r="I30" s="108" t="s">
        <v>383</v>
      </c>
      <c r="J30" s="108" t="s">
        <v>384</v>
      </c>
      <c r="K30" s="108" t="s">
        <v>572</v>
      </c>
      <c r="L30" s="94" t="s">
        <v>573</v>
      </c>
      <c r="M30" s="94" t="s">
        <v>744</v>
      </c>
      <c r="N30" s="110"/>
      <c r="O30" s="110"/>
      <c r="P30" s="110"/>
      <c r="Q30" s="110"/>
      <c r="R30" s="110"/>
      <c r="S30" s="110"/>
      <c r="T30" s="110"/>
    </row>
    <row r="31" spans="1:20" ht="12.75" customHeight="1" x14ac:dyDescent="0.2">
      <c r="A31" s="94" t="s">
        <v>745</v>
      </c>
      <c r="B31" s="94" t="s">
        <v>378</v>
      </c>
      <c r="C31" s="108" t="s">
        <v>746</v>
      </c>
      <c r="D31" s="108" t="s">
        <v>570</v>
      </c>
      <c r="E31" s="108" t="s">
        <v>382</v>
      </c>
      <c r="F31" s="108" t="s">
        <v>382</v>
      </c>
      <c r="G31" s="108" t="s">
        <v>415</v>
      </c>
      <c r="H31" s="108" t="s">
        <v>383</v>
      </c>
      <c r="I31" s="108" t="s">
        <v>383</v>
      </c>
      <c r="J31" s="108" t="s">
        <v>384</v>
      </c>
      <c r="K31" s="108" t="s">
        <v>415</v>
      </c>
      <c r="L31" s="94" t="s">
        <v>385</v>
      </c>
      <c r="M31" s="94" t="s">
        <v>747</v>
      </c>
      <c r="N31" s="110"/>
      <c r="O31" s="110"/>
      <c r="P31" s="110"/>
      <c r="Q31" s="110"/>
      <c r="R31" s="110"/>
      <c r="S31" s="110"/>
      <c r="T31" s="110"/>
    </row>
    <row r="32" spans="1:20" ht="12.75" customHeight="1" x14ac:dyDescent="0.2">
      <c r="A32" s="118" t="s">
        <v>750</v>
      </c>
      <c r="B32" s="67" t="s">
        <v>406</v>
      </c>
      <c r="C32" s="132" t="s">
        <v>772</v>
      </c>
      <c r="D32" s="132" t="s">
        <v>818</v>
      </c>
      <c r="E32" s="132" t="s">
        <v>819</v>
      </c>
      <c r="F32" s="132" t="s">
        <v>571</v>
      </c>
      <c r="G32" s="132" t="s">
        <v>415</v>
      </c>
      <c r="H32" s="132" t="s">
        <v>383</v>
      </c>
      <c r="I32" s="132" t="s">
        <v>383</v>
      </c>
      <c r="J32" s="132" t="s">
        <v>384</v>
      </c>
      <c r="K32" s="132" t="s">
        <v>572</v>
      </c>
      <c r="L32" s="67" t="s">
        <v>573</v>
      </c>
      <c r="M32" s="118" t="s">
        <v>820</v>
      </c>
      <c r="N32" s="72"/>
      <c r="O32" s="72"/>
      <c r="P32" s="72"/>
      <c r="Q32" s="72"/>
      <c r="R32" s="72"/>
      <c r="S32" s="72"/>
      <c r="T32" s="72"/>
    </row>
    <row r="33" spans="1:20" ht="12.75" customHeight="1" x14ac:dyDescent="0.2">
      <c r="A33" s="118" t="s">
        <v>821</v>
      </c>
      <c r="B33" s="67" t="s">
        <v>378</v>
      </c>
      <c r="C33" s="132" t="s">
        <v>822</v>
      </c>
      <c r="D33" s="132" t="s">
        <v>382</v>
      </c>
      <c r="E33" s="132" t="s">
        <v>409</v>
      </c>
      <c r="F33" s="132" t="s">
        <v>382</v>
      </c>
      <c r="G33" s="132" t="s">
        <v>686</v>
      </c>
      <c r="H33" s="132" t="s">
        <v>686</v>
      </c>
      <c r="I33" s="132" t="s">
        <v>686</v>
      </c>
      <c r="J33" s="132" t="s">
        <v>384</v>
      </c>
      <c r="K33" s="132" t="s">
        <v>686</v>
      </c>
      <c r="L33" s="67" t="s">
        <v>385</v>
      </c>
      <c r="M33" s="118" t="s">
        <v>824</v>
      </c>
      <c r="N33" s="72"/>
      <c r="O33" s="72"/>
      <c r="P33" s="72"/>
      <c r="Q33" s="72"/>
      <c r="R33" s="72"/>
      <c r="S33" s="72"/>
      <c r="T33" s="72"/>
    </row>
    <row r="34" spans="1:20" ht="12.75" customHeight="1" x14ac:dyDescent="0.2">
      <c r="A34" s="118" t="s">
        <v>825</v>
      </c>
      <c r="B34" s="67" t="s">
        <v>378</v>
      </c>
      <c r="C34" s="132" t="s">
        <v>826</v>
      </c>
      <c r="D34" s="132" t="s">
        <v>738</v>
      </c>
      <c r="E34" s="132" t="s">
        <v>723</v>
      </c>
      <c r="F34" s="132" t="s">
        <v>382</v>
      </c>
      <c r="G34" s="132" t="s">
        <v>686</v>
      </c>
      <c r="H34" s="132" t="s">
        <v>686</v>
      </c>
      <c r="I34" s="132" t="s">
        <v>686</v>
      </c>
      <c r="J34" s="132" t="s">
        <v>384</v>
      </c>
      <c r="K34" s="132" t="s">
        <v>415</v>
      </c>
      <c r="L34" s="67" t="s">
        <v>385</v>
      </c>
      <c r="M34" s="118" t="s">
        <v>827</v>
      </c>
      <c r="N34" s="72"/>
      <c r="O34" s="72"/>
      <c r="P34" s="72"/>
      <c r="Q34" s="72"/>
      <c r="R34" s="72"/>
      <c r="S34" s="72"/>
      <c r="T34" s="72"/>
    </row>
    <row r="35" spans="1:20" ht="12.75" customHeight="1" x14ac:dyDescent="0.2">
      <c r="A35" s="118" t="s">
        <v>828</v>
      </c>
      <c r="B35" s="67" t="s">
        <v>378</v>
      </c>
      <c r="C35" s="132" t="s">
        <v>829</v>
      </c>
      <c r="D35" s="132" t="s">
        <v>391</v>
      </c>
      <c r="E35" s="132" t="s">
        <v>723</v>
      </c>
      <c r="F35" s="132" t="s">
        <v>382</v>
      </c>
      <c r="G35" s="132" t="s">
        <v>686</v>
      </c>
      <c r="H35" s="132" t="s">
        <v>686</v>
      </c>
      <c r="I35" s="132" t="s">
        <v>686</v>
      </c>
      <c r="J35" s="132" t="s">
        <v>384</v>
      </c>
      <c r="K35" s="132" t="s">
        <v>425</v>
      </c>
      <c r="L35" s="67" t="s">
        <v>385</v>
      </c>
      <c r="M35" s="118" t="s">
        <v>831</v>
      </c>
      <c r="N35" s="72"/>
      <c r="O35" s="72"/>
      <c r="P35" s="72"/>
      <c r="Q35" s="72"/>
      <c r="R35" s="72"/>
      <c r="S35" s="72"/>
      <c r="T35" s="72"/>
    </row>
    <row r="36" spans="1:20" ht="12.75" customHeight="1" x14ac:dyDescent="0.2">
      <c r="A36" s="118" t="s">
        <v>832</v>
      </c>
      <c r="B36" s="67" t="s">
        <v>378</v>
      </c>
      <c r="C36" s="132" t="s">
        <v>833</v>
      </c>
      <c r="D36" s="132" t="s">
        <v>571</v>
      </c>
      <c r="E36" s="132" t="s">
        <v>571</v>
      </c>
      <c r="F36" s="132" t="s">
        <v>382</v>
      </c>
      <c r="G36" s="132" t="s">
        <v>834</v>
      </c>
      <c r="H36" s="132" t="s">
        <v>686</v>
      </c>
      <c r="I36" s="132" t="s">
        <v>686</v>
      </c>
      <c r="J36" s="132" t="s">
        <v>686</v>
      </c>
      <c r="K36" s="132" t="s">
        <v>686</v>
      </c>
      <c r="L36" s="67" t="s">
        <v>385</v>
      </c>
      <c r="M36" s="118" t="s">
        <v>835</v>
      </c>
      <c r="N36" s="72"/>
      <c r="O36" s="72"/>
      <c r="P36" s="72"/>
      <c r="Q36" s="72"/>
      <c r="R36" s="72"/>
      <c r="S36" s="72"/>
      <c r="T36" s="72"/>
    </row>
    <row r="37" spans="1:20" ht="12.75" customHeight="1" x14ac:dyDescent="0.2">
      <c r="A37" s="94" t="s">
        <v>836</v>
      </c>
      <c r="B37" s="94" t="s">
        <v>428</v>
      </c>
      <c r="C37" s="108" t="s">
        <v>772</v>
      </c>
      <c r="D37" s="108" t="s">
        <v>837</v>
      </c>
      <c r="E37" s="108" t="s">
        <v>837</v>
      </c>
      <c r="F37" s="108" t="s">
        <v>571</v>
      </c>
      <c r="G37" s="108" t="s">
        <v>415</v>
      </c>
      <c r="H37" s="108" t="s">
        <v>383</v>
      </c>
      <c r="I37" s="108" t="s">
        <v>383</v>
      </c>
      <c r="J37" s="108" t="s">
        <v>384</v>
      </c>
      <c r="K37" s="108" t="s">
        <v>572</v>
      </c>
      <c r="L37" s="94" t="s">
        <v>573</v>
      </c>
      <c r="M37" s="94" t="s">
        <v>838</v>
      </c>
      <c r="N37" s="110"/>
      <c r="O37" s="110"/>
      <c r="P37" s="110"/>
      <c r="Q37" s="110"/>
      <c r="R37" s="110"/>
      <c r="S37" s="110"/>
      <c r="T37" s="110"/>
    </row>
    <row r="38" spans="1:20" ht="12.75" customHeight="1" x14ac:dyDescent="0.2">
      <c r="A38" s="67" t="s">
        <v>839</v>
      </c>
      <c r="B38" s="67" t="s">
        <v>406</v>
      </c>
      <c r="C38" s="68" t="s">
        <v>840</v>
      </c>
      <c r="D38" s="68" t="s">
        <v>382</v>
      </c>
      <c r="E38" s="68" t="s">
        <v>381</v>
      </c>
      <c r="F38" s="68" t="s">
        <v>841</v>
      </c>
      <c r="G38" s="68" t="s">
        <v>415</v>
      </c>
      <c r="H38" s="68" t="s">
        <v>415</v>
      </c>
      <c r="I38" s="68" t="s">
        <v>842</v>
      </c>
      <c r="J38" s="68" t="s">
        <v>384</v>
      </c>
      <c r="K38" s="68" t="s">
        <v>383</v>
      </c>
      <c r="L38" s="67" t="s">
        <v>573</v>
      </c>
      <c r="M38" s="67" t="s">
        <v>843</v>
      </c>
      <c r="N38" s="72"/>
      <c r="O38" s="72"/>
      <c r="P38" s="72"/>
      <c r="Q38" s="72"/>
      <c r="R38" s="72"/>
      <c r="S38" s="72"/>
      <c r="T38" s="72"/>
    </row>
    <row r="39" spans="1:20" ht="12.75" customHeight="1" x14ac:dyDescent="0.2">
      <c r="A39" s="136" t="s">
        <v>844</v>
      </c>
      <c r="B39" s="136" t="s">
        <v>378</v>
      </c>
      <c r="C39" s="139" t="s">
        <v>846</v>
      </c>
      <c r="D39" s="139" t="s">
        <v>883</v>
      </c>
      <c r="E39" s="139" t="s">
        <v>738</v>
      </c>
      <c r="F39" s="139" t="s">
        <v>571</v>
      </c>
      <c r="G39" s="139" t="s">
        <v>415</v>
      </c>
      <c r="H39" s="139" t="s">
        <v>383</v>
      </c>
      <c r="I39" s="139" t="s">
        <v>383</v>
      </c>
      <c r="J39" s="139" t="s">
        <v>384</v>
      </c>
      <c r="K39" s="139" t="s">
        <v>686</v>
      </c>
      <c r="L39" s="136" t="s">
        <v>385</v>
      </c>
      <c r="M39" s="136" t="s">
        <v>884</v>
      </c>
      <c r="N39" s="53"/>
      <c r="O39" s="53"/>
      <c r="P39" s="53"/>
      <c r="Q39" s="53"/>
      <c r="R39" s="53"/>
      <c r="S39" s="53"/>
      <c r="T39" s="53"/>
    </row>
    <row r="40" spans="1:20" ht="12.75" customHeight="1" x14ac:dyDescent="0.2">
      <c r="A40" s="136" t="s">
        <v>885</v>
      </c>
      <c r="B40" s="136" t="s">
        <v>378</v>
      </c>
      <c r="C40" s="139" t="s">
        <v>886</v>
      </c>
      <c r="D40" s="139" t="s">
        <v>723</v>
      </c>
      <c r="E40" s="139" t="s">
        <v>738</v>
      </c>
      <c r="F40" s="139" t="s">
        <v>571</v>
      </c>
      <c r="G40" s="139" t="s">
        <v>415</v>
      </c>
      <c r="H40" s="139" t="s">
        <v>383</v>
      </c>
      <c r="I40" s="139" t="s">
        <v>383</v>
      </c>
      <c r="J40" s="139" t="s">
        <v>384</v>
      </c>
      <c r="K40" s="139" t="s">
        <v>686</v>
      </c>
      <c r="L40" s="136" t="s">
        <v>385</v>
      </c>
      <c r="M40" s="136" t="s">
        <v>887</v>
      </c>
      <c r="N40" s="53"/>
      <c r="O40" s="53"/>
      <c r="P40" s="53"/>
      <c r="Q40" s="53"/>
      <c r="R40" s="53"/>
      <c r="S40" s="53"/>
      <c r="T40" s="53"/>
    </row>
    <row r="41" spans="1:20" ht="12.75" customHeight="1" x14ac:dyDescent="0.2">
      <c r="A41" s="136" t="s">
        <v>888</v>
      </c>
      <c r="B41" s="136" t="s">
        <v>378</v>
      </c>
      <c r="C41" s="139" t="s">
        <v>889</v>
      </c>
      <c r="D41" s="139" t="s">
        <v>382</v>
      </c>
      <c r="E41" s="139" t="s">
        <v>381</v>
      </c>
      <c r="F41" s="139" t="s">
        <v>382</v>
      </c>
      <c r="G41" s="139" t="s">
        <v>686</v>
      </c>
      <c r="H41" s="139" t="s">
        <v>383</v>
      </c>
      <c r="I41" s="139" t="s">
        <v>383</v>
      </c>
      <c r="J41" s="139" t="s">
        <v>384</v>
      </c>
      <c r="K41" s="139" t="s">
        <v>686</v>
      </c>
      <c r="L41" s="136" t="s">
        <v>385</v>
      </c>
      <c r="M41" s="136" t="s">
        <v>890</v>
      </c>
      <c r="N41" s="53"/>
      <c r="O41" s="53"/>
      <c r="P41" s="53"/>
      <c r="Q41" s="53"/>
      <c r="R41" s="53"/>
      <c r="S41" s="53"/>
      <c r="T41" s="53"/>
    </row>
    <row r="42" spans="1:20" ht="12.75" customHeight="1" x14ac:dyDescent="0.2">
      <c r="A42" s="136" t="s">
        <v>891</v>
      </c>
      <c r="B42" s="136" t="s">
        <v>378</v>
      </c>
      <c r="C42" s="139" t="s">
        <v>889</v>
      </c>
      <c r="D42" s="139" t="s">
        <v>382</v>
      </c>
      <c r="E42" s="139" t="s">
        <v>381</v>
      </c>
      <c r="F42" s="139" t="s">
        <v>382</v>
      </c>
      <c r="G42" s="139" t="s">
        <v>686</v>
      </c>
      <c r="H42" s="139" t="s">
        <v>383</v>
      </c>
      <c r="I42" s="139" t="s">
        <v>383</v>
      </c>
      <c r="J42" s="139" t="s">
        <v>384</v>
      </c>
      <c r="K42" s="139" t="s">
        <v>686</v>
      </c>
      <c r="L42" s="136" t="s">
        <v>385</v>
      </c>
      <c r="M42" s="136" t="s">
        <v>894</v>
      </c>
      <c r="N42" s="53"/>
      <c r="O42" s="53"/>
      <c r="P42" s="53"/>
      <c r="Q42" s="53"/>
      <c r="R42" s="53"/>
      <c r="S42" s="53"/>
      <c r="T42" s="53"/>
    </row>
    <row r="43" spans="1:20" ht="12.75" customHeight="1" x14ac:dyDescent="0.2">
      <c r="A43" s="136" t="s">
        <v>896</v>
      </c>
      <c r="B43" s="136" t="s">
        <v>378</v>
      </c>
      <c r="C43" s="139" t="s">
        <v>897</v>
      </c>
      <c r="D43" s="139" t="s">
        <v>723</v>
      </c>
      <c r="E43" s="139" t="s">
        <v>723</v>
      </c>
      <c r="F43" s="139" t="s">
        <v>841</v>
      </c>
      <c r="G43" s="139" t="s">
        <v>415</v>
      </c>
      <c r="H43" s="139" t="s">
        <v>729</v>
      </c>
      <c r="I43" s="139" t="s">
        <v>898</v>
      </c>
      <c r="J43" s="139" t="s">
        <v>384</v>
      </c>
      <c r="K43" s="139" t="s">
        <v>415</v>
      </c>
      <c r="L43" s="136" t="s">
        <v>385</v>
      </c>
      <c r="M43" s="136" t="s">
        <v>899</v>
      </c>
      <c r="N43" s="53"/>
      <c r="O43" s="53"/>
      <c r="P43" s="53"/>
      <c r="Q43" s="53"/>
      <c r="R43" s="53"/>
      <c r="S43" s="53"/>
      <c r="T43" s="53"/>
    </row>
    <row r="44" spans="1:20" ht="12.75" customHeight="1" x14ac:dyDescent="0.2">
      <c r="A44" s="136" t="s">
        <v>900</v>
      </c>
      <c r="B44" s="136" t="s">
        <v>378</v>
      </c>
      <c r="C44" s="139" t="s">
        <v>901</v>
      </c>
      <c r="D44" s="139" t="s">
        <v>391</v>
      </c>
      <c r="E44" s="139" t="s">
        <v>734</v>
      </c>
      <c r="F44" s="139" t="s">
        <v>841</v>
      </c>
      <c r="G44" s="139" t="s">
        <v>415</v>
      </c>
      <c r="H44" s="139" t="s">
        <v>729</v>
      </c>
      <c r="I44" s="139" t="s">
        <v>898</v>
      </c>
      <c r="J44" s="139" t="s">
        <v>384</v>
      </c>
      <c r="K44" s="139" t="s">
        <v>415</v>
      </c>
      <c r="L44" s="136" t="s">
        <v>385</v>
      </c>
      <c r="M44" s="136" t="s">
        <v>735</v>
      </c>
      <c r="N44" s="53"/>
      <c r="O44" s="53"/>
      <c r="P44" s="53"/>
      <c r="Q44" s="53"/>
      <c r="R44" s="53"/>
      <c r="S44" s="53"/>
      <c r="T44" s="53"/>
    </row>
    <row r="45" spans="1:20" ht="12.75" customHeight="1" x14ac:dyDescent="0.2">
      <c r="A45" s="136" t="s">
        <v>902</v>
      </c>
      <c r="B45" s="136" t="s">
        <v>378</v>
      </c>
      <c r="C45" s="139" t="s">
        <v>886</v>
      </c>
      <c r="D45" s="139" t="s">
        <v>734</v>
      </c>
      <c r="E45" s="139" t="s">
        <v>738</v>
      </c>
      <c r="F45" s="139" t="s">
        <v>571</v>
      </c>
      <c r="G45" s="139" t="s">
        <v>415</v>
      </c>
      <c r="H45" s="139" t="s">
        <v>383</v>
      </c>
      <c r="I45" s="139" t="s">
        <v>383</v>
      </c>
      <c r="J45" s="139" t="s">
        <v>384</v>
      </c>
      <c r="K45" s="139" t="s">
        <v>415</v>
      </c>
      <c r="L45" s="136" t="s">
        <v>385</v>
      </c>
      <c r="M45" s="136" t="s">
        <v>903</v>
      </c>
      <c r="N45" s="53"/>
      <c r="O45" s="53"/>
      <c r="P45" s="53"/>
      <c r="Q45" s="53"/>
      <c r="R45" s="53"/>
      <c r="S45" s="53"/>
      <c r="T45" s="53"/>
    </row>
    <row r="46" spans="1:20" ht="12.75" customHeight="1" x14ac:dyDescent="0.2">
      <c r="A46" s="136" t="s">
        <v>904</v>
      </c>
      <c r="B46" s="136" t="s">
        <v>378</v>
      </c>
      <c r="C46" s="139" t="s">
        <v>826</v>
      </c>
      <c r="D46" s="139" t="s">
        <v>738</v>
      </c>
      <c r="E46" s="139" t="s">
        <v>570</v>
      </c>
      <c r="F46" s="139" t="s">
        <v>408</v>
      </c>
      <c r="G46" s="139" t="s">
        <v>686</v>
      </c>
      <c r="H46" s="139" t="s">
        <v>415</v>
      </c>
      <c r="I46" s="139" t="s">
        <v>436</v>
      </c>
      <c r="J46" s="139" t="s">
        <v>384</v>
      </c>
      <c r="K46" s="139" t="s">
        <v>905</v>
      </c>
      <c r="L46" s="136" t="s">
        <v>385</v>
      </c>
      <c r="M46" s="136" t="s">
        <v>906</v>
      </c>
      <c r="N46" s="53"/>
      <c r="O46" s="53"/>
      <c r="P46" s="53"/>
      <c r="Q46" s="53"/>
      <c r="R46" s="53"/>
      <c r="S46" s="53"/>
      <c r="T46" s="53"/>
    </row>
    <row r="47" spans="1:20" ht="12.75" customHeight="1" x14ac:dyDescent="0.2">
      <c r="A47" s="136" t="s">
        <v>907</v>
      </c>
      <c r="B47" s="136" t="s">
        <v>378</v>
      </c>
      <c r="C47" s="139" t="s">
        <v>908</v>
      </c>
      <c r="D47" s="139" t="s">
        <v>909</v>
      </c>
      <c r="E47" s="139" t="s">
        <v>910</v>
      </c>
      <c r="F47" s="139" t="s">
        <v>451</v>
      </c>
      <c r="G47" s="139" t="s">
        <v>452</v>
      </c>
      <c r="H47" s="139" t="s">
        <v>686</v>
      </c>
      <c r="I47" s="139" t="s">
        <v>383</v>
      </c>
      <c r="J47" s="139" t="s">
        <v>384</v>
      </c>
      <c r="K47" s="139" t="s">
        <v>452</v>
      </c>
      <c r="L47" s="136" t="s">
        <v>385</v>
      </c>
      <c r="M47" s="136" t="s">
        <v>730</v>
      </c>
      <c r="N47" s="53"/>
      <c r="O47" s="53"/>
      <c r="P47" s="53"/>
      <c r="Q47" s="53"/>
      <c r="R47" s="53"/>
      <c r="S47" s="53"/>
      <c r="T47" s="53"/>
    </row>
    <row r="48" spans="1:20" ht="12.75" customHeight="1" x14ac:dyDescent="0.2">
      <c r="A48" s="136" t="s">
        <v>911</v>
      </c>
      <c r="B48" s="136" t="s">
        <v>378</v>
      </c>
      <c r="C48" s="139" t="s">
        <v>846</v>
      </c>
      <c r="D48" s="139" t="s">
        <v>883</v>
      </c>
      <c r="E48" s="139" t="s">
        <v>491</v>
      </c>
      <c r="F48" s="139" t="s">
        <v>571</v>
      </c>
      <c r="G48" s="139" t="s">
        <v>415</v>
      </c>
      <c r="H48" s="139" t="s">
        <v>383</v>
      </c>
      <c r="I48" s="139" t="s">
        <v>383</v>
      </c>
      <c r="J48" s="139" t="s">
        <v>384</v>
      </c>
      <c r="K48" s="139" t="s">
        <v>415</v>
      </c>
      <c r="L48" s="136" t="s">
        <v>385</v>
      </c>
      <c r="M48" s="136" t="s">
        <v>912</v>
      </c>
      <c r="N48" s="53"/>
      <c r="O48" s="53"/>
      <c r="P48" s="53"/>
      <c r="Q48" s="53"/>
      <c r="R48" s="53"/>
      <c r="S48" s="53"/>
      <c r="T48" s="53"/>
    </row>
    <row r="49" spans="3:11" x14ac:dyDescent="0.2">
      <c r="C49" s="141"/>
      <c r="D49" s="141"/>
      <c r="E49" s="141"/>
      <c r="F49" s="141"/>
      <c r="G49" s="141"/>
      <c r="H49" s="141"/>
      <c r="I49" s="141"/>
      <c r="J49" s="141"/>
      <c r="K49" s="141"/>
    </row>
    <row r="50" spans="3:11" x14ac:dyDescent="0.2">
      <c r="C50" s="141"/>
      <c r="D50" s="141"/>
      <c r="E50" s="141"/>
      <c r="F50" s="141"/>
      <c r="G50" s="141"/>
      <c r="H50" s="141"/>
      <c r="I50" s="141"/>
      <c r="J50" s="141"/>
      <c r="K50" s="141"/>
    </row>
    <row r="51" spans="3:11" x14ac:dyDescent="0.2">
      <c r="C51" s="141"/>
      <c r="D51" s="141"/>
      <c r="E51" s="141"/>
      <c r="F51" s="141"/>
      <c r="G51" s="141"/>
      <c r="H51" s="141"/>
      <c r="I51" s="141"/>
      <c r="J51" s="141"/>
      <c r="K51" s="141"/>
    </row>
    <row r="52" spans="3:11" x14ac:dyDescent="0.2">
      <c r="C52" s="141"/>
      <c r="D52" s="141"/>
      <c r="E52" s="141"/>
      <c r="F52" s="141"/>
      <c r="G52" s="141"/>
      <c r="H52" s="141"/>
      <c r="I52" s="141"/>
      <c r="J52" s="141"/>
      <c r="K52" s="141"/>
    </row>
    <row r="53" spans="3:11" x14ac:dyDescent="0.2">
      <c r="C53" s="141"/>
      <c r="D53" s="141"/>
      <c r="E53" s="141"/>
      <c r="F53" s="141"/>
      <c r="G53" s="141"/>
      <c r="H53" s="141"/>
      <c r="I53" s="141"/>
      <c r="J53" s="141"/>
      <c r="K53" s="141"/>
    </row>
    <row r="54" spans="3:11" x14ac:dyDescent="0.2">
      <c r="C54" s="141"/>
      <c r="D54" s="141"/>
      <c r="E54" s="141"/>
      <c r="F54" s="141"/>
      <c r="G54" s="141"/>
      <c r="H54" s="141"/>
      <c r="I54" s="141"/>
      <c r="J54" s="141"/>
      <c r="K54" s="141"/>
    </row>
    <row r="55" spans="3:11" x14ac:dyDescent="0.2">
      <c r="C55" s="141"/>
      <c r="D55" s="141"/>
      <c r="E55" s="141"/>
      <c r="F55" s="141"/>
      <c r="G55" s="141"/>
      <c r="H55" s="141"/>
      <c r="I55" s="141"/>
      <c r="J55" s="141"/>
      <c r="K55" s="141"/>
    </row>
    <row r="56" spans="3:11" x14ac:dyDescent="0.2">
      <c r="C56" s="141"/>
      <c r="D56" s="141"/>
      <c r="E56" s="141"/>
      <c r="F56" s="141"/>
      <c r="G56" s="141"/>
      <c r="H56" s="141"/>
      <c r="I56" s="141"/>
      <c r="J56" s="141"/>
      <c r="K56" s="141"/>
    </row>
    <row r="57" spans="3:11" x14ac:dyDescent="0.2">
      <c r="C57" s="141"/>
      <c r="D57" s="141"/>
      <c r="E57" s="141"/>
      <c r="F57" s="141"/>
      <c r="G57" s="141"/>
      <c r="H57" s="141"/>
      <c r="I57" s="141"/>
      <c r="J57" s="141"/>
      <c r="K57" s="141"/>
    </row>
    <row r="58" spans="3:11" x14ac:dyDescent="0.2">
      <c r="C58" s="141"/>
      <c r="D58" s="141"/>
      <c r="E58" s="141"/>
      <c r="F58" s="141"/>
      <c r="G58" s="141"/>
      <c r="H58" s="141"/>
      <c r="I58" s="141"/>
      <c r="J58" s="141"/>
      <c r="K58" s="141"/>
    </row>
    <row r="59" spans="3:11" x14ac:dyDescent="0.2">
      <c r="C59" s="141"/>
      <c r="D59" s="141"/>
      <c r="E59" s="141"/>
      <c r="F59" s="141"/>
      <c r="G59" s="141"/>
      <c r="H59" s="141"/>
      <c r="I59" s="141"/>
      <c r="J59" s="141"/>
      <c r="K59" s="141"/>
    </row>
    <row r="60" spans="3:11" x14ac:dyDescent="0.2">
      <c r="C60" s="141"/>
      <c r="D60" s="141"/>
      <c r="E60" s="141"/>
      <c r="F60" s="141"/>
      <c r="G60" s="141"/>
      <c r="H60" s="141"/>
      <c r="I60" s="141"/>
      <c r="J60" s="141"/>
      <c r="K60" s="141"/>
    </row>
    <row r="61" spans="3:11" x14ac:dyDescent="0.2">
      <c r="C61" s="141"/>
      <c r="D61" s="141"/>
      <c r="E61" s="141"/>
      <c r="F61" s="141"/>
      <c r="G61" s="141"/>
      <c r="H61" s="141"/>
      <c r="I61" s="141"/>
      <c r="J61" s="141"/>
      <c r="K61" s="141"/>
    </row>
    <row r="62" spans="3:11" x14ac:dyDescent="0.2">
      <c r="C62" s="141"/>
      <c r="D62" s="141"/>
      <c r="E62" s="141"/>
      <c r="F62" s="141"/>
      <c r="G62" s="141"/>
      <c r="H62" s="141"/>
      <c r="I62" s="141"/>
      <c r="J62" s="141"/>
      <c r="K62" s="141"/>
    </row>
    <row r="63" spans="3:11" x14ac:dyDescent="0.2">
      <c r="C63" s="141"/>
      <c r="D63" s="141"/>
      <c r="E63" s="141"/>
      <c r="F63" s="141"/>
      <c r="G63" s="141"/>
      <c r="H63" s="141"/>
      <c r="I63" s="141"/>
      <c r="J63" s="141"/>
      <c r="K63" s="141"/>
    </row>
    <row r="64" spans="3:11" x14ac:dyDescent="0.2">
      <c r="C64" s="141"/>
      <c r="D64" s="141"/>
      <c r="E64" s="141"/>
      <c r="F64" s="141"/>
      <c r="G64" s="141"/>
      <c r="H64" s="141"/>
      <c r="I64" s="141"/>
      <c r="J64" s="141"/>
      <c r="K64" s="141"/>
    </row>
    <row r="65" spans="3:11" x14ac:dyDescent="0.2">
      <c r="C65" s="141"/>
      <c r="D65" s="141"/>
      <c r="E65" s="141"/>
      <c r="F65" s="141"/>
      <c r="G65" s="141"/>
      <c r="H65" s="141"/>
      <c r="I65" s="141"/>
      <c r="J65" s="141"/>
      <c r="K65" s="141"/>
    </row>
    <row r="66" spans="3:11" x14ac:dyDescent="0.2">
      <c r="C66" s="141"/>
      <c r="D66" s="141"/>
      <c r="E66" s="141"/>
      <c r="F66" s="141"/>
      <c r="G66" s="141"/>
      <c r="H66" s="141"/>
      <c r="I66" s="141"/>
      <c r="J66" s="141"/>
      <c r="K66" s="141"/>
    </row>
    <row r="67" spans="3:11" x14ac:dyDescent="0.2">
      <c r="C67" s="141"/>
      <c r="D67" s="141"/>
      <c r="E67" s="141"/>
      <c r="F67" s="141"/>
      <c r="G67" s="141"/>
      <c r="H67" s="141"/>
      <c r="I67" s="141"/>
      <c r="J67" s="141"/>
      <c r="K67" s="141"/>
    </row>
    <row r="68" spans="3:11" x14ac:dyDescent="0.2">
      <c r="C68" s="141"/>
      <c r="D68" s="141"/>
      <c r="E68" s="141"/>
      <c r="F68" s="141"/>
      <c r="G68" s="141"/>
      <c r="H68" s="141"/>
      <c r="I68" s="141"/>
      <c r="J68" s="141"/>
      <c r="K68" s="141"/>
    </row>
    <row r="69" spans="3:11" x14ac:dyDescent="0.2">
      <c r="C69" s="141"/>
      <c r="D69" s="141"/>
      <c r="E69" s="141"/>
      <c r="F69" s="141"/>
      <c r="G69" s="141"/>
      <c r="H69" s="141"/>
      <c r="I69" s="141"/>
      <c r="J69" s="141"/>
      <c r="K69" s="141"/>
    </row>
    <row r="70" spans="3:11" x14ac:dyDescent="0.2">
      <c r="C70" s="141"/>
      <c r="D70" s="141"/>
      <c r="E70" s="141"/>
      <c r="F70" s="141"/>
      <c r="G70" s="141"/>
      <c r="H70" s="141"/>
      <c r="I70" s="141"/>
      <c r="J70" s="141"/>
      <c r="K70" s="141"/>
    </row>
    <row r="71" spans="3:11" x14ac:dyDescent="0.2">
      <c r="C71" s="141"/>
      <c r="D71" s="141"/>
      <c r="E71" s="141"/>
      <c r="F71" s="141"/>
      <c r="G71" s="141"/>
      <c r="H71" s="141"/>
      <c r="I71" s="141"/>
      <c r="J71" s="141"/>
      <c r="K71" s="141"/>
    </row>
    <row r="72" spans="3:11" x14ac:dyDescent="0.2">
      <c r="C72" s="141"/>
      <c r="D72" s="141"/>
      <c r="E72" s="141"/>
      <c r="F72" s="141"/>
      <c r="G72" s="141"/>
      <c r="H72" s="141"/>
      <c r="I72" s="141"/>
      <c r="J72" s="141"/>
      <c r="K72" s="141"/>
    </row>
    <row r="73" spans="3:11" x14ac:dyDescent="0.2">
      <c r="C73" s="141"/>
      <c r="D73" s="141"/>
      <c r="E73" s="141"/>
      <c r="F73" s="141"/>
      <c r="G73" s="141"/>
      <c r="H73" s="141"/>
      <c r="I73" s="141"/>
      <c r="J73" s="141"/>
      <c r="K73" s="141"/>
    </row>
    <row r="74" spans="3:11" x14ac:dyDescent="0.2">
      <c r="C74" s="141"/>
      <c r="D74" s="141"/>
      <c r="E74" s="141"/>
      <c r="F74" s="141"/>
      <c r="G74" s="141"/>
      <c r="H74" s="141"/>
      <c r="I74" s="141"/>
      <c r="J74" s="141"/>
      <c r="K74" s="141"/>
    </row>
    <row r="75" spans="3:11" x14ac:dyDescent="0.2">
      <c r="C75" s="141"/>
      <c r="D75" s="141"/>
      <c r="E75" s="141"/>
      <c r="F75" s="141"/>
      <c r="G75" s="141"/>
      <c r="H75" s="141"/>
      <c r="I75" s="141"/>
      <c r="J75" s="141"/>
      <c r="K75" s="141"/>
    </row>
    <row r="76" spans="3:11" x14ac:dyDescent="0.2">
      <c r="C76" s="141"/>
      <c r="D76" s="141"/>
      <c r="E76" s="141"/>
      <c r="F76" s="141"/>
      <c r="G76" s="141"/>
      <c r="H76" s="141"/>
      <c r="I76" s="141"/>
      <c r="J76" s="141"/>
      <c r="K76" s="141"/>
    </row>
    <row r="77" spans="3:11" x14ac:dyDescent="0.2">
      <c r="C77" s="141"/>
      <c r="D77" s="141"/>
      <c r="E77" s="141"/>
      <c r="F77" s="141"/>
      <c r="G77" s="141"/>
      <c r="H77" s="141"/>
      <c r="I77" s="141"/>
      <c r="J77" s="141"/>
      <c r="K77" s="141"/>
    </row>
    <row r="78" spans="3:11" x14ac:dyDescent="0.2">
      <c r="C78" s="141"/>
      <c r="D78" s="141"/>
      <c r="E78" s="141"/>
      <c r="F78" s="141"/>
      <c r="G78" s="141"/>
      <c r="H78" s="141"/>
      <c r="I78" s="141"/>
      <c r="J78" s="141"/>
      <c r="K78" s="141"/>
    </row>
    <row r="79" spans="3:11" x14ac:dyDescent="0.2">
      <c r="C79" s="141"/>
      <c r="D79" s="141"/>
      <c r="E79" s="141"/>
      <c r="F79" s="141"/>
      <c r="G79" s="141"/>
      <c r="H79" s="141"/>
      <c r="I79" s="141"/>
      <c r="J79" s="141"/>
      <c r="K79" s="141"/>
    </row>
    <row r="80" spans="3:11" x14ac:dyDescent="0.2">
      <c r="C80" s="141"/>
      <c r="D80" s="141"/>
      <c r="E80" s="141"/>
      <c r="F80" s="141"/>
      <c r="G80" s="141"/>
      <c r="H80" s="141"/>
      <c r="I80" s="141"/>
      <c r="J80" s="141"/>
      <c r="K80" s="141"/>
    </row>
    <row r="81" spans="3:11" x14ac:dyDescent="0.2">
      <c r="C81" s="141"/>
      <c r="D81" s="141"/>
      <c r="E81" s="141"/>
      <c r="F81" s="141"/>
      <c r="G81" s="141"/>
      <c r="H81" s="141"/>
      <c r="I81" s="141"/>
      <c r="J81" s="141"/>
      <c r="K81" s="141"/>
    </row>
    <row r="82" spans="3:11" x14ac:dyDescent="0.2">
      <c r="C82" s="141"/>
      <c r="D82" s="141"/>
      <c r="E82" s="141"/>
      <c r="F82" s="141"/>
      <c r="G82" s="141"/>
      <c r="H82" s="141"/>
      <c r="I82" s="141"/>
      <c r="J82" s="141"/>
      <c r="K82" s="141"/>
    </row>
    <row r="83" spans="3:11" x14ac:dyDescent="0.2">
      <c r="C83" s="141"/>
      <c r="D83" s="141"/>
      <c r="E83" s="141"/>
      <c r="F83" s="141"/>
      <c r="G83" s="141"/>
      <c r="H83" s="141"/>
      <c r="I83" s="141"/>
      <c r="J83" s="141"/>
      <c r="K83" s="141"/>
    </row>
    <row r="84" spans="3:11" x14ac:dyDescent="0.2">
      <c r="C84" s="141"/>
      <c r="D84" s="141"/>
      <c r="E84" s="141"/>
      <c r="F84" s="141"/>
      <c r="G84" s="141"/>
      <c r="H84" s="141"/>
      <c r="I84" s="141"/>
      <c r="J84" s="141"/>
      <c r="K84" s="141"/>
    </row>
    <row r="85" spans="3:11" x14ac:dyDescent="0.2">
      <c r="C85" s="141"/>
      <c r="D85" s="141"/>
      <c r="E85" s="141"/>
      <c r="F85" s="141"/>
      <c r="G85" s="141"/>
      <c r="H85" s="141"/>
      <c r="I85" s="141"/>
      <c r="J85" s="141"/>
      <c r="K85" s="141"/>
    </row>
    <row r="86" spans="3:11" x14ac:dyDescent="0.2">
      <c r="C86" s="141"/>
      <c r="D86" s="141"/>
      <c r="E86" s="141"/>
      <c r="F86" s="141"/>
      <c r="G86" s="141"/>
      <c r="H86" s="141"/>
      <c r="I86" s="141"/>
      <c r="J86" s="141"/>
      <c r="K86" s="141"/>
    </row>
    <row r="87" spans="3:11" x14ac:dyDescent="0.2">
      <c r="C87" s="141"/>
      <c r="D87" s="141"/>
      <c r="E87" s="141"/>
      <c r="F87" s="141"/>
      <c r="G87" s="141"/>
      <c r="H87" s="141"/>
      <c r="I87" s="141"/>
      <c r="J87" s="141"/>
      <c r="K87" s="141"/>
    </row>
    <row r="88" spans="3:11" x14ac:dyDescent="0.2">
      <c r="C88" s="141"/>
      <c r="D88" s="141"/>
      <c r="E88" s="141"/>
      <c r="F88" s="141"/>
      <c r="G88" s="141"/>
      <c r="H88" s="141"/>
      <c r="I88" s="141"/>
      <c r="J88" s="141"/>
      <c r="K88" s="141"/>
    </row>
    <row r="89" spans="3:11" x14ac:dyDescent="0.2">
      <c r="C89" s="141"/>
      <c r="D89" s="141"/>
      <c r="E89" s="141"/>
      <c r="F89" s="141"/>
      <c r="G89" s="141"/>
      <c r="H89" s="141"/>
      <c r="I89" s="141"/>
      <c r="J89" s="141"/>
      <c r="K89" s="141"/>
    </row>
    <row r="90" spans="3:11" x14ac:dyDescent="0.2">
      <c r="C90" s="141"/>
      <c r="D90" s="141"/>
      <c r="E90" s="141"/>
      <c r="F90" s="141"/>
      <c r="G90" s="141"/>
      <c r="H90" s="141"/>
      <c r="I90" s="141"/>
      <c r="J90" s="141"/>
      <c r="K90" s="141"/>
    </row>
    <row r="91" spans="3:11" x14ac:dyDescent="0.2">
      <c r="C91" s="141"/>
      <c r="D91" s="141"/>
      <c r="E91" s="141"/>
      <c r="F91" s="141"/>
      <c r="G91" s="141"/>
      <c r="H91" s="141"/>
      <c r="I91" s="141"/>
      <c r="J91" s="141"/>
      <c r="K91" s="141"/>
    </row>
    <row r="92" spans="3:11" x14ac:dyDescent="0.2">
      <c r="C92" s="141"/>
      <c r="D92" s="141"/>
      <c r="E92" s="141"/>
      <c r="F92" s="141"/>
      <c r="G92" s="141"/>
      <c r="H92" s="141"/>
      <c r="I92" s="141"/>
      <c r="J92" s="141"/>
      <c r="K92" s="141"/>
    </row>
    <row r="93" spans="3:11" x14ac:dyDescent="0.2">
      <c r="C93" s="141"/>
      <c r="D93" s="141"/>
      <c r="E93" s="141"/>
      <c r="F93" s="141"/>
      <c r="G93" s="141"/>
      <c r="H93" s="141"/>
      <c r="I93" s="141"/>
      <c r="J93" s="141"/>
      <c r="K93" s="141"/>
    </row>
    <row r="94" spans="3:11" x14ac:dyDescent="0.2">
      <c r="C94" s="141"/>
      <c r="D94" s="141"/>
      <c r="E94" s="141"/>
      <c r="F94" s="141"/>
      <c r="G94" s="141"/>
      <c r="H94" s="141"/>
      <c r="I94" s="141"/>
      <c r="J94" s="141"/>
      <c r="K94" s="141"/>
    </row>
    <row r="95" spans="3:11" x14ac:dyDescent="0.2">
      <c r="C95" s="141"/>
      <c r="D95" s="141"/>
      <c r="E95" s="141"/>
      <c r="F95" s="141"/>
      <c r="G95" s="141"/>
      <c r="H95" s="141"/>
      <c r="I95" s="141"/>
      <c r="J95" s="141"/>
      <c r="K95" s="141"/>
    </row>
    <row r="96" spans="3:11" x14ac:dyDescent="0.2">
      <c r="C96" s="141"/>
      <c r="D96" s="141"/>
      <c r="E96" s="141"/>
      <c r="F96" s="141"/>
      <c r="G96" s="141"/>
      <c r="H96" s="141"/>
      <c r="I96" s="141"/>
      <c r="J96" s="141"/>
      <c r="K96" s="141"/>
    </row>
    <row r="97" spans="3:11" x14ac:dyDescent="0.2">
      <c r="C97" s="141"/>
      <c r="D97" s="141"/>
      <c r="E97" s="141"/>
      <c r="F97" s="141"/>
      <c r="G97" s="141"/>
      <c r="H97" s="141"/>
      <c r="I97" s="141"/>
      <c r="J97" s="141"/>
      <c r="K97" s="141"/>
    </row>
    <row r="98" spans="3:11" x14ac:dyDescent="0.2">
      <c r="C98" s="141"/>
      <c r="D98" s="141"/>
      <c r="E98" s="141"/>
      <c r="F98" s="141"/>
      <c r="G98" s="141"/>
      <c r="H98" s="141"/>
      <c r="I98" s="141"/>
      <c r="J98" s="141"/>
      <c r="K98" s="141"/>
    </row>
    <row r="99" spans="3:11" x14ac:dyDescent="0.2">
      <c r="C99" s="141"/>
      <c r="D99" s="141"/>
      <c r="E99" s="141"/>
      <c r="F99" s="141"/>
      <c r="G99" s="141"/>
      <c r="H99" s="141"/>
      <c r="I99" s="141"/>
      <c r="J99" s="141"/>
      <c r="K99" s="141"/>
    </row>
    <row r="100" spans="3:11" x14ac:dyDescent="0.2">
      <c r="C100" s="141"/>
      <c r="D100" s="141"/>
      <c r="E100" s="141"/>
      <c r="F100" s="141"/>
      <c r="G100" s="141"/>
      <c r="H100" s="141"/>
      <c r="I100" s="141"/>
      <c r="J100" s="141"/>
      <c r="K100" s="141"/>
    </row>
    <row r="101" spans="3:11" x14ac:dyDescent="0.2">
      <c r="C101" s="141"/>
      <c r="D101" s="141"/>
      <c r="E101" s="141"/>
      <c r="F101" s="141"/>
      <c r="G101" s="141"/>
      <c r="H101" s="141"/>
      <c r="I101" s="141"/>
      <c r="J101" s="141"/>
      <c r="K101" s="141"/>
    </row>
    <row r="102" spans="3:11" x14ac:dyDescent="0.2">
      <c r="C102" s="141"/>
      <c r="D102" s="141"/>
      <c r="E102" s="141"/>
      <c r="F102" s="141"/>
      <c r="G102" s="141"/>
      <c r="H102" s="141"/>
      <c r="I102" s="141"/>
      <c r="J102" s="141"/>
      <c r="K102" s="141"/>
    </row>
    <row r="103" spans="3:11" x14ac:dyDescent="0.2">
      <c r="C103" s="141"/>
      <c r="D103" s="141"/>
      <c r="E103" s="141"/>
      <c r="F103" s="141"/>
      <c r="G103" s="141"/>
      <c r="H103" s="141"/>
      <c r="I103" s="141"/>
      <c r="J103" s="141"/>
      <c r="K103" s="141"/>
    </row>
    <row r="104" spans="3:11" x14ac:dyDescent="0.2">
      <c r="C104" s="141"/>
      <c r="D104" s="141"/>
      <c r="E104" s="141"/>
      <c r="F104" s="141"/>
      <c r="G104" s="141"/>
      <c r="H104" s="141"/>
      <c r="I104" s="141"/>
      <c r="J104" s="141"/>
      <c r="K104" s="141"/>
    </row>
    <row r="105" spans="3:11" x14ac:dyDescent="0.2">
      <c r="C105" s="141"/>
      <c r="D105" s="141"/>
      <c r="E105" s="141"/>
      <c r="F105" s="141"/>
      <c r="G105" s="141"/>
      <c r="H105" s="141"/>
      <c r="I105" s="141"/>
      <c r="J105" s="141"/>
      <c r="K105" s="141"/>
    </row>
    <row r="106" spans="3:11" x14ac:dyDescent="0.2">
      <c r="C106" s="141"/>
      <c r="D106" s="141"/>
      <c r="E106" s="141"/>
      <c r="F106" s="141"/>
      <c r="G106" s="141"/>
      <c r="H106" s="141"/>
      <c r="I106" s="141"/>
      <c r="J106" s="141"/>
      <c r="K106" s="14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8"/>
  <sheetViews>
    <sheetView workbookViewId="0">
      <pane ySplit="1" topLeftCell="A2" activePane="bottomLeft" state="frozen"/>
      <selection pane="bottomLeft" activeCell="C14" sqref="C14"/>
    </sheetView>
  </sheetViews>
  <sheetFormatPr defaultColWidth="14.42578125" defaultRowHeight="12.75" x14ac:dyDescent="0.2"/>
  <cols>
    <col min="1" max="1" width="45.140625" style="226" bestFit="1" customWidth="1"/>
    <col min="2" max="2" width="16" style="226" bestFit="1" customWidth="1"/>
    <col min="3" max="3" width="26.42578125" style="226" bestFit="1" customWidth="1"/>
    <col min="4" max="4" width="6.140625" style="226" customWidth="1"/>
    <col min="5" max="5" width="6" style="226" customWidth="1"/>
    <col min="6" max="6" width="4" style="226" bestFit="1" customWidth="1"/>
    <col min="7" max="7" width="23.5703125" style="226" bestFit="1" customWidth="1"/>
    <col min="8" max="8" width="2.28515625" style="226" customWidth="1"/>
    <col min="9" max="9" width="25" style="226" bestFit="1" customWidth="1"/>
    <col min="10" max="10" width="35.5703125" style="226" bestFit="1" customWidth="1"/>
    <col min="11" max="11" width="162.7109375" style="226" customWidth="1"/>
    <col min="12" max="16384" width="14.42578125" style="226"/>
  </cols>
  <sheetData>
    <row r="1" spans="1:24" x14ac:dyDescent="0.2">
      <c r="A1" s="216" t="s">
        <v>38</v>
      </c>
      <c r="B1" s="216" t="s">
        <v>396</v>
      </c>
      <c r="C1" s="216" t="s">
        <v>397</v>
      </c>
      <c r="D1" s="216" t="s">
        <v>398</v>
      </c>
      <c r="E1" s="216" t="s">
        <v>399</v>
      </c>
      <c r="F1" s="216" t="s">
        <v>400</v>
      </c>
      <c r="G1" s="216" t="s">
        <v>401</v>
      </c>
      <c r="H1" s="216" t="s">
        <v>402</v>
      </c>
      <c r="I1" s="216" t="s">
        <v>403</v>
      </c>
      <c r="J1" s="216" t="s">
        <v>404</v>
      </c>
      <c r="K1" s="216" t="s">
        <v>405</v>
      </c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</row>
    <row r="2" spans="1:24" x14ac:dyDescent="0.2">
      <c r="A2" s="217">
        <v>0</v>
      </c>
      <c r="B2" s="217" t="s">
        <v>418</v>
      </c>
      <c r="C2" s="217" t="s">
        <v>419</v>
      </c>
      <c r="D2" s="217">
        <v>0</v>
      </c>
      <c r="E2" s="217">
        <v>0</v>
      </c>
      <c r="F2" s="217">
        <v>0</v>
      </c>
      <c r="G2" s="217">
        <v>0</v>
      </c>
      <c r="H2" s="217">
        <v>1</v>
      </c>
      <c r="I2" s="217" t="s">
        <v>420</v>
      </c>
      <c r="J2" s="217"/>
      <c r="K2" s="227" t="str">
        <f t="shared" ref="K2:K217" si="0">CONCATENATE("SpellData.create(",A2,",",CHAR(34),C2,CHAR(34),",",D2,",",E2,",",F2,",",G2,",",H2,",",I2,")",J2,";")</f>
        <v>SpellData.create(0,"Dummy",0,0,0,0,1,ORDER_TYPE_IMMEDIATE);</v>
      </c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</row>
    <row r="3" spans="1:24" x14ac:dyDescent="0.2">
      <c r="A3" s="217" t="s">
        <v>468</v>
      </c>
      <c r="B3" s="217" t="s">
        <v>471</v>
      </c>
      <c r="C3" s="217" t="s">
        <v>472</v>
      </c>
      <c r="D3" s="217">
        <v>0</v>
      </c>
      <c r="E3" s="217">
        <v>0</v>
      </c>
      <c r="F3" s="217">
        <v>1</v>
      </c>
      <c r="G3" s="217">
        <v>0</v>
      </c>
      <c r="H3" s="217">
        <v>1</v>
      </c>
      <c r="I3" s="217" t="s">
        <v>420</v>
      </c>
      <c r="J3" s="217"/>
      <c r="K3" s="227" t="str">
        <f t="shared" si="0"/>
        <v>SpellData.create(SIDATTACKLL,"Leech Attack",0,0,1,0,1,ORDER_TYPE_IMMEDIATE);</v>
      </c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</row>
    <row r="4" spans="1:24" x14ac:dyDescent="0.2">
      <c r="A4" s="217" t="s">
        <v>488</v>
      </c>
      <c r="B4" s="217" t="s">
        <v>73</v>
      </c>
      <c r="C4" s="217" t="s">
        <v>494</v>
      </c>
      <c r="D4" s="217">
        <v>0</v>
      </c>
      <c r="E4" s="217">
        <v>0</v>
      </c>
      <c r="F4" s="217">
        <v>1</v>
      </c>
      <c r="G4" s="217">
        <v>0</v>
      </c>
      <c r="H4" s="217">
        <v>1</v>
      </c>
      <c r="I4" s="217" t="s">
        <v>500</v>
      </c>
      <c r="J4" s="217"/>
      <c r="K4" s="227" t="str">
        <f t="shared" si="0"/>
        <v>SpellData.create(SID_GENERAL_STUN,"Stun",0,0,1,0,1,ORDER_TYPE_TARGET);</v>
      </c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</row>
    <row r="5" spans="1:24" x14ac:dyDescent="0.2">
      <c r="A5" s="217" t="s">
        <v>506</v>
      </c>
      <c r="B5" s="217" t="s">
        <v>507</v>
      </c>
      <c r="C5" s="217" t="s">
        <v>511</v>
      </c>
      <c r="D5" s="217">
        <v>0</v>
      </c>
      <c r="E5" s="217">
        <v>0</v>
      </c>
      <c r="F5" s="217">
        <v>5</v>
      </c>
      <c r="G5" s="217">
        <v>852581</v>
      </c>
      <c r="H5" s="217">
        <v>1</v>
      </c>
      <c r="I5" s="217" t="s">
        <v>420</v>
      </c>
      <c r="J5" s="217"/>
      <c r="K5" s="227" t="str">
        <f t="shared" si="0"/>
        <v>SpellData.create(SID_HAUNT,"Haunt",0,0,5,852581,1,ORDER_TYPE_IMMEDIATE);</v>
      </c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</row>
    <row r="6" spans="1:24" x14ac:dyDescent="0.2">
      <c r="A6" s="217" t="s">
        <v>518</v>
      </c>
      <c r="B6" s="217" t="s">
        <v>519</v>
      </c>
      <c r="C6" s="217" t="s">
        <v>520</v>
      </c>
      <c r="D6" s="217">
        <v>0</v>
      </c>
      <c r="E6" s="217">
        <v>0</v>
      </c>
      <c r="F6" s="217">
        <v>5</v>
      </c>
      <c r="G6" s="217" t="s">
        <v>527</v>
      </c>
      <c r="H6" s="217">
        <v>1</v>
      </c>
      <c r="I6" s="217" t="s">
        <v>420</v>
      </c>
      <c r="J6" s="217"/>
      <c r="K6" s="227" t="str">
        <f t="shared" si="0"/>
        <v>SpellData.create(SIDHEALTESTER,"Fuck Around",0,0,5,OrderId("channel"),1,ORDER_TYPE_IMMEDIATE);</v>
      </c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</row>
    <row r="7" spans="1:24" x14ac:dyDescent="0.2">
      <c r="A7" s="218" t="s">
        <v>535</v>
      </c>
      <c r="B7" s="218" t="s">
        <v>549</v>
      </c>
      <c r="C7" s="218" t="s">
        <v>550</v>
      </c>
      <c r="D7" s="218">
        <v>30</v>
      </c>
      <c r="E7" s="218">
        <v>0</v>
      </c>
      <c r="F7" s="218">
        <v>7</v>
      </c>
      <c r="G7" s="218">
        <v>852055</v>
      </c>
      <c r="H7" s="218">
        <v>1</v>
      </c>
      <c r="I7" s="218" t="s">
        <v>420</v>
      </c>
      <c r="J7" s="218"/>
      <c r="K7" s="227" t="str">
        <f t="shared" si="0"/>
        <v>SpellData.create(SIDSHIELDBLOCK,"Shield Block",30,0,7,852055,1,ORDER_TYPE_IMMEDIATE);</v>
      </c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</row>
    <row r="8" spans="1:24" x14ac:dyDescent="0.2">
      <c r="A8" s="218" t="s">
        <v>697</v>
      </c>
      <c r="B8" s="218" t="s">
        <v>462</v>
      </c>
      <c r="C8" s="218" t="s">
        <v>698</v>
      </c>
      <c r="D8" s="218">
        <v>20</v>
      </c>
      <c r="E8" s="218">
        <v>0</v>
      </c>
      <c r="F8" s="218">
        <v>8</v>
      </c>
      <c r="G8" s="218">
        <v>852488</v>
      </c>
      <c r="H8" s="218">
        <v>1</v>
      </c>
      <c r="I8" s="218" t="s">
        <v>420</v>
      </c>
      <c r="J8" s="218"/>
      <c r="K8" s="227" t="str">
        <f t="shared" si="0"/>
        <v>SpellData.create(SIDSUNFIRESTORM,"Sunfire Storm",20,0,8,852488,1,ORDER_TYPE_IMMEDIATE);</v>
      </c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</row>
    <row r="9" spans="1:24" x14ac:dyDescent="0.2">
      <c r="A9" s="218" t="s">
        <v>700</v>
      </c>
      <c r="B9" s="218" t="s">
        <v>22</v>
      </c>
      <c r="C9" s="218" t="s">
        <v>701</v>
      </c>
      <c r="D9" s="218">
        <v>10</v>
      </c>
      <c r="E9" s="218">
        <v>0</v>
      </c>
      <c r="F9" s="218">
        <v>2</v>
      </c>
      <c r="G9" s="218">
        <v>852480</v>
      </c>
      <c r="H9" s="218">
        <v>1</v>
      </c>
      <c r="I9" s="218" t="s">
        <v>500</v>
      </c>
      <c r="J9" s="218" t="s">
        <v>702</v>
      </c>
      <c r="K9" s="227" t="str">
        <f t="shared" si="0"/>
        <v>SpellData.create(SIDARCANESHOCK,"Arcane Shock",10,0,2,852480,1,ORDER_TYPE_TARGET).setCCC2(17,0,2).setCCC3(24,0,2);</v>
      </c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</row>
    <row r="10" spans="1:24" x14ac:dyDescent="0.2">
      <c r="A10" s="218" t="s">
        <v>703</v>
      </c>
      <c r="B10" s="218" t="s">
        <v>23</v>
      </c>
      <c r="C10" s="218" t="s">
        <v>704</v>
      </c>
      <c r="D10" s="218">
        <v>0</v>
      </c>
      <c r="E10" s="218">
        <v>0</v>
      </c>
      <c r="F10" s="218">
        <v>14</v>
      </c>
      <c r="G10" s="218">
        <v>852128</v>
      </c>
      <c r="H10" s="218">
        <v>1</v>
      </c>
      <c r="I10" s="218" t="s">
        <v>500</v>
      </c>
      <c r="J10" s="218" t="s">
        <v>705</v>
      </c>
      <c r="K10" s="227" t="str">
        <f t="shared" si="0"/>
        <v>SpellData.create(SIDDISCORD,"Discord",0,0,14,852128,1,ORDER_TYPE_TARGET).setCCC2(0,0,12).setCCC3(0,0,10);</v>
      </c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</row>
    <row r="11" spans="1:24" x14ac:dyDescent="0.2">
      <c r="A11" s="218" t="s">
        <v>706</v>
      </c>
      <c r="B11" s="218" t="s">
        <v>664</v>
      </c>
      <c r="C11" s="218" t="s">
        <v>708</v>
      </c>
      <c r="D11" s="218">
        <v>0</v>
      </c>
      <c r="E11" s="218">
        <v>0</v>
      </c>
      <c r="F11" s="218">
        <v>30</v>
      </c>
      <c r="G11" s="218">
        <v>852090</v>
      </c>
      <c r="H11" s="218">
        <v>1</v>
      </c>
      <c r="I11" s="218" t="s">
        <v>420</v>
      </c>
      <c r="J11" s="218"/>
      <c r="K11" s="227" t="str">
        <f t="shared" si="0"/>
        <v>SpellData.create(SIDSHIELDOFSINDOREI,"Shield of Sindorei",0,0,30,852090,1,ORDER_TYPE_IMMEDIATE);</v>
      </c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</row>
    <row r="12" spans="1:24" x14ac:dyDescent="0.2">
      <c r="A12" s="219" t="s">
        <v>712</v>
      </c>
      <c r="B12" s="219" t="s">
        <v>24</v>
      </c>
      <c r="C12" s="219" t="s">
        <v>473</v>
      </c>
      <c r="D12" s="219">
        <v>0</v>
      </c>
      <c r="E12" s="219">
        <v>0</v>
      </c>
      <c r="F12" s="219">
        <v>1.5</v>
      </c>
      <c r="G12" s="219" t="s">
        <v>715</v>
      </c>
      <c r="H12" s="219">
        <v>1</v>
      </c>
      <c r="I12" s="219" t="s">
        <v>500</v>
      </c>
      <c r="J12" s="219"/>
      <c r="K12" s="227" t="str">
        <f t="shared" si="0"/>
        <v>SpellData.create(SID_LACERATE,"Lacerate",0,0,1.5,OrderId("coldarrowstarg"),1,ORDER_TYPE_TARGET);</v>
      </c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</row>
    <row r="13" spans="1:24" x14ac:dyDescent="0.2">
      <c r="A13" s="219" t="s">
        <v>748</v>
      </c>
      <c r="B13" s="219" t="s">
        <v>749</v>
      </c>
      <c r="C13" s="219" t="s">
        <v>751</v>
      </c>
      <c r="D13" s="219">
        <v>0</v>
      </c>
      <c r="E13" s="219">
        <v>0</v>
      </c>
      <c r="F13" s="219">
        <v>5</v>
      </c>
      <c r="G13" s="219" t="s">
        <v>752</v>
      </c>
      <c r="H13" s="219">
        <v>1</v>
      </c>
      <c r="I13" s="219" t="s">
        <v>420</v>
      </c>
      <c r="J13" s="219"/>
      <c r="K13" s="227" t="str">
        <f t="shared" si="0"/>
        <v>SpellData.create(SID_SAVAGE_ROAR,"Savage Roar",0,0,5,OrderId("purge"),1,ORDER_TYPE_IMMEDIATE);</v>
      </c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</row>
    <row r="14" spans="1:24" x14ac:dyDescent="0.2">
      <c r="A14" s="219" t="s">
        <v>753</v>
      </c>
      <c r="B14" s="219" t="s">
        <v>754</v>
      </c>
      <c r="C14" s="219" t="s">
        <v>755</v>
      </c>
      <c r="D14" s="219">
        <v>0</v>
      </c>
      <c r="E14" s="219">
        <v>0</v>
      </c>
      <c r="F14" s="219">
        <v>1</v>
      </c>
      <c r="G14" s="219" t="s">
        <v>756</v>
      </c>
      <c r="H14" s="219">
        <v>1</v>
      </c>
      <c r="I14" s="219" t="s">
        <v>420</v>
      </c>
      <c r="J14" s="219"/>
      <c r="K14" s="227" t="str">
        <f t="shared" si="0"/>
        <v>SpellData.create(SID_FOREST_CURE,"Forest Cure",0,0,1,OrderId("deathcoil"),1,ORDER_TYPE_IMMEDIATE);</v>
      </c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</row>
    <row r="15" spans="1:24" x14ac:dyDescent="0.2">
      <c r="A15" s="219" t="s">
        <v>757</v>
      </c>
      <c r="B15" s="219" t="s">
        <v>718</v>
      </c>
      <c r="C15" s="219" t="s">
        <v>758</v>
      </c>
      <c r="D15" s="219">
        <v>0</v>
      </c>
      <c r="E15" s="219">
        <v>0</v>
      </c>
      <c r="F15" s="219">
        <v>15</v>
      </c>
      <c r="G15" s="219" t="s">
        <v>759</v>
      </c>
      <c r="H15" s="219">
        <v>1</v>
      </c>
      <c r="I15" s="219" t="s">
        <v>420</v>
      </c>
      <c r="J15" s="219"/>
      <c r="K15" s="227" t="str">
        <f t="shared" si="0"/>
        <v>SpellData.create(SID_NATURAL_REFLEX,"Natural Reflex",0,0,15,OrderId("dispel"),1,ORDER_TYPE_IMMEDIATE);</v>
      </c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</row>
    <row r="16" spans="1:24" x14ac:dyDescent="0.2">
      <c r="A16" s="219" t="s">
        <v>760</v>
      </c>
      <c r="B16" s="219" t="s">
        <v>761</v>
      </c>
      <c r="C16" s="219" t="s">
        <v>762</v>
      </c>
      <c r="D16" s="219">
        <v>0</v>
      </c>
      <c r="E16" s="219">
        <v>0</v>
      </c>
      <c r="F16" s="219">
        <v>60</v>
      </c>
      <c r="G16" s="219" t="s">
        <v>763</v>
      </c>
      <c r="H16" s="219">
        <v>1</v>
      </c>
      <c r="I16" s="219" t="s">
        <v>420</v>
      </c>
      <c r="J16" s="219"/>
      <c r="K16" s="227" t="str">
        <f t="shared" si="0"/>
        <v>SpellData.create(SID_SURVIVAL_INSTINCTS,"Survival Instincts",0,0,60,OrderId("cripple"),1,ORDER_TYPE_IMMEDIATE);</v>
      </c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</row>
    <row r="17" spans="1:24" x14ac:dyDescent="0.2">
      <c r="A17" s="220" t="s">
        <v>764</v>
      </c>
      <c r="B17" s="220" t="s">
        <v>296</v>
      </c>
      <c r="C17" s="220" t="s">
        <v>767</v>
      </c>
      <c r="D17" s="220">
        <v>50</v>
      </c>
      <c r="E17" s="220">
        <v>0</v>
      </c>
      <c r="F17" s="220">
        <v>1</v>
      </c>
      <c r="G17" s="220" t="s">
        <v>763</v>
      </c>
      <c r="H17" s="220">
        <v>1</v>
      </c>
      <c r="I17" s="220" t="s">
        <v>500</v>
      </c>
      <c r="J17" s="220"/>
      <c r="K17" s="227" t="str">
        <f t="shared" si="0"/>
        <v>SpellData.create(SIDLIFEBLOOM,"Life Bloom",50,0,1,OrderId("cripple"),1,ORDER_TYPE_TARGET);</v>
      </c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</row>
    <row r="18" spans="1:24" x14ac:dyDescent="0.2">
      <c r="A18" s="220" t="s">
        <v>768</v>
      </c>
      <c r="B18" s="220" t="s">
        <v>118</v>
      </c>
      <c r="C18" s="220" t="s">
        <v>485</v>
      </c>
      <c r="D18" s="220">
        <v>75</v>
      </c>
      <c r="E18" s="220">
        <v>0</v>
      </c>
      <c r="F18" s="220">
        <v>1</v>
      </c>
      <c r="G18" s="220" t="s">
        <v>769</v>
      </c>
      <c r="H18" s="220">
        <v>1</v>
      </c>
      <c r="I18" s="220" t="s">
        <v>500</v>
      </c>
      <c r="J18" s="220" t="s">
        <v>770</v>
      </c>
      <c r="K18" s="227" t="str">
        <f t="shared" si="0"/>
        <v>SpellData.create(SIDREJUVENATION,"Rejuvenation",75,0,1,OrderId("rejuvination"),1,ORDER_TYPE_TARGET).setCCC2(110,0,1).setCCC3(145,0,1);</v>
      </c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</row>
    <row r="19" spans="1:24" x14ac:dyDescent="0.2">
      <c r="A19" s="220" t="s">
        <v>771</v>
      </c>
      <c r="B19" s="220" t="s">
        <v>765</v>
      </c>
      <c r="C19" s="220" t="s">
        <v>492</v>
      </c>
      <c r="D19" s="220">
        <v>100</v>
      </c>
      <c r="E19" s="220">
        <v>3</v>
      </c>
      <c r="F19" s="220">
        <v>0</v>
      </c>
      <c r="G19" s="220" t="s">
        <v>773</v>
      </c>
      <c r="H19" s="220">
        <v>1</v>
      </c>
      <c r="I19" s="220" t="s">
        <v>500</v>
      </c>
      <c r="J19" s="220" t="s">
        <v>774</v>
      </c>
      <c r="K19" s="227" t="str">
        <f t="shared" si="0"/>
        <v>SpellData.create(SIDREGROWTH,"Regrowth",100,3,0,OrderId("healingwave"),1,ORDER_TYPE_TARGET).setCCC2(120,3,0).setCCC3(140,3,0);</v>
      </c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</row>
    <row r="20" spans="1:24" x14ac:dyDescent="0.2">
      <c r="A20" s="220" t="s">
        <v>775</v>
      </c>
      <c r="B20" s="220" t="s">
        <v>125</v>
      </c>
      <c r="C20" s="220" t="s">
        <v>776</v>
      </c>
      <c r="D20" s="220">
        <v>150</v>
      </c>
      <c r="E20" s="220">
        <v>0</v>
      </c>
      <c r="F20" s="220">
        <v>11</v>
      </c>
      <c r="G20" s="220" t="s">
        <v>777</v>
      </c>
      <c r="H20" s="220">
        <v>1</v>
      </c>
      <c r="I20" s="220" t="s">
        <v>500</v>
      </c>
      <c r="J20" s="220"/>
      <c r="K20" s="227" t="str">
        <f t="shared" si="0"/>
        <v>SpellData.create(SIDSWIFTMEND,"Swift Mend",150,0,11,OrderId("replenishlife"),1,ORDER_TYPE_TARGET);</v>
      </c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</row>
    <row r="21" spans="1:24" x14ac:dyDescent="0.2">
      <c r="A21" s="220" t="s">
        <v>778</v>
      </c>
      <c r="B21" s="220" t="s">
        <v>127</v>
      </c>
      <c r="C21" s="220" t="s">
        <v>499</v>
      </c>
      <c r="D21" s="220">
        <v>200</v>
      </c>
      <c r="E21" s="220">
        <v>8</v>
      </c>
      <c r="F21" s="220">
        <v>40</v>
      </c>
      <c r="G21" s="220" t="s">
        <v>779</v>
      </c>
      <c r="H21" s="220">
        <v>1</v>
      </c>
      <c r="I21" s="220" t="s">
        <v>420</v>
      </c>
      <c r="J21" s="220"/>
      <c r="K21" s="227" t="str">
        <f t="shared" si="0"/>
        <v>SpellData.create(SIDTRANQUILITY,"Tranquility",200,8,40,OrderId("tranquility"),1,ORDER_TYPE_IMMEDIATE);</v>
      </c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</row>
    <row r="22" spans="1:24" x14ac:dyDescent="0.2">
      <c r="A22" s="220" t="s">
        <v>782</v>
      </c>
      <c r="B22" s="220" t="s">
        <v>127</v>
      </c>
      <c r="C22" s="220" t="s">
        <v>499</v>
      </c>
      <c r="D22" s="220">
        <v>200</v>
      </c>
      <c r="E22" s="220">
        <v>8</v>
      </c>
      <c r="F22" s="220">
        <v>1</v>
      </c>
      <c r="G22" s="220" t="s">
        <v>527</v>
      </c>
      <c r="H22" s="220">
        <v>1</v>
      </c>
      <c r="I22" s="220" t="s">
        <v>420</v>
      </c>
      <c r="J22" s="220"/>
      <c r="K22" s="227" t="str">
        <f t="shared" si="0"/>
        <v>SpellData.create(SIDTRANQUILITY1,"Tranquility",200,8,1,OrderId("channel"),1,ORDER_TYPE_IMMEDIATE);</v>
      </c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</row>
    <row r="23" spans="1:24" x14ac:dyDescent="0.2">
      <c r="A23" s="221" t="s">
        <v>785</v>
      </c>
      <c r="B23" s="221" t="s">
        <v>128</v>
      </c>
      <c r="C23" s="221" t="s">
        <v>787</v>
      </c>
      <c r="D23" s="221">
        <v>50</v>
      </c>
      <c r="E23" s="221">
        <v>0</v>
      </c>
      <c r="F23" s="221">
        <v>3.5</v>
      </c>
      <c r="G23" s="221" t="s">
        <v>789</v>
      </c>
      <c r="H23" s="221">
        <v>1</v>
      </c>
      <c r="I23" s="221" t="s">
        <v>500</v>
      </c>
      <c r="J23" s="221"/>
      <c r="K23" s="227" t="str">
        <f t="shared" si="0"/>
        <v>SpellData.create(SIDFLASHLIGHT,"Flash Light",50,0,3.5,OrderId("innerfire"),1,ORDER_TYPE_TARGET);</v>
      </c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</row>
    <row r="24" spans="1:24" x14ac:dyDescent="0.2">
      <c r="A24" s="221" t="s">
        <v>790</v>
      </c>
      <c r="B24" s="221" t="s">
        <v>128</v>
      </c>
      <c r="C24" s="221" t="s">
        <v>787</v>
      </c>
      <c r="D24" s="221">
        <v>50</v>
      </c>
      <c r="E24" s="221">
        <v>0</v>
      </c>
      <c r="F24" s="221">
        <v>2.2000000000000002</v>
      </c>
      <c r="G24" s="221" t="s">
        <v>763</v>
      </c>
      <c r="H24" s="221">
        <v>1</v>
      </c>
      <c r="I24" s="221" t="s">
        <v>500</v>
      </c>
      <c r="J24" s="221"/>
      <c r="K24" s="227" t="str">
        <f t="shared" si="0"/>
        <v>SpellData.create(SIDFLASHLIGHT1,"Flash Light",50,0,2.2,OrderId("cripple"),1,ORDER_TYPE_TARGET);</v>
      </c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</row>
    <row r="25" spans="1:24" x14ac:dyDescent="0.2">
      <c r="A25" s="221" t="s">
        <v>791</v>
      </c>
      <c r="B25" s="221" t="s">
        <v>342</v>
      </c>
      <c r="C25" s="221" t="s">
        <v>521</v>
      </c>
      <c r="D25" s="221">
        <v>100</v>
      </c>
      <c r="E25" s="221">
        <v>2.6</v>
      </c>
      <c r="F25" s="221">
        <v>0</v>
      </c>
      <c r="G25" s="221" t="s">
        <v>792</v>
      </c>
      <c r="H25" s="221">
        <v>1</v>
      </c>
      <c r="I25" s="221" t="s">
        <v>500</v>
      </c>
      <c r="J25" s="221" t="s">
        <v>793</v>
      </c>
      <c r="K25" s="227" t="str">
        <f t="shared" si="0"/>
        <v>SpellData.create(SIDHOLYLIGHT,"Holy Light",100,2.6,0,OrderId("holybolt"),1,ORDER_TYPE_TARGET).setCCC2(115,2.6,0).setCCC3(130,2.6,0);</v>
      </c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</row>
    <row r="26" spans="1:24" x14ac:dyDescent="0.2">
      <c r="A26" s="221" t="s">
        <v>794</v>
      </c>
      <c r="B26" s="221" t="s">
        <v>342</v>
      </c>
      <c r="C26" s="221" t="s">
        <v>521</v>
      </c>
      <c r="D26" s="221">
        <v>0</v>
      </c>
      <c r="E26" s="221">
        <v>0</v>
      </c>
      <c r="F26" s="221">
        <v>1</v>
      </c>
      <c r="G26" s="221" t="s">
        <v>795</v>
      </c>
      <c r="H26" s="221">
        <v>1</v>
      </c>
      <c r="I26" s="221" t="s">
        <v>500</v>
      </c>
      <c r="J26" s="221"/>
      <c r="K26" s="227" t="str">
        <f t="shared" si="0"/>
        <v>SpellData.create(SIDHOLYLIGHT1,"Holy Light",0,0,1,OrderId("curse"),1,ORDER_TYPE_TARGET);</v>
      </c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</row>
    <row r="27" spans="1:24" x14ac:dyDescent="0.2">
      <c r="A27" s="221" t="s">
        <v>796</v>
      </c>
      <c r="B27" s="221" t="s">
        <v>313</v>
      </c>
      <c r="C27" s="221" t="s">
        <v>797</v>
      </c>
      <c r="D27" s="221">
        <v>100</v>
      </c>
      <c r="E27" s="221">
        <v>0</v>
      </c>
      <c r="F27" s="221">
        <v>15</v>
      </c>
      <c r="G27" s="221" t="s">
        <v>798</v>
      </c>
      <c r="H27" s="221">
        <v>1</v>
      </c>
      <c r="I27" s="221" t="s">
        <v>500</v>
      </c>
      <c r="J27" s="221" t="s">
        <v>799</v>
      </c>
      <c r="K27" s="227" t="str">
        <f t="shared" si="0"/>
        <v>SpellData.create(SIDHOLYSHOCK,"Holy Shock",100,0,15,OrderId("resurrection"),1,ORDER_TYPE_TARGET).setCCC2(150,0,15).setCCC3(200,0,15);</v>
      </c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</row>
    <row r="28" spans="1:24" x14ac:dyDescent="0.2">
      <c r="A28" s="221" t="s">
        <v>801</v>
      </c>
      <c r="B28" s="221" t="s">
        <v>314</v>
      </c>
      <c r="C28" s="221" t="s">
        <v>802</v>
      </c>
      <c r="D28" s="221">
        <v>50</v>
      </c>
      <c r="E28" s="221">
        <v>0</v>
      </c>
      <c r="F28" s="221">
        <v>20</v>
      </c>
      <c r="G28" s="221" t="s">
        <v>803</v>
      </c>
      <c r="H28" s="221">
        <v>1</v>
      </c>
      <c r="I28" s="221" t="s">
        <v>420</v>
      </c>
      <c r="J28" s="221" t="s">
        <v>804</v>
      </c>
      <c r="K28" s="227" t="str">
        <f t="shared" si="0"/>
        <v>SpellData.create(SIDDIVINEFAVOR,"Divine Favor",50,0,20,OrderId("massteleport"),1,ORDER_TYPE_IMMEDIATE).setCCC2(50,0,18).setCCC3(50,0,16);</v>
      </c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</row>
    <row r="29" spans="1:24" x14ac:dyDescent="0.2">
      <c r="A29" s="221" t="s">
        <v>806</v>
      </c>
      <c r="B29" s="221" t="s">
        <v>807</v>
      </c>
      <c r="C29" s="221" t="s">
        <v>808</v>
      </c>
      <c r="D29" s="221">
        <v>10</v>
      </c>
      <c r="E29" s="221">
        <v>0</v>
      </c>
      <c r="F29" s="221">
        <v>10</v>
      </c>
      <c r="G29" s="221" t="s">
        <v>809</v>
      </c>
      <c r="H29" s="221">
        <v>1</v>
      </c>
      <c r="I29" s="221" t="s">
        <v>500</v>
      </c>
      <c r="J29" s="221"/>
      <c r="K29" s="227" t="str">
        <f t="shared" si="0"/>
        <v>SpellData.create(SIDBEACONOFLIGHT,"Beacon of Light",10,0,10,OrderId("summonphoenix"),1,ORDER_TYPE_TARGET);</v>
      </c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</row>
    <row r="30" spans="1:24" x14ac:dyDescent="0.2">
      <c r="A30" s="222" t="s">
        <v>811</v>
      </c>
      <c r="B30" s="222" t="s">
        <v>343</v>
      </c>
      <c r="C30" s="222" t="s">
        <v>524</v>
      </c>
      <c r="D30" s="222">
        <v>75</v>
      </c>
      <c r="E30" s="222">
        <v>0</v>
      </c>
      <c r="F30" s="222">
        <v>1</v>
      </c>
      <c r="G30" s="222">
        <v>852063</v>
      </c>
      <c r="H30" s="222">
        <v>1</v>
      </c>
      <c r="I30" s="222" t="s">
        <v>500</v>
      </c>
      <c r="J30" s="222" t="s">
        <v>848</v>
      </c>
      <c r="K30" s="227" t="str">
        <f t="shared" si="0"/>
        <v>SpellData.create(SIDHEAL,"Heal",75,0,1,852063,1,ORDER_TYPE_TARGET).setCCC2(100,0,1).setCCC3(125,0,1);</v>
      </c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</row>
    <row r="31" spans="1:24" x14ac:dyDescent="0.2">
      <c r="A31" s="222" t="s">
        <v>849</v>
      </c>
      <c r="B31" s="222" t="s">
        <v>329</v>
      </c>
      <c r="C31" s="222" t="s">
        <v>528</v>
      </c>
      <c r="D31" s="222">
        <v>100</v>
      </c>
      <c r="E31" s="222">
        <v>2.4</v>
      </c>
      <c r="F31" s="222">
        <v>0</v>
      </c>
      <c r="G31" s="222" t="s">
        <v>850</v>
      </c>
      <c r="H31" s="222">
        <v>1</v>
      </c>
      <c r="I31" s="222" t="s">
        <v>851</v>
      </c>
      <c r="J31" s="222" t="s">
        <v>853</v>
      </c>
      <c r="K31" s="227" t="str">
        <f t="shared" si="0"/>
        <v>SpellData.create(SIDPRAYEROFHEALING,"Prayer of Healing",100,2.4,0,OrderId("blizzard"),1,ORDER_TYPE_POINT).setCCC2(100,2.1,0).setCCC3(100,1.8,0);</v>
      </c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</row>
    <row r="32" spans="1:24" x14ac:dyDescent="0.2">
      <c r="A32" s="222" t="s">
        <v>858</v>
      </c>
      <c r="B32" s="222" t="s">
        <v>859</v>
      </c>
      <c r="C32" s="222" t="s">
        <v>532</v>
      </c>
      <c r="D32" s="222">
        <v>100</v>
      </c>
      <c r="E32" s="222">
        <v>0</v>
      </c>
      <c r="F32" s="222">
        <v>4</v>
      </c>
      <c r="G32" s="222">
        <v>852055</v>
      </c>
      <c r="H32" s="222">
        <v>1</v>
      </c>
      <c r="I32" s="222" t="s">
        <v>500</v>
      </c>
      <c r="J32" s="222" t="s">
        <v>861</v>
      </c>
      <c r="K32" s="227" t="str">
        <f t="shared" si="0"/>
        <v>SpellData.create(SIDSHIELD,"Shield",100,0,4,852055,1,ORDER_TYPE_TARGET).setCCC2(125,0,4).setCCC3(150,0,4);</v>
      </c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</row>
    <row r="33" spans="1:24" x14ac:dyDescent="0.2">
      <c r="A33" s="222" t="s">
        <v>864</v>
      </c>
      <c r="B33" s="222" t="s">
        <v>859</v>
      </c>
      <c r="C33" s="222" t="s">
        <v>532</v>
      </c>
      <c r="D33" s="222">
        <v>0</v>
      </c>
      <c r="E33" s="222">
        <v>0</v>
      </c>
      <c r="F33" s="222">
        <v>0</v>
      </c>
      <c r="G33" s="222">
        <v>1</v>
      </c>
      <c r="H33" s="222">
        <v>1</v>
      </c>
      <c r="I33" s="222" t="s">
        <v>500</v>
      </c>
      <c r="J33" s="222"/>
      <c r="K33" s="227" t="str">
        <f t="shared" si="0"/>
        <v>SpellData.create(BID_SHIELD,"Shield",0,0,0,1,1,ORDER_TYPE_TARGET);</v>
      </c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</row>
    <row r="34" spans="1:24" x14ac:dyDescent="0.2">
      <c r="A34" s="222" t="s">
        <v>867</v>
      </c>
      <c r="B34" s="222" t="s">
        <v>330</v>
      </c>
      <c r="C34" s="222" t="s">
        <v>869</v>
      </c>
      <c r="D34" s="222">
        <v>75</v>
      </c>
      <c r="E34" s="222">
        <v>0</v>
      </c>
      <c r="F34" s="222">
        <v>9</v>
      </c>
      <c r="G34" s="222">
        <v>852075</v>
      </c>
      <c r="H34" s="222">
        <v>1</v>
      </c>
      <c r="I34" s="222" t="s">
        <v>500</v>
      </c>
      <c r="J34" s="222" t="s">
        <v>872</v>
      </c>
      <c r="K34" s="227" t="str">
        <f t="shared" si="0"/>
        <v>SpellData.create(SIDPRAYEROFMENDING,"Prayer of Mending",75,0,9,852075,1,ORDER_TYPE_TARGET).setCCC2(85,0,7).setCCC3(95,0,5);</v>
      </c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</row>
    <row r="35" spans="1:24" x14ac:dyDescent="0.2">
      <c r="A35" s="222" t="s">
        <v>874</v>
      </c>
      <c r="B35" s="222" t="s">
        <v>876</v>
      </c>
      <c r="C35" s="222" t="s">
        <v>877</v>
      </c>
      <c r="D35" s="222">
        <v>45</v>
      </c>
      <c r="E35" s="222">
        <v>0</v>
      </c>
      <c r="F35" s="222">
        <v>3</v>
      </c>
      <c r="G35" s="222">
        <v>852057</v>
      </c>
      <c r="H35" s="222">
        <v>1</v>
      </c>
      <c r="I35" s="222" t="s">
        <v>500</v>
      </c>
      <c r="J35" s="222" t="s">
        <v>878</v>
      </c>
      <c r="K35" s="227" t="str">
        <f t="shared" si="0"/>
        <v>SpellData.create(SIDDISPEL,"Dispel",45,0,3,852057,1,ORDER_TYPE_TARGET).setCCC2(60,0,3).setCCC3(75,0,3);</v>
      </c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</row>
    <row r="36" spans="1:24" x14ac:dyDescent="0.2">
      <c r="A36" s="223" t="s">
        <v>881</v>
      </c>
      <c r="B36" s="223" t="s">
        <v>351</v>
      </c>
      <c r="C36" s="223" t="s">
        <v>892</v>
      </c>
      <c r="D36" s="223">
        <v>4</v>
      </c>
      <c r="E36" s="223">
        <v>0</v>
      </c>
      <c r="F36" s="223">
        <v>5</v>
      </c>
      <c r="G36" s="223" t="s">
        <v>893</v>
      </c>
      <c r="H36" s="223">
        <v>1</v>
      </c>
      <c r="I36" s="223" t="s">
        <v>500</v>
      </c>
      <c r="J36" s="223" t="s">
        <v>895</v>
      </c>
      <c r="K36" s="227" t="str">
        <f t="shared" si="0"/>
        <v>SpellData.create(SIDDARKARROW,"Black Arrow",4,0,5,OrderId("thunderbolt"),1,ORDER_TYPE_TARGET).setCCC2(5,0,5).setCCC2(6,0,5);</v>
      </c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</row>
    <row r="37" spans="1:24" x14ac:dyDescent="0.2">
      <c r="A37" s="223" t="s">
        <v>913</v>
      </c>
      <c r="B37" s="223" t="s">
        <v>352</v>
      </c>
      <c r="C37" s="223" t="s">
        <v>914</v>
      </c>
      <c r="D37" s="223">
        <v>0</v>
      </c>
      <c r="E37" s="223">
        <v>0</v>
      </c>
      <c r="F37" s="223">
        <v>13</v>
      </c>
      <c r="G37" s="223" t="s">
        <v>915</v>
      </c>
      <c r="H37" s="223">
        <v>1</v>
      </c>
      <c r="I37" s="223" t="s">
        <v>420</v>
      </c>
      <c r="J37" s="223"/>
      <c r="K37" s="227" t="str">
        <f t="shared" si="0"/>
        <v>SpellData.create(SIDCONCERNTRATION,"Concerntration",0,0,13,OrderId("thunderclap"),1,ORDER_TYPE_IMMEDIATE);</v>
      </c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</row>
    <row r="38" spans="1:24" x14ac:dyDescent="0.2">
      <c r="A38" s="223" t="s">
        <v>916</v>
      </c>
      <c r="B38" s="223" t="s">
        <v>353</v>
      </c>
      <c r="C38" s="223" t="s">
        <v>917</v>
      </c>
      <c r="D38" s="223">
        <v>0</v>
      </c>
      <c r="E38" s="223">
        <v>0</v>
      </c>
      <c r="F38" s="223">
        <v>16</v>
      </c>
      <c r="G38" s="223" t="s">
        <v>850</v>
      </c>
      <c r="H38" s="223">
        <v>1</v>
      </c>
      <c r="I38" s="223" t="s">
        <v>851</v>
      </c>
      <c r="J38" s="223" t="s">
        <v>918</v>
      </c>
      <c r="K38" s="227" t="str">
        <f t="shared" si="0"/>
        <v>SpellData.create(SIDFREEZINGTRAP,"Freezing Trap",0,0,16,OrderId("blizzard"),1,ORDER_TYPE_POINT).setCCC2(0,0,13).setCCC3(0,0,10);</v>
      </c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</row>
    <row r="39" spans="1:24" x14ac:dyDescent="0.2">
      <c r="A39" s="223" t="s">
        <v>919</v>
      </c>
      <c r="B39" s="223" t="s">
        <v>920</v>
      </c>
      <c r="C39" s="223" t="s">
        <v>921</v>
      </c>
      <c r="D39" s="223">
        <v>0</v>
      </c>
      <c r="E39" s="223">
        <v>0</v>
      </c>
      <c r="F39" s="223">
        <v>1</v>
      </c>
      <c r="G39" s="223" t="s">
        <v>922</v>
      </c>
      <c r="H39" s="223">
        <v>1</v>
      </c>
      <c r="I39" s="223" t="s">
        <v>420</v>
      </c>
      <c r="J39" s="223"/>
      <c r="K39" s="227" t="str">
        <f t="shared" si="0"/>
        <v>SpellData.create(SIDPOWEROFABOMINATION,"Power of Abomination",0,0,1,OID_IMMOLATIONON,1,ORDER_TYPE_IMMEDIATE);</v>
      </c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</row>
    <row r="40" spans="1:24" x14ac:dyDescent="0.2">
      <c r="A40" s="223" t="s">
        <v>923</v>
      </c>
      <c r="B40" s="223" t="s">
        <v>924</v>
      </c>
      <c r="C40" s="223" t="s">
        <v>925</v>
      </c>
      <c r="D40" s="223">
        <v>0</v>
      </c>
      <c r="E40" s="223">
        <v>0</v>
      </c>
      <c r="F40" s="223">
        <v>5</v>
      </c>
      <c r="G40" s="223" t="s">
        <v>926</v>
      </c>
      <c r="H40" s="223">
        <v>1</v>
      </c>
      <c r="I40" s="223" t="s">
        <v>420</v>
      </c>
      <c r="J40" s="223"/>
      <c r="K40" s="227" t="str">
        <f t="shared" si="0"/>
        <v>SpellData.create(SIDDEATHPACT,"Death Pact",0,0,5,OrderId("stomp"),1,ORDER_TYPE_IMMEDIATE);</v>
      </c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</row>
    <row r="41" spans="1:24" x14ac:dyDescent="0.2">
      <c r="A41" s="223" t="s">
        <v>927</v>
      </c>
      <c r="B41" s="223" t="s">
        <v>928</v>
      </c>
      <c r="C41" s="223" t="s">
        <v>929</v>
      </c>
      <c r="D41" s="223">
        <v>50</v>
      </c>
      <c r="E41" s="223">
        <v>0</v>
      </c>
      <c r="F41" s="223">
        <v>60</v>
      </c>
      <c r="G41" s="223">
        <v>852503</v>
      </c>
      <c r="H41" s="223">
        <v>1</v>
      </c>
      <c r="I41" s="223" t="s">
        <v>420</v>
      </c>
      <c r="J41" s="223" t="s">
        <v>930</v>
      </c>
      <c r="K41" s="227" t="str">
        <f t="shared" si="0"/>
        <v>SpellData.create(SIDSUMMONGHOUL,"Summon Ghoul",50,0,60,852503,1,ORDER_TYPE_IMMEDIATE).setCCC2(0,0,45).setCCC3(0,0,30);</v>
      </c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</row>
    <row r="42" spans="1:24" x14ac:dyDescent="0.2">
      <c r="A42" s="223" t="s">
        <v>933</v>
      </c>
      <c r="B42" s="223" t="s">
        <v>357</v>
      </c>
      <c r="C42" s="223" t="s">
        <v>934</v>
      </c>
      <c r="D42" s="223">
        <v>0</v>
      </c>
      <c r="E42" s="223">
        <v>0</v>
      </c>
      <c r="F42" s="223">
        <v>1</v>
      </c>
      <c r="G42" s="223">
        <v>0</v>
      </c>
      <c r="H42" s="223">
        <v>1</v>
      </c>
      <c r="I42" s="223" t="s">
        <v>420</v>
      </c>
      <c r="J42" s="223"/>
      <c r="K42" s="227" t="str">
        <f t="shared" si="0"/>
        <v>SpellData.create(SIDLIFELEECH,"Life Leech",0,0,1,0,1,ORDER_TYPE_IMMEDIATE);</v>
      </c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</row>
    <row r="43" spans="1:24" x14ac:dyDescent="0.2">
      <c r="A43" s="224" t="s">
        <v>935</v>
      </c>
      <c r="B43" s="224" t="s">
        <v>345</v>
      </c>
      <c r="C43" s="224" t="s">
        <v>936</v>
      </c>
      <c r="D43" s="224">
        <v>0</v>
      </c>
      <c r="E43" s="224">
        <v>0</v>
      </c>
      <c r="F43" s="224">
        <v>1</v>
      </c>
      <c r="G43" s="224" t="s">
        <v>922</v>
      </c>
      <c r="H43" s="224">
        <v>1</v>
      </c>
      <c r="I43" s="224" t="s">
        <v>420</v>
      </c>
      <c r="J43" s="224"/>
      <c r="K43" s="227" t="str">
        <f t="shared" si="0"/>
        <v>SpellData.create(SIDHEROICSTRIKE,"Heroic Strike",0,0,1,OID_IMMOLATIONON,1,ORDER_TYPE_IMMEDIATE);</v>
      </c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</row>
    <row r="44" spans="1:24" x14ac:dyDescent="0.2">
      <c r="A44" s="224" t="s">
        <v>937</v>
      </c>
      <c r="B44" s="224" t="s">
        <v>346</v>
      </c>
      <c r="C44" s="224" t="s">
        <v>938</v>
      </c>
      <c r="D44" s="224">
        <v>30</v>
      </c>
      <c r="E44" s="224">
        <v>0</v>
      </c>
      <c r="F44" s="224">
        <v>6</v>
      </c>
      <c r="G44" s="224" t="s">
        <v>939</v>
      </c>
      <c r="H44" s="224">
        <v>1</v>
      </c>
      <c r="I44" s="224" t="s">
        <v>500</v>
      </c>
      <c r="J44" s="224"/>
      <c r="K44" s="227" t="str">
        <f t="shared" si="0"/>
        <v>SpellData.create(SIDREND,"Rend",30,0,6,OrderId("whirlwind"),1,ORDER_TYPE_TARGET);</v>
      </c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</row>
    <row r="45" spans="1:24" x14ac:dyDescent="0.2">
      <c r="A45" s="224" t="s">
        <v>940</v>
      </c>
      <c r="B45" s="224" t="s">
        <v>941</v>
      </c>
      <c r="C45" s="224" t="s">
        <v>942</v>
      </c>
      <c r="D45" s="224">
        <v>0</v>
      </c>
      <c r="E45" s="224">
        <v>0</v>
      </c>
      <c r="F45" s="224">
        <v>3.5</v>
      </c>
      <c r="G45" s="224" t="s">
        <v>943</v>
      </c>
      <c r="H45" s="224">
        <v>1</v>
      </c>
      <c r="I45" s="224" t="s">
        <v>500</v>
      </c>
      <c r="J45" s="224"/>
      <c r="K45" s="227" t="str">
        <f t="shared" si="0"/>
        <v>SpellData.create(SIDOVERPOWER,"Overpower",0,0,3.5,OrderId("windwalk"),1,ORDER_TYPE_TARGET);</v>
      </c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</row>
    <row r="46" spans="1:24" x14ac:dyDescent="0.2">
      <c r="A46" s="224" t="s">
        <v>944</v>
      </c>
      <c r="B46" s="224" t="s">
        <v>348</v>
      </c>
      <c r="C46" s="224" t="s">
        <v>945</v>
      </c>
      <c r="D46" s="224">
        <v>15</v>
      </c>
      <c r="E46" s="224">
        <v>0</v>
      </c>
      <c r="F46" s="224">
        <v>9</v>
      </c>
      <c r="G46" s="224" t="s">
        <v>946</v>
      </c>
      <c r="H46" s="224">
        <v>1</v>
      </c>
      <c r="I46" s="224" t="s">
        <v>500</v>
      </c>
      <c r="J46" s="224" t="s">
        <v>947</v>
      </c>
      <c r="K46" s="227" t="str">
        <f t="shared" si="0"/>
        <v>SpellData.create(SIDMORTALSTRIKE,"Mortal Strike",15,0,9,OrderId("drunkenhaze"),1,ORDER_TYPE_TARGET).setCCC2(25,0,8).setCCC3(35,0,7);</v>
      </c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</row>
    <row r="47" spans="1:24" x14ac:dyDescent="0.2">
      <c r="A47" s="224" t="s">
        <v>948</v>
      </c>
      <c r="B47" s="224" t="s">
        <v>349</v>
      </c>
      <c r="C47" s="224" t="s">
        <v>949</v>
      </c>
      <c r="D47" s="224">
        <v>0</v>
      </c>
      <c r="E47" s="224">
        <v>0</v>
      </c>
      <c r="F47" s="224">
        <v>1</v>
      </c>
      <c r="G47" s="224" t="s">
        <v>803</v>
      </c>
      <c r="H47" s="224">
        <v>1</v>
      </c>
      <c r="I47" s="224" t="s">
        <v>500</v>
      </c>
      <c r="J47" s="224"/>
      <c r="K47" s="227" t="str">
        <f t="shared" si="0"/>
        <v>SpellData.create(SIDEXECUTELEARN,"Execute",0,0,1,OrderId("massteleport"),1,ORDER_TYPE_TARGET);</v>
      </c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</row>
    <row r="48" spans="1:24" x14ac:dyDescent="0.2">
      <c r="A48" s="224" t="s">
        <v>950</v>
      </c>
      <c r="B48" s="224" t="s">
        <v>349</v>
      </c>
      <c r="C48" s="224" t="s">
        <v>949</v>
      </c>
      <c r="D48" s="224">
        <v>0</v>
      </c>
      <c r="E48" s="224">
        <v>0</v>
      </c>
      <c r="F48" s="224">
        <v>1</v>
      </c>
      <c r="G48" s="224" t="s">
        <v>951</v>
      </c>
      <c r="H48" s="224">
        <v>1</v>
      </c>
      <c r="I48" s="224" t="s">
        <v>500</v>
      </c>
      <c r="J48" s="224"/>
      <c r="K48" s="227" t="str">
        <f t="shared" si="0"/>
        <v>SpellData.create(SIDEXECUTESTART,"Execute",0,0,1,OrderId("spiritwolf"),1,ORDER_TYPE_TARGET);</v>
      </c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</row>
    <row r="49" spans="1:24" x14ac:dyDescent="0.2">
      <c r="A49" s="224" t="s">
        <v>954</v>
      </c>
      <c r="B49" s="224" t="s">
        <v>349</v>
      </c>
      <c r="C49" s="224" t="s">
        <v>949</v>
      </c>
      <c r="D49" s="224">
        <v>0</v>
      </c>
      <c r="E49" s="224">
        <v>0</v>
      </c>
      <c r="F49" s="224">
        <v>1</v>
      </c>
      <c r="G49" s="224" t="s">
        <v>926</v>
      </c>
      <c r="H49" s="224">
        <v>1</v>
      </c>
      <c r="I49" s="224" t="s">
        <v>500</v>
      </c>
      <c r="J49" s="224"/>
      <c r="K49" s="227" t="str">
        <f t="shared" si="0"/>
        <v>SpellData.create(SIDEXECUTE1,"Execute",0,0,1,OrderId("stomp"),1,ORDER_TYPE_TARGET);</v>
      </c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</row>
    <row r="50" spans="1:24" x14ac:dyDescent="0.2">
      <c r="A50" s="224" t="s">
        <v>957</v>
      </c>
      <c r="B50" s="224" t="s">
        <v>349</v>
      </c>
      <c r="C50" s="224" t="s">
        <v>949</v>
      </c>
      <c r="D50" s="224">
        <v>0</v>
      </c>
      <c r="E50" s="224">
        <v>0</v>
      </c>
      <c r="F50" s="224">
        <v>1</v>
      </c>
      <c r="G50" s="224" t="s">
        <v>958</v>
      </c>
      <c r="H50" s="224">
        <v>1</v>
      </c>
      <c r="I50" s="224" t="s">
        <v>500</v>
      </c>
      <c r="J50" s="224"/>
      <c r="K50" s="227" t="str">
        <f t="shared" si="0"/>
        <v>SpellData.create(SIDEXECUTE2,"Execute",0,0,1,OrderId("slow"),1,ORDER_TYPE_TARGET);</v>
      </c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</row>
    <row r="51" spans="1:24" x14ac:dyDescent="0.2">
      <c r="A51" s="224" t="s">
        <v>959</v>
      </c>
      <c r="B51" s="224" t="s">
        <v>349</v>
      </c>
      <c r="C51" s="224" t="s">
        <v>949</v>
      </c>
      <c r="D51" s="224">
        <v>0</v>
      </c>
      <c r="E51" s="224">
        <v>0</v>
      </c>
      <c r="F51" s="224">
        <v>1</v>
      </c>
      <c r="G51" s="224" t="s">
        <v>527</v>
      </c>
      <c r="H51" s="224">
        <v>1</v>
      </c>
      <c r="I51" s="224" t="s">
        <v>500</v>
      </c>
      <c r="J51" s="224"/>
      <c r="K51" s="227" t="str">
        <f t="shared" si="0"/>
        <v>SpellData.create(SIDEXECUTE3,"Execute",0,0,1,OrderId("channel"),1,ORDER_TYPE_TARGET);</v>
      </c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</row>
    <row r="52" spans="1:24" x14ac:dyDescent="0.2">
      <c r="A52" s="224" t="s">
        <v>960</v>
      </c>
      <c r="B52" s="224" t="s">
        <v>349</v>
      </c>
      <c r="C52" s="224" t="s">
        <v>949</v>
      </c>
      <c r="D52" s="224">
        <v>0</v>
      </c>
      <c r="E52" s="224">
        <v>0</v>
      </c>
      <c r="F52" s="224">
        <v>1</v>
      </c>
      <c r="G52" s="224" t="s">
        <v>961</v>
      </c>
      <c r="H52" s="224">
        <v>1</v>
      </c>
      <c r="I52" s="224" t="s">
        <v>500</v>
      </c>
      <c r="J52" s="224"/>
      <c r="K52" s="227" t="str">
        <f t="shared" si="0"/>
        <v>SpellData.create(SIDEXECUTE4,"Execute",0,0,1,OrderId("voodoo"),1,ORDER_TYPE_TARGET);</v>
      </c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</row>
    <row r="53" spans="1:24" x14ac:dyDescent="0.2">
      <c r="A53" s="224" t="s">
        <v>962</v>
      </c>
      <c r="B53" s="224" t="s">
        <v>349</v>
      </c>
      <c r="C53" s="224" t="s">
        <v>949</v>
      </c>
      <c r="D53" s="224">
        <v>0</v>
      </c>
      <c r="E53" s="224">
        <v>0</v>
      </c>
      <c r="F53" s="224">
        <v>1</v>
      </c>
      <c r="G53" s="224" t="s">
        <v>963</v>
      </c>
      <c r="H53" s="224">
        <v>1</v>
      </c>
      <c r="I53" s="224" t="s">
        <v>500</v>
      </c>
      <c r="J53" s="224"/>
      <c r="K53" s="227" t="str">
        <f t="shared" si="0"/>
        <v>SpellData.create(SIDEXECUTEEND,"Execute",0,0,1,OrderId("frostarmor"),1,ORDER_TYPE_TARGET);</v>
      </c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</row>
    <row r="54" spans="1:24" x14ac:dyDescent="0.2">
      <c r="A54" s="225" t="s">
        <v>964</v>
      </c>
      <c r="B54" s="225" t="s">
        <v>577</v>
      </c>
      <c r="C54" s="225" t="s">
        <v>543</v>
      </c>
      <c r="D54" s="225">
        <v>15</v>
      </c>
      <c r="E54" s="225">
        <v>2</v>
      </c>
      <c r="F54" s="225">
        <v>0</v>
      </c>
      <c r="G54" s="225" t="s">
        <v>966</v>
      </c>
      <c r="H54" s="225">
        <v>1</v>
      </c>
      <c r="I54" s="225" t="s">
        <v>500</v>
      </c>
      <c r="J54" s="225" t="s">
        <v>967</v>
      </c>
      <c r="K54" s="227" t="str">
        <f t="shared" si="0"/>
        <v>SpellData.create(SIDFROSTBOLT,"Frost Bolt",15,2,0,OrderId("heal"),1,ORDER_TYPE_TARGET).setCCC2(30,2,0).setCCC3(45,2,0);</v>
      </c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</row>
    <row r="55" spans="1:24" x14ac:dyDescent="0.2">
      <c r="A55" s="225" t="s">
        <v>969</v>
      </c>
      <c r="B55" s="225" t="s">
        <v>674</v>
      </c>
      <c r="C55" s="225" t="s">
        <v>547</v>
      </c>
      <c r="D55" s="225">
        <v>100</v>
      </c>
      <c r="E55" s="225">
        <v>5</v>
      </c>
      <c r="F55" s="225">
        <v>0</v>
      </c>
      <c r="G55" s="225" t="s">
        <v>850</v>
      </c>
      <c r="H55" s="225">
        <v>1</v>
      </c>
      <c r="I55" s="225" t="s">
        <v>851</v>
      </c>
      <c r="J55" s="225"/>
      <c r="K55" s="227" t="str">
        <f t="shared" si="0"/>
        <v>SpellData.create(SIDBLIZZARD,"Blizzard",100,5,0,OrderId("blizzard"),1,ORDER_TYPE_POINT);</v>
      </c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</row>
    <row r="56" spans="1:24" x14ac:dyDescent="0.2">
      <c r="A56" s="225" t="s">
        <v>970</v>
      </c>
      <c r="B56" s="225" t="s">
        <v>674</v>
      </c>
      <c r="C56" s="225" t="s">
        <v>547</v>
      </c>
      <c r="D56" s="225">
        <v>170</v>
      </c>
      <c r="E56" s="225">
        <v>0</v>
      </c>
      <c r="F56" s="225">
        <v>5</v>
      </c>
      <c r="G56" s="225" t="s">
        <v>850</v>
      </c>
      <c r="H56" s="225">
        <v>1</v>
      </c>
      <c r="I56" s="225" t="s">
        <v>851</v>
      </c>
      <c r="J56" s="225"/>
      <c r="K56" s="227" t="str">
        <f t="shared" si="0"/>
        <v>SpellData.create(SIDBLIZZARD1,"Blizzard",170,0,5,OrderId("blizzard"),1,ORDER_TYPE_POINT);</v>
      </c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</row>
    <row r="57" spans="1:24" x14ac:dyDescent="0.2">
      <c r="A57" s="225" t="s">
        <v>971</v>
      </c>
      <c r="B57" s="225" t="s">
        <v>675</v>
      </c>
      <c r="C57" s="225" t="s">
        <v>973</v>
      </c>
      <c r="D57" s="225">
        <v>70</v>
      </c>
      <c r="E57" s="225">
        <v>0</v>
      </c>
      <c r="F57" s="225">
        <v>15</v>
      </c>
      <c r="G57" s="225" t="s">
        <v>974</v>
      </c>
      <c r="H57" s="225">
        <v>1</v>
      </c>
      <c r="I57" s="225" t="s">
        <v>420</v>
      </c>
      <c r="J57" s="225"/>
      <c r="K57" s="227" t="str">
        <f t="shared" si="0"/>
        <v>SpellData.create(SIDFROSTNOVA,"Frost Nova",70,0,15,OrderId("frostnova"),1,ORDER_TYPE_IMMEDIATE);</v>
      </c>
      <c r="L57" s="225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</row>
    <row r="58" spans="1:24" x14ac:dyDescent="0.2">
      <c r="A58" s="225" t="s">
        <v>975</v>
      </c>
      <c r="B58" s="225" t="s">
        <v>676</v>
      </c>
      <c r="C58" s="225" t="s">
        <v>976</v>
      </c>
      <c r="D58" s="225">
        <v>25</v>
      </c>
      <c r="E58" s="225">
        <v>0</v>
      </c>
      <c r="F58" s="225">
        <v>30</v>
      </c>
      <c r="G58" s="225" t="s">
        <v>977</v>
      </c>
      <c r="H58" s="225">
        <v>1</v>
      </c>
      <c r="I58" s="225" t="s">
        <v>500</v>
      </c>
      <c r="J58" s="225" t="s">
        <v>978</v>
      </c>
      <c r="K58" s="227" t="str">
        <f t="shared" si="0"/>
        <v>SpellData.create(SIDPOLYMORPH,"Polymorph",25,0,30,OrderId("polymorph"),1,ORDER_TYPE_TARGET).setCCC2(25,0,22).setCCC3(25,0,14);</v>
      </c>
      <c r="L58" s="225"/>
      <c r="M58" s="225"/>
      <c r="N58" s="225"/>
      <c r="O58" s="225"/>
      <c r="P58" s="225"/>
      <c r="Q58" s="225"/>
      <c r="R58" s="225"/>
      <c r="S58" s="225"/>
      <c r="T58" s="225"/>
      <c r="U58" s="225"/>
      <c r="V58" s="225"/>
      <c r="W58" s="225"/>
      <c r="X58" s="225"/>
    </row>
    <row r="59" spans="1:24" x14ac:dyDescent="0.2">
      <c r="A59" s="225" t="s">
        <v>979</v>
      </c>
      <c r="B59" s="225" t="s">
        <v>676</v>
      </c>
      <c r="C59" s="225" t="s">
        <v>976</v>
      </c>
      <c r="D59" s="225">
        <v>25</v>
      </c>
      <c r="E59" s="225">
        <v>0</v>
      </c>
      <c r="F59" s="225">
        <v>5</v>
      </c>
      <c r="G59" s="225" t="s">
        <v>980</v>
      </c>
      <c r="H59" s="225">
        <v>1</v>
      </c>
      <c r="I59" s="225" t="s">
        <v>500</v>
      </c>
      <c r="J59" s="225"/>
      <c r="K59" s="227" t="str">
        <f t="shared" si="0"/>
        <v>SpellData.create(SIDPOLYMORPHDUMMY,"Polymorph",25,0,5,OrderId("hex"),1,ORDER_TYPE_TARGET);</v>
      </c>
      <c r="L59" s="225"/>
      <c r="M59" s="225"/>
      <c r="N59" s="225"/>
      <c r="O59" s="225"/>
      <c r="P59" s="225"/>
      <c r="Q59" s="225"/>
      <c r="R59" s="225"/>
      <c r="S59" s="225"/>
      <c r="T59" s="225"/>
      <c r="U59" s="225"/>
      <c r="V59" s="225"/>
      <c r="W59" s="225"/>
      <c r="X59" s="225"/>
    </row>
    <row r="60" spans="1:24" x14ac:dyDescent="0.2">
      <c r="A60" s="225" t="s">
        <v>982</v>
      </c>
      <c r="B60" s="225" t="s">
        <v>677</v>
      </c>
      <c r="C60" s="225" t="s">
        <v>983</v>
      </c>
      <c r="D60" s="225">
        <v>70</v>
      </c>
      <c r="E60" s="225">
        <v>0</v>
      </c>
      <c r="F60" s="225">
        <v>6</v>
      </c>
      <c r="G60" s="225" t="s">
        <v>759</v>
      </c>
      <c r="H60" s="225">
        <v>1</v>
      </c>
      <c r="I60" s="225" t="s">
        <v>500</v>
      </c>
      <c r="J60" s="225" t="s">
        <v>984</v>
      </c>
      <c r="K60" s="227" t="str">
        <f t="shared" si="0"/>
        <v>SpellData.create(SIDSPELLTRANSFER,"Spell Transfer",70,0,6,OrderId("dispel"),1,ORDER_TYPE_TARGET).setCCC2(210,0,3).setCCC3(350,0,1);</v>
      </c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</row>
    <row r="61" spans="1:24" x14ac:dyDescent="0.2">
      <c r="A61" s="225" t="s">
        <v>985</v>
      </c>
      <c r="B61" s="225" t="s">
        <v>678</v>
      </c>
      <c r="C61" s="225" t="s">
        <v>986</v>
      </c>
      <c r="D61" s="225">
        <v>0</v>
      </c>
      <c r="E61" s="225">
        <v>0</v>
      </c>
      <c r="F61" s="225">
        <v>1</v>
      </c>
      <c r="G61" s="225" t="s">
        <v>527</v>
      </c>
      <c r="H61" s="225">
        <v>1</v>
      </c>
      <c r="I61" s="225" t="s">
        <v>500</v>
      </c>
      <c r="J61" s="225"/>
      <c r="K61" s="227" t="str">
        <f t="shared" si="0"/>
        <v>SpellData.create(SIDINTELLIGENCECHANNEL,"Intelligence Channel",0,0,1,OrderId("channel"),1,ORDER_TYPE_TARGET);</v>
      </c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</row>
    <row r="62" spans="1:24" x14ac:dyDescent="0.2">
      <c r="A62" s="223" t="s">
        <v>987</v>
      </c>
      <c r="B62" s="223" t="s">
        <v>815</v>
      </c>
      <c r="C62" s="223" t="s">
        <v>551</v>
      </c>
      <c r="D62" s="223">
        <v>10</v>
      </c>
      <c r="E62" s="223">
        <v>2</v>
      </c>
      <c r="F62" s="223">
        <v>0</v>
      </c>
      <c r="G62" s="223" t="s">
        <v>988</v>
      </c>
      <c r="H62" s="223">
        <v>1</v>
      </c>
      <c r="I62" s="223" t="s">
        <v>500</v>
      </c>
      <c r="J62" s="223" t="s">
        <v>989</v>
      </c>
      <c r="K62" s="227" t="str">
        <f t="shared" si="0"/>
        <v>SpellData.create(SID_STORM_LASH,"Storm Lash",10,2,0,OrderId("forkedlightning"),1,ORDER_TYPE_TARGET).setCCC2(13,2,0).setCCC3(16,2,0);</v>
      </c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</row>
    <row r="63" spans="1:24" x14ac:dyDescent="0.2">
      <c r="A63" s="223" t="s">
        <v>991</v>
      </c>
      <c r="B63" s="223" t="s">
        <v>610</v>
      </c>
      <c r="C63" s="223" t="s">
        <v>992</v>
      </c>
      <c r="D63" s="223">
        <v>0</v>
      </c>
      <c r="E63" s="223">
        <v>0</v>
      </c>
      <c r="F63" s="223">
        <v>1</v>
      </c>
      <c r="G63" s="223" t="s">
        <v>988</v>
      </c>
      <c r="H63" s="223">
        <v>1</v>
      </c>
      <c r="I63" s="223" t="s">
        <v>500</v>
      </c>
      <c r="J63" s="223"/>
      <c r="K63" s="227" t="str">
        <f t="shared" si="0"/>
        <v>SpellData.create(SIDSTORMSTRIKE,"Storm Strike",0,0,1,OrderId("forkedlightning"),1,ORDER_TYPE_TARGET);</v>
      </c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</row>
    <row r="64" spans="1:24" x14ac:dyDescent="0.2">
      <c r="A64" s="223" t="s">
        <v>993</v>
      </c>
      <c r="B64" s="223" t="s">
        <v>611</v>
      </c>
      <c r="C64" s="223" t="s">
        <v>555</v>
      </c>
      <c r="D64" s="223">
        <v>85</v>
      </c>
      <c r="E64" s="223">
        <v>0</v>
      </c>
      <c r="F64" s="223">
        <v>9</v>
      </c>
      <c r="G64" s="223" t="s">
        <v>893</v>
      </c>
      <c r="H64" s="223">
        <v>1</v>
      </c>
      <c r="I64" s="223" t="s">
        <v>500</v>
      </c>
      <c r="J64" s="223" t="s">
        <v>994</v>
      </c>
      <c r="K64" s="227" t="str">
        <f t="shared" si="0"/>
        <v>SpellData.create(SIDEARTHSHOCK,"Earth Shock",85,0,9,OrderId("thunderbolt"),1,ORDER_TYPE_TARGET).setCCC2(95,0,9).setCCC3(105,0,9);</v>
      </c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</row>
    <row r="65" spans="1:24" x14ac:dyDescent="0.2">
      <c r="A65" s="223" t="s">
        <v>995</v>
      </c>
      <c r="B65" s="223" t="s">
        <v>611</v>
      </c>
      <c r="C65" s="223" t="s">
        <v>555</v>
      </c>
      <c r="D65" s="223">
        <v>0</v>
      </c>
      <c r="E65" s="223">
        <v>0</v>
      </c>
      <c r="F65" s="223">
        <v>9</v>
      </c>
      <c r="G65" s="223" t="s">
        <v>963</v>
      </c>
      <c r="H65" s="223">
        <v>1</v>
      </c>
      <c r="I65" s="223" t="s">
        <v>500</v>
      </c>
      <c r="J65" s="223" t="s">
        <v>997</v>
      </c>
      <c r="K65" s="227" t="str">
        <f t="shared" si="0"/>
        <v>SpellData.create(SIDEARTHSHOCK1,"Earth Shock",0,0,9,OrderId("frostarmor"),1,ORDER_TYPE_TARGET).setCCC2(0,0,9).setCCC3(0,0,9);</v>
      </c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</row>
    <row r="66" spans="1:24" x14ac:dyDescent="0.2">
      <c r="A66" s="223" t="s">
        <v>998</v>
      </c>
      <c r="B66" s="223" t="s">
        <v>679</v>
      </c>
      <c r="C66" s="223" t="s">
        <v>999</v>
      </c>
      <c r="D66" s="223">
        <v>15</v>
      </c>
      <c r="E66" s="223">
        <v>0</v>
      </c>
      <c r="F66" s="223">
        <v>15</v>
      </c>
      <c r="G66" s="223" t="s">
        <v>752</v>
      </c>
      <c r="H66" s="223">
        <v>1</v>
      </c>
      <c r="I66" s="223" t="s">
        <v>500</v>
      </c>
      <c r="J66" s="223"/>
      <c r="K66" s="227" t="str">
        <f t="shared" si="0"/>
        <v>SpellData.create(SIDPURGE,"Purge",15,0,15,OrderId("purge"),1,ORDER_TYPE_TARGET);</v>
      </c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</row>
    <row r="67" spans="1:24" x14ac:dyDescent="0.2">
      <c r="A67" s="223" t="s">
        <v>1000</v>
      </c>
      <c r="B67" s="223" t="s">
        <v>680</v>
      </c>
      <c r="C67" s="223" t="s">
        <v>1001</v>
      </c>
      <c r="D67" s="223">
        <v>0</v>
      </c>
      <c r="E67" s="223">
        <v>0</v>
      </c>
      <c r="F67" s="223">
        <v>1</v>
      </c>
      <c r="G67" s="223" t="s">
        <v>1002</v>
      </c>
      <c r="H67" s="223">
        <v>1</v>
      </c>
      <c r="I67" s="223" t="s">
        <v>420</v>
      </c>
      <c r="J67" s="223"/>
      <c r="K67" s="227" t="str">
        <f t="shared" si="0"/>
        <v>SpellData.create(SIDENCHANTEDTOTEM,"Enchanted Totem",0,0,1,OrderId("healingward"),1,ORDER_TYPE_IMMEDIATE);</v>
      </c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</row>
    <row r="68" spans="1:24" x14ac:dyDescent="0.2">
      <c r="A68" s="223" t="s">
        <v>1003</v>
      </c>
      <c r="B68" s="223" t="s">
        <v>816</v>
      </c>
      <c r="C68" s="223" t="s">
        <v>1004</v>
      </c>
      <c r="D68" s="223">
        <v>0</v>
      </c>
      <c r="E68" s="223">
        <v>0</v>
      </c>
      <c r="F68" s="223">
        <v>10</v>
      </c>
      <c r="G68" s="223" t="s">
        <v>850</v>
      </c>
      <c r="H68" s="223">
        <v>1</v>
      </c>
      <c r="I68" s="223" t="s">
        <v>851</v>
      </c>
      <c r="J68" s="223"/>
      <c r="K68" s="227" t="str">
        <f t="shared" si="0"/>
        <v>SpellData.create(SIDLIGHTNINGTOTEM,"Lightning Totem",0,0,10,OrderId("blizzard"),1,ORDER_TYPE_POINT);</v>
      </c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</row>
    <row r="69" spans="1:24" x14ac:dyDescent="0.2">
      <c r="A69" s="223" t="s">
        <v>1005</v>
      </c>
      <c r="B69" s="223" t="s">
        <v>1006</v>
      </c>
      <c r="C69" s="223" t="s">
        <v>1007</v>
      </c>
      <c r="D69" s="223">
        <v>0</v>
      </c>
      <c r="E69" s="223">
        <v>0</v>
      </c>
      <c r="F69" s="223">
        <v>10</v>
      </c>
      <c r="G69" s="223" t="s">
        <v>1008</v>
      </c>
      <c r="H69" s="223">
        <v>1</v>
      </c>
      <c r="I69" s="223" t="s">
        <v>851</v>
      </c>
      <c r="J69" s="223"/>
      <c r="K69" s="227" t="str">
        <f t="shared" si="0"/>
        <v>SpellData.create(SIDTORRENTTOTEM,"Torrent Totem",0,0,10,OrderId("flamestrike"),1,ORDER_TYPE_POINT);</v>
      </c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</row>
    <row r="70" spans="1:24" x14ac:dyDescent="0.2">
      <c r="A70" s="223" t="s">
        <v>1009</v>
      </c>
      <c r="B70" s="223" t="s">
        <v>1010</v>
      </c>
      <c r="C70" s="223" t="s">
        <v>1011</v>
      </c>
      <c r="D70" s="223">
        <v>0</v>
      </c>
      <c r="E70" s="223">
        <v>0</v>
      </c>
      <c r="F70" s="223">
        <v>10</v>
      </c>
      <c r="G70" s="223" t="s">
        <v>759</v>
      </c>
      <c r="H70" s="223">
        <v>1</v>
      </c>
      <c r="I70" s="223" t="s">
        <v>851</v>
      </c>
      <c r="J70" s="223"/>
      <c r="K70" s="227" t="str">
        <f t="shared" si="0"/>
        <v>SpellData.create(SIDEARTHBINDTOTEM,"Earthbind Totem",0,0,10,OrderId("dispel"),1,ORDER_TYPE_POINT);</v>
      </c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</row>
    <row r="71" spans="1:24" x14ac:dyDescent="0.2">
      <c r="A71" s="223" t="s">
        <v>1012</v>
      </c>
      <c r="B71" s="223" t="s">
        <v>1013</v>
      </c>
      <c r="C71" s="223" t="s">
        <v>1014</v>
      </c>
      <c r="D71" s="223">
        <v>25</v>
      </c>
      <c r="E71" s="223">
        <v>0</v>
      </c>
      <c r="F71" s="223">
        <v>40</v>
      </c>
      <c r="G71" s="223" t="s">
        <v>1015</v>
      </c>
      <c r="H71" s="223">
        <v>1</v>
      </c>
      <c r="I71" s="223" t="s">
        <v>420</v>
      </c>
      <c r="J71" s="223"/>
      <c r="K71" s="227" t="str">
        <f t="shared" si="0"/>
        <v>SpellData.create(SID_ASCENDANCE,"Ascendance",25,0,40,OrderId("metamorphosis"),1,ORDER_TYPE_IMMEDIATE);</v>
      </c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</row>
    <row r="72" spans="1:24" x14ac:dyDescent="0.2">
      <c r="A72" s="220" t="s">
        <v>1016</v>
      </c>
      <c r="B72" s="220" t="s">
        <v>625</v>
      </c>
      <c r="C72" s="220" t="s">
        <v>1017</v>
      </c>
      <c r="D72" s="220">
        <v>0</v>
      </c>
      <c r="E72" s="220">
        <v>0</v>
      </c>
      <c r="F72" s="220">
        <v>2</v>
      </c>
      <c r="G72" s="220" t="s">
        <v>958</v>
      </c>
      <c r="H72" s="220">
        <v>1</v>
      </c>
      <c r="I72" s="220" t="s">
        <v>500</v>
      </c>
      <c r="J72" s="220"/>
      <c r="K72" s="227" t="str">
        <f t="shared" si="0"/>
        <v>SpellData.create(SIDSINISTERSTRIKE,"Sinister Strike",0,0,2,OrderId("slow"),1,ORDER_TYPE_TARGET);</v>
      </c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</row>
    <row r="73" spans="1:24" x14ac:dyDescent="0.2">
      <c r="A73" s="220" t="s">
        <v>1018</v>
      </c>
      <c r="B73" s="220" t="s">
        <v>626</v>
      </c>
      <c r="C73" s="220" t="s">
        <v>1019</v>
      </c>
      <c r="D73" s="220">
        <v>0</v>
      </c>
      <c r="E73" s="220">
        <v>0</v>
      </c>
      <c r="F73" s="220">
        <v>2</v>
      </c>
      <c r="G73" s="220" t="s">
        <v>1020</v>
      </c>
      <c r="H73" s="220">
        <v>1</v>
      </c>
      <c r="I73" s="220" t="s">
        <v>500</v>
      </c>
      <c r="J73" s="220"/>
      <c r="K73" s="227" t="str">
        <f t="shared" si="0"/>
        <v>SpellData.create(SIDEVISCERATE,"Eviscerate",0,0,2,OrderId("impale"),1,ORDER_TYPE_TARGET);</v>
      </c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</row>
    <row r="74" spans="1:24" x14ac:dyDescent="0.2">
      <c r="A74" s="220" t="s">
        <v>1021</v>
      </c>
      <c r="B74" s="220" t="s">
        <v>691</v>
      </c>
      <c r="C74" s="220" t="s">
        <v>1022</v>
      </c>
      <c r="D74" s="220">
        <v>0</v>
      </c>
      <c r="E74" s="220">
        <v>0</v>
      </c>
      <c r="F74" s="220">
        <v>16</v>
      </c>
      <c r="G74" s="220" t="s">
        <v>756</v>
      </c>
      <c r="H74" s="220">
        <v>1</v>
      </c>
      <c r="I74" s="220" t="s">
        <v>500</v>
      </c>
      <c r="J74" s="220"/>
      <c r="K74" s="227" t="str">
        <f t="shared" si="0"/>
        <v>SpellData.create(SIDASSAULT,"Assault",0,0,16,OrderId("deathcoil"),1,ORDER_TYPE_TARGET);</v>
      </c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</row>
    <row r="75" spans="1:24" x14ac:dyDescent="0.2">
      <c r="A75" s="220" t="s">
        <v>1024</v>
      </c>
      <c r="B75" s="220" t="s">
        <v>692</v>
      </c>
      <c r="C75" s="220" t="s">
        <v>1025</v>
      </c>
      <c r="D75" s="220">
        <v>0</v>
      </c>
      <c r="E75" s="220">
        <v>0</v>
      </c>
      <c r="F75" s="220">
        <v>30</v>
      </c>
      <c r="G75" s="220" t="s">
        <v>1026</v>
      </c>
      <c r="H75" s="220">
        <v>1</v>
      </c>
      <c r="I75" s="220" t="s">
        <v>420</v>
      </c>
      <c r="J75" s="220" t="s">
        <v>1027</v>
      </c>
      <c r="K75" s="227" t="str">
        <f t="shared" si="0"/>
        <v>SpellData.create(SIDBLADEFLURRY,"Blade Flurry",0,0,30,OrderId("starfall"),1,ORDER_TYPE_IMMEDIATE).setCCC2(0,0,26).setCCC2(0,0,22);</v>
      </c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</row>
    <row r="76" spans="1:24" x14ac:dyDescent="0.2">
      <c r="A76" s="220" t="s">
        <v>1029</v>
      </c>
      <c r="B76" s="220" t="s">
        <v>693</v>
      </c>
      <c r="C76" s="220" t="s">
        <v>1031</v>
      </c>
      <c r="D76" s="220">
        <v>0</v>
      </c>
      <c r="E76" s="220">
        <v>0</v>
      </c>
      <c r="F76" s="220">
        <v>45</v>
      </c>
      <c r="G76" s="220" t="s">
        <v>1032</v>
      </c>
      <c r="H76" s="220">
        <v>1</v>
      </c>
      <c r="I76" s="220" t="s">
        <v>420</v>
      </c>
      <c r="J76" s="220" t="s">
        <v>1033</v>
      </c>
      <c r="K76" s="227" t="str">
        <f t="shared" si="0"/>
        <v>SpellData.create(SIDSTEALTH,"Stealth",0,0,45,OrderId("cyclone"),1,ORDER_TYPE_IMMEDIATE).setCCC2(0,0,35).setCCC2(0,0,25);</v>
      </c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</row>
    <row r="77" spans="1:24" x14ac:dyDescent="0.2">
      <c r="A77" s="220" t="s">
        <v>1034</v>
      </c>
      <c r="B77" s="220" t="s">
        <v>1035</v>
      </c>
      <c r="C77" s="220" t="s">
        <v>1036</v>
      </c>
      <c r="D77" s="220">
        <v>0</v>
      </c>
      <c r="E77" s="220">
        <v>0</v>
      </c>
      <c r="F77" s="220">
        <v>1</v>
      </c>
      <c r="G77" s="220" t="s">
        <v>1037</v>
      </c>
      <c r="H77" s="220">
        <v>1</v>
      </c>
      <c r="I77" s="220" t="s">
        <v>500</v>
      </c>
      <c r="J77" s="220"/>
      <c r="K77" s="227" t="str">
        <f t="shared" si="0"/>
        <v>SpellData.create(SIDGARROTE,"Garrote",0,0,1,OrderId("shadowstrike"),1,ORDER_TYPE_TARGET);</v>
      </c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</row>
    <row r="78" spans="1:24" x14ac:dyDescent="0.2">
      <c r="A78" s="220" t="s">
        <v>1038</v>
      </c>
      <c r="B78" s="220" t="s">
        <v>695</v>
      </c>
      <c r="C78" s="220" t="s">
        <v>1039</v>
      </c>
      <c r="D78" s="220">
        <v>0</v>
      </c>
      <c r="E78" s="220">
        <v>0</v>
      </c>
      <c r="F78" s="220">
        <v>1</v>
      </c>
      <c r="G78" s="220" t="s">
        <v>893</v>
      </c>
      <c r="H78" s="220">
        <v>1</v>
      </c>
      <c r="I78" s="220" t="s">
        <v>500</v>
      </c>
      <c r="J78" s="220"/>
      <c r="K78" s="227" t="str">
        <f t="shared" si="0"/>
        <v>SpellData.create(SIDAMBUSH,"Ambush",0,0,1,OrderId("thunderbolt"),1,ORDER_TYPE_TARGET);</v>
      </c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</row>
    <row r="79" spans="1:24" x14ac:dyDescent="0.2">
      <c r="A79" s="222" t="s">
        <v>1040</v>
      </c>
      <c r="B79" s="222" t="s">
        <v>1041</v>
      </c>
      <c r="C79" s="222" t="s">
        <v>1043</v>
      </c>
      <c r="D79" s="222">
        <v>100</v>
      </c>
      <c r="E79" s="222">
        <v>0</v>
      </c>
      <c r="F79" s="222">
        <v>2</v>
      </c>
      <c r="G79" s="222" t="s">
        <v>958</v>
      </c>
      <c r="H79" s="222">
        <v>1</v>
      </c>
      <c r="I79" s="222" t="s">
        <v>500</v>
      </c>
      <c r="J79" s="222" t="s">
        <v>1044</v>
      </c>
      <c r="K79" s="227" t="str">
        <f t="shared" si="0"/>
        <v>SpellData.create(SIDPAIN,"Shadow Word Pain",100,0,2,OrderId("slow"),1,ORDER_TYPE_TARGET).setCCC2(115,0,2).setCCC3(130,0,2);</v>
      </c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</row>
    <row r="80" spans="1:24" x14ac:dyDescent="0.2">
      <c r="A80" s="222" t="s">
        <v>1045</v>
      </c>
      <c r="B80" s="222" t="s">
        <v>1046</v>
      </c>
      <c r="C80" s="222" t="s">
        <v>562</v>
      </c>
      <c r="D80" s="222">
        <v>70</v>
      </c>
      <c r="E80" s="222">
        <v>2.2999999999999998</v>
      </c>
      <c r="F80" s="222">
        <v>0</v>
      </c>
      <c r="G80" s="222" t="s">
        <v>759</v>
      </c>
      <c r="H80" s="222">
        <v>1</v>
      </c>
      <c r="I80" s="222" t="s">
        <v>500</v>
      </c>
      <c r="J80" s="222" t="s">
        <v>1047</v>
      </c>
      <c r="K80" s="227" t="str">
        <f t="shared" si="0"/>
        <v>SpellData.create(SIDMARROWSQUEEZE,"Marrow Squeeze",70,2.3,0,OrderId("dispel"),1,ORDER_TYPE_TARGET).setCCC2(130,2.0,0).setCCC3(190,1.7,0);</v>
      </c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</row>
    <row r="81" spans="1:24" x14ac:dyDescent="0.2">
      <c r="A81" s="222" t="s">
        <v>1048</v>
      </c>
      <c r="B81" s="222" t="s">
        <v>709</v>
      </c>
      <c r="C81" s="222" t="s">
        <v>564</v>
      </c>
      <c r="D81" s="222">
        <v>50</v>
      </c>
      <c r="E81" s="222">
        <v>3</v>
      </c>
      <c r="F81" s="222">
        <v>0</v>
      </c>
      <c r="G81" s="222" t="s">
        <v>966</v>
      </c>
      <c r="H81" s="222">
        <v>1</v>
      </c>
      <c r="I81" s="222" t="s">
        <v>500</v>
      </c>
      <c r="J81" s="222"/>
      <c r="K81" s="227" t="str">
        <f t="shared" si="0"/>
        <v>SpellData.create(SIDMINDFLAY,"Mind Flay",50,3,0,OrderId("heal"),1,ORDER_TYPE_TARGET);</v>
      </c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</row>
    <row r="82" spans="1:24" x14ac:dyDescent="0.2">
      <c r="A82" s="222" t="s">
        <v>1050</v>
      </c>
      <c r="B82" s="222" t="s">
        <v>1051</v>
      </c>
      <c r="C82" s="222" t="s">
        <v>1052</v>
      </c>
      <c r="D82" s="222">
        <v>0</v>
      </c>
      <c r="E82" s="222">
        <v>0</v>
      </c>
      <c r="F82" s="222">
        <v>7</v>
      </c>
      <c r="G82" s="222" t="s">
        <v>789</v>
      </c>
      <c r="H82" s="222">
        <v>1</v>
      </c>
      <c r="I82" s="222" t="s">
        <v>500</v>
      </c>
      <c r="J82" s="222"/>
      <c r="K82" s="227" t="str">
        <f t="shared" si="0"/>
        <v>SpellData.create(SIDDEATH,"Shadow Word Death",0,0,7,OrderId("innerfire"),1,ORDER_TYPE_TARGET);</v>
      </c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</row>
    <row r="83" spans="1:24" x14ac:dyDescent="0.2">
      <c r="A83" s="222" t="s">
        <v>1053</v>
      </c>
      <c r="B83" s="222" t="s">
        <v>1054</v>
      </c>
      <c r="C83" s="222" t="s">
        <v>1055</v>
      </c>
      <c r="D83" s="222">
        <v>75</v>
      </c>
      <c r="E83" s="222">
        <v>0</v>
      </c>
      <c r="F83" s="222">
        <v>12</v>
      </c>
      <c r="G83" s="222" t="s">
        <v>1056</v>
      </c>
      <c r="H83" s="222">
        <v>1</v>
      </c>
      <c r="I83" s="222" t="s">
        <v>420</v>
      </c>
      <c r="J83" s="222"/>
      <c r="K83" s="227" t="str">
        <f t="shared" si="0"/>
        <v>SpellData.create(SIDTERROR,"Shadow Word Terror",75,0,12,OrderId("unholyfrenzy"),1,ORDER_TYPE_IMMEDIATE);</v>
      </c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</row>
    <row r="84" spans="1:24" x14ac:dyDescent="0.2">
      <c r="A84" s="220" t="s">
        <v>1058</v>
      </c>
      <c r="B84" s="220" t="s">
        <v>1059</v>
      </c>
      <c r="C84" s="220" t="s">
        <v>1060</v>
      </c>
      <c r="D84" s="220">
        <v>0</v>
      </c>
      <c r="E84" s="220">
        <v>0</v>
      </c>
      <c r="F84" s="220">
        <v>200</v>
      </c>
      <c r="G84" s="220" t="s">
        <v>527</v>
      </c>
      <c r="H84" s="220">
        <v>1</v>
      </c>
      <c r="I84" s="220" t="s">
        <v>420</v>
      </c>
      <c r="J84" s="220"/>
      <c r="K84" s="227" t="str">
        <f t="shared" si="0"/>
        <v>SpellData.create(SIDFRENZYCREEP,"Frenzy",0,0,200,OrderId("channel"),1,ORDER_TYPE_IMMEDIATE);</v>
      </c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  <c r="X84" s="220"/>
    </row>
    <row r="85" spans="1:24" x14ac:dyDescent="0.2">
      <c r="A85" s="220" t="s">
        <v>1061</v>
      </c>
      <c r="B85" s="220" t="s">
        <v>355</v>
      </c>
      <c r="C85" s="220" t="s">
        <v>1062</v>
      </c>
      <c r="D85" s="220">
        <v>0</v>
      </c>
      <c r="E85" s="220">
        <v>0</v>
      </c>
      <c r="F85" s="220">
        <v>200</v>
      </c>
      <c r="G85" s="220" t="s">
        <v>1063</v>
      </c>
      <c r="H85" s="220">
        <v>1</v>
      </c>
      <c r="I85" s="220" t="s">
        <v>420</v>
      </c>
      <c r="J85" s="220"/>
      <c r="K85" s="227" t="str">
        <f t="shared" si="0"/>
        <v>SpellData.create(SIDRAGECREEP,"Rage",0,0,200,OrderId("charm"),1,ORDER_TYPE_IMMEDIATE);</v>
      </c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  <c r="X85" s="220"/>
    </row>
    <row r="86" spans="1:24" x14ac:dyDescent="0.2">
      <c r="A86" s="222" t="s">
        <v>1064</v>
      </c>
      <c r="B86" s="222" t="s">
        <v>1065</v>
      </c>
      <c r="C86" s="222" t="s">
        <v>1066</v>
      </c>
      <c r="D86" s="222">
        <v>0</v>
      </c>
      <c r="E86" s="222">
        <v>0</v>
      </c>
      <c r="F86" s="222">
        <v>1</v>
      </c>
      <c r="G86" s="222" t="s">
        <v>773</v>
      </c>
      <c r="H86" s="222">
        <v>1</v>
      </c>
      <c r="I86" s="222" t="s">
        <v>500</v>
      </c>
      <c r="J86" s="222"/>
      <c r="K86" s="227" t="str">
        <f t="shared" si="0"/>
        <v>SpellData.create(SID_GRIP_OF_STATIC_ELECTRICITY,"Grip of Static Electricity",0,0,1,OrderId("healingwave"),1,ORDER_TYPE_TARGET);</v>
      </c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</row>
    <row r="87" spans="1:24" x14ac:dyDescent="0.2">
      <c r="A87" s="222" t="s">
        <v>1067</v>
      </c>
      <c r="B87" s="222" t="s">
        <v>1068</v>
      </c>
      <c r="C87" s="222" t="s">
        <v>1069</v>
      </c>
      <c r="D87" s="222">
        <v>0</v>
      </c>
      <c r="E87" s="222">
        <v>0</v>
      </c>
      <c r="F87" s="222">
        <v>10</v>
      </c>
      <c r="G87" s="222" t="s">
        <v>1063</v>
      </c>
      <c r="H87" s="222">
        <v>1</v>
      </c>
      <c r="I87" s="222" t="s">
        <v>500</v>
      </c>
      <c r="J87" s="222"/>
      <c r="K87" s="227" t="str">
        <f t="shared" si="0"/>
        <v>SpellData.create(SID_PULSE_BOMB,"Pulse Bomb",0,0,10,OrderId("charm"),1,ORDER_TYPE_TARGET);</v>
      </c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</row>
    <row r="88" spans="1:24" x14ac:dyDescent="0.2">
      <c r="A88" s="222" t="s">
        <v>1070</v>
      </c>
      <c r="B88" s="222" t="s">
        <v>1071</v>
      </c>
      <c r="C88" s="222" t="s">
        <v>1072</v>
      </c>
      <c r="D88" s="222">
        <v>0</v>
      </c>
      <c r="E88" s="222">
        <v>10</v>
      </c>
      <c r="F88" s="222">
        <v>25</v>
      </c>
      <c r="G88" s="222" t="s">
        <v>966</v>
      </c>
      <c r="H88" s="222">
        <v>2</v>
      </c>
      <c r="I88" s="222" t="s">
        <v>500</v>
      </c>
      <c r="J88" s="222"/>
      <c r="K88" s="227" t="str">
        <f t="shared" si="0"/>
        <v>SpellData.create(SID_LASER_BEAM,"Laser Beam",0,10,25,OrderId("heal"),2,ORDER_TYPE_TARGET);</v>
      </c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</row>
    <row r="89" spans="1:24" x14ac:dyDescent="0.2">
      <c r="A89" s="222" t="s">
        <v>1073</v>
      </c>
      <c r="B89" s="222" t="s">
        <v>1074</v>
      </c>
      <c r="C89" s="222" t="s">
        <v>1075</v>
      </c>
      <c r="D89" s="222">
        <v>0</v>
      </c>
      <c r="E89" s="222">
        <v>0</v>
      </c>
      <c r="F89" s="222">
        <v>0</v>
      </c>
      <c r="G89" s="222" t="s">
        <v>1076</v>
      </c>
      <c r="H89" s="222">
        <v>1</v>
      </c>
      <c r="I89" s="222" t="s">
        <v>420</v>
      </c>
      <c r="J89" s="222"/>
      <c r="K89" s="227" t="str">
        <f t="shared" si="0"/>
        <v>SpellData.create(SID_TINKER_MORPH,"Tank Form",0,0,0,OID_BEARFORM,1,ORDER_TYPE_IMMEDIATE);</v>
      </c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</row>
    <row r="90" spans="1:24" x14ac:dyDescent="0.2">
      <c r="A90" s="222" t="s">
        <v>1077</v>
      </c>
      <c r="B90" s="222" t="s">
        <v>1079</v>
      </c>
      <c r="C90" s="222" t="s">
        <v>1080</v>
      </c>
      <c r="D90" s="222">
        <v>0</v>
      </c>
      <c r="E90" s="222">
        <v>0</v>
      </c>
      <c r="F90" s="222">
        <v>1</v>
      </c>
      <c r="G90" s="222" t="s">
        <v>1081</v>
      </c>
      <c r="H90" s="222">
        <v>1</v>
      </c>
      <c r="I90" s="222" t="s">
        <v>420</v>
      </c>
      <c r="J90" s="222"/>
      <c r="K90" s="227" t="str">
        <f t="shared" si="0"/>
        <v>SpellData.create(SID_LIGHTNING_SHIELD,"Lightning Shield",0,0,1,OrderId("lightningshield"),1,ORDER_TYPE_IMMEDIATE);</v>
      </c>
      <c r="L90" s="222"/>
      <c r="M90" s="222"/>
      <c r="N90" s="222"/>
      <c r="O90" s="222"/>
      <c r="P90" s="222"/>
      <c r="Q90" s="222"/>
      <c r="R90" s="222"/>
      <c r="S90" s="222"/>
      <c r="T90" s="222"/>
      <c r="U90" s="222"/>
      <c r="V90" s="222"/>
      <c r="W90" s="222"/>
      <c r="X90" s="222"/>
    </row>
    <row r="91" spans="1:24" x14ac:dyDescent="0.2">
      <c r="A91" s="222" t="s">
        <v>1082</v>
      </c>
      <c r="B91" s="222" t="s">
        <v>1083</v>
      </c>
      <c r="C91" s="222" t="s">
        <v>1084</v>
      </c>
      <c r="D91" s="222">
        <v>0</v>
      </c>
      <c r="E91" s="222">
        <v>0</v>
      </c>
      <c r="F91" s="222">
        <v>10</v>
      </c>
      <c r="G91" s="222" t="s">
        <v>1085</v>
      </c>
      <c r="H91" s="222">
        <v>1</v>
      </c>
      <c r="I91" s="222" t="s">
        <v>420</v>
      </c>
      <c r="J91" s="222"/>
      <c r="K91" s="227" t="str">
        <f t="shared" si="0"/>
        <v>SpellData.create(SID_POCKET_FACTORY,"Pocket Factory",0,0,10,OrderId("summonfactory"),1,ORDER_TYPE_IMMEDIATE);</v>
      </c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</row>
    <row r="92" spans="1:24" x14ac:dyDescent="0.2">
      <c r="A92" s="222" t="s">
        <v>1086</v>
      </c>
      <c r="B92" s="222" t="s">
        <v>1087</v>
      </c>
      <c r="C92" s="222" t="s">
        <v>1088</v>
      </c>
      <c r="D92" s="222">
        <v>0</v>
      </c>
      <c r="E92" s="222">
        <v>4</v>
      </c>
      <c r="F92" s="222">
        <v>1</v>
      </c>
      <c r="G92" s="222" t="s">
        <v>1085</v>
      </c>
      <c r="H92" s="222">
        <v>2</v>
      </c>
      <c r="I92" s="222" t="s">
        <v>420</v>
      </c>
      <c r="J92" s="222"/>
      <c r="K92" s="227" t="str">
        <f t="shared" si="0"/>
        <v>SpellData.create(SID_SUMMON_CLOCKWORK_GOBLIN,"Summon Clockwork Goblin",0,4,1,OrderId("summonfactory"),2,ORDER_TYPE_IMMEDIATE);</v>
      </c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</row>
    <row r="93" spans="1:24" x14ac:dyDescent="0.2">
      <c r="A93" s="222" t="s">
        <v>1090</v>
      </c>
      <c r="B93" s="222" t="s">
        <v>1091</v>
      </c>
      <c r="C93" s="222" t="s">
        <v>1092</v>
      </c>
      <c r="D93" s="222">
        <v>0</v>
      </c>
      <c r="E93" s="222">
        <v>3</v>
      </c>
      <c r="F93" s="222">
        <v>1</v>
      </c>
      <c r="G93" s="222" t="s">
        <v>1093</v>
      </c>
      <c r="H93" s="222">
        <v>2</v>
      </c>
      <c r="I93" s="222" t="s">
        <v>500</v>
      </c>
      <c r="J93" s="222"/>
      <c r="K93" s="227" t="str">
        <f t="shared" si="0"/>
        <v>SpellData.create(SID_SELF_DESTRUCT,"Self Destruct",0,3,1,OrderId("selfdestruct"),2,ORDER_TYPE_TARGET);</v>
      </c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</row>
    <row r="94" spans="1:24" x14ac:dyDescent="0.2">
      <c r="A94" s="222" t="s">
        <v>1094</v>
      </c>
      <c r="B94" s="222" t="s">
        <v>1095</v>
      </c>
      <c r="C94" s="222" t="s">
        <v>1096</v>
      </c>
      <c r="D94" s="222">
        <v>0</v>
      </c>
      <c r="E94" s="222">
        <v>1</v>
      </c>
      <c r="F94" s="222">
        <v>1</v>
      </c>
      <c r="G94" s="222" t="s">
        <v>1097</v>
      </c>
      <c r="H94" s="222">
        <v>2</v>
      </c>
      <c r="I94" s="222" t="s">
        <v>420</v>
      </c>
      <c r="J94" s="222"/>
      <c r="K94" s="227" t="str">
        <f t="shared" si="0"/>
        <v>SpellData.create(SID_CLUSTER_ROCKETS,"Cluster Rockets",0,1,1,OrderId("clusterrockets"),2,ORDER_TYPE_IMMEDIATE);</v>
      </c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</row>
    <row r="95" spans="1:24" x14ac:dyDescent="0.2">
      <c r="A95" s="223" t="s">
        <v>1099</v>
      </c>
      <c r="B95" s="223" t="s">
        <v>1100</v>
      </c>
      <c r="C95" s="223" t="s">
        <v>1101</v>
      </c>
      <c r="D95" s="223">
        <v>100</v>
      </c>
      <c r="E95" s="223">
        <v>0</v>
      </c>
      <c r="F95" s="223">
        <v>7</v>
      </c>
      <c r="G95" s="223">
        <v>852063</v>
      </c>
      <c r="H95" s="223">
        <v>1</v>
      </c>
      <c r="I95" s="223" t="s">
        <v>500</v>
      </c>
      <c r="J95" s="223"/>
      <c r="K95" s="227" t="str">
        <f t="shared" si="0"/>
        <v>SpellData.create(SID_FUCKED_LIGHTNING,"Forked Lightning",100,0,7,852063,1,ORDER_TYPE_TARGET);</v>
      </c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</row>
    <row r="96" spans="1:24" x14ac:dyDescent="0.2">
      <c r="A96" s="223" t="s">
        <v>1102</v>
      </c>
      <c r="B96" s="223" t="s">
        <v>1103</v>
      </c>
      <c r="C96" s="223" t="s">
        <v>1104</v>
      </c>
      <c r="D96" s="223">
        <v>100</v>
      </c>
      <c r="E96" s="223">
        <v>0</v>
      </c>
      <c r="F96" s="223">
        <v>14</v>
      </c>
      <c r="G96" s="223">
        <v>852555</v>
      </c>
      <c r="H96" s="223">
        <v>1</v>
      </c>
      <c r="I96" s="223" t="s">
        <v>500</v>
      </c>
      <c r="J96" s="223"/>
      <c r="K96" s="227" t="str">
        <f t="shared" si="0"/>
        <v>SpellData.create(SID_STRONG_BREEZE,"Strong Breeze",100,0,14,852555,1,ORDER_TYPE_TARGET);</v>
      </c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  <c r="X96" s="223"/>
    </row>
    <row r="97" spans="1:24" x14ac:dyDescent="0.2">
      <c r="A97" s="223" t="s">
        <v>1105</v>
      </c>
      <c r="B97" s="223" t="s">
        <v>1106</v>
      </c>
      <c r="C97" s="223" t="s">
        <v>1107</v>
      </c>
      <c r="D97" s="223">
        <v>100</v>
      </c>
      <c r="E97" s="223">
        <v>0</v>
      </c>
      <c r="F97" s="223">
        <v>30</v>
      </c>
      <c r="G97" s="223">
        <v>852066</v>
      </c>
      <c r="H97" s="223">
        <v>1</v>
      </c>
      <c r="I97" s="223" t="s">
        <v>420</v>
      </c>
      <c r="J97" s="223"/>
      <c r="K97" s="227" t="str">
        <f t="shared" si="0"/>
        <v>SpellData.create(SID_SUMMON_SERPENTS,"Summon Serpents",100,0,30,852066,1,ORDER_TYPE_IMMEDIATE);</v>
      </c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  <c r="X97" s="223"/>
    </row>
    <row r="98" spans="1:24" x14ac:dyDescent="0.2">
      <c r="A98" s="223" t="s">
        <v>1109</v>
      </c>
      <c r="B98" s="223" t="s">
        <v>1110</v>
      </c>
      <c r="C98" s="223" t="s">
        <v>1111</v>
      </c>
      <c r="D98" s="223">
        <v>0</v>
      </c>
      <c r="E98" s="223">
        <v>10</v>
      </c>
      <c r="F98" s="223">
        <v>40</v>
      </c>
      <c r="G98" s="223">
        <v>852069</v>
      </c>
      <c r="H98" s="223">
        <v>2</v>
      </c>
      <c r="I98" s="223" t="s">
        <v>500</v>
      </c>
      <c r="J98" s="223"/>
      <c r="K98" s="227" t="str">
        <f t="shared" si="0"/>
        <v>SpellData.create(SID_THUNDER_STORM,"Thunder Storm",0,10,40,852069,2,ORDER_TYPE_TARGET);</v>
      </c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  <c r="X98" s="223"/>
    </row>
    <row r="99" spans="1:24" x14ac:dyDescent="0.2">
      <c r="A99" s="221" t="s">
        <v>1112</v>
      </c>
      <c r="B99" s="221" t="s">
        <v>1113</v>
      </c>
      <c r="C99" s="221" t="s">
        <v>1114</v>
      </c>
      <c r="D99" s="221">
        <v>0</v>
      </c>
      <c r="E99" s="221">
        <v>3.5</v>
      </c>
      <c r="F99" s="221">
        <v>5</v>
      </c>
      <c r="G99" s="221" t="s">
        <v>966</v>
      </c>
      <c r="H99" s="221">
        <v>1</v>
      </c>
      <c r="I99" s="221" t="s">
        <v>500</v>
      </c>
      <c r="J99" s="221"/>
      <c r="K99" s="221" t="str">
        <f t="shared" si="0"/>
        <v>SpellData.create(SIDALKALINEWATER,"Alkaline Water",0,3.5,5,OrderId("heal"),1,ORDER_TYPE_TARGET);</v>
      </c>
      <c r="L99" s="221"/>
      <c r="M99" s="221"/>
      <c r="N99" s="221"/>
      <c r="O99" s="221"/>
      <c r="P99" s="221"/>
      <c r="Q99" s="221"/>
      <c r="R99" s="221"/>
      <c r="S99" s="221"/>
      <c r="T99" s="221"/>
      <c r="U99" s="221"/>
      <c r="V99" s="221"/>
      <c r="W99" s="221"/>
      <c r="X99" s="221"/>
    </row>
    <row r="100" spans="1:24" x14ac:dyDescent="0.2">
      <c r="A100" s="221" t="s">
        <v>1115</v>
      </c>
      <c r="B100" s="221" t="s">
        <v>1116</v>
      </c>
      <c r="C100" s="221" t="s">
        <v>1117</v>
      </c>
      <c r="D100" s="221">
        <v>0</v>
      </c>
      <c r="E100" s="221">
        <v>0</v>
      </c>
      <c r="F100" s="221">
        <v>12</v>
      </c>
      <c r="G100" s="221" t="s">
        <v>958</v>
      </c>
      <c r="H100" s="221">
        <v>1</v>
      </c>
      <c r="I100" s="221" t="s">
        <v>500</v>
      </c>
      <c r="J100" s="221"/>
      <c r="K100" s="221" t="str">
        <f t="shared" si="0"/>
        <v>SpellData.create(SIDTIDE,"Tide",0,0,12,OrderId("slow"),1,ORDER_TYPE_TARGET);</v>
      </c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</row>
    <row r="101" spans="1:24" x14ac:dyDescent="0.2">
      <c r="A101" s="221" t="s">
        <v>1118</v>
      </c>
      <c r="B101" s="221" t="s">
        <v>1119</v>
      </c>
      <c r="C101" s="221" t="s">
        <v>1120</v>
      </c>
      <c r="D101" s="221">
        <v>0</v>
      </c>
      <c r="E101" s="221">
        <v>0</v>
      </c>
      <c r="F101" s="221">
        <v>35</v>
      </c>
      <c r="G101" s="221" t="s">
        <v>1076</v>
      </c>
      <c r="H101" s="221">
        <v>1</v>
      </c>
      <c r="I101" s="221" t="s">
        <v>420</v>
      </c>
      <c r="J101" s="221"/>
      <c r="K101" s="221" t="str">
        <f t="shared" si="0"/>
        <v>SpellData.create(SIDTIDEBARONMORPH,"Tidal Form",0,0,35,OID_BEARFORM,1,ORDER_TYPE_IMMEDIATE);</v>
      </c>
      <c r="L101" s="221"/>
      <c r="M101" s="221"/>
      <c r="N101" s="221"/>
      <c r="O101" s="221"/>
      <c r="P101" s="221"/>
      <c r="Q101" s="221"/>
      <c r="R101" s="221"/>
      <c r="S101" s="221"/>
      <c r="T101" s="221"/>
      <c r="U101" s="221"/>
      <c r="V101" s="221"/>
      <c r="W101" s="221"/>
      <c r="X101" s="221"/>
    </row>
    <row r="102" spans="1:24" x14ac:dyDescent="0.2">
      <c r="A102" s="221" t="s">
        <v>1121</v>
      </c>
      <c r="B102" s="221" t="s">
        <v>346</v>
      </c>
      <c r="C102" s="221" t="s">
        <v>1122</v>
      </c>
      <c r="D102" s="221">
        <v>0</v>
      </c>
      <c r="E102" s="221">
        <v>0</v>
      </c>
      <c r="F102" s="221">
        <v>12</v>
      </c>
      <c r="G102" s="221" t="s">
        <v>958</v>
      </c>
      <c r="H102" s="221">
        <v>1</v>
      </c>
      <c r="I102" s="221" t="s">
        <v>500</v>
      </c>
      <c r="J102" s="221"/>
      <c r="K102" s="221" t="str">
        <f t="shared" si="0"/>
        <v>SpellData.create(SIDTEARUP,"Tear Up",0,0,12,OrderId("slow"),1,ORDER_TYPE_TARGET);</v>
      </c>
      <c r="L102" s="221"/>
      <c r="M102" s="221"/>
      <c r="N102" s="221"/>
      <c r="O102" s="221"/>
      <c r="P102" s="221"/>
      <c r="Q102" s="221"/>
      <c r="R102" s="221"/>
      <c r="S102" s="221"/>
      <c r="T102" s="221"/>
      <c r="U102" s="221"/>
      <c r="V102" s="221"/>
      <c r="W102" s="221"/>
      <c r="X102" s="221"/>
    </row>
    <row r="103" spans="1:24" x14ac:dyDescent="0.2">
      <c r="A103" s="221" t="s">
        <v>1123</v>
      </c>
      <c r="B103" s="221" t="s">
        <v>1124</v>
      </c>
      <c r="C103" s="221" t="s">
        <v>1125</v>
      </c>
      <c r="D103" s="221">
        <v>0</v>
      </c>
      <c r="E103" s="221">
        <v>0</v>
      </c>
      <c r="F103" s="221">
        <v>15</v>
      </c>
      <c r="G103" s="221" t="s">
        <v>527</v>
      </c>
      <c r="H103" s="221">
        <v>1</v>
      </c>
      <c r="I103" s="221" t="s">
        <v>500</v>
      </c>
      <c r="J103" s="221"/>
      <c r="K103" s="221" t="str">
        <f t="shared" si="0"/>
        <v>SpellData.create(SIDLANCINATE,"Lancinate",0,0,15,OrderId("channel"),1,ORDER_TYPE_TARGET);</v>
      </c>
      <c r="L103" s="221"/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221"/>
    </row>
    <row r="104" spans="1:24" x14ac:dyDescent="0.2">
      <c r="A104" s="221" t="s">
        <v>1127</v>
      </c>
      <c r="B104" s="221" t="s">
        <v>1128</v>
      </c>
      <c r="C104" s="221" t="s">
        <v>1129</v>
      </c>
      <c r="D104" s="221">
        <v>0</v>
      </c>
      <c r="E104" s="221">
        <v>0</v>
      </c>
      <c r="F104" s="221">
        <v>25</v>
      </c>
      <c r="G104" s="221" t="s">
        <v>1020</v>
      </c>
      <c r="H104" s="221">
        <v>1</v>
      </c>
      <c r="I104" s="221" t="s">
        <v>420</v>
      </c>
      <c r="J104" s="221"/>
      <c r="K104" s="221" t="str">
        <f t="shared" si="0"/>
        <v>SpellData.create(SIDRASPYROAR,"Raspy Roar",0,0,25,OrderId("impale"),1,ORDER_TYPE_IMMEDIATE);</v>
      </c>
      <c r="L104" s="221"/>
      <c r="M104" s="221"/>
      <c r="N104" s="221"/>
      <c r="O104" s="221"/>
      <c r="P104" s="221"/>
      <c r="Q104" s="221"/>
      <c r="R104" s="221"/>
      <c r="S104" s="221"/>
      <c r="T104" s="221"/>
      <c r="U104" s="221"/>
      <c r="V104" s="221"/>
      <c r="W104" s="221"/>
      <c r="X104" s="221"/>
    </row>
    <row r="105" spans="1:24" x14ac:dyDescent="0.2">
      <c r="A105" s="221" t="s">
        <v>1130</v>
      </c>
      <c r="B105" s="221" t="s">
        <v>1128</v>
      </c>
      <c r="C105" s="221" t="s">
        <v>1129</v>
      </c>
      <c r="D105" s="221">
        <v>0</v>
      </c>
      <c r="E105" s="221">
        <v>0</v>
      </c>
      <c r="F105" s="221">
        <v>1</v>
      </c>
      <c r="G105" s="221" t="s">
        <v>1131</v>
      </c>
      <c r="H105" s="221">
        <v>1</v>
      </c>
      <c r="I105" s="221" t="s">
        <v>851</v>
      </c>
      <c r="J105" s="221"/>
      <c r="K105" s="221" t="str">
        <f t="shared" si="0"/>
        <v>SpellData.create(SIDRASPYROARDUMMY,"Raspy Roar",0,0,1,OrderId("silence"),1,ORDER_TYPE_POINT);</v>
      </c>
      <c r="L105" s="221"/>
      <c r="M105" s="221"/>
      <c r="N105" s="221"/>
      <c r="O105" s="221"/>
      <c r="P105" s="221"/>
      <c r="Q105" s="221"/>
      <c r="R105" s="221"/>
      <c r="S105" s="221"/>
      <c r="T105" s="221"/>
      <c r="U105" s="221"/>
      <c r="V105" s="221"/>
      <c r="W105" s="221"/>
      <c r="X105" s="221"/>
    </row>
    <row r="106" spans="1:24" x14ac:dyDescent="0.2">
      <c r="A106" s="225" t="s">
        <v>1132</v>
      </c>
      <c r="B106" s="225" t="s">
        <v>1133</v>
      </c>
      <c r="C106" s="225" t="s">
        <v>1134</v>
      </c>
      <c r="D106" s="225">
        <v>100</v>
      </c>
      <c r="E106" s="225">
        <v>0</v>
      </c>
      <c r="F106" s="225">
        <v>5</v>
      </c>
      <c r="G106" s="225" t="s">
        <v>1135</v>
      </c>
      <c r="H106" s="225">
        <v>1</v>
      </c>
      <c r="I106" s="225" t="s">
        <v>500</v>
      </c>
      <c r="J106" s="225"/>
      <c r="K106" s="227" t="str">
        <f t="shared" si="0"/>
        <v>SpellData.create(SIDFLAMETHROW,"Flame Throw",100,0,5,OrderId("sleep"),1,ORDER_TYPE_TARGET);</v>
      </c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</row>
    <row r="107" spans="1:24" x14ac:dyDescent="0.2">
      <c r="A107" s="225" t="s">
        <v>1136</v>
      </c>
      <c r="B107" s="225" t="s">
        <v>1137</v>
      </c>
      <c r="C107" s="225" t="s">
        <v>1138</v>
      </c>
      <c r="D107" s="225">
        <v>100</v>
      </c>
      <c r="E107" s="225">
        <v>10</v>
      </c>
      <c r="F107" s="225">
        <v>40</v>
      </c>
      <c r="G107" s="225" t="s">
        <v>958</v>
      </c>
      <c r="H107" s="225">
        <v>2</v>
      </c>
      <c r="I107" s="225" t="s">
        <v>420</v>
      </c>
      <c r="J107" s="225"/>
      <c r="K107" s="227" t="str">
        <f t="shared" si="0"/>
        <v>SpellData.create(SIDFLAMEBOMB,"Flame Bomb",100,10,40,OrderId("slow"),2,ORDER_TYPE_IMMEDIATE);</v>
      </c>
      <c r="L107" s="225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</row>
    <row r="108" spans="1:24" x14ac:dyDescent="0.2">
      <c r="A108" s="225" t="s">
        <v>1140</v>
      </c>
      <c r="B108" s="225" t="s">
        <v>1141</v>
      </c>
      <c r="C108" s="225" t="s">
        <v>1142</v>
      </c>
      <c r="D108" s="225">
        <v>100</v>
      </c>
      <c r="E108" s="225">
        <v>10</v>
      </c>
      <c r="F108" s="225">
        <v>30</v>
      </c>
      <c r="G108" s="225" t="s">
        <v>1143</v>
      </c>
      <c r="H108" s="225">
        <v>1</v>
      </c>
      <c r="I108" s="225" t="s">
        <v>420</v>
      </c>
      <c r="J108" s="225"/>
      <c r="K108" s="227" t="str">
        <f t="shared" si="0"/>
        <v>SpellData.create(SIDSUMMONLAVASPAWN,"Summon Lava Spawn",100,10,30,OrderId("soulburn"),1,ORDER_TYPE_IMMEDIATE);</v>
      </c>
      <c r="L108" s="225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</row>
    <row r="109" spans="1:24" x14ac:dyDescent="0.2">
      <c r="A109" s="225" t="s">
        <v>1144</v>
      </c>
      <c r="B109" s="225" t="s">
        <v>1059</v>
      </c>
      <c r="C109" s="225" t="s">
        <v>1060</v>
      </c>
      <c r="D109" s="225">
        <v>0</v>
      </c>
      <c r="E109" s="225">
        <v>0</v>
      </c>
      <c r="F109" s="225">
        <v>200</v>
      </c>
      <c r="G109" s="225" t="s">
        <v>926</v>
      </c>
      <c r="H109" s="225">
        <v>1</v>
      </c>
      <c r="I109" s="225" t="s">
        <v>420</v>
      </c>
      <c r="J109" s="225"/>
      <c r="K109" s="227" t="str">
        <f t="shared" si="0"/>
        <v>SpellData.create(SIDFRENZYWARLOCK,"Frenzy",0,0,200,OrderId("stomp"),1,ORDER_TYPE_IMMEDIATE);</v>
      </c>
      <c r="L109" s="225"/>
      <c r="M109" s="225"/>
      <c r="N109" s="225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</row>
    <row r="110" spans="1:24" x14ac:dyDescent="0.2">
      <c r="A110" s="223" t="s">
        <v>1145</v>
      </c>
      <c r="B110" s="223" t="s">
        <v>1146</v>
      </c>
      <c r="C110" s="223" t="s">
        <v>1148</v>
      </c>
      <c r="D110" s="223">
        <v>0</v>
      </c>
      <c r="E110" s="223">
        <v>0</v>
      </c>
      <c r="F110" s="223">
        <v>15</v>
      </c>
      <c r="G110" s="223" t="s">
        <v>1020</v>
      </c>
      <c r="H110" s="223">
        <v>1</v>
      </c>
      <c r="I110" s="223" t="s">
        <v>500</v>
      </c>
      <c r="J110" s="223"/>
      <c r="K110" s="227" t="str">
        <f t="shared" si="0"/>
        <v>SpellData.create(SID_IMPALE,"Impale",0,0,15,OrderId("impale"),1,ORDER_TYPE_TARGET);</v>
      </c>
      <c r="L110" s="223"/>
      <c r="M110" s="223"/>
      <c r="N110" s="223"/>
      <c r="O110" s="223"/>
      <c r="P110" s="223"/>
      <c r="Q110" s="223"/>
      <c r="R110" s="223"/>
      <c r="S110" s="223"/>
      <c r="T110" s="223"/>
      <c r="U110" s="223"/>
      <c r="V110" s="223"/>
      <c r="W110" s="223"/>
      <c r="X110" s="223"/>
    </row>
    <row r="111" spans="1:24" x14ac:dyDescent="0.2">
      <c r="A111" s="223" t="s">
        <v>1150</v>
      </c>
      <c r="B111" s="223" t="s">
        <v>1151</v>
      </c>
      <c r="C111" s="223" t="s">
        <v>1152</v>
      </c>
      <c r="D111" s="223">
        <v>0</v>
      </c>
      <c r="E111" s="223">
        <v>0</v>
      </c>
      <c r="F111" s="223">
        <v>25</v>
      </c>
      <c r="G111" s="223" t="s">
        <v>958</v>
      </c>
      <c r="H111" s="223">
        <v>1</v>
      </c>
      <c r="I111" s="223" t="s">
        <v>420</v>
      </c>
      <c r="J111" s="223"/>
      <c r="K111" s="227" t="str">
        <f t="shared" si="0"/>
        <v>SpellData.create(SID_SUMMON_POISONOUS_CRAWLER,"Summon Poisonous Crawler",0,0,25,OrderId("slow"),1,ORDER_TYPE_IMMEDIATE);</v>
      </c>
      <c r="L111" s="223"/>
      <c r="M111" s="223"/>
      <c r="N111" s="223"/>
      <c r="O111" s="223"/>
      <c r="P111" s="223"/>
      <c r="Q111" s="223"/>
      <c r="R111" s="223"/>
      <c r="S111" s="223"/>
      <c r="T111" s="223"/>
      <c r="U111" s="223"/>
      <c r="V111" s="223"/>
      <c r="W111" s="223"/>
      <c r="X111" s="223"/>
    </row>
    <row r="112" spans="1:24" x14ac:dyDescent="0.2">
      <c r="A112" s="223" t="s">
        <v>1153</v>
      </c>
      <c r="B112" s="223" t="s">
        <v>1154</v>
      </c>
      <c r="C112" s="223" t="s">
        <v>1155</v>
      </c>
      <c r="D112" s="223">
        <v>0</v>
      </c>
      <c r="E112" s="223">
        <v>0</v>
      </c>
      <c r="F112" s="223">
        <v>15</v>
      </c>
      <c r="G112" s="223" t="s">
        <v>1063</v>
      </c>
      <c r="H112" s="223">
        <v>1</v>
      </c>
      <c r="I112" s="223" t="s">
        <v>420</v>
      </c>
      <c r="J112" s="223"/>
      <c r="K112" s="227" t="str">
        <f t="shared" si="0"/>
        <v>SpellData.create(SID_SUMMON_ABOMINATION,"Summon Abomination",0,0,15,OrderId("charm"),1,ORDER_TYPE_IMMEDIATE);</v>
      </c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</row>
    <row r="113" spans="1:24" x14ac:dyDescent="0.2">
      <c r="A113" s="223" t="s">
        <v>1157</v>
      </c>
      <c r="B113" s="223" t="s">
        <v>1158</v>
      </c>
      <c r="C113" s="223" t="s">
        <v>1159</v>
      </c>
      <c r="D113" s="223">
        <v>0</v>
      </c>
      <c r="E113" s="223">
        <v>0</v>
      </c>
      <c r="F113" s="223">
        <v>15</v>
      </c>
      <c r="G113" s="223" t="s">
        <v>1160</v>
      </c>
      <c r="H113" s="223">
        <v>1</v>
      </c>
      <c r="I113" s="223" t="s">
        <v>420</v>
      </c>
      <c r="J113" s="223"/>
      <c r="K113" s="227" t="str">
        <f t="shared" si="0"/>
        <v>SpellData.create(SID_SUMMON_WRAITH,"Summon Wraith",0,0,15,OrderId("invisibility"),1,ORDER_TYPE_IMMEDIATE);</v>
      </c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</row>
    <row r="114" spans="1:24" x14ac:dyDescent="0.2">
      <c r="A114" s="223" t="s">
        <v>1161</v>
      </c>
      <c r="B114" s="223" t="s">
        <v>1162</v>
      </c>
      <c r="C114" s="223" t="s">
        <v>1163</v>
      </c>
      <c r="D114" s="223">
        <v>0</v>
      </c>
      <c r="E114" s="223">
        <v>5</v>
      </c>
      <c r="F114" s="223">
        <v>25</v>
      </c>
      <c r="G114" s="223" t="s">
        <v>1135</v>
      </c>
      <c r="H114" s="223">
        <v>2</v>
      </c>
      <c r="I114" s="223" t="s">
        <v>420</v>
      </c>
      <c r="J114" s="223"/>
      <c r="K114" s="227" t="str">
        <f t="shared" si="0"/>
        <v>SpellData.create(SID_LIFE_SIPHON,"Life Siphon",0,5,25,OrderId("sleep"),2,ORDER_TYPE_IMMEDIATE);</v>
      </c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</row>
    <row r="115" spans="1:24" x14ac:dyDescent="0.2">
      <c r="A115" s="222" t="s">
        <v>1164</v>
      </c>
      <c r="B115" s="222" t="s">
        <v>1165</v>
      </c>
      <c r="C115" s="222" t="s">
        <v>1166</v>
      </c>
      <c r="D115" s="222">
        <v>50</v>
      </c>
      <c r="E115" s="222">
        <v>10</v>
      </c>
      <c r="F115" s="222">
        <v>40</v>
      </c>
      <c r="G115" s="222" t="s">
        <v>966</v>
      </c>
      <c r="H115" s="222">
        <v>2</v>
      </c>
      <c r="I115" s="222" t="s">
        <v>420</v>
      </c>
      <c r="J115" s="222"/>
      <c r="K115" s="227" t="str">
        <f t="shared" si="0"/>
        <v>SpellData.create(SIDSPIRITBOLT,"Spirit Bolt",50,10,40,OrderId("heal"),2,ORDER_TYPE_IMMEDIATE);</v>
      </c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</row>
    <row r="116" spans="1:24" x14ac:dyDescent="0.2">
      <c r="A116" s="222" t="s">
        <v>1167</v>
      </c>
      <c r="B116" s="222" t="s">
        <v>1168</v>
      </c>
      <c r="C116" s="222" t="s">
        <v>1169</v>
      </c>
      <c r="D116" s="222">
        <v>0</v>
      </c>
      <c r="E116" s="222">
        <v>0</v>
      </c>
      <c r="F116" s="222">
        <v>35</v>
      </c>
      <c r="G116" s="222" t="s">
        <v>980</v>
      </c>
      <c r="H116" s="222">
        <v>1</v>
      </c>
      <c r="I116" s="222" t="s">
        <v>420</v>
      </c>
      <c r="J116" s="222"/>
      <c r="K116" s="227" t="str">
        <f t="shared" si="0"/>
        <v>SpellData.create(SIDSPIRITHARVEST,"Spirit Harvest",0,0,35,OrderId("hex"),1,ORDER_TYPE_IMMEDIATE);</v>
      </c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</row>
    <row r="117" spans="1:24" x14ac:dyDescent="0.2">
      <c r="A117" s="222" t="s">
        <v>1171</v>
      </c>
      <c r="B117" s="222" t="s">
        <v>462</v>
      </c>
      <c r="C117" s="222" t="s">
        <v>698</v>
      </c>
      <c r="D117" s="222">
        <v>100</v>
      </c>
      <c r="E117" s="222">
        <v>0</v>
      </c>
      <c r="F117" s="222">
        <v>10</v>
      </c>
      <c r="G117" s="222" t="s">
        <v>958</v>
      </c>
      <c r="H117" s="222">
        <v>1</v>
      </c>
      <c r="I117" s="222" t="s">
        <v>420</v>
      </c>
      <c r="J117" s="222"/>
      <c r="K117" s="227" t="str">
        <f t="shared" si="0"/>
        <v>SpellData.create(SIDSUNFIRESTORMHEX,"Sunfire Storm",100,0,10,OrderId("slow"),1,ORDER_TYPE_IMMEDIATE);</v>
      </c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</row>
    <row r="118" spans="1:24" x14ac:dyDescent="0.2">
      <c r="A118" s="222" t="s">
        <v>1173</v>
      </c>
      <c r="B118" s="222" t="s">
        <v>664</v>
      </c>
      <c r="C118" s="222" t="s">
        <v>708</v>
      </c>
      <c r="D118" s="222">
        <v>0</v>
      </c>
      <c r="E118" s="222">
        <v>0</v>
      </c>
      <c r="F118" s="222">
        <v>10</v>
      </c>
      <c r="G118" s="222" t="s">
        <v>1135</v>
      </c>
      <c r="H118" s="222">
        <v>1</v>
      </c>
      <c r="I118" s="222" t="s">
        <v>420</v>
      </c>
      <c r="J118" s="222"/>
      <c r="K118" s="227" t="str">
        <f t="shared" si="0"/>
        <v>SpellData.create(SIDSHIELDOFSINDOREIHEX,"Shield of Sindorei",0,0,10,OrderId("sleep"),1,ORDER_TYPE_IMMEDIATE);</v>
      </c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</row>
    <row r="119" spans="1:24" x14ac:dyDescent="0.2">
      <c r="A119" s="222" t="s">
        <v>1175</v>
      </c>
      <c r="B119" s="222" t="s">
        <v>749</v>
      </c>
      <c r="C119" s="222" t="s">
        <v>751</v>
      </c>
      <c r="D119" s="222">
        <v>0</v>
      </c>
      <c r="E119" s="222">
        <v>0</v>
      </c>
      <c r="F119" s="222">
        <v>10</v>
      </c>
      <c r="G119" s="222" t="s">
        <v>1135</v>
      </c>
      <c r="H119" s="222">
        <v>1</v>
      </c>
      <c r="I119" s="222" t="s">
        <v>420</v>
      </c>
      <c r="J119" s="222"/>
      <c r="K119" s="227" t="str">
        <f t="shared" si="0"/>
        <v>SpellData.create(SID_SAVAGE_ROAR_HEX,"Savage Roar",0,0,10,OrderId("sleep"),1,ORDER_TYPE_IMMEDIATE);</v>
      </c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</row>
    <row r="120" spans="1:24" x14ac:dyDescent="0.2">
      <c r="A120" s="222" t="s">
        <v>1176</v>
      </c>
      <c r="B120" s="222" t="s">
        <v>718</v>
      </c>
      <c r="C120" s="222" t="s">
        <v>758</v>
      </c>
      <c r="D120" s="222">
        <v>0</v>
      </c>
      <c r="E120" s="222">
        <v>0</v>
      </c>
      <c r="F120" s="222">
        <v>12</v>
      </c>
      <c r="G120" s="222" t="s">
        <v>958</v>
      </c>
      <c r="H120" s="222">
        <v>1</v>
      </c>
      <c r="I120" s="222" t="s">
        <v>420</v>
      </c>
      <c r="J120" s="222"/>
      <c r="K120" s="227" t="str">
        <f t="shared" si="0"/>
        <v>SpellData.create(SID_NATURAL_REFLEX_HEX,"Natural Reflex",0,0,12,OrderId("slow"),1,ORDER_TYPE_IMMEDIATE);</v>
      </c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</row>
    <row r="121" spans="1:24" x14ac:dyDescent="0.2">
      <c r="A121" s="222" t="s">
        <v>1177</v>
      </c>
      <c r="B121" s="222" t="s">
        <v>127</v>
      </c>
      <c r="C121" s="222" t="s">
        <v>499</v>
      </c>
      <c r="D121" s="222">
        <v>100</v>
      </c>
      <c r="E121" s="222">
        <v>8</v>
      </c>
      <c r="F121" s="222">
        <v>10</v>
      </c>
      <c r="G121" s="222" t="s">
        <v>958</v>
      </c>
      <c r="H121" s="222">
        <v>1</v>
      </c>
      <c r="I121" s="222" t="s">
        <v>420</v>
      </c>
      <c r="J121" s="222"/>
      <c r="K121" s="227" t="str">
        <f t="shared" si="0"/>
        <v>SpellData.create(SIDTRANQUILITYHEX,"Tranquility",100,8,10,OrderId("slow"),1,ORDER_TYPE_IMMEDIATE);</v>
      </c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</row>
    <row r="122" spans="1:24" x14ac:dyDescent="0.2">
      <c r="A122" s="222" t="s">
        <v>1178</v>
      </c>
      <c r="B122" s="222" t="s">
        <v>296</v>
      </c>
      <c r="C122" s="222" t="s">
        <v>767</v>
      </c>
      <c r="D122" s="222">
        <v>25</v>
      </c>
      <c r="E122" s="222">
        <v>0</v>
      </c>
      <c r="F122" s="222">
        <v>10</v>
      </c>
      <c r="G122" s="222" t="s">
        <v>1135</v>
      </c>
      <c r="H122" s="222">
        <v>1</v>
      </c>
      <c r="I122" s="222" t="s">
        <v>500</v>
      </c>
      <c r="J122" s="222"/>
      <c r="K122" s="227" t="str">
        <f t="shared" si="0"/>
        <v>SpellData.create(SIDLIFEBLOOMHEX,"Life Bloom",25,0,10,OrderId("sleep"),1,ORDER_TYPE_TARGET);</v>
      </c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</row>
    <row r="123" spans="1:24" x14ac:dyDescent="0.2">
      <c r="A123" s="222" t="s">
        <v>1180</v>
      </c>
      <c r="B123" s="222" t="s">
        <v>342</v>
      </c>
      <c r="C123" s="222" t="s">
        <v>521</v>
      </c>
      <c r="D123" s="222">
        <v>100</v>
      </c>
      <c r="E123" s="222">
        <v>4</v>
      </c>
      <c r="F123" s="222">
        <v>10</v>
      </c>
      <c r="G123" s="222" t="s">
        <v>958</v>
      </c>
      <c r="H123" s="222">
        <v>1</v>
      </c>
      <c r="I123" s="222" t="s">
        <v>500</v>
      </c>
      <c r="J123" s="222"/>
      <c r="K123" s="227" t="str">
        <f t="shared" si="0"/>
        <v>SpellData.create(SIDHOLYBOLTHEX,"Holy Light",100,4,10,OrderId("slow"),1,ORDER_TYPE_TARGET);</v>
      </c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</row>
    <row r="124" spans="1:24" x14ac:dyDescent="0.2">
      <c r="A124" s="222" t="s">
        <v>1181</v>
      </c>
      <c r="B124" s="222" t="s">
        <v>313</v>
      </c>
      <c r="C124" s="222" t="s">
        <v>797</v>
      </c>
      <c r="D124" s="222">
        <v>50</v>
      </c>
      <c r="E124" s="222">
        <v>0</v>
      </c>
      <c r="F124" s="222">
        <v>10</v>
      </c>
      <c r="G124" s="222" t="s">
        <v>1135</v>
      </c>
      <c r="H124" s="222">
        <v>1</v>
      </c>
      <c r="I124" s="222" t="s">
        <v>500</v>
      </c>
      <c r="J124" s="222"/>
      <c r="K124" s="227" t="str">
        <f t="shared" si="0"/>
        <v>SpellData.create(SIDHOLYSHOCKHEX,"Holy Shock",50,0,10,OrderId("sleep"),1,ORDER_TYPE_TARGET);</v>
      </c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</row>
    <row r="125" spans="1:24" x14ac:dyDescent="0.2">
      <c r="A125" s="222" t="s">
        <v>1182</v>
      </c>
      <c r="B125" s="222" t="s">
        <v>956</v>
      </c>
      <c r="C125" s="222" t="s">
        <v>524</v>
      </c>
      <c r="D125" s="222">
        <v>50</v>
      </c>
      <c r="E125" s="222">
        <v>0</v>
      </c>
      <c r="F125" s="222">
        <v>10</v>
      </c>
      <c r="G125" s="222" t="s">
        <v>958</v>
      </c>
      <c r="H125" s="222">
        <v>1</v>
      </c>
      <c r="I125" s="222" t="s">
        <v>500</v>
      </c>
      <c r="J125" s="222"/>
      <c r="K125" s="227" t="str">
        <f t="shared" si="0"/>
        <v>SpellData.create(SIDHEALHEX,"Heal",50,0,10,OrderId("slow"),1,ORDER_TYPE_TARGET);</v>
      </c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</row>
    <row r="126" spans="1:24" x14ac:dyDescent="0.2">
      <c r="A126" s="222" t="s">
        <v>1184</v>
      </c>
      <c r="B126" s="222" t="s">
        <v>859</v>
      </c>
      <c r="C126" s="222" t="s">
        <v>532</v>
      </c>
      <c r="D126" s="222">
        <v>100</v>
      </c>
      <c r="E126" s="222">
        <v>0</v>
      </c>
      <c r="F126" s="222">
        <v>10</v>
      </c>
      <c r="G126" s="222" t="s">
        <v>1135</v>
      </c>
      <c r="H126" s="222">
        <v>1</v>
      </c>
      <c r="I126" s="222" t="s">
        <v>500</v>
      </c>
      <c r="J126" s="222"/>
      <c r="K126" s="227" t="str">
        <f t="shared" si="0"/>
        <v>SpellData.create(SIDSHIELDHEX,"Shield",100,0,10,OrderId("sleep"),1,ORDER_TYPE_TARGET);</v>
      </c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</row>
    <row r="127" spans="1:24" x14ac:dyDescent="0.2">
      <c r="A127" s="222" t="s">
        <v>1185</v>
      </c>
      <c r="B127" s="222" t="s">
        <v>348</v>
      </c>
      <c r="C127" s="222" t="s">
        <v>945</v>
      </c>
      <c r="D127" s="222">
        <v>0</v>
      </c>
      <c r="E127" s="222">
        <v>0</v>
      </c>
      <c r="F127" s="222">
        <v>10</v>
      </c>
      <c r="G127" s="222" t="s">
        <v>958</v>
      </c>
      <c r="H127" s="222">
        <v>1</v>
      </c>
      <c r="I127" s="222" t="s">
        <v>500</v>
      </c>
      <c r="J127" s="222"/>
      <c r="K127" s="227" t="str">
        <f t="shared" si="0"/>
        <v>SpellData.create(SIDMORTALSTRIKEHEX,"Mortal Strike",0,0,10,OrderId("slow"),1,ORDER_TYPE_TARGET);</v>
      </c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</row>
    <row r="128" spans="1:24" x14ac:dyDescent="0.2">
      <c r="A128" s="222" t="s">
        <v>1187</v>
      </c>
      <c r="B128" s="222" t="s">
        <v>941</v>
      </c>
      <c r="C128" s="222" t="s">
        <v>942</v>
      </c>
      <c r="D128" s="222">
        <v>0</v>
      </c>
      <c r="E128" s="222">
        <v>0</v>
      </c>
      <c r="F128" s="222">
        <v>7</v>
      </c>
      <c r="G128" s="222" t="s">
        <v>1135</v>
      </c>
      <c r="H128" s="222">
        <v>1</v>
      </c>
      <c r="I128" s="222" t="s">
        <v>500</v>
      </c>
      <c r="J128" s="222"/>
      <c r="K128" s="227" t="str">
        <f t="shared" si="0"/>
        <v>SpellData.create(SIDOVERPOWERHEX,"Overpower",0,0,7,OrderId("sleep"),1,ORDER_TYPE_TARGET);</v>
      </c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</row>
    <row r="129" spans="1:24" x14ac:dyDescent="0.2">
      <c r="A129" s="222" t="s">
        <v>1188</v>
      </c>
      <c r="B129" s="222" t="s">
        <v>351</v>
      </c>
      <c r="C129" s="222" t="s">
        <v>892</v>
      </c>
      <c r="D129" s="222">
        <v>0</v>
      </c>
      <c r="E129" s="222">
        <v>0</v>
      </c>
      <c r="F129" s="222">
        <v>4</v>
      </c>
      <c r="G129" s="222" t="s">
        <v>958</v>
      </c>
      <c r="H129" s="222">
        <v>1</v>
      </c>
      <c r="I129" s="222" t="s">
        <v>500</v>
      </c>
      <c r="J129" s="222"/>
      <c r="K129" s="227" t="str">
        <f t="shared" si="0"/>
        <v>SpellData.create(SIDDARKARROWHEX,"Black Arrow",0,0,4,OrderId("slow"),1,ORDER_TYPE_TARGET);</v>
      </c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</row>
    <row r="130" spans="1:24" x14ac:dyDescent="0.2">
      <c r="A130" s="222" t="s">
        <v>1189</v>
      </c>
      <c r="B130" s="222" t="s">
        <v>353</v>
      </c>
      <c r="C130" s="222" t="s">
        <v>917</v>
      </c>
      <c r="D130" s="222">
        <v>0</v>
      </c>
      <c r="E130" s="222">
        <v>0</v>
      </c>
      <c r="F130" s="222">
        <v>10</v>
      </c>
      <c r="G130" s="222" t="s">
        <v>1135</v>
      </c>
      <c r="H130" s="222">
        <v>1</v>
      </c>
      <c r="I130" s="222" t="s">
        <v>420</v>
      </c>
      <c r="J130" s="222"/>
      <c r="K130" s="227" t="str">
        <f t="shared" si="0"/>
        <v>SpellData.create(SIDFREEZINGTRAPHEX,"Freezing Trap",0,0,10,OrderId("sleep"),1,ORDER_TYPE_IMMEDIATE);</v>
      </c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</row>
    <row r="131" spans="1:24" x14ac:dyDescent="0.2">
      <c r="A131" s="222" t="s">
        <v>1191</v>
      </c>
      <c r="B131" s="222" t="s">
        <v>577</v>
      </c>
      <c r="C131" s="222" t="s">
        <v>543</v>
      </c>
      <c r="D131" s="222">
        <v>50</v>
      </c>
      <c r="E131" s="222">
        <v>3</v>
      </c>
      <c r="F131" s="222">
        <v>5</v>
      </c>
      <c r="G131" s="222" t="s">
        <v>958</v>
      </c>
      <c r="H131" s="222">
        <v>1</v>
      </c>
      <c r="I131" s="222" t="s">
        <v>500</v>
      </c>
      <c r="J131" s="222"/>
      <c r="K131" s="227" t="str">
        <f t="shared" si="0"/>
        <v>SpellData.create(SIDFROSTBOLTHEX,"Frost Bolt",50,3,5,OrderId("slow"),1,ORDER_TYPE_TARGET);</v>
      </c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</row>
    <row r="132" spans="1:24" x14ac:dyDescent="0.2">
      <c r="A132" s="222" t="s">
        <v>1193</v>
      </c>
      <c r="B132" s="222" t="s">
        <v>676</v>
      </c>
      <c r="C132" s="222" t="s">
        <v>976</v>
      </c>
      <c r="D132" s="222">
        <v>50</v>
      </c>
      <c r="E132" s="222">
        <v>0</v>
      </c>
      <c r="F132" s="222">
        <v>10</v>
      </c>
      <c r="G132" s="222" t="s">
        <v>1135</v>
      </c>
      <c r="H132" s="222">
        <v>1</v>
      </c>
      <c r="I132" s="222" t="s">
        <v>500</v>
      </c>
      <c r="J132" s="222"/>
      <c r="K132" s="227" t="str">
        <f t="shared" si="0"/>
        <v>SpellData.create(SIDPOLYMORPHHEX,"Polymorph",50,0,10,OrderId("sleep"),1,ORDER_TYPE_TARGET);</v>
      </c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</row>
    <row r="133" spans="1:24" x14ac:dyDescent="0.2">
      <c r="A133" s="222" t="s">
        <v>1194</v>
      </c>
      <c r="B133" s="222" t="s">
        <v>816</v>
      </c>
      <c r="C133" s="222" t="s">
        <v>1004</v>
      </c>
      <c r="D133" s="222">
        <v>0</v>
      </c>
      <c r="E133" s="222">
        <v>0</v>
      </c>
      <c r="F133" s="222">
        <v>10</v>
      </c>
      <c r="G133" s="222" t="s">
        <v>958</v>
      </c>
      <c r="H133" s="222">
        <v>1</v>
      </c>
      <c r="I133" s="222" t="s">
        <v>420</v>
      </c>
      <c r="J133" s="222"/>
      <c r="K133" s="227" t="str">
        <f t="shared" si="0"/>
        <v>SpellData.create(SIDLIGHTNINGTOTEMHEX,"Lightning Totem",0,0,10,OrderId("slow"),1,ORDER_TYPE_IMMEDIATE);</v>
      </c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</row>
    <row r="134" spans="1:24" x14ac:dyDescent="0.2">
      <c r="A134" s="222" t="s">
        <v>1195</v>
      </c>
      <c r="B134" s="222" t="s">
        <v>681</v>
      </c>
      <c r="C134" s="222" t="s">
        <v>1196</v>
      </c>
      <c r="D134" s="222">
        <v>100</v>
      </c>
      <c r="E134" s="222">
        <v>0</v>
      </c>
      <c r="F134" s="222">
        <v>15</v>
      </c>
      <c r="G134" s="222" t="s">
        <v>1135</v>
      </c>
      <c r="H134" s="222">
        <v>1</v>
      </c>
      <c r="I134" s="222" t="s">
        <v>420</v>
      </c>
      <c r="J134" s="222"/>
      <c r="K134" s="227" t="str">
        <f t="shared" si="0"/>
        <v>SpellData.create(SIDCHARGEHEX,"Charge",100,0,15,OrderId("sleep"),1,ORDER_TYPE_IMMEDIATE);</v>
      </c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</row>
    <row r="135" spans="1:24" x14ac:dyDescent="0.2">
      <c r="A135" s="222" t="s">
        <v>1197</v>
      </c>
      <c r="B135" s="222" t="s">
        <v>693</v>
      </c>
      <c r="C135" s="222" t="s">
        <v>1031</v>
      </c>
      <c r="D135" s="222">
        <v>0</v>
      </c>
      <c r="E135" s="222">
        <v>0</v>
      </c>
      <c r="F135" s="222">
        <v>15</v>
      </c>
      <c r="G135" s="222" t="s">
        <v>958</v>
      </c>
      <c r="H135" s="222">
        <v>1</v>
      </c>
      <c r="I135" s="222" t="s">
        <v>500</v>
      </c>
      <c r="J135" s="222"/>
      <c r="K135" s="227" t="str">
        <f t="shared" si="0"/>
        <v>SpellData.create(SIDSTEALTHHEX,"Stealth",0,0,15,OrderId("slow"),1,ORDER_TYPE_TARGET);</v>
      </c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</row>
    <row r="136" spans="1:24" x14ac:dyDescent="0.2">
      <c r="A136" s="222" t="s">
        <v>1198</v>
      </c>
      <c r="B136" s="222" t="s">
        <v>695</v>
      </c>
      <c r="C136" s="222" t="s">
        <v>1039</v>
      </c>
      <c r="D136" s="222">
        <v>0</v>
      </c>
      <c r="E136" s="222">
        <v>0</v>
      </c>
      <c r="F136" s="222">
        <v>1</v>
      </c>
      <c r="G136" s="222" t="s">
        <v>926</v>
      </c>
      <c r="H136" s="222">
        <v>1</v>
      </c>
      <c r="I136" s="222" t="s">
        <v>500</v>
      </c>
      <c r="J136" s="222"/>
      <c r="K136" s="227" t="str">
        <f t="shared" si="0"/>
        <v>SpellData.create(SIDSTEALTHAMBUSH,"Ambush",0,0,1,OrderId("stomp"),1,ORDER_TYPE_TARGET);</v>
      </c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</row>
    <row r="137" spans="1:24" x14ac:dyDescent="0.2">
      <c r="A137" s="222" t="s">
        <v>1199</v>
      </c>
      <c r="B137" s="222" t="s">
        <v>692</v>
      </c>
      <c r="C137" s="222" t="s">
        <v>1025</v>
      </c>
      <c r="D137" s="222">
        <v>0</v>
      </c>
      <c r="E137" s="222">
        <v>0</v>
      </c>
      <c r="F137" s="222">
        <v>10</v>
      </c>
      <c r="G137" s="222" t="s">
        <v>1135</v>
      </c>
      <c r="H137" s="222">
        <v>1</v>
      </c>
      <c r="I137" s="222" t="s">
        <v>420</v>
      </c>
      <c r="J137" s="222"/>
      <c r="K137" s="227" t="str">
        <f t="shared" si="0"/>
        <v>SpellData.create(SIDBLADEFLURRYHEX,"Blade Flurry",0,0,10,OrderId("sleep"),1,ORDER_TYPE_IMMEDIATE);</v>
      </c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</row>
    <row r="138" spans="1:24" x14ac:dyDescent="0.2">
      <c r="A138" s="222" t="s">
        <v>1200</v>
      </c>
      <c r="B138" s="222" t="s">
        <v>1041</v>
      </c>
      <c r="C138" s="222" t="s">
        <v>1043</v>
      </c>
      <c r="D138" s="222">
        <v>100</v>
      </c>
      <c r="E138" s="222">
        <v>0</v>
      </c>
      <c r="F138" s="222">
        <v>15</v>
      </c>
      <c r="G138" s="222" t="s">
        <v>958</v>
      </c>
      <c r="H138" s="222">
        <v>1</v>
      </c>
      <c r="I138" s="222" t="s">
        <v>500</v>
      </c>
      <c r="J138" s="222"/>
      <c r="K138" s="227" t="str">
        <f t="shared" si="0"/>
        <v>SpellData.create(SIDPAINHEX,"Shadow Word Pain",100,0,15,OrderId("slow"),1,ORDER_TYPE_TARGET);</v>
      </c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</row>
    <row r="139" spans="1:24" x14ac:dyDescent="0.2">
      <c r="A139" s="222" t="s">
        <v>1201</v>
      </c>
      <c r="B139" s="222" t="s">
        <v>1054</v>
      </c>
      <c r="C139" s="222" t="s">
        <v>1055</v>
      </c>
      <c r="D139" s="222">
        <v>100</v>
      </c>
      <c r="E139" s="222">
        <v>0</v>
      </c>
      <c r="F139" s="222">
        <v>10</v>
      </c>
      <c r="G139" s="222" t="s">
        <v>1135</v>
      </c>
      <c r="H139" s="222">
        <v>1</v>
      </c>
      <c r="I139" s="222" t="s">
        <v>420</v>
      </c>
      <c r="J139" s="222"/>
      <c r="K139" s="227" t="str">
        <f t="shared" si="0"/>
        <v>SpellData.create(SIDTERRORHEX,"Shadow Word Terror",100,0,10,OrderId("sleep"),1,ORDER_TYPE_IMMEDIATE);</v>
      </c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</row>
    <row r="140" spans="1:24" x14ac:dyDescent="0.2">
      <c r="A140" s="223" t="s">
        <v>1202</v>
      </c>
      <c r="B140" s="223" t="s">
        <v>1203</v>
      </c>
      <c r="C140" s="223" t="s">
        <v>1204</v>
      </c>
      <c r="D140" s="223">
        <v>75</v>
      </c>
      <c r="E140" s="223">
        <v>3</v>
      </c>
      <c r="F140" s="223">
        <v>2</v>
      </c>
      <c r="G140" s="223">
        <v>852063</v>
      </c>
      <c r="H140" s="223">
        <v>1</v>
      </c>
      <c r="I140" s="223" t="s">
        <v>500</v>
      </c>
      <c r="J140" s="223"/>
      <c r="K140" s="227" t="str">
        <f t="shared" si="0"/>
        <v>SpellData.create(SID_LIGHTNING_BOLT,"Lightning Bolt",75,3,2,852063,1,ORDER_TYPE_TARGET);</v>
      </c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</row>
    <row r="141" spans="1:24" x14ac:dyDescent="0.2">
      <c r="A141" s="223" t="s">
        <v>1205</v>
      </c>
      <c r="B141" s="223" t="s">
        <v>1206</v>
      </c>
      <c r="C141" s="223" t="s">
        <v>1207</v>
      </c>
      <c r="D141" s="223">
        <v>0</v>
      </c>
      <c r="E141" s="223">
        <v>0</v>
      </c>
      <c r="F141" s="223">
        <v>8</v>
      </c>
      <c r="G141" s="223" t="s">
        <v>1208</v>
      </c>
      <c r="H141" s="223">
        <v>1</v>
      </c>
      <c r="I141" s="223" t="s">
        <v>500</v>
      </c>
      <c r="J141" s="223"/>
      <c r="K141" s="227" t="str">
        <f t="shared" si="0"/>
        <v>SpellData.create(SID_FROST_SHOCK,"Frost Shock",0,0,8,OrderId("freezingbreath"),1,ORDER_TYPE_TARGET);</v>
      </c>
      <c r="L141" s="223"/>
      <c r="M141" s="223"/>
      <c r="N141" s="223"/>
      <c r="O141" s="223"/>
      <c r="P141" s="223"/>
      <c r="Q141" s="223"/>
      <c r="R141" s="223"/>
      <c r="S141" s="223"/>
      <c r="T141" s="223"/>
      <c r="U141" s="223"/>
      <c r="V141" s="223"/>
      <c r="W141" s="223"/>
      <c r="X141" s="223"/>
    </row>
    <row r="142" spans="1:24" x14ac:dyDescent="0.2">
      <c r="A142" s="223" t="s">
        <v>1209</v>
      </c>
      <c r="B142" s="223" t="s">
        <v>1210</v>
      </c>
      <c r="C142" s="223" t="s">
        <v>1211</v>
      </c>
      <c r="D142" s="223">
        <v>200</v>
      </c>
      <c r="E142" s="223">
        <v>3</v>
      </c>
      <c r="F142" s="223">
        <v>5</v>
      </c>
      <c r="G142" s="223" t="s">
        <v>773</v>
      </c>
      <c r="H142" s="223">
        <v>1</v>
      </c>
      <c r="I142" s="223" t="s">
        <v>500</v>
      </c>
      <c r="J142" s="223"/>
      <c r="K142" s="227" t="str">
        <f t="shared" si="0"/>
        <v>SpellData.create(SID_CHAIN_HEALING,"Chain Healing",200,3,5,OrderId("healingwave"),1,ORDER_TYPE_TARGET);</v>
      </c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</row>
    <row r="143" spans="1:24" x14ac:dyDescent="0.2">
      <c r="A143" s="223" t="s">
        <v>1212</v>
      </c>
      <c r="B143" s="223" t="s">
        <v>1213</v>
      </c>
      <c r="C143" s="223" t="s">
        <v>1214</v>
      </c>
      <c r="D143" s="223">
        <v>100</v>
      </c>
      <c r="E143" s="223">
        <v>0</v>
      </c>
      <c r="F143" s="223">
        <v>15</v>
      </c>
      <c r="G143" s="223" t="s">
        <v>1002</v>
      </c>
      <c r="H143" s="223">
        <v>1</v>
      </c>
      <c r="I143" s="223" t="s">
        <v>420</v>
      </c>
      <c r="J143" s="223"/>
      <c r="K143" s="227" t="str">
        <f t="shared" si="0"/>
        <v>SpellData.create(SID_HEALING_WARD,"Healing Ward",100,0,15,OrderId("healingward"),1,ORDER_TYPE_IMMEDIATE);</v>
      </c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</row>
    <row r="144" spans="1:24" x14ac:dyDescent="0.2">
      <c r="A144" s="223" t="s">
        <v>1215</v>
      </c>
      <c r="B144" s="223" t="s">
        <v>1216</v>
      </c>
      <c r="C144" s="223" t="s">
        <v>1217</v>
      </c>
      <c r="D144" s="223">
        <v>100</v>
      </c>
      <c r="E144" s="223">
        <v>0</v>
      </c>
      <c r="F144" s="223">
        <v>30</v>
      </c>
      <c r="G144" s="223" t="s">
        <v>1218</v>
      </c>
      <c r="H144" s="223">
        <v>1</v>
      </c>
      <c r="I144" s="223" t="s">
        <v>420</v>
      </c>
      <c r="J144" s="223"/>
      <c r="K144" s="227" t="str">
        <f t="shared" si="0"/>
        <v>SpellData.create(SID_PROTECTION_WARD,"Protection Ward",100,0,30,OrderId("evileye"),1,ORDER_TYPE_IMMEDIATE);</v>
      </c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</row>
    <row r="145" spans="1:24" x14ac:dyDescent="0.2">
      <c r="A145" s="223" t="s">
        <v>1220</v>
      </c>
      <c r="B145" s="223" t="s">
        <v>1221</v>
      </c>
      <c r="C145" s="223" t="s">
        <v>1060</v>
      </c>
      <c r="D145" s="223">
        <v>0</v>
      </c>
      <c r="E145" s="223">
        <v>0</v>
      </c>
      <c r="F145" s="223">
        <v>20</v>
      </c>
      <c r="G145" s="223" t="s">
        <v>1056</v>
      </c>
      <c r="H145" s="223">
        <v>1</v>
      </c>
      <c r="I145" s="223" t="s">
        <v>420</v>
      </c>
      <c r="J145" s="223"/>
      <c r="K145" s="227" t="str">
        <f t="shared" si="0"/>
        <v>SpellData.create(SID_NAGA_FRENZY,"Frenzy",0,0,20,OrderId("unholyfrenzy"),1,ORDER_TYPE_IMMEDIATE);</v>
      </c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</row>
    <row r="146" spans="1:24" x14ac:dyDescent="0.2">
      <c r="A146" s="223" t="s">
        <v>1223</v>
      </c>
      <c r="B146" s="223" t="s">
        <v>1224</v>
      </c>
      <c r="C146" s="223" t="s">
        <v>1225</v>
      </c>
      <c r="D146" s="223">
        <v>0</v>
      </c>
      <c r="E146" s="223">
        <v>0</v>
      </c>
      <c r="F146" s="223">
        <v>20</v>
      </c>
      <c r="G146" s="223" t="s">
        <v>1135</v>
      </c>
      <c r="H146" s="223">
        <v>1</v>
      </c>
      <c r="I146" s="223" t="s">
        <v>500</v>
      </c>
      <c r="J146" s="223"/>
      <c r="K146" s="227" t="str">
        <f t="shared" si="0"/>
        <v>SpellData.create(SID_ARMOR_CRUSHING,"Armor Crushing",0,0,20,OrderId("sleep"),1,ORDER_TYPE_TARGET);</v>
      </c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</row>
    <row r="147" spans="1:24" x14ac:dyDescent="0.2">
      <c r="A147" s="223" t="s">
        <v>1226</v>
      </c>
      <c r="B147" s="223" t="s">
        <v>1227</v>
      </c>
      <c r="C147" s="223" t="s">
        <v>1228</v>
      </c>
      <c r="D147" s="223">
        <v>0</v>
      </c>
      <c r="E147" s="223">
        <v>0</v>
      </c>
      <c r="F147" s="223">
        <v>12</v>
      </c>
      <c r="G147" s="223" t="s">
        <v>915</v>
      </c>
      <c r="H147" s="223">
        <v>1</v>
      </c>
      <c r="I147" s="223" t="s">
        <v>420</v>
      </c>
      <c r="J147" s="223"/>
      <c r="K147" s="227" t="str">
        <f t="shared" si="0"/>
        <v>SpellData.create(SID_THUNDER_CLAP,"Thunder Clap",0,0,12,OrderId("thunderclap"),1,ORDER_TYPE_IMMEDIATE);</v>
      </c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</row>
    <row r="148" spans="1:24" x14ac:dyDescent="0.2">
      <c r="A148" s="223" t="s">
        <v>1229</v>
      </c>
      <c r="B148" s="223" t="s">
        <v>1230</v>
      </c>
      <c r="C148" s="223" t="s">
        <v>1231</v>
      </c>
      <c r="D148" s="223">
        <v>0</v>
      </c>
      <c r="E148" s="223">
        <v>0</v>
      </c>
      <c r="F148" s="223">
        <v>20</v>
      </c>
      <c r="G148" s="223" t="s">
        <v>958</v>
      </c>
      <c r="H148" s="223">
        <v>1</v>
      </c>
      <c r="I148" s="223" t="s">
        <v>420</v>
      </c>
      <c r="J148" s="223"/>
      <c r="K148" s="227" t="str">
        <f t="shared" si="0"/>
        <v>SpellData.create(SID_RAGE_ROAR,"Rage Roar",0,0,20,OrderId("slow"),1,ORDER_TYPE_IMMEDIATE);</v>
      </c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</row>
    <row r="149" spans="1:24" x14ac:dyDescent="0.2">
      <c r="A149" s="223" t="s">
        <v>1233</v>
      </c>
      <c r="B149" s="223" t="s">
        <v>1234</v>
      </c>
      <c r="C149" s="223" t="s">
        <v>1235</v>
      </c>
      <c r="D149" s="223">
        <v>0</v>
      </c>
      <c r="E149" s="223">
        <v>0</v>
      </c>
      <c r="F149" s="223">
        <v>1</v>
      </c>
      <c r="G149" s="223">
        <v>0</v>
      </c>
      <c r="H149" s="223">
        <v>1</v>
      </c>
      <c r="I149" s="223" t="s">
        <v>420</v>
      </c>
      <c r="J149" s="223"/>
      <c r="K149" s="227" t="str">
        <f t="shared" si="0"/>
        <v>SpellData.create(SID_STING,"Sting",0,0,1,0,1,ORDER_TYPE_IMMEDIATE);</v>
      </c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</row>
    <row r="150" spans="1:24" x14ac:dyDescent="0.2">
      <c r="A150" s="223" t="s">
        <v>1236</v>
      </c>
      <c r="B150" s="223" t="s">
        <v>1237</v>
      </c>
      <c r="C150" s="223" t="s">
        <v>1238</v>
      </c>
      <c r="D150" s="223">
        <v>0</v>
      </c>
      <c r="E150" s="223">
        <v>0</v>
      </c>
      <c r="F150" s="223">
        <v>10</v>
      </c>
      <c r="G150" s="223" t="s">
        <v>966</v>
      </c>
      <c r="H150" s="223">
        <v>1</v>
      </c>
      <c r="I150" s="223" t="s">
        <v>420</v>
      </c>
      <c r="J150" s="223"/>
      <c r="K150" s="227" t="str">
        <f t="shared" si="0"/>
        <v>SpellData.create(SID_CHARGED_BREATH,"Charged Breath",0,0,10,OrderId("heal"),1,ORDER_TYPE_IMMEDIATE);</v>
      </c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  <c r="W150" s="223"/>
      <c r="X150" s="223"/>
    </row>
    <row r="151" spans="1:24" x14ac:dyDescent="0.2">
      <c r="A151" s="223" t="s">
        <v>1239</v>
      </c>
      <c r="B151" s="223" t="s">
        <v>1240</v>
      </c>
      <c r="C151" s="223" t="s">
        <v>1241</v>
      </c>
      <c r="D151" s="223">
        <v>0</v>
      </c>
      <c r="E151" s="223">
        <v>0</v>
      </c>
      <c r="F151" s="223">
        <v>5</v>
      </c>
      <c r="G151" s="223" t="s">
        <v>773</v>
      </c>
      <c r="H151" s="223">
        <v>1</v>
      </c>
      <c r="I151" s="223" t="s">
        <v>500</v>
      </c>
      <c r="J151" s="223"/>
      <c r="K151" s="227" t="str">
        <f t="shared" si="0"/>
        <v>SpellData.create(SID_MANA_LEECH,"Mana Leech",0,0,5,OrderId("healingwave"),1,ORDER_TYPE_TARGET);</v>
      </c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</row>
    <row r="152" spans="1:24" x14ac:dyDescent="0.2">
      <c r="A152" s="222" t="s">
        <v>1242</v>
      </c>
      <c r="B152" s="222" t="s">
        <v>1243</v>
      </c>
      <c r="C152" s="222" t="s">
        <v>1244</v>
      </c>
      <c r="D152" s="222">
        <v>75</v>
      </c>
      <c r="E152" s="222">
        <v>0</v>
      </c>
      <c r="F152" s="222">
        <v>5</v>
      </c>
      <c r="G152" s="222">
        <v>852063</v>
      </c>
      <c r="H152" s="222">
        <v>1</v>
      </c>
      <c r="I152" s="222" t="s">
        <v>500</v>
      </c>
      <c r="J152" s="222"/>
      <c r="K152" s="227" t="str">
        <f t="shared" si="0"/>
        <v>SpellData.create(SID_BLAZING_HASTE,"Blazing Haste",75,0,5,852063,1,ORDER_TYPE_TARGET);</v>
      </c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</row>
    <row r="153" spans="1:24" x14ac:dyDescent="0.2">
      <c r="A153" s="223" t="s">
        <v>1246</v>
      </c>
      <c r="B153" s="223" t="s">
        <v>1247</v>
      </c>
      <c r="C153" s="223" t="s">
        <v>1248</v>
      </c>
      <c r="D153" s="223">
        <v>0</v>
      </c>
      <c r="E153" s="223">
        <v>0</v>
      </c>
      <c r="F153" s="223">
        <v>1</v>
      </c>
      <c r="G153" s="223" t="s">
        <v>527</v>
      </c>
      <c r="H153" s="223">
        <v>1</v>
      </c>
      <c r="I153" s="223" t="s">
        <v>420</v>
      </c>
      <c r="J153" s="223"/>
      <c r="K153" s="227" t="str">
        <f t="shared" si="0"/>
        <v>SpellData.create(SIDCALLTOARMS,"Call To Arms",0,0,1,OrderId("channel"),1,ORDER_TYPE_IMMEDIATE);</v>
      </c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</row>
    <row r="154" spans="1:24" x14ac:dyDescent="0.2">
      <c r="A154" s="223" t="s">
        <v>1249</v>
      </c>
      <c r="B154" s="223" t="s">
        <v>1250</v>
      </c>
      <c r="C154" s="223" t="s">
        <v>1251</v>
      </c>
      <c r="D154" s="223">
        <v>0</v>
      </c>
      <c r="E154" s="223">
        <v>0</v>
      </c>
      <c r="F154" s="223">
        <v>1</v>
      </c>
      <c r="G154" s="223" t="s">
        <v>527</v>
      </c>
      <c r="H154" s="223">
        <v>1</v>
      </c>
      <c r="I154" s="223" t="s">
        <v>420</v>
      </c>
      <c r="J154" s="223"/>
      <c r="K154" s="227" t="str">
        <f t="shared" si="0"/>
        <v>SpellData.create(SID_CTHUNS_DERANGEMENT,"Cthuns Derangement",0,0,1,OrderId("channel"),1,ORDER_TYPE_IMMEDIATE);</v>
      </c>
      <c r="L154" s="223"/>
      <c r="M154" s="223"/>
      <c r="N154" s="223"/>
      <c r="O154" s="223"/>
      <c r="P154" s="223"/>
      <c r="Q154" s="223"/>
      <c r="R154" s="223"/>
      <c r="S154" s="223"/>
      <c r="T154" s="223"/>
      <c r="U154" s="223"/>
      <c r="V154" s="223"/>
      <c r="W154" s="223"/>
      <c r="X154" s="223"/>
    </row>
    <row r="155" spans="1:24" x14ac:dyDescent="0.2">
      <c r="A155" s="223" t="s">
        <v>1253</v>
      </c>
      <c r="B155" s="223" t="s">
        <v>1254</v>
      </c>
      <c r="C155" s="223" t="s">
        <v>1255</v>
      </c>
      <c r="D155" s="223">
        <v>0</v>
      </c>
      <c r="E155" s="223">
        <v>0</v>
      </c>
      <c r="F155" s="223">
        <v>1</v>
      </c>
      <c r="G155" s="223" t="s">
        <v>527</v>
      </c>
      <c r="H155" s="223">
        <v>1</v>
      </c>
      <c r="I155" s="223" t="s">
        <v>420</v>
      </c>
      <c r="J155" s="223"/>
      <c r="K155" s="227" t="str">
        <f t="shared" si="0"/>
        <v>SpellData.create(SIDENIGMA,"Enigma",0,0,1,OrderId("channel"),1,ORDER_TYPE_IMMEDIATE);</v>
      </c>
      <c r="L155" s="223"/>
      <c r="M155" s="223"/>
      <c r="N155" s="223"/>
      <c r="O155" s="223"/>
      <c r="P155" s="223"/>
      <c r="Q155" s="223"/>
      <c r="R155" s="223"/>
      <c r="S155" s="223"/>
      <c r="T155" s="223"/>
      <c r="U155" s="223"/>
      <c r="V155" s="223"/>
      <c r="W155" s="223"/>
      <c r="X155" s="223"/>
    </row>
    <row r="156" spans="1:24" x14ac:dyDescent="0.2">
      <c r="A156" s="223" t="s">
        <v>1256</v>
      </c>
      <c r="B156" s="223" t="s">
        <v>1257</v>
      </c>
      <c r="C156" s="223" t="s">
        <v>1258</v>
      </c>
      <c r="D156" s="223">
        <v>0</v>
      </c>
      <c r="E156" s="223">
        <v>0</v>
      </c>
      <c r="F156" s="223">
        <v>1</v>
      </c>
      <c r="G156" s="223" t="s">
        <v>527</v>
      </c>
      <c r="H156" s="223">
        <v>1</v>
      </c>
      <c r="I156" s="223" t="s">
        <v>420</v>
      </c>
      <c r="J156" s="223"/>
      <c r="K156" s="227" t="str">
        <f t="shared" si="0"/>
        <v>SpellData.create(SID_GOBLIN_ROCKET_BOOTS_LIMITED_EDITION,"Goblin Rocket Boots",0,0,1,OrderId("channel"),1,ORDER_TYPE_IMMEDIATE);</v>
      </c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</row>
    <row r="157" spans="1:24" x14ac:dyDescent="0.2">
      <c r="A157" s="223" t="s">
        <v>1260</v>
      </c>
      <c r="B157" s="223" t="s">
        <v>1261</v>
      </c>
      <c r="C157" s="223" t="s">
        <v>1262</v>
      </c>
      <c r="D157" s="223">
        <v>0</v>
      </c>
      <c r="E157" s="223">
        <v>0</v>
      </c>
      <c r="F157" s="223">
        <v>1</v>
      </c>
      <c r="G157" s="223" t="s">
        <v>527</v>
      </c>
      <c r="H157" s="223">
        <v>1</v>
      </c>
      <c r="I157" s="223" t="s">
        <v>420</v>
      </c>
      <c r="J157" s="223"/>
      <c r="K157" s="227" t="str">
        <f t="shared" si="0"/>
        <v>SpellData.create(SID_HEALTH_STONE,"Health Stone",0,0,1,OrderId("channel"),1,ORDER_TYPE_IMMEDIATE);</v>
      </c>
      <c r="L157" s="223"/>
      <c r="M157" s="223"/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</row>
    <row r="158" spans="1:24" x14ac:dyDescent="0.2">
      <c r="A158" s="223" t="s">
        <v>1263</v>
      </c>
      <c r="B158" s="223" t="s">
        <v>1264</v>
      </c>
      <c r="C158" s="223" t="s">
        <v>1265</v>
      </c>
      <c r="D158" s="223">
        <v>0</v>
      </c>
      <c r="E158" s="223">
        <v>0</v>
      </c>
      <c r="F158" s="223">
        <v>1</v>
      </c>
      <c r="G158" s="223" t="s">
        <v>527</v>
      </c>
      <c r="H158" s="223">
        <v>1</v>
      </c>
      <c r="I158" s="223" t="s">
        <v>420</v>
      </c>
      <c r="J158" s="223"/>
      <c r="K158" s="227" t="str">
        <f t="shared" si="0"/>
        <v>SpellData.create(SID_MANA_STONE,"Mana Stone",0,0,1,OrderId("channel"),1,ORDER_TYPE_IMMEDIATE);</v>
      </c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</row>
    <row r="159" spans="1:24" x14ac:dyDescent="0.2">
      <c r="A159" s="223" t="s">
        <v>1266</v>
      </c>
      <c r="B159" s="223" t="s">
        <v>1267</v>
      </c>
      <c r="C159" s="223" t="s">
        <v>1268</v>
      </c>
      <c r="D159" s="223">
        <v>0</v>
      </c>
      <c r="E159" s="223">
        <v>0</v>
      </c>
      <c r="F159" s="223">
        <v>1</v>
      </c>
      <c r="G159" s="223" t="s">
        <v>527</v>
      </c>
      <c r="H159" s="223">
        <v>1</v>
      </c>
      <c r="I159" s="223" t="s">
        <v>420</v>
      </c>
      <c r="J159" s="223"/>
      <c r="K159" s="227" t="str">
        <f t="shared" si="0"/>
        <v>SpellData.create(SID_HEX_SHRUNKEN_HEAD,"Hex Shrunken Head",0,0,1,OrderId("channel"),1,ORDER_TYPE_IMMEDIATE);</v>
      </c>
      <c r="L159" s="223"/>
      <c r="M159" s="223"/>
      <c r="N159" s="223"/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</row>
    <row r="160" spans="1:24" x14ac:dyDescent="0.2">
      <c r="A160" s="223" t="s">
        <v>1270</v>
      </c>
      <c r="B160" s="223" t="s">
        <v>1271</v>
      </c>
      <c r="C160" s="223" t="s">
        <v>1272</v>
      </c>
      <c r="D160" s="223">
        <v>0</v>
      </c>
      <c r="E160" s="223">
        <v>0</v>
      </c>
      <c r="F160" s="223">
        <v>1</v>
      </c>
      <c r="G160" s="223" t="s">
        <v>527</v>
      </c>
      <c r="H160" s="223">
        <v>1</v>
      </c>
      <c r="I160" s="223" t="s">
        <v>420</v>
      </c>
      <c r="J160" s="223"/>
      <c r="K160" s="227" t="str">
        <f t="shared" si="0"/>
        <v>SpellData.create(SID_ICON_OF_THE_UNGLAZED_CRESCENT,"Icon of the Unglazed Crescent",0,0,1,OrderId("channel"),1,ORDER_TYPE_IMMEDIATE);</v>
      </c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</row>
    <row r="161" spans="1:24" x14ac:dyDescent="0.2">
      <c r="A161" s="223" t="s">
        <v>1273</v>
      </c>
      <c r="B161" s="223" t="s">
        <v>1274</v>
      </c>
      <c r="C161" s="223" t="s">
        <v>1275</v>
      </c>
      <c r="D161" s="223">
        <v>0</v>
      </c>
      <c r="E161" s="223">
        <v>0</v>
      </c>
      <c r="F161" s="223">
        <v>1</v>
      </c>
      <c r="G161" s="223" t="s">
        <v>527</v>
      </c>
      <c r="H161" s="223">
        <v>1</v>
      </c>
      <c r="I161" s="223" t="s">
        <v>420</v>
      </c>
      <c r="J161" s="223"/>
      <c r="K161" s="227" t="str">
        <f t="shared" si="0"/>
        <v>SpellData.create(SIDLIGHTSJUSTICE,"Lights Justice",0,0,1,OrderId("channel"),1,ORDER_TYPE_IMMEDIATE);</v>
      </c>
      <c r="L161" s="223"/>
      <c r="M161" s="223"/>
      <c r="N161" s="223"/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</row>
    <row r="162" spans="1:24" x14ac:dyDescent="0.2">
      <c r="A162" s="223" t="s">
        <v>1277</v>
      </c>
      <c r="B162" s="223" t="s">
        <v>1278</v>
      </c>
      <c r="C162" s="223" t="s">
        <v>1279</v>
      </c>
      <c r="D162" s="223">
        <v>0</v>
      </c>
      <c r="E162" s="223">
        <v>0</v>
      </c>
      <c r="F162" s="223">
        <v>1</v>
      </c>
      <c r="G162" s="223" t="s">
        <v>527</v>
      </c>
      <c r="H162" s="223">
        <v>1</v>
      </c>
      <c r="I162" s="223" t="s">
        <v>420</v>
      </c>
      <c r="J162" s="223"/>
      <c r="K162" s="227" t="str">
        <f t="shared" si="0"/>
        <v>SpellData.create(SID_MOROES_LUCKY_GEAR,"Moroes Lucky Gear",0,0,1,OrderId("channel"),1,ORDER_TYPE_IMMEDIATE);</v>
      </c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</row>
    <row r="163" spans="1:24" x14ac:dyDescent="0.2">
      <c r="A163" s="223" t="s">
        <v>1280</v>
      </c>
      <c r="B163" s="223" t="s">
        <v>1281</v>
      </c>
      <c r="C163" s="223" t="s">
        <v>1282</v>
      </c>
      <c r="D163" s="223">
        <v>0</v>
      </c>
      <c r="E163" s="223">
        <v>0</v>
      </c>
      <c r="F163" s="223">
        <v>1</v>
      </c>
      <c r="G163" s="223" t="s">
        <v>527</v>
      </c>
      <c r="H163" s="223">
        <v>1</v>
      </c>
      <c r="I163" s="223" t="s">
        <v>420</v>
      </c>
      <c r="J163" s="223"/>
      <c r="K163" s="227" t="str">
        <f t="shared" si="0"/>
        <v>SpellData.create(SIDREFORGEDBADGEOFTENACITY,"Reforged Badge of Tenacity",0,0,1,OrderId("channel"),1,ORDER_TYPE_IMMEDIATE);</v>
      </c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</row>
    <row r="164" spans="1:24" x14ac:dyDescent="0.2">
      <c r="A164" s="223" t="s">
        <v>1283</v>
      </c>
      <c r="B164" s="223" t="s">
        <v>1284</v>
      </c>
      <c r="C164" s="223" t="s">
        <v>1285</v>
      </c>
      <c r="D164" s="223">
        <v>0</v>
      </c>
      <c r="E164" s="223">
        <v>0</v>
      </c>
      <c r="F164" s="223">
        <v>1</v>
      </c>
      <c r="G164" s="223" t="s">
        <v>527</v>
      </c>
      <c r="H164" s="223">
        <v>1</v>
      </c>
      <c r="I164" s="223" t="s">
        <v>420</v>
      </c>
      <c r="J164" s="223"/>
      <c r="K164" s="227" t="str">
        <f t="shared" si="0"/>
        <v>SpellData.create(SID_TYRAELS_MIGHT,"Tyraels Might",0,0,1,OrderId("channel"),1,ORDER_TYPE_IMMEDIATE);</v>
      </c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</row>
    <row r="165" spans="1:24" x14ac:dyDescent="0.2">
      <c r="A165" s="223" t="s">
        <v>1286</v>
      </c>
      <c r="B165" s="223" t="s">
        <v>721</v>
      </c>
      <c r="C165" s="223" t="s">
        <v>1287</v>
      </c>
      <c r="D165" s="223">
        <v>0</v>
      </c>
      <c r="E165" s="223">
        <v>0</v>
      </c>
      <c r="F165" s="223">
        <v>1</v>
      </c>
      <c r="G165" s="223" t="s">
        <v>527</v>
      </c>
      <c r="H165" s="223">
        <v>1</v>
      </c>
      <c r="I165" s="223" t="s">
        <v>420</v>
      </c>
      <c r="J165" s="223"/>
      <c r="K165" s="227" t="str">
        <f t="shared" si="0"/>
        <v>SpellData.create(SID_VOODOO_VIAL,"Voodoo Vial",0,0,1,OrderId("channel"),1,ORDER_TYPE_IMMEDIATE);</v>
      </c>
      <c r="L165" s="223"/>
      <c r="M165" s="223"/>
      <c r="N165" s="223"/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</row>
    <row r="166" spans="1:24" x14ac:dyDescent="0.2">
      <c r="A166" s="222" t="s">
        <v>1289</v>
      </c>
      <c r="B166" s="222" t="s">
        <v>1290</v>
      </c>
      <c r="C166" s="222" t="s">
        <v>1291</v>
      </c>
      <c r="D166" s="222">
        <v>0</v>
      </c>
      <c r="E166" s="222">
        <v>0</v>
      </c>
      <c r="F166" s="222">
        <v>1</v>
      </c>
      <c r="G166" s="222" t="s">
        <v>527</v>
      </c>
      <c r="H166" s="222">
        <v>1</v>
      </c>
      <c r="I166" s="222" t="s">
        <v>420</v>
      </c>
      <c r="J166" s="222"/>
      <c r="K166" s="227" t="str">
        <f t="shared" si="0"/>
        <v>SpellData.create(SID_ARMAGEDDON_SCROLL,"Armageddon Scroll",0,0,1,OrderId("channel"),1,ORDER_TYPE_IMMEDIATE);</v>
      </c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</row>
    <row r="167" spans="1:24" x14ac:dyDescent="0.2">
      <c r="A167" s="222" t="s">
        <v>1292</v>
      </c>
      <c r="B167" s="222" t="s">
        <v>1293</v>
      </c>
      <c r="C167" s="222" t="s">
        <v>1294</v>
      </c>
      <c r="D167" s="222">
        <v>0</v>
      </c>
      <c r="E167" s="222">
        <v>0</v>
      </c>
      <c r="F167" s="222">
        <v>1</v>
      </c>
      <c r="G167" s="222" t="s">
        <v>527</v>
      </c>
      <c r="H167" s="222">
        <v>1</v>
      </c>
      <c r="I167" s="222" t="s">
        <v>420</v>
      </c>
      <c r="J167" s="222"/>
      <c r="K167" s="227" t="str">
        <f t="shared" si="0"/>
        <v>SpellData.create(SID_ARANS_COUNTER_SPELL_SCROLL,"Arans Counter Spell Scroll",0,0,1,OrderId("channel"),1,ORDER_TYPE_IMMEDIATE);</v>
      </c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</row>
    <row r="168" spans="1:24" x14ac:dyDescent="0.2">
      <c r="A168" s="222" t="s">
        <v>1295</v>
      </c>
      <c r="B168" s="222" t="s">
        <v>1296</v>
      </c>
      <c r="C168" s="222" t="s">
        <v>1297</v>
      </c>
      <c r="D168" s="222">
        <v>0</v>
      </c>
      <c r="E168" s="222">
        <v>0</v>
      </c>
      <c r="F168" s="222">
        <v>1</v>
      </c>
      <c r="G168" s="222" t="s">
        <v>527</v>
      </c>
      <c r="H168" s="222">
        <v>1</v>
      </c>
      <c r="I168" s="222" t="s">
        <v>420</v>
      </c>
      <c r="J168" s="222"/>
      <c r="K168" s="227" t="str">
        <f t="shared" si="0"/>
        <v>SpellData.create(SID_BANSHEE_SCROLL,"Banshee Scroll",0,0,1,OrderId("channel"),1,ORDER_TYPE_IMMEDIATE);</v>
      </c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</row>
    <row r="169" spans="1:24" x14ac:dyDescent="0.2">
      <c r="A169" s="222" t="s">
        <v>1298</v>
      </c>
      <c r="B169" s="222" t="s">
        <v>1299</v>
      </c>
      <c r="C169" s="222" t="s">
        <v>1300</v>
      </c>
      <c r="D169" s="222">
        <v>0</v>
      </c>
      <c r="E169" s="222">
        <v>0</v>
      </c>
      <c r="F169" s="222">
        <v>1</v>
      </c>
      <c r="G169" s="222" t="s">
        <v>527</v>
      </c>
      <c r="H169" s="222">
        <v>1</v>
      </c>
      <c r="I169" s="222" t="s">
        <v>420</v>
      </c>
      <c r="J169" s="222"/>
      <c r="K169" s="227" t="str">
        <f t="shared" si="0"/>
        <v>SpellData.create(SID_CORRUPTION_SCROLL,"Corruption Scroll",0,0,1,OrderId("channel"),1,ORDER_TYPE_IMMEDIATE);</v>
      </c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</row>
    <row r="170" spans="1:24" x14ac:dyDescent="0.2">
      <c r="A170" s="222" t="s">
        <v>1302</v>
      </c>
      <c r="B170" s="222" t="s">
        <v>1303</v>
      </c>
      <c r="C170" s="222" t="s">
        <v>1304</v>
      </c>
      <c r="D170" s="222">
        <v>0</v>
      </c>
      <c r="E170" s="222">
        <v>0</v>
      </c>
      <c r="F170" s="222">
        <v>1</v>
      </c>
      <c r="G170" s="222" t="s">
        <v>527</v>
      </c>
      <c r="H170" s="222">
        <v>1</v>
      </c>
      <c r="I170" s="222" t="s">
        <v>420</v>
      </c>
      <c r="J170" s="222"/>
      <c r="K170" s="227" t="str">
        <f t="shared" si="0"/>
        <v>SpellData.create(SID_DEFEND_SCROLL,"Defend Scroll",0,0,1,OrderId("channel"),1,ORDER_TYPE_IMMEDIATE);</v>
      </c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</row>
    <row r="171" spans="1:24" x14ac:dyDescent="0.2">
      <c r="A171" s="222" t="s">
        <v>1305</v>
      </c>
      <c r="B171" s="222" t="s">
        <v>1306</v>
      </c>
      <c r="C171" s="222" t="s">
        <v>1307</v>
      </c>
      <c r="D171" s="222">
        <v>0</v>
      </c>
      <c r="E171" s="222">
        <v>0</v>
      </c>
      <c r="F171" s="222">
        <v>1</v>
      </c>
      <c r="G171" s="222" t="s">
        <v>527</v>
      </c>
      <c r="H171" s="222">
        <v>1</v>
      </c>
      <c r="I171" s="222" t="s">
        <v>420</v>
      </c>
      <c r="J171" s="222"/>
      <c r="K171" s="227" t="str">
        <f t="shared" si="0"/>
        <v>SpellData.create(SID_FRENZY_SCROLL,"Frenzy Scroll",0,0,1,OrderId("channel"),1,ORDER_TYPE_IMMEDIATE);</v>
      </c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</row>
    <row r="172" spans="1:24" x14ac:dyDescent="0.2">
      <c r="A172" s="222" t="s">
        <v>1308</v>
      </c>
      <c r="B172" s="222" t="s">
        <v>1309</v>
      </c>
      <c r="C172" s="222" t="s">
        <v>1310</v>
      </c>
      <c r="D172" s="222">
        <v>0</v>
      </c>
      <c r="E172" s="222">
        <v>0</v>
      </c>
      <c r="F172" s="222">
        <v>1</v>
      </c>
      <c r="G172" s="222" t="s">
        <v>527</v>
      </c>
      <c r="H172" s="222">
        <v>1</v>
      </c>
      <c r="I172" s="222" t="s">
        <v>420</v>
      </c>
      <c r="J172" s="222"/>
      <c r="K172" s="227" t="str">
        <f t="shared" si="0"/>
        <v>SpellData.create(SID_HEAL_SCROLL,"Heal Scroll",0,0,1,OrderId("channel"),1,ORDER_TYPE_IMMEDIATE);</v>
      </c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</row>
    <row r="173" spans="1:24" x14ac:dyDescent="0.2">
      <c r="A173" s="222" t="s">
        <v>1312</v>
      </c>
      <c r="B173" s="222" t="s">
        <v>1313</v>
      </c>
      <c r="C173" s="222" t="s">
        <v>1314</v>
      </c>
      <c r="D173" s="222">
        <v>0</v>
      </c>
      <c r="E173" s="222">
        <v>0</v>
      </c>
      <c r="F173" s="222">
        <v>1</v>
      </c>
      <c r="G173" s="222" t="s">
        <v>527</v>
      </c>
      <c r="H173" s="222">
        <v>1</v>
      </c>
      <c r="I173" s="222" t="s">
        <v>420</v>
      </c>
      <c r="J173" s="222"/>
      <c r="K173" s="227" t="str">
        <f t="shared" si="0"/>
        <v>SpellData.create(SID_MANA_SCROLL,"Mana Scroll",0,0,1,OrderId("channel"),1,ORDER_TYPE_IMMEDIATE);</v>
      </c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</row>
    <row r="174" spans="1:24" x14ac:dyDescent="0.2">
      <c r="A174" s="222" t="s">
        <v>1315</v>
      </c>
      <c r="B174" s="222" t="s">
        <v>1316</v>
      </c>
      <c r="C174" s="222" t="s">
        <v>1317</v>
      </c>
      <c r="D174" s="222">
        <v>0</v>
      </c>
      <c r="E174" s="222">
        <v>0</v>
      </c>
      <c r="F174" s="222">
        <v>1</v>
      </c>
      <c r="G174" s="222" t="s">
        <v>527</v>
      </c>
      <c r="H174" s="222">
        <v>1</v>
      </c>
      <c r="I174" s="222" t="s">
        <v>420</v>
      </c>
      <c r="J174" s="222"/>
      <c r="K174" s="227" t="str">
        <f t="shared" si="0"/>
        <v>SpellData.create(SID_MASS_DISPEL_SCROLL,"Mass Dispel Scroll",0,0,1,OrderId("channel"),1,ORDER_TYPE_IMMEDIATE);</v>
      </c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</row>
    <row r="175" spans="1:24" x14ac:dyDescent="0.2">
      <c r="A175" s="222" t="s">
        <v>1320</v>
      </c>
      <c r="B175" s="222" t="s">
        <v>1321</v>
      </c>
      <c r="C175" s="222" t="s">
        <v>1322</v>
      </c>
      <c r="D175" s="222">
        <v>0</v>
      </c>
      <c r="E175" s="222">
        <v>0</v>
      </c>
      <c r="F175" s="222">
        <v>1</v>
      </c>
      <c r="G175" s="222" t="s">
        <v>527</v>
      </c>
      <c r="H175" s="222">
        <v>1</v>
      </c>
      <c r="I175" s="222" t="s">
        <v>420</v>
      </c>
      <c r="J175" s="222"/>
      <c r="K175" s="227" t="str">
        <f t="shared" si="0"/>
        <v>SpellData.create(SID_MASS_TELEPORT_SCROLL,"Mass Teleport Scroll",0,0,1,OrderId("channel"),1,ORDER_TYPE_IMMEDIATE);</v>
      </c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</row>
    <row r="176" spans="1:24" x14ac:dyDescent="0.2">
      <c r="A176" s="222" t="s">
        <v>1323</v>
      </c>
      <c r="B176" s="222" t="s">
        <v>1324</v>
      </c>
      <c r="C176" s="222" t="s">
        <v>1325</v>
      </c>
      <c r="D176" s="222">
        <v>0</v>
      </c>
      <c r="E176" s="222">
        <v>0</v>
      </c>
      <c r="F176" s="222">
        <v>1</v>
      </c>
      <c r="G176" s="222" t="s">
        <v>527</v>
      </c>
      <c r="H176" s="222">
        <v>1</v>
      </c>
      <c r="I176" s="222" t="s">
        <v>420</v>
      </c>
      <c r="J176" s="222"/>
      <c r="K176" s="227" t="str">
        <f t="shared" si="0"/>
        <v>SpellData.create(SID_ROAR_SCROLL,"Roar Scroll",0,0,1,OrderId("channel"),1,ORDER_TYPE_IMMEDIATE);</v>
      </c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</row>
    <row r="177" spans="1:24" x14ac:dyDescent="0.2">
      <c r="A177" s="222" t="s">
        <v>1326</v>
      </c>
      <c r="B177" s="222" t="s">
        <v>1327</v>
      </c>
      <c r="C177" s="222" t="s">
        <v>1328</v>
      </c>
      <c r="D177" s="222">
        <v>0</v>
      </c>
      <c r="E177" s="222">
        <v>0</v>
      </c>
      <c r="F177" s="222">
        <v>1</v>
      </c>
      <c r="G177" s="222" t="s">
        <v>527</v>
      </c>
      <c r="H177" s="222">
        <v>1</v>
      </c>
      <c r="I177" s="222" t="s">
        <v>420</v>
      </c>
      <c r="J177" s="222"/>
      <c r="K177" s="227" t="str">
        <f t="shared" si="0"/>
        <v>SpellData.create(SID_SANCTUARY_SCROLL,"Sancturay Scroll",0,0,1,OrderId("channel"),1,ORDER_TYPE_IMMEDIATE);</v>
      </c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</row>
    <row r="178" spans="1:24" x14ac:dyDescent="0.2">
      <c r="A178" s="222" t="s">
        <v>1330</v>
      </c>
      <c r="B178" s="222" t="s">
        <v>1331</v>
      </c>
      <c r="C178" s="222" t="s">
        <v>1332</v>
      </c>
      <c r="D178" s="222">
        <v>0</v>
      </c>
      <c r="E178" s="222">
        <v>0</v>
      </c>
      <c r="F178" s="222">
        <v>1</v>
      </c>
      <c r="G178" s="222" t="s">
        <v>527</v>
      </c>
      <c r="H178" s="222">
        <v>1</v>
      </c>
      <c r="I178" s="222" t="s">
        <v>420</v>
      </c>
      <c r="J178" s="222"/>
      <c r="K178" s="227" t="str">
        <f t="shared" si="0"/>
        <v>SpellData.create(SID_SLAYER_SCROLL,"Slayer Scroll",0,0,1,OrderId("channel"),1,ORDER_TYPE_IMMEDIATE);</v>
      </c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</row>
    <row r="179" spans="1:24" x14ac:dyDescent="0.2">
      <c r="A179" s="222" t="s">
        <v>1333</v>
      </c>
      <c r="B179" s="222" t="s">
        <v>1334</v>
      </c>
      <c r="C179" s="222" t="s">
        <v>1335</v>
      </c>
      <c r="D179" s="222">
        <v>0</v>
      </c>
      <c r="E179" s="222">
        <v>0</v>
      </c>
      <c r="F179" s="222">
        <v>1</v>
      </c>
      <c r="G179" s="222" t="s">
        <v>527</v>
      </c>
      <c r="H179" s="222">
        <v>1</v>
      </c>
      <c r="I179" s="222" t="s">
        <v>420</v>
      </c>
      <c r="J179" s="222"/>
      <c r="K179" s="227" t="str">
        <f t="shared" si="0"/>
        <v>SpellData.create(SID_SPEED_SCROLL,"Speed Scroll",0,0,1,OrderId("channel"),1,ORDER_TYPE_IMMEDIATE);</v>
      </c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</row>
    <row r="180" spans="1:24" x14ac:dyDescent="0.2">
      <c r="A180" s="222" t="s">
        <v>1336</v>
      </c>
      <c r="B180" s="222" t="s">
        <v>1337</v>
      </c>
      <c r="C180" s="222" t="s">
        <v>1338</v>
      </c>
      <c r="D180" s="222">
        <v>0</v>
      </c>
      <c r="E180" s="222">
        <v>0</v>
      </c>
      <c r="F180" s="222">
        <v>1</v>
      </c>
      <c r="G180" s="222" t="s">
        <v>527</v>
      </c>
      <c r="H180" s="222">
        <v>1</v>
      </c>
      <c r="I180" s="222" t="s">
        <v>420</v>
      </c>
      <c r="J180" s="222"/>
      <c r="K180" s="227" t="str">
        <f t="shared" si="0"/>
        <v>SpellData.create(SID_SPELL_REFLECTION_SCROLL,"Spell Reflection Scroll",0,0,1,OrderId("channel"),1,ORDER_TYPE_IMMEDIATE);</v>
      </c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</row>
    <row r="181" spans="1:24" x14ac:dyDescent="0.2">
      <c r="A181" s="222" t="s">
        <v>1339</v>
      </c>
      <c r="B181" s="222" t="s">
        <v>1340</v>
      </c>
      <c r="C181" s="222" t="s">
        <v>1341</v>
      </c>
      <c r="D181" s="222">
        <v>0</v>
      </c>
      <c r="E181" s="222">
        <v>0</v>
      </c>
      <c r="F181" s="222">
        <v>1</v>
      </c>
      <c r="G181" s="222" t="s">
        <v>527</v>
      </c>
      <c r="H181" s="222">
        <v>1</v>
      </c>
      <c r="I181" s="222" t="s">
        <v>420</v>
      </c>
      <c r="J181" s="222"/>
      <c r="K181" s="227" t="str">
        <f t="shared" si="0"/>
        <v>SpellData.create(SID_WEAKEN_CURSE_SCROLL,"Weaken Curse Scroll",0,0,1,OrderId("channel"),1,ORDER_TYPE_IMMEDIATE);</v>
      </c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</row>
    <row r="182" spans="1:24" x14ac:dyDescent="0.2">
      <c r="A182" s="223" t="s">
        <v>1342</v>
      </c>
      <c r="B182" s="223" t="s">
        <v>1343</v>
      </c>
      <c r="C182" s="223" t="s">
        <v>1344</v>
      </c>
      <c r="D182" s="223">
        <v>0</v>
      </c>
      <c r="E182" s="223">
        <v>0</v>
      </c>
      <c r="F182" s="223">
        <v>1</v>
      </c>
      <c r="G182" s="223" t="s">
        <v>527</v>
      </c>
      <c r="H182" s="223">
        <v>1</v>
      </c>
      <c r="I182" s="223" t="s">
        <v>420</v>
      </c>
      <c r="J182" s="223"/>
      <c r="K182" s="227" t="str">
        <f t="shared" si="0"/>
        <v>SpellData.create(SID_LIFE_POTION,"Life Potion",0,0,1,OrderId("channel"),1,ORDER_TYPE_IMMEDIATE);</v>
      </c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  <c r="X182" s="223"/>
    </row>
    <row r="183" spans="1:24" x14ac:dyDescent="0.2">
      <c r="A183" s="223" t="s">
        <v>1345</v>
      </c>
      <c r="B183" s="223" t="s">
        <v>1346</v>
      </c>
      <c r="C183" s="223" t="s">
        <v>1347</v>
      </c>
      <c r="D183" s="223">
        <v>0</v>
      </c>
      <c r="E183" s="223">
        <v>0</v>
      </c>
      <c r="F183" s="223">
        <v>1</v>
      </c>
      <c r="G183" s="223" t="s">
        <v>527</v>
      </c>
      <c r="H183" s="223">
        <v>1</v>
      </c>
      <c r="I183" s="223" t="s">
        <v>420</v>
      </c>
      <c r="J183" s="223"/>
      <c r="K183" s="227" t="str">
        <f t="shared" si="0"/>
        <v>SpellData.create(SID_MANA_POTION,"Mana Potion",0,0,1,OrderId("channel"),1,ORDER_TYPE_IMMEDIATE);</v>
      </c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</row>
    <row r="184" spans="1:24" x14ac:dyDescent="0.2">
      <c r="A184" s="223" t="s">
        <v>1348</v>
      </c>
      <c r="B184" s="223" t="s">
        <v>1349</v>
      </c>
      <c r="C184" s="223" t="s">
        <v>1350</v>
      </c>
      <c r="D184" s="223">
        <v>0</v>
      </c>
      <c r="E184" s="223">
        <v>0</v>
      </c>
      <c r="F184" s="223">
        <v>1</v>
      </c>
      <c r="G184" s="223" t="s">
        <v>527</v>
      </c>
      <c r="H184" s="223">
        <v>1</v>
      </c>
      <c r="I184" s="223" t="s">
        <v>420</v>
      </c>
      <c r="J184" s="223"/>
      <c r="K184" s="227" t="str">
        <f t="shared" si="0"/>
        <v>SpellData.create(SID_LEECH_POTION,"Leech Potion",0,0,1,OrderId("channel"),1,ORDER_TYPE_IMMEDIATE);</v>
      </c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</row>
    <row r="185" spans="1:24" x14ac:dyDescent="0.2">
      <c r="A185" s="223" t="s">
        <v>1351</v>
      </c>
      <c r="B185" s="223" t="s">
        <v>1352</v>
      </c>
      <c r="C185" s="223" t="s">
        <v>1353</v>
      </c>
      <c r="D185" s="223">
        <v>0</v>
      </c>
      <c r="E185" s="223">
        <v>0</v>
      </c>
      <c r="F185" s="223">
        <v>1</v>
      </c>
      <c r="G185" s="223" t="s">
        <v>527</v>
      </c>
      <c r="H185" s="223">
        <v>1</v>
      </c>
      <c r="I185" s="223" t="s">
        <v>420</v>
      </c>
      <c r="J185" s="223"/>
      <c r="K185" s="227" t="str">
        <f t="shared" si="0"/>
        <v>SpellData.create(SID_LIFE_REGEN_POTION,"Life Regen Potion",0,0,1,OrderId("channel"),1,ORDER_TYPE_IMMEDIATE);</v>
      </c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</row>
    <row r="186" spans="1:24" x14ac:dyDescent="0.2">
      <c r="A186" s="223" t="s">
        <v>1354</v>
      </c>
      <c r="B186" s="223" t="s">
        <v>1355</v>
      </c>
      <c r="C186" s="223" t="s">
        <v>1356</v>
      </c>
      <c r="D186" s="223">
        <v>0</v>
      </c>
      <c r="E186" s="223">
        <v>0</v>
      </c>
      <c r="F186" s="223">
        <v>1</v>
      </c>
      <c r="G186" s="223" t="s">
        <v>527</v>
      </c>
      <c r="H186" s="223">
        <v>1</v>
      </c>
      <c r="I186" s="223" t="s">
        <v>420</v>
      </c>
      <c r="J186" s="223"/>
      <c r="K186" s="227" t="str">
        <f t="shared" si="0"/>
        <v>SpellData.create(SID_MANA_REGEN_POTION,"Mana Regen Potion",0,0,1,OrderId("channel"),1,ORDER_TYPE_IMMEDIATE);</v>
      </c>
      <c r="L186" s="223"/>
      <c r="M186" s="223"/>
      <c r="N186" s="223"/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</row>
    <row r="187" spans="1:24" x14ac:dyDescent="0.2">
      <c r="A187" s="223" t="s">
        <v>1357</v>
      </c>
      <c r="B187" s="223" t="s">
        <v>1358</v>
      </c>
      <c r="C187" s="223" t="s">
        <v>1359</v>
      </c>
      <c r="D187" s="223">
        <v>0</v>
      </c>
      <c r="E187" s="223">
        <v>0</v>
      </c>
      <c r="F187" s="223">
        <v>1</v>
      </c>
      <c r="G187" s="223" t="s">
        <v>527</v>
      </c>
      <c r="H187" s="223">
        <v>1</v>
      </c>
      <c r="I187" s="223" t="s">
        <v>420</v>
      </c>
      <c r="J187" s="223"/>
      <c r="K187" s="227" t="str">
        <f t="shared" si="0"/>
        <v>SpellData.create(SID_MANA_SOURCE_POTION,"Mana Source Potion",0,0,1,OrderId("channel"),1,ORDER_TYPE_IMMEDIATE);</v>
      </c>
      <c r="L187" s="223"/>
      <c r="M187" s="223"/>
      <c r="N187" s="223"/>
      <c r="O187" s="223"/>
      <c r="P187" s="223"/>
      <c r="Q187" s="223"/>
      <c r="R187" s="223"/>
      <c r="S187" s="223"/>
      <c r="T187" s="223"/>
      <c r="U187" s="223"/>
      <c r="V187" s="223"/>
      <c r="W187" s="223"/>
      <c r="X187" s="223"/>
    </row>
    <row r="188" spans="1:24" x14ac:dyDescent="0.2">
      <c r="A188" s="223" t="s">
        <v>1361</v>
      </c>
      <c r="B188" s="223" t="s">
        <v>1362</v>
      </c>
      <c r="C188" s="223" t="s">
        <v>1363</v>
      </c>
      <c r="D188" s="223">
        <v>0</v>
      </c>
      <c r="E188" s="223">
        <v>0</v>
      </c>
      <c r="F188" s="223">
        <v>1</v>
      </c>
      <c r="G188" s="223" t="s">
        <v>527</v>
      </c>
      <c r="H188" s="223">
        <v>1</v>
      </c>
      <c r="I188" s="223" t="s">
        <v>420</v>
      </c>
      <c r="J188" s="223"/>
      <c r="K188" s="227" t="str">
        <f t="shared" si="0"/>
        <v>SpellData.create(SID_TRANQUILITY_POTION,"Tranquility Potion",0,0,1,OrderId("channel"),1,ORDER_TYPE_IMMEDIATE);</v>
      </c>
      <c r="L188" s="223"/>
      <c r="M188" s="223"/>
      <c r="N188" s="223"/>
      <c r="O188" s="223"/>
      <c r="P188" s="223"/>
      <c r="Q188" s="223"/>
      <c r="R188" s="223"/>
      <c r="S188" s="223"/>
      <c r="T188" s="223"/>
      <c r="U188" s="223"/>
      <c r="V188" s="223"/>
      <c r="W188" s="223"/>
      <c r="X188" s="223"/>
    </row>
    <row r="189" spans="1:24" x14ac:dyDescent="0.2">
      <c r="A189" s="223" t="s">
        <v>1366</v>
      </c>
      <c r="B189" s="223" t="s">
        <v>1367</v>
      </c>
      <c r="C189" s="223" t="s">
        <v>1368</v>
      </c>
      <c r="D189" s="223">
        <v>0</v>
      </c>
      <c r="E189" s="223">
        <v>0</v>
      </c>
      <c r="F189" s="223">
        <v>1</v>
      </c>
      <c r="G189" s="223" t="s">
        <v>527</v>
      </c>
      <c r="H189" s="223">
        <v>1</v>
      </c>
      <c r="I189" s="223" t="s">
        <v>420</v>
      </c>
      <c r="J189" s="223"/>
      <c r="K189" s="227" t="str">
        <f t="shared" si="0"/>
        <v>SpellData.create(SID_BIG_LIFE_POTION,"Big Life Potion",0,0,1,OrderId("channel"),1,ORDER_TYPE_IMMEDIATE);</v>
      </c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</row>
    <row r="190" spans="1:24" x14ac:dyDescent="0.2">
      <c r="A190" s="223" t="s">
        <v>1369</v>
      </c>
      <c r="B190" s="223" t="s">
        <v>1370</v>
      </c>
      <c r="C190" s="223" t="s">
        <v>1371</v>
      </c>
      <c r="D190" s="223">
        <v>0</v>
      </c>
      <c r="E190" s="223">
        <v>0</v>
      </c>
      <c r="F190" s="223">
        <v>1</v>
      </c>
      <c r="G190" s="223" t="s">
        <v>527</v>
      </c>
      <c r="H190" s="223">
        <v>1</v>
      </c>
      <c r="I190" s="223" t="s">
        <v>420</v>
      </c>
      <c r="J190" s="223"/>
      <c r="K190" s="227" t="str">
        <f t="shared" si="0"/>
        <v>SpellData.create(SID_ARCH_MAGE_POTION,"Arch Mage Potion",0,0,1,OrderId("channel"),1,ORDER_TYPE_IMMEDIATE);</v>
      </c>
      <c r="L190" s="223"/>
      <c r="M190" s="223"/>
      <c r="N190" s="223"/>
      <c r="O190" s="223"/>
      <c r="P190" s="223"/>
      <c r="Q190" s="223"/>
      <c r="R190" s="223"/>
      <c r="S190" s="223"/>
      <c r="T190" s="223"/>
      <c r="U190" s="223"/>
      <c r="V190" s="223"/>
      <c r="W190" s="223"/>
      <c r="X190" s="223"/>
    </row>
    <row r="191" spans="1:24" x14ac:dyDescent="0.2">
      <c r="A191" s="223" t="s">
        <v>1372</v>
      </c>
      <c r="B191" s="223" t="s">
        <v>1373</v>
      </c>
      <c r="C191" s="223" t="s">
        <v>1374</v>
      </c>
      <c r="D191" s="223">
        <v>0</v>
      </c>
      <c r="E191" s="223">
        <v>0</v>
      </c>
      <c r="F191" s="223">
        <v>1</v>
      </c>
      <c r="G191" s="223" t="s">
        <v>527</v>
      </c>
      <c r="H191" s="223">
        <v>1</v>
      </c>
      <c r="I191" s="223" t="s">
        <v>420</v>
      </c>
      <c r="J191" s="223"/>
      <c r="K191" s="227" t="str">
        <f t="shared" si="0"/>
        <v>SpellData.create(SID_COMBAT_MASTER_POTION,"Combat Master Potion",0,0,1,OrderId("channel"),1,ORDER_TYPE_IMMEDIATE);</v>
      </c>
      <c r="L191" s="223"/>
      <c r="M191" s="223"/>
      <c r="N191" s="223"/>
      <c r="O191" s="223"/>
      <c r="P191" s="223"/>
      <c r="Q191" s="223"/>
      <c r="R191" s="223"/>
      <c r="S191" s="223"/>
      <c r="T191" s="223"/>
      <c r="U191" s="223"/>
      <c r="V191" s="223"/>
      <c r="W191" s="223"/>
      <c r="X191" s="223"/>
    </row>
    <row r="192" spans="1:24" x14ac:dyDescent="0.2">
      <c r="A192" s="223" t="s">
        <v>1375</v>
      </c>
      <c r="B192" s="223" t="s">
        <v>1376</v>
      </c>
      <c r="C192" s="223" t="s">
        <v>1377</v>
      </c>
      <c r="D192" s="223">
        <v>0</v>
      </c>
      <c r="E192" s="223">
        <v>0</v>
      </c>
      <c r="F192" s="223">
        <v>1</v>
      </c>
      <c r="G192" s="223" t="s">
        <v>527</v>
      </c>
      <c r="H192" s="223">
        <v>1</v>
      </c>
      <c r="I192" s="223" t="s">
        <v>420</v>
      </c>
      <c r="J192" s="223"/>
      <c r="K192" s="227" t="str">
        <f t="shared" si="0"/>
        <v>SpellData.create(SID_EMPERORS_NEW_POTION,"Emperors New Potion",0,0,1,OrderId("channel"),1,ORDER_TYPE_IMMEDIATE);</v>
      </c>
      <c r="L192" s="223"/>
      <c r="M192" s="223"/>
      <c r="N192" s="223"/>
      <c r="O192" s="223"/>
      <c r="P192" s="223"/>
      <c r="Q192" s="223"/>
      <c r="R192" s="223"/>
      <c r="S192" s="223"/>
      <c r="T192" s="223"/>
      <c r="U192" s="223"/>
      <c r="V192" s="223"/>
      <c r="W192" s="223"/>
      <c r="X192" s="223"/>
    </row>
    <row r="193" spans="1:24" x14ac:dyDescent="0.2">
      <c r="A193" s="223" t="s">
        <v>1379</v>
      </c>
      <c r="B193" s="223" t="s">
        <v>1380</v>
      </c>
      <c r="C193" s="223" t="s">
        <v>1381</v>
      </c>
      <c r="D193" s="223">
        <v>0</v>
      </c>
      <c r="E193" s="223">
        <v>0</v>
      </c>
      <c r="F193" s="223">
        <v>1</v>
      </c>
      <c r="G193" s="223" t="s">
        <v>527</v>
      </c>
      <c r="H193" s="223">
        <v>1</v>
      </c>
      <c r="I193" s="223" t="s">
        <v>420</v>
      </c>
      <c r="J193" s="223"/>
      <c r="K193" s="227" t="str">
        <f t="shared" si="0"/>
        <v>SpellData.create(SID_TRANSFER_POTION,"Transfer Potion",0,0,1,OrderId("channel"),1,ORDER_TYPE_IMMEDIATE);</v>
      </c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</row>
    <row r="194" spans="1:24" x14ac:dyDescent="0.2">
      <c r="A194" s="223" t="s">
        <v>1382</v>
      </c>
      <c r="B194" s="223" t="s">
        <v>1383</v>
      </c>
      <c r="C194" s="223" t="s">
        <v>1384</v>
      </c>
      <c r="D194" s="223">
        <v>0</v>
      </c>
      <c r="E194" s="223">
        <v>0</v>
      </c>
      <c r="F194" s="223">
        <v>1</v>
      </c>
      <c r="G194" s="223" t="s">
        <v>527</v>
      </c>
      <c r="H194" s="223">
        <v>1</v>
      </c>
      <c r="I194" s="223" t="s">
        <v>420</v>
      </c>
      <c r="J194" s="223"/>
      <c r="K194" s="227" t="str">
        <f t="shared" si="0"/>
        <v>SpellData.create(SID_SHIELD_POTION,"Shield Potion",0,0,1,OrderId("channel"),1,ORDER_TYPE_IMMEDIATE);</v>
      </c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</row>
    <row r="195" spans="1:24" x14ac:dyDescent="0.2">
      <c r="A195" s="223" t="s">
        <v>1385</v>
      </c>
      <c r="B195" s="223" t="s">
        <v>1386</v>
      </c>
      <c r="C195" s="223" t="s">
        <v>1387</v>
      </c>
      <c r="D195" s="223">
        <v>0</v>
      </c>
      <c r="E195" s="223">
        <v>0</v>
      </c>
      <c r="F195" s="223">
        <v>1</v>
      </c>
      <c r="G195" s="223" t="s">
        <v>527</v>
      </c>
      <c r="H195" s="223">
        <v>1</v>
      </c>
      <c r="I195" s="223" t="s">
        <v>420</v>
      </c>
      <c r="J195" s="223"/>
      <c r="K195" s="227" t="str">
        <f t="shared" si="0"/>
        <v>SpellData.create(SID_FORTRESS_POTION,"Fortress Potion",0,0,1,OrderId("channel"),1,ORDER_TYPE_IMMEDIATE);</v>
      </c>
      <c r="L195" s="223"/>
      <c r="M195" s="223"/>
      <c r="N195" s="223"/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</row>
    <row r="196" spans="1:24" x14ac:dyDescent="0.2">
      <c r="A196" s="223" t="s">
        <v>1388</v>
      </c>
      <c r="B196" s="223" t="s">
        <v>1389</v>
      </c>
      <c r="C196" s="223" t="s">
        <v>1390</v>
      </c>
      <c r="D196" s="223">
        <v>0</v>
      </c>
      <c r="E196" s="223">
        <v>0</v>
      </c>
      <c r="F196" s="223">
        <v>1</v>
      </c>
      <c r="G196" s="223" t="s">
        <v>527</v>
      </c>
      <c r="H196" s="223">
        <v>1</v>
      </c>
      <c r="I196" s="223" t="s">
        <v>420</v>
      </c>
      <c r="J196" s="223"/>
      <c r="K196" s="227" t="str">
        <f t="shared" si="0"/>
        <v>SpellData.create(SID_DODGE_POTION,"Dodge Potion",0,0,1,OrderId("channel"),1,ORDER_TYPE_IMMEDIATE);</v>
      </c>
      <c r="L196" s="223"/>
      <c r="M196" s="223"/>
      <c r="N196" s="223"/>
      <c r="O196" s="223"/>
      <c r="P196" s="223"/>
      <c r="Q196" s="223"/>
      <c r="R196" s="223"/>
      <c r="S196" s="223"/>
      <c r="T196" s="223"/>
      <c r="U196" s="223"/>
      <c r="V196" s="223"/>
      <c r="W196" s="223"/>
      <c r="X196" s="223"/>
    </row>
    <row r="197" spans="1:24" x14ac:dyDescent="0.2">
      <c r="A197" s="223" t="s">
        <v>1392</v>
      </c>
      <c r="B197" s="223" t="s">
        <v>1393</v>
      </c>
      <c r="C197" s="223" t="s">
        <v>1394</v>
      </c>
      <c r="D197" s="223">
        <v>0</v>
      </c>
      <c r="E197" s="223">
        <v>0</v>
      </c>
      <c r="F197" s="223">
        <v>1</v>
      </c>
      <c r="G197" s="223" t="s">
        <v>527</v>
      </c>
      <c r="H197" s="223">
        <v>1</v>
      </c>
      <c r="I197" s="223" t="s">
        <v>420</v>
      </c>
      <c r="J197" s="223"/>
      <c r="K197" s="227" t="str">
        <f t="shared" si="0"/>
        <v>SpellData.create(SID_SMALL_INVUL_POTION,"Small Invulnerability Potion",0,0,1,OrderId("channel"),1,ORDER_TYPE_IMMEDIATE);</v>
      </c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</row>
    <row r="198" spans="1:24" x14ac:dyDescent="0.2">
      <c r="A198" s="223" t="s">
        <v>1395</v>
      </c>
      <c r="B198" s="223" t="s">
        <v>1396</v>
      </c>
      <c r="C198" s="223" t="s">
        <v>1397</v>
      </c>
      <c r="D198" s="223">
        <v>0</v>
      </c>
      <c r="E198" s="223">
        <v>0</v>
      </c>
      <c r="F198" s="223">
        <v>1</v>
      </c>
      <c r="G198" s="223" t="s">
        <v>527</v>
      </c>
      <c r="H198" s="223">
        <v>1</v>
      </c>
      <c r="I198" s="223" t="s">
        <v>420</v>
      </c>
      <c r="J198" s="223"/>
      <c r="K198" s="227" t="str">
        <f t="shared" si="0"/>
        <v>SpellData.create(SID_INVUL_POTION,"Invulnerability Potion",0,0,1,OrderId("channel"),1,ORDER_TYPE_IMMEDIATE);</v>
      </c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</row>
    <row r="199" spans="1:24" x14ac:dyDescent="0.2">
      <c r="A199" s="223" t="s">
        <v>1399</v>
      </c>
      <c r="B199" s="223" t="s">
        <v>1400</v>
      </c>
      <c r="C199" s="223" t="s">
        <v>1401</v>
      </c>
      <c r="D199" s="223">
        <v>0</v>
      </c>
      <c r="E199" s="223">
        <v>0</v>
      </c>
      <c r="F199" s="223">
        <v>1</v>
      </c>
      <c r="G199" s="223" t="s">
        <v>527</v>
      </c>
      <c r="H199" s="223">
        <v>1</v>
      </c>
      <c r="I199" s="223" t="s">
        <v>420</v>
      </c>
      <c r="J199" s="223"/>
      <c r="K199" s="227" t="str">
        <f t="shared" si="0"/>
        <v>SpellData.create(SID_STONE_SKIN_POTION,"Stone Skin Potion",0,0,1,OrderId("channel"),1,ORDER_TYPE_IMMEDIATE);</v>
      </c>
      <c r="L199" s="223"/>
      <c r="M199" s="223"/>
      <c r="N199" s="223"/>
      <c r="O199" s="223"/>
      <c r="P199" s="223"/>
      <c r="Q199" s="223"/>
      <c r="R199" s="223"/>
      <c r="S199" s="223"/>
      <c r="T199" s="223"/>
      <c r="U199" s="223"/>
      <c r="V199" s="223"/>
      <c r="W199" s="223"/>
      <c r="X199" s="223"/>
    </row>
    <row r="200" spans="1:24" x14ac:dyDescent="0.2">
      <c r="A200" s="223" t="s">
        <v>1402</v>
      </c>
      <c r="B200" s="223" t="s">
        <v>1403</v>
      </c>
      <c r="C200" s="223" t="s">
        <v>1404</v>
      </c>
      <c r="D200" s="223">
        <v>0</v>
      </c>
      <c r="E200" s="223">
        <v>0</v>
      </c>
      <c r="F200" s="223">
        <v>1</v>
      </c>
      <c r="G200" s="223" t="s">
        <v>527</v>
      </c>
      <c r="H200" s="223">
        <v>1</v>
      </c>
      <c r="I200" s="223" t="s">
        <v>420</v>
      </c>
      <c r="J200" s="223"/>
      <c r="K200" s="227" t="str">
        <f t="shared" si="0"/>
        <v>SpellData.create(SID_SPELL_POWER_POTION,"Spell Power Potion",0,0,1,OrderId("channel"),1,ORDER_TYPE_IMMEDIATE);</v>
      </c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</row>
    <row r="201" spans="1:24" x14ac:dyDescent="0.2">
      <c r="A201" s="223" t="s">
        <v>1405</v>
      </c>
      <c r="B201" s="223" t="s">
        <v>1407</v>
      </c>
      <c r="C201" s="223" t="s">
        <v>1408</v>
      </c>
      <c r="D201" s="223">
        <v>0</v>
      </c>
      <c r="E201" s="223">
        <v>0</v>
      </c>
      <c r="F201" s="223">
        <v>1</v>
      </c>
      <c r="G201" s="223" t="s">
        <v>527</v>
      </c>
      <c r="H201" s="223">
        <v>1</v>
      </c>
      <c r="I201" s="223" t="s">
        <v>420</v>
      </c>
      <c r="J201" s="223"/>
      <c r="K201" s="227" t="str">
        <f t="shared" si="0"/>
        <v>SpellData.create(SID_SPELL_MASTER_POTION,"Spell Master Potion",0,0,1,OrderId("channel"),1,ORDER_TYPE_IMMEDIATE);</v>
      </c>
      <c r="L201" s="223"/>
      <c r="M201" s="223"/>
      <c r="N201" s="223"/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</row>
    <row r="202" spans="1:24" x14ac:dyDescent="0.2">
      <c r="A202" s="223" t="s">
        <v>1410</v>
      </c>
      <c r="B202" s="223" t="s">
        <v>1411</v>
      </c>
      <c r="C202" s="223" t="s">
        <v>1412</v>
      </c>
      <c r="D202" s="223">
        <v>0</v>
      </c>
      <c r="E202" s="223">
        <v>0</v>
      </c>
      <c r="F202" s="223">
        <v>1</v>
      </c>
      <c r="G202" s="223" t="s">
        <v>527</v>
      </c>
      <c r="H202" s="223">
        <v>1</v>
      </c>
      <c r="I202" s="223" t="s">
        <v>420</v>
      </c>
      <c r="J202" s="223"/>
      <c r="K202" s="227" t="str">
        <f t="shared" si="0"/>
        <v>SpellData.create(SID_ARCANE_POTION,"Arcane Potion",0,0,1,OrderId("channel"),1,ORDER_TYPE_IMMEDIATE);</v>
      </c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</row>
    <row r="203" spans="1:24" x14ac:dyDescent="0.2">
      <c r="A203" s="223" t="s">
        <v>1413</v>
      </c>
      <c r="B203" s="223" t="s">
        <v>1414</v>
      </c>
      <c r="C203" s="223" t="s">
        <v>1415</v>
      </c>
      <c r="D203" s="223">
        <v>0</v>
      </c>
      <c r="E203" s="223">
        <v>0</v>
      </c>
      <c r="F203" s="223">
        <v>1</v>
      </c>
      <c r="G203" s="223" t="s">
        <v>527</v>
      </c>
      <c r="H203" s="223">
        <v>1</v>
      </c>
      <c r="I203" s="223" t="s">
        <v>420</v>
      </c>
      <c r="J203" s="223"/>
      <c r="K203" s="227" t="str">
        <f t="shared" si="0"/>
        <v>SpellData.create(SID_ANGRY_CAST_POTION,"Angry Caster Potion",0,0,1,OrderId("channel"),1,ORDER_TYPE_IMMEDIATE);</v>
      </c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  <c r="W203" s="223"/>
      <c r="X203" s="223"/>
    </row>
    <row r="204" spans="1:24" x14ac:dyDescent="0.2">
      <c r="A204" s="223" t="s">
        <v>1416</v>
      </c>
      <c r="B204" s="223" t="s">
        <v>1417</v>
      </c>
      <c r="C204" s="223" t="s">
        <v>1418</v>
      </c>
      <c r="D204" s="223">
        <v>0</v>
      </c>
      <c r="E204" s="223">
        <v>0</v>
      </c>
      <c r="F204" s="223">
        <v>1</v>
      </c>
      <c r="G204" s="223" t="s">
        <v>527</v>
      </c>
      <c r="H204" s="223">
        <v>1</v>
      </c>
      <c r="I204" s="223" t="s">
        <v>420</v>
      </c>
      <c r="J204" s="223"/>
      <c r="K204" s="227" t="str">
        <f t="shared" si="0"/>
        <v>SpellData.create(SID_SPELL_PIERCE_POTION,"Spell Pierce Potion",0,0,1,OrderId("channel"),1,ORDER_TYPE_IMMEDIATE);</v>
      </c>
      <c r="L204" s="223"/>
      <c r="M204" s="223"/>
      <c r="N204" s="223"/>
      <c r="O204" s="223"/>
      <c r="P204" s="223"/>
      <c r="Q204" s="223"/>
      <c r="R204" s="223"/>
      <c r="S204" s="223"/>
      <c r="T204" s="223"/>
      <c r="U204" s="223"/>
      <c r="V204" s="223"/>
      <c r="W204" s="223"/>
      <c r="X204" s="223"/>
    </row>
    <row r="205" spans="1:24" x14ac:dyDescent="0.2">
      <c r="A205" s="223" t="s">
        <v>1419</v>
      </c>
      <c r="B205" s="223" t="s">
        <v>1420</v>
      </c>
      <c r="C205" s="223" t="s">
        <v>1421</v>
      </c>
      <c r="D205" s="223">
        <v>0</v>
      </c>
      <c r="E205" s="223">
        <v>0</v>
      </c>
      <c r="F205" s="223">
        <v>1</v>
      </c>
      <c r="G205" s="223" t="s">
        <v>527</v>
      </c>
      <c r="H205" s="223">
        <v>1</v>
      </c>
      <c r="I205" s="223" t="s">
        <v>420</v>
      </c>
      <c r="J205" s="223"/>
      <c r="K205" s="227" t="str">
        <f t="shared" si="0"/>
        <v>SpellData.create(SID_UNSTABLE_POTION,"Unstable Potion",0,0,1,OrderId("channel"),1,ORDER_TYPE_IMMEDIATE);</v>
      </c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</row>
    <row r="206" spans="1:24" x14ac:dyDescent="0.2">
      <c r="A206" s="223" t="s">
        <v>1422</v>
      </c>
      <c r="B206" s="223" t="s">
        <v>1423</v>
      </c>
      <c r="C206" s="223" t="s">
        <v>1424</v>
      </c>
      <c r="D206" s="223">
        <v>0</v>
      </c>
      <c r="E206" s="223">
        <v>0</v>
      </c>
      <c r="F206" s="223">
        <v>1</v>
      </c>
      <c r="G206" s="223" t="s">
        <v>527</v>
      </c>
      <c r="H206" s="223">
        <v>1</v>
      </c>
      <c r="I206" s="223" t="s">
        <v>420</v>
      </c>
      <c r="J206" s="223"/>
      <c r="K206" s="227" t="str">
        <f t="shared" si="0"/>
        <v>SpellData.create(SID_AGILITY_POTION,"Agility Potion",0,0,1,OrderId("channel"),1,ORDER_TYPE_IMMEDIATE);</v>
      </c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  <c r="W206" s="223"/>
      <c r="X206" s="223"/>
    </row>
    <row r="207" spans="1:24" x14ac:dyDescent="0.2">
      <c r="A207" s="223" t="s">
        <v>1425</v>
      </c>
      <c r="B207" s="223" t="s">
        <v>1426</v>
      </c>
      <c r="C207" s="223" t="s">
        <v>1427</v>
      </c>
      <c r="D207" s="223">
        <v>0</v>
      </c>
      <c r="E207" s="223">
        <v>0</v>
      </c>
      <c r="F207" s="223">
        <v>1</v>
      </c>
      <c r="G207" s="223" t="s">
        <v>527</v>
      </c>
      <c r="H207" s="223">
        <v>1</v>
      </c>
      <c r="I207" s="223" t="s">
        <v>420</v>
      </c>
      <c r="J207" s="223"/>
      <c r="K207" s="227" t="str">
        <f t="shared" si="0"/>
        <v>SpellData.create(SID_ACUTE_POTION,"Acute Potion",0,0,1,OrderId("channel"),1,ORDER_TYPE_IMMEDIATE);</v>
      </c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</row>
    <row r="208" spans="1:24" x14ac:dyDescent="0.2">
      <c r="A208" s="223" t="s">
        <v>1429</v>
      </c>
      <c r="B208" s="223" t="s">
        <v>1430</v>
      </c>
      <c r="C208" s="223" t="s">
        <v>1431</v>
      </c>
      <c r="D208" s="223">
        <v>0</v>
      </c>
      <c r="E208" s="223">
        <v>0</v>
      </c>
      <c r="F208" s="223">
        <v>1</v>
      </c>
      <c r="G208" s="223" t="s">
        <v>527</v>
      </c>
      <c r="H208" s="223">
        <v>1</v>
      </c>
      <c r="I208" s="223" t="s">
        <v>420</v>
      </c>
      <c r="J208" s="223"/>
      <c r="K208" s="227" t="str">
        <f t="shared" si="0"/>
        <v>SpellData.create(SID_DEXTERITY_POTION,"Dexterity Potion",0,0,1,OrderId("channel"),1,ORDER_TYPE_IMMEDIATE);</v>
      </c>
      <c r="L208" s="223"/>
      <c r="M208" s="223"/>
      <c r="N208" s="223"/>
      <c r="O208" s="223"/>
      <c r="P208" s="223"/>
      <c r="Q208" s="223"/>
      <c r="R208" s="223"/>
      <c r="S208" s="223"/>
      <c r="T208" s="223"/>
      <c r="U208" s="223"/>
      <c r="V208" s="223"/>
      <c r="W208" s="223"/>
      <c r="X208" s="223"/>
    </row>
    <row r="209" spans="1:24" x14ac:dyDescent="0.2">
      <c r="A209" s="222" t="s">
        <v>1432</v>
      </c>
      <c r="B209" s="222" t="s">
        <v>1433</v>
      </c>
      <c r="C209" s="222" t="s">
        <v>1434</v>
      </c>
      <c r="D209" s="222">
        <v>0</v>
      </c>
      <c r="E209" s="222">
        <v>0</v>
      </c>
      <c r="F209" s="222">
        <v>1</v>
      </c>
      <c r="G209" s="222" t="s">
        <v>527</v>
      </c>
      <c r="H209" s="222">
        <v>1</v>
      </c>
      <c r="I209" s="222" t="s">
        <v>420</v>
      </c>
      <c r="J209" s="222"/>
      <c r="K209" s="227" t="str">
        <f t="shared" si="0"/>
        <v>SpellData.create(SID_CHARM_OF_SIMPLE_HEAL,"Charm of Simple Heal",0,0,1,OrderId("channel"),1,ORDER_TYPE_IMMEDIATE);</v>
      </c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</row>
    <row r="210" spans="1:24" x14ac:dyDescent="0.2">
      <c r="A210" s="222" t="s">
        <v>1435</v>
      </c>
      <c r="B210" s="222" t="s">
        <v>1436</v>
      </c>
      <c r="C210" s="222" t="s">
        <v>1437</v>
      </c>
      <c r="D210" s="222">
        <v>0</v>
      </c>
      <c r="E210" s="222">
        <v>0</v>
      </c>
      <c r="F210" s="222">
        <v>1</v>
      </c>
      <c r="G210" s="222" t="s">
        <v>527</v>
      </c>
      <c r="H210" s="222">
        <v>1</v>
      </c>
      <c r="I210" s="222" t="s">
        <v>420</v>
      </c>
      <c r="J210" s="222"/>
      <c r="K210" s="227" t="str">
        <f t="shared" si="0"/>
        <v>SpellData.create(SID_CHARM_OF_DISPEL,"Charm of Dispel",0,0,1,OrderId("channel"),1,ORDER_TYPE_IMMEDIATE);</v>
      </c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</row>
    <row r="211" spans="1:24" x14ac:dyDescent="0.2">
      <c r="A211" s="222" t="s">
        <v>1438</v>
      </c>
      <c r="B211" s="222" t="s">
        <v>1439</v>
      </c>
      <c r="C211" s="222" t="s">
        <v>1440</v>
      </c>
      <c r="D211" s="222">
        <v>0</v>
      </c>
      <c r="E211" s="222">
        <v>0</v>
      </c>
      <c r="F211" s="222">
        <v>1</v>
      </c>
      <c r="G211" s="222" t="s">
        <v>527</v>
      </c>
      <c r="H211" s="222">
        <v>1</v>
      </c>
      <c r="I211" s="222" t="s">
        <v>420</v>
      </c>
      <c r="J211" s="222"/>
      <c r="K211" s="227" t="str">
        <f t="shared" si="0"/>
        <v>SpellData.create(SID_CHARM_OF_HEALING_WARD,"Charm of Healing Ward",0,0,1,OrderId("channel"),1,ORDER_TYPE_IMMEDIATE);</v>
      </c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</row>
    <row r="212" spans="1:24" x14ac:dyDescent="0.2">
      <c r="A212" s="222" t="s">
        <v>1442</v>
      </c>
      <c r="B212" s="222" t="s">
        <v>1443</v>
      </c>
      <c r="C212" s="222" t="s">
        <v>1444</v>
      </c>
      <c r="D212" s="222">
        <v>0</v>
      </c>
      <c r="E212" s="222">
        <v>0</v>
      </c>
      <c r="F212" s="222">
        <v>1</v>
      </c>
      <c r="G212" s="222" t="s">
        <v>527</v>
      </c>
      <c r="H212" s="222">
        <v>1</v>
      </c>
      <c r="I212" s="222" t="s">
        <v>420</v>
      </c>
      <c r="J212" s="222"/>
      <c r="K212" s="227" t="str">
        <f t="shared" si="0"/>
        <v>SpellData.create(SID_CHARM_OF_INNER_FIRE,"Charm of Inner Fire",0,0,1,OrderId("channel"),1,ORDER_TYPE_IMMEDIATE);</v>
      </c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</row>
    <row r="213" spans="1:24" x14ac:dyDescent="0.2">
      <c r="A213" s="222" t="s">
        <v>1445</v>
      </c>
      <c r="B213" s="222" t="s">
        <v>1446</v>
      </c>
      <c r="C213" s="222" t="s">
        <v>1447</v>
      </c>
      <c r="D213" s="222">
        <v>0</v>
      </c>
      <c r="E213" s="222">
        <v>0</v>
      </c>
      <c r="F213" s="222">
        <v>1</v>
      </c>
      <c r="G213" s="222" t="s">
        <v>527</v>
      </c>
      <c r="H213" s="222">
        <v>1</v>
      </c>
      <c r="I213" s="222" t="s">
        <v>420</v>
      </c>
      <c r="J213" s="222"/>
      <c r="K213" s="227" t="str">
        <f t="shared" si="0"/>
        <v>SpellData.create(SID_CHARM_OF_CHAIN_LIGHTNING,"Charm of Chain Lightning",0,0,1,OrderId("channel"),1,ORDER_TYPE_IMMEDIATE);</v>
      </c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</row>
    <row r="214" spans="1:24" x14ac:dyDescent="0.2">
      <c r="A214" s="222" t="s">
        <v>1448</v>
      </c>
      <c r="B214" s="222" t="s">
        <v>1449</v>
      </c>
      <c r="C214" s="222" t="s">
        <v>1451</v>
      </c>
      <c r="D214" s="222">
        <v>0</v>
      </c>
      <c r="E214" s="222">
        <v>0</v>
      </c>
      <c r="F214" s="222">
        <v>1</v>
      </c>
      <c r="G214" s="222" t="s">
        <v>527</v>
      </c>
      <c r="H214" s="222">
        <v>1</v>
      </c>
      <c r="I214" s="222" t="s">
        <v>420</v>
      </c>
      <c r="J214" s="222"/>
      <c r="K214" s="227" t="str">
        <f t="shared" si="0"/>
        <v>SpellData.create(SID_CHARM_OF_DEATH_FINGER,"Charm of Death Finger",0,0,1,OrderId("channel"),1,ORDER_TYPE_IMMEDIATE);</v>
      </c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</row>
    <row r="215" spans="1:24" x14ac:dyDescent="0.2">
      <c r="A215" s="222" t="s">
        <v>1452</v>
      </c>
      <c r="B215" s="222" t="s">
        <v>1453</v>
      </c>
      <c r="C215" s="222" t="s">
        <v>1454</v>
      </c>
      <c r="D215" s="222">
        <v>0</v>
      </c>
      <c r="E215" s="222">
        <v>0</v>
      </c>
      <c r="F215" s="222">
        <v>1</v>
      </c>
      <c r="G215" s="222" t="s">
        <v>527</v>
      </c>
      <c r="H215" s="222">
        <v>1</v>
      </c>
      <c r="I215" s="222" t="s">
        <v>420</v>
      </c>
      <c r="J215" s="222"/>
      <c r="K215" s="227" t="str">
        <f t="shared" si="0"/>
        <v>SpellData.create(SID_CHARM_OF_SIPHON_LIFE,"Charm of Siphon Life",0,0,1,OrderId("channel"),1,ORDER_TYPE_IMMEDIATE);</v>
      </c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</row>
    <row r="216" spans="1:24" x14ac:dyDescent="0.2">
      <c r="A216" s="222" t="s">
        <v>1455</v>
      </c>
      <c r="B216" s="222" t="s">
        <v>1456</v>
      </c>
      <c r="C216" s="222" t="s">
        <v>1457</v>
      </c>
      <c r="D216" s="222">
        <v>0</v>
      </c>
      <c r="E216" s="222">
        <v>0</v>
      </c>
      <c r="F216" s="222">
        <v>1</v>
      </c>
      <c r="G216" s="222" t="s">
        <v>527</v>
      </c>
      <c r="H216" s="222">
        <v>1</v>
      </c>
      <c r="I216" s="222" t="s">
        <v>420</v>
      </c>
      <c r="J216" s="222"/>
      <c r="K216" s="227" t="str">
        <f t="shared" si="0"/>
        <v>SpellData.create(SID_DEMONIC_RUNE,"Demonic Rune",0,0,1,OrderId("channel"),1,ORDER_TYPE_IMMEDIATE);</v>
      </c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</row>
    <row r="217" spans="1:24" x14ac:dyDescent="0.2">
      <c r="A217" s="222" t="s">
        <v>1459</v>
      </c>
      <c r="B217" s="222" t="s">
        <v>1460</v>
      </c>
      <c r="C217" s="222" t="s">
        <v>1461</v>
      </c>
      <c r="D217" s="222">
        <v>0</v>
      </c>
      <c r="E217" s="222">
        <v>0</v>
      </c>
      <c r="F217" s="222">
        <v>1</v>
      </c>
      <c r="G217" s="222" t="s">
        <v>527</v>
      </c>
      <c r="H217" s="222">
        <v>1</v>
      </c>
      <c r="I217" s="222" t="s">
        <v>420</v>
      </c>
      <c r="J217" s="222"/>
      <c r="K217" s="227" t="str">
        <f t="shared" si="0"/>
        <v>SpellData.create(SID_STRANGE_WAND,"Strange Wand",0,0,1,OrderId("channel"),1,ORDER_TYPE_IMMEDIATE);</v>
      </c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</row>
    <row r="218" spans="1:24" x14ac:dyDescent="0.2">
      <c r="K218" s="227"/>
    </row>
    <row r="219" spans="1:24" x14ac:dyDescent="0.2">
      <c r="K219" s="227"/>
    </row>
    <row r="220" spans="1:24" x14ac:dyDescent="0.2">
      <c r="K220" s="227"/>
    </row>
    <row r="221" spans="1:24" x14ac:dyDescent="0.2">
      <c r="K221" s="227"/>
    </row>
    <row r="222" spans="1:24" x14ac:dyDescent="0.2">
      <c r="K222" s="227"/>
    </row>
    <row r="223" spans="1:24" x14ac:dyDescent="0.2">
      <c r="K223" s="227"/>
    </row>
    <row r="224" spans="1:24" x14ac:dyDescent="0.2">
      <c r="K224" s="227"/>
    </row>
    <row r="225" spans="11:11" x14ac:dyDescent="0.2">
      <c r="K225" s="227"/>
    </row>
    <row r="226" spans="11:11" x14ac:dyDescent="0.2">
      <c r="K226" s="227"/>
    </row>
    <row r="227" spans="11:11" x14ac:dyDescent="0.2">
      <c r="K227" s="227"/>
    </row>
    <row r="228" spans="11:11" x14ac:dyDescent="0.2">
      <c r="K228" s="227"/>
    </row>
    <row r="229" spans="11:11" x14ac:dyDescent="0.2">
      <c r="K229" s="227"/>
    </row>
    <row r="230" spans="11:11" x14ac:dyDescent="0.2">
      <c r="K230" s="227"/>
    </row>
    <row r="231" spans="11:11" x14ac:dyDescent="0.2">
      <c r="K231" s="227"/>
    </row>
    <row r="232" spans="11:11" x14ac:dyDescent="0.2">
      <c r="K232" s="227"/>
    </row>
    <row r="233" spans="11:11" x14ac:dyDescent="0.2">
      <c r="K233" s="227"/>
    </row>
    <row r="234" spans="11:11" x14ac:dyDescent="0.2">
      <c r="K234" s="227"/>
    </row>
    <row r="235" spans="11:11" x14ac:dyDescent="0.2">
      <c r="K235" s="227"/>
    </row>
    <row r="236" spans="11:11" x14ac:dyDescent="0.2">
      <c r="K236" s="227"/>
    </row>
    <row r="237" spans="11:11" x14ac:dyDescent="0.2">
      <c r="K237" s="227"/>
    </row>
    <row r="238" spans="11:11" x14ac:dyDescent="0.2">
      <c r="K238" s="227"/>
    </row>
    <row r="239" spans="11:11" x14ac:dyDescent="0.2">
      <c r="K239" s="227"/>
    </row>
    <row r="240" spans="11:11" x14ac:dyDescent="0.2">
      <c r="K240" s="227"/>
    </row>
    <row r="241" spans="11:11" x14ac:dyDescent="0.2">
      <c r="K241" s="227"/>
    </row>
    <row r="242" spans="11:11" x14ac:dyDescent="0.2">
      <c r="K242" s="227"/>
    </row>
    <row r="243" spans="11:11" x14ac:dyDescent="0.2">
      <c r="K243" s="227"/>
    </row>
    <row r="244" spans="11:11" x14ac:dyDescent="0.2">
      <c r="K244" s="227"/>
    </row>
    <row r="245" spans="11:11" x14ac:dyDescent="0.2">
      <c r="K245" s="227"/>
    </row>
    <row r="246" spans="11:11" x14ac:dyDescent="0.2">
      <c r="K246" s="227"/>
    </row>
    <row r="247" spans="11:11" x14ac:dyDescent="0.2">
      <c r="K247" s="227"/>
    </row>
    <row r="248" spans="11:11" x14ac:dyDescent="0.2">
      <c r="K248" s="227"/>
    </row>
    <row r="249" spans="11:11" x14ac:dyDescent="0.2">
      <c r="K249" s="227"/>
    </row>
    <row r="250" spans="11:11" x14ac:dyDescent="0.2">
      <c r="K250" s="227"/>
    </row>
    <row r="251" spans="11:11" x14ac:dyDescent="0.2">
      <c r="K251" s="227"/>
    </row>
    <row r="252" spans="11:11" x14ac:dyDescent="0.2">
      <c r="K252" s="227"/>
    </row>
    <row r="253" spans="11:11" x14ac:dyDescent="0.2">
      <c r="K253" s="227"/>
    </row>
    <row r="254" spans="11:11" x14ac:dyDescent="0.2">
      <c r="K254" s="227"/>
    </row>
    <row r="255" spans="11:11" x14ac:dyDescent="0.2">
      <c r="K255" s="227"/>
    </row>
    <row r="256" spans="11:11" x14ac:dyDescent="0.2">
      <c r="K256" s="227"/>
    </row>
    <row r="257" spans="11:11" x14ac:dyDescent="0.2">
      <c r="K257" s="227"/>
    </row>
    <row r="258" spans="11:11" x14ac:dyDescent="0.2">
      <c r="K258" s="227"/>
    </row>
    <row r="259" spans="11:11" x14ac:dyDescent="0.2">
      <c r="K259" s="227"/>
    </row>
    <row r="260" spans="11:11" x14ac:dyDescent="0.2">
      <c r="K260" s="227"/>
    </row>
    <row r="261" spans="11:11" x14ac:dyDescent="0.2">
      <c r="K261" s="227"/>
    </row>
    <row r="262" spans="11:11" x14ac:dyDescent="0.2">
      <c r="K262" s="227"/>
    </row>
    <row r="263" spans="11:11" x14ac:dyDescent="0.2">
      <c r="K263" s="227"/>
    </row>
    <row r="264" spans="11:11" x14ac:dyDescent="0.2">
      <c r="K264" s="227"/>
    </row>
    <row r="265" spans="11:11" x14ac:dyDescent="0.2">
      <c r="K265" s="227"/>
    </row>
    <row r="266" spans="11:11" x14ac:dyDescent="0.2">
      <c r="K266" s="227"/>
    </row>
    <row r="267" spans="11:11" x14ac:dyDescent="0.2">
      <c r="K267" s="227"/>
    </row>
    <row r="268" spans="11:11" x14ac:dyDescent="0.2">
      <c r="K268" s="227"/>
    </row>
    <row r="269" spans="11:11" x14ac:dyDescent="0.2">
      <c r="K269" s="227"/>
    </row>
    <row r="270" spans="11:11" x14ac:dyDescent="0.2">
      <c r="K270" s="227"/>
    </row>
    <row r="271" spans="11:11" x14ac:dyDescent="0.2">
      <c r="K271" s="227"/>
    </row>
    <row r="272" spans="11:11" x14ac:dyDescent="0.2">
      <c r="K272" s="227"/>
    </row>
    <row r="273" spans="11:11" x14ac:dyDescent="0.2">
      <c r="K273" s="227"/>
    </row>
    <row r="274" spans="11:11" x14ac:dyDescent="0.2">
      <c r="K274" s="227"/>
    </row>
    <row r="275" spans="11:11" x14ac:dyDescent="0.2">
      <c r="K275" s="227"/>
    </row>
    <row r="276" spans="11:11" x14ac:dyDescent="0.2">
      <c r="K276" s="227"/>
    </row>
    <row r="277" spans="11:11" x14ac:dyDescent="0.2">
      <c r="K277" s="227"/>
    </row>
    <row r="278" spans="11:11" x14ac:dyDescent="0.2">
      <c r="K278" s="227"/>
    </row>
    <row r="279" spans="11:11" x14ac:dyDescent="0.2">
      <c r="K279" s="227"/>
    </row>
    <row r="280" spans="11:11" x14ac:dyDescent="0.2">
      <c r="K280" s="227"/>
    </row>
    <row r="281" spans="11:11" x14ac:dyDescent="0.2">
      <c r="K281" s="227"/>
    </row>
    <row r="282" spans="11:11" x14ac:dyDescent="0.2">
      <c r="K282" s="227"/>
    </row>
    <row r="283" spans="11:11" x14ac:dyDescent="0.2">
      <c r="K283" s="227"/>
    </row>
    <row r="284" spans="11:11" x14ac:dyDescent="0.2">
      <c r="K284" s="227"/>
    </row>
    <row r="285" spans="11:11" x14ac:dyDescent="0.2">
      <c r="K285" s="227"/>
    </row>
    <row r="286" spans="11:11" x14ac:dyDescent="0.2">
      <c r="K286" s="227"/>
    </row>
    <row r="287" spans="11:11" x14ac:dyDescent="0.2">
      <c r="K287" s="227"/>
    </row>
    <row r="288" spans="11:11" x14ac:dyDescent="0.2">
      <c r="K288" s="227"/>
    </row>
    <row r="289" spans="11:11" x14ac:dyDescent="0.2">
      <c r="K289" s="227"/>
    </row>
    <row r="290" spans="11:11" x14ac:dyDescent="0.2">
      <c r="K290" s="227"/>
    </row>
    <row r="291" spans="11:11" x14ac:dyDescent="0.2">
      <c r="K291" s="227"/>
    </row>
    <row r="292" spans="11:11" x14ac:dyDescent="0.2">
      <c r="K292" s="227"/>
    </row>
    <row r="293" spans="11:11" x14ac:dyDescent="0.2">
      <c r="K293" s="227"/>
    </row>
    <row r="294" spans="11:11" x14ac:dyDescent="0.2">
      <c r="K294" s="227"/>
    </row>
    <row r="295" spans="11:11" x14ac:dyDescent="0.2">
      <c r="K295" s="227"/>
    </row>
    <row r="296" spans="11:11" x14ac:dyDescent="0.2">
      <c r="K296" s="227"/>
    </row>
    <row r="297" spans="11:11" x14ac:dyDescent="0.2">
      <c r="K297" s="227"/>
    </row>
    <row r="298" spans="11:11" x14ac:dyDescent="0.2">
      <c r="K298" s="227"/>
    </row>
    <row r="299" spans="11:11" x14ac:dyDescent="0.2">
      <c r="K299" s="227"/>
    </row>
    <row r="300" spans="11:11" x14ac:dyDescent="0.2">
      <c r="K300" s="227"/>
    </row>
    <row r="301" spans="11:11" x14ac:dyDescent="0.2">
      <c r="K301" s="227"/>
    </row>
    <row r="302" spans="11:11" x14ac:dyDescent="0.2">
      <c r="K302" s="227"/>
    </row>
    <row r="303" spans="11:11" x14ac:dyDescent="0.2">
      <c r="K303" s="227"/>
    </row>
    <row r="304" spans="11:11" x14ac:dyDescent="0.2">
      <c r="K304" s="227"/>
    </row>
    <row r="305" spans="11:11" x14ac:dyDescent="0.2">
      <c r="K305" s="227"/>
    </row>
    <row r="306" spans="11:11" x14ac:dyDescent="0.2">
      <c r="K306" s="227"/>
    </row>
    <row r="307" spans="11:11" x14ac:dyDescent="0.2">
      <c r="K307" s="227"/>
    </row>
    <row r="308" spans="11:11" x14ac:dyDescent="0.2">
      <c r="K308" s="227"/>
    </row>
    <row r="309" spans="11:11" x14ac:dyDescent="0.2">
      <c r="K309" s="227"/>
    </row>
    <row r="310" spans="11:11" x14ac:dyDescent="0.2">
      <c r="K310" s="227"/>
    </row>
    <row r="311" spans="11:11" x14ac:dyDescent="0.2">
      <c r="K311" s="227"/>
    </row>
    <row r="312" spans="11:11" x14ac:dyDescent="0.2">
      <c r="K312" s="227"/>
    </row>
    <row r="313" spans="11:11" x14ac:dyDescent="0.2">
      <c r="K313" s="227"/>
    </row>
    <row r="314" spans="11:11" x14ac:dyDescent="0.2">
      <c r="K314" s="227"/>
    </row>
    <row r="315" spans="11:11" x14ac:dyDescent="0.2">
      <c r="K315" s="227"/>
    </row>
    <row r="316" spans="11:11" x14ac:dyDescent="0.2">
      <c r="K316" s="227"/>
    </row>
    <row r="317" spans="11:11" x14ac:dyDescent="0.2">
      <c r="K317" s="227"/>
    </row>
    <row r="318" spans="11:11" x14ac:dyDescent="0.2">
      <c r="K318" s="227"/>
    </row>
    <row r="319" spans="11:11" x14ac:dyDescent="0.2">
      <c r="K319" s="227"/>
    </row>
    <row r="320" spans="11:11" x14ac:dyDescent="0.2">
      <c r="K320" s="227"/>
    </row>
    <row r="321" spans="11:11" x14ac:dyDescent="0.2">
      <c r="K321" s="227"/>
    </row>
    <row r="322" spans="11:11" x14ac:dyDescent="0.2">
      <c r="K322" s="227"/>
    </row>
    <row r="323" spans="11:11" x14ac:dyDescent="0.2">
      <c r="K323" s="227"/>
    </row>
    <row r="324" spans="11:11" x14ac:dyDescent="0.2">
      <c r="K324" s="227"/>
    </row>
    <row r="325" spans="11:11" x14ac:dyDescent="0.2">
      <c r="K325" s="227"/>
    </row>
    <row r="326" spans="11:11" x14ac:dyDescent="0.2">
      <c r="K326" s="227"/>
    </row>
    <row r="327" spans="11:11" x14ac:dyDescent="0.2">
      <c r="K327" s="227"/>
    </row>
    <row r="328" spans="11:11" x14ac:dyDescent="0.2">
      <c r="K328" s="227"/>
    </row>
    <row r="329" spans="11:11" x14ac:dyDescent="0.2">
      <c r="K329" s="227"/>
    </row>
    <row r="330" spans="11:11" x14ac:dyDescent="0.2">
      <c r="K330" s="227"/>
    </row>
    <row r="331" spans="11:11" x14ac:dyDescent="0.2">
      <c r="K331" s="227"/>
    </row>
    <row r="332" spans="11:11" x14ac:dyDescent="0.2">
      <c r="K332" s="227"/>
    </row>
    <row r="333" spans="11:11" x14ac:dyDescent="0.2">
      <c r="K333" s="227"/>
    </row>
    <row r="334" spans="11:11" x14ac:dyDescent="0.2">
      <c r="K334" s="227"/>
    </row>
    <row r="335" spans="11:11" x14ac:dyDescent="0.2">
      <c r="K335" s="227"/>
    </row>
    <row r="336" spans="11:11" x14ac:dyDescent="0.2">
      <c r="K336" s="227"/>
    </row>
    <row r="337" spans="11:11" x14ac:dyDescent="0.2">
      <c r="K337" s="227"/>
    </row>
    <row r="338" spans="11:11" x14ac:dyDescent="0.2">
      <c r="K338" s="227"/>
    </row>
    <row r="339" spans="11:11" x14ac:dyDescent="0.2">
      <c r="K339" s="227"/>
    </row>
    <row r="340" spans="11:11" x14ac:dyDescent="0.2">
      <c r="K340" s="227"/>
    </row>
    <row r="341" spans="11:11" x14ac:dyDescent="0.2">
      <c r="K341" s="227"/>
    </row>
    <row r="342" spans="11:11" x14ac:dyDescent="0.2">
      <c r="K342" s="227"/>
    </row>
    <row r="343" spans="11:11" x14ac:dyDescent="0.2">
      <c r="K343" s="227"/>
    </row>
    <row r="344" spans="11:11" x14ac:dyDescent="0.2">
      <c r="K344" s="227"/>
    </row>
    <row r="345" spans="11:11" x14ac:dyDescent="0.2">
      <c r="K345" s="227"/>
    </row>
    <row r="346" spans="11:11" x14ac:dyDescent="0.2">
      <c r="K346" s="227"/>
    </row>
    <row r="347" spans="11:11" x14ac:dyDescent="0.2">
      <c r="K347" s="227"/>
    </row>
    <row r="348" spans="11:11" x14ac:dyDescent="0.2">
      <c r="K348" s="227"/>
    </row>
    <row r="349" spans="11:11" x14ac:dyDescent="0.2">
      <c r="K349" s="227"/>
    </row>
    <row r="350" spans="11:11" x14ac:dyDescent="0.2">
      <c r="K350" s="227"/>
    </row>
    <row r="351" spans="11:11" x14ac:dyDescent="0.2">
      <c r="K351" s="227"/>
    </row>
    <row r="352" spans="11:11" x14ac:dyDescent="0.2">
      <c r="K352" s="227"/>
    </row>
    <row r="353" spans="11:11" x14ac:dyDescent="0.2">
      <c r="K353" s="227"/>
    </row>
    <row r="354" spans="11:11" x14ac:dyDescent="0.2">
      <c r="K354" s="227"/>
    </row>
    <row r="355" spans="11:11" x14ac:dyDescent="0.2">
      <c r="K355" s="227"/>
    </row>
    <row r="356" spans="11:11" x14ac:dyDescent="0.2">
      <c r="K356" s="227"/>
    </row>
    <row r="357" spans="11:11" x14ac:dyDescent="0.2">
      <c r="K357" s="227"/>
    </row>
    <row r="358" spans="11:11" x14ac:dyDescent="0.2">
      <c r="K358" s="227"/>
    </row>
    <row r="359" spans="11:11" x14ac:dyDescent="0.2">
      <c r="K359" s="227"/>
    </row>
    <row r="360" spans="11:11" x14ac:dyDescent="0.2">
      <c r="K360" s="227"/>
    </row>
    <row r="361" spans="11:11" x14ac:dyDescent="0.2">
      <c r="K361" s="227"/>
    </row>
    <row r="362" spans="11:11" x14ac:dyDescent="0.2">
      <c r="K362" s="227"/>
    </row>
    <row r="363" spans="11:11" x14ac:dyDescent="0.2">
      <c r="K363" s="227"/>
    </row>
    <row r="364" spans="11:11" x14ac:dyDescent="0.2">
      <c r="K364" s="227"/>
    </row>
    <row r="365" spans="11:11" x14ac:dyDescent="0.2">
      <c r="K365" s="227"/>
    </row>
    <row r="366" spans="11:11" x14ac:dyDescent="0.2">
      <c r="K366" s="227"/>
    </row>
    <row r="367" spans="11:11" x14ac:dyDescent="0.2">
      <c r="K367" s="227"/>
    </row>
    <row r="368" spans="11:11" x14ac:dyDescent="0.2">
      <c r="K368" s="227"/>
    </row>
    <row r="369" spans="11:11" x14ac:dyDescent="0.2">
      <c r="K369" s="227"/>
    </row>
    <row r="370" spans="11:11" x14ac:dyDescent="0.2">
      <c r="K370" s="227"/>
    </row>
    <row r="371" spans="11:11" x14ac:dyDescent="0.2">
      <c r="K371" s="227"/>
    </row>
    <row r="372" spans="11:11" x14ac:dyDescent="0.2">
      <c r="K372" s="227"/>
    </row>
    <row r="373" spans="11:11" x14ac:dyDescent="0.2">
      <c r="K373" s="227"/>
    </row>
    <row r="374" spans="11:11" x14ac:dyDescent="0.2">
      <c r="K374" s="227"/>
    </row>
    <row r="375" spans="11:11" x14ac:dyDescent="0.2">
      <c r="K375" s="227"/>
    </row>
    <row r="376" spans="11:11" x14ac:dyDescent="0.2">
      <c r="K376" s="227"/>
    </row>
    <row r="377" spans="11:11" x14ac:dyDescent="0.2">
      <c r="K377" s="227"/>
    </row>
    <row r="378" spans="11:11" x14ac:dyDescent="0.2">
      <c r="K378" s="227"/>
    </row>
    <row r="379" spans="11:11" x14ac:dyDescent="0.2">
      <c r="K379" s="227"/>
    </row>
    <row r="380" spans="11:11" x14ac:dyDescent="0.2">
      <c r="K380" s="227"/>
    </row>
    <row r="381" spans="11:11" x14ac:dyDescent="0.2">
      <c r="K381" s="227"/>
    </row>
    <row r="382" spans="11:11" x14ac:dyDescent="0.2">
      <c r="K382" s="227"/>
    </row>
    <row r="383" spans="11:11" x14ac:dyDescent="0.2">
      <c r="K383" s="227"/>
    </row>
    <row r="384" spans="11:11" x14ac:dyDescent="0.2">
      <c r="K384" s="227"/>
    </row>
    <row r="385" spans="11:11" x14ac:dyDescent="0.2">
      <c r="K385" s="227"/>
    </row>
    <row r="386" spans="11:11" x14ac:dyDescent="0.2">
      <c r="K386" s="227"/>
    </row>
    <row r="387" spans="11:11" x14ac:dyDescent="0.2">
      <c r="K387" s="227"/>
    </row>
    <row r="388" spans="11:11" x14ac:dyDescent="0.2">
      <c r="K388" s="227"/>
    </row>
    <row r="389" spans="11:11" x14ac:dyDescent="0.2">
      <c r="K389" s="227"/>
    </row>
    <row r="390" spans="11:11" x14ac:dyDescent="0.2">
      <c r="K390" s="227"/>
    </row>
    <row r="391" spans="11:11" x14ac:dyDescent="0.2">
      <c r="K391" s="227"/>
    </row>
    <row r="392" spans="11:11" x14ac:dyDescent="0.2">
      <c r="K392" s="227"/>
    </row>
    <row r="393" spans="11:11" x14ac:dyDescent="0.2">
      <c r="K393" s="227"/>
    </row>
    <row r="394" spans="11:11" x14ac:dyDescent="0.2">
      <c r="K394" s="227"/>
    </row>
    <row r="395" spans="11:11" x14ac:dyDescent="0.2">
      <c r="K395" s="227"/>
    </row>
    <row r="396" spans="11:11" x14ac:dyDescent="0.2">
      <c r="K396" s="227"/>
    </row>
    <row r="397" spans="11:11" x14ac:dyDescent="0.2">
      <c r="K397" s="227"/>
    </row>
    <row r="398" spans="11:11" x14ac:dyDescent="0.2">
      <c r="K398" s="227"/>
    </row>
    <row r="399" spans="11:11" x14ac:dyDescent="0.2">
      <c r="K399" s="227"/>
    </row>
    <row r="400" spans="11:11" x14ac:dyDescent="0.2">
      <c r="K400" s="227"/>
    </row>
    <row r="401" spans="11:11" x14ac:dyDescent="0.2">
      <c r="K401" s="227"/>
    </row>
    <row r="402" spans="11:11" x14ac:dyDescent="0.2">
      <c r="K402" s="227"/>
    </row>
    <row r="403" spans="11:11" x14ac:dyDescent="0.2">
      <c r="K403" s="227"/>
    </row>
    <row r="404" spans="11:11" x14ac:dyDescent="0.2">
      <c r="K404" s="227"/>
    </row>
    <row r="405" spans="11:11" x14ac:dyDescent="0.2">
      <c r="K405" s="227"/>
    </row>
    <row r="406" spans="11:11" x14ac:dyDescent="0.2">
      <c r="K406" s="227"/>
    </row>
    <row r="407" spans="11:11" x14ac:dyDescent="0.2">
      <c r="K407" s="227"/>
    </row>
    <row r="408" spans="11:11" x14ac:dyDescent="0.2">
      <c r="K408" s="227"/>
    </row>
    <row r="409" spans="11:11" x14ac:dyDescent="0.2">
      <c r="K409" s="227"/>
    </row>
    <row r="410" spans="11:11" x14ac:dyDescent="0.2">
      <c r="K410" s="227"/>
    </row>
    <row r="411" spans="11:11" x14ac:dyDescent="0.2">
      <c r="K411" s="227"/>
    </row>
    <row r="412" spans="11:11" x14ac:dyDescent="0.2">
      <c r="K412" s="227"/>
    </row>
    <row r="413" spans="11:11" x14ac:dyDescent="0.2">
      <c r="K413" s="227"/>
    </row>
    <row r="414" spans="11:11" x14ac:dyDescent="0.2">
      <c r="K414" s="227"/>
    </row>
    <row r="415" spans="11:11" x14ac:dyDescent="0.2">
      <c r="K415" s="227"/>
    </row>
    <row r="416" spans="11:11" x14ac:dyDescent="0.2">
      <c r="K416" s="227"/>
    </row>
    <row r="417" spans="11:11" x14ac:dyDescent="0.2">
      <c r="K417" s="227"/>
    </row>
    <row r="418" spans="11:11" x14ac:dyDescent="0.2">
      <c r="K418" s="227"/>
    </row>
    <row r="419" spans="11:11" x14ac:dyDescent="0.2">
      <c r="K419" s="227"/>
    </row>
    <row r="420" spans="11:11" x14ac:dyDescent="0.2">
      <c r="K420" s="227"/>
    </row>
    <row r="421" spans="11:11" x14ac:dyDescent="0.2">
      <c r="K421" s="227"/>
    </row>
    <row r="422" spans="11:11" x14ac:dyDescent="0.2">
      <c r="K422" s="227"/>
    </row>
    <row r="423" spans="11:11" x14ac:dyDescent="0.2">
      <c r="K423" s="227"/>
    </row>
    <row r="424" spans="11:11" x14ac:dyDescent="0.2">
      <c r="K424" s="227"/>
    </row>
    <row r="425" spans="11:11" x14ac:dyDescent="0.2">
      <c r="K425" s="227"/>
    </row>
    <row r="426" spans="11:11" x14ac:dyDescent="0.2">
      <c r="K426" s="227"/>
    </row>
    <row r="427" spans="11:11" x14ac:dyDescent="0.2">
      <c r="K427" s="227"/>
    </row>
    <row r="428" spans="11:11" x14ac:dyDescent="0.2">
      <c r="K428" s="227"/>
    </row>
    <row r="429" spans="11:11" x14ac:dyDescent="0.2">
      <c r="K429" s="227"/>
    </row>
    <row r="430" spans="11:11" x14ac:dyDescent="0.2">
      <c r="K430" s="227"/>
    </row>
    <row r="431" spans="11:11" x14ac:dyDescent="0.2">
      <c r="K431" s="227"/>
    </row>
    <row r="432" spans="11:11" x14ac:dyDescent="0.2">
      <c r="K432" s="227"/>
    </row>
    <row r="433" spans="11:11" x14ac:dyDescent="0.2">
      <c r="K433" s="227"/>
    </row>
    <row r="434" spans="11:11" x14ac:dyDescent="0.2">
      <c r="K434" s="227"/>
    </row>
    <row r="435" spans="11:11" x14ac:dyDescent="0.2">
      <c r="K435" s="227"/>
    </row>
    <row r="436" spans="11:11" x14ac:dyDescent="0.2">
      <c r="K436" s="227"/>
    </row>
    <row r="437" spans="11:11" x14ac:dyDescent="0.2">
      <c r="K437" s="227"/>
    </row>
    <row r="438" spans="11:11" x14ac:dyDescent="0.2">
      <c r="K438" s="227"/>
    </row>
    <row r="439" spans="11:11" x14ac:dyDescent="0.2">
      <c r="K439" s="227"/>
    </row>
    <row r="440" spans="11:11" x14ac:dyDescent="0.2">
      <c r="K440" s="227"/>
    </row>
    <row r="441" spans="11:11" x14ac:dyDescent="0.2">
      <c r="K441" s="227"/>
    </row>
    <row r="442" spans="11:11" x14ac:dyDescent="0.2">
      <c r="K442" s="227"/>
    </row>
    <row r="443" spans="11:11" x14ac:dyDescent="0.2">
      <c r="K443" s="227"/>
    </row>
    <row r="444" spans="11:11" x14ac:dyDescent="0.2">
      <c r="K444" s="227"/>
    </row>
    <row r="445" spans="11:11" x14ac:dyDescent="0.2">
      <c r="K445" s="227"/>
    </row>
    <row r="446" spans="11:11" x14ac:dyDescent="0.2">
      <c r="K446" s="227"/>
    </row>
    <row r="447" spans="11:11" x14ac:dyDescent="0.2">
      <c r="K447" s="227"/>
    </row>
    <row r="448" spans="11:11" x14ac:dyDescent="0.2">
      <c r="K448" s="227"/>
    </row>
    <row r="449" spans="11:11" x14ac:dyDescent="0.2">
      <c r="K449" s="227"/>
    </row>
    <row r="450" spans="11:11" x14ac:dyDescent="0.2">
      <c r="K450" s="227"/>
    </row>
    <row r="451" spans="11:11" x14ac:dyDescent="0.2">
      <c r="K451" s="227"/>
    </row>
    <row r="452" spans="11:11" x14ac:dyDescent="0.2">
      <c r="K452" s="227"/>
    </row>
    <row r="453" spans="11:11" x14ac:dyDescent="0.2">
      <c r="K453" s="227"/>
    </row>
    <row r="454" spans="11:11" x14ac:dyDescent="0.2">
      <c r="K454" s="227"/>
    </row>
    <row r="455" spans="11:11" x14ac:dyDescent="0.2">
      <c r="K455" s="227"/>
    </row>
    <row r="456" spans="11:11" x14ac:dyDescent="0.2">
      <c r="K456" s="227"/>
    </row>
    <row r="457" spans="11:11" x14ac:dyDescent="0.2">
      <c r="K457" s="227"/>
    </row>
    <row r="458" spans="11:11" x14ac:dyDescent="0.2">
      <c r="K458" s="227"/>
    </row>
    <row r="459" spans="11:11" x14ac:dyDescent="0.2">
      <c r="K459" s="227"/>
    </row>
    <row r="460" spans="11:11" x14ac:dyDescent="0.2">
      <c r="K460" s="227"/>
    </row>
    <row r="461" spans="11:11" x14ac:dyDescent="0.2">
      <c r="K461" s="227"/>
    </row>
    <row r="462" spans="11:11" x14ac:dyDescent="0.2">
      <c r="K462" s="227"/>
    </row>
    <row r="463" spans="11:11" x14ac:dyDescent="0.2">
      <c r="K463" s="227"/>
    </row>
    <row r="464" spans="11:11" x14ac:dyDescent="0.2">
      <c r="K464" s="227"/>
    </row>
    <row r="465" spans="11:11" x14ac:dyDescent="0.2">
      <c r="K465" s="227"/>
    </row>
    <row r="466" spans="11:11" x14ac:dyDescent="0.2">
      <c r="K466" s="227"/>
    </row>
    <row r="467" spans="11:11" x14ac:dyDescent="0.2">
      <c r="K467" s="227"/>
    </row>
    <row r="468" spans="11:11" x14ac:dyDescent="0.2">
      <c r="K468" s="227"/>
    </row>
    <row r="469" spans="11:11" x14ac:dyDescent="0.2">
      <c r="K469" s="227"/>
    </row>
    <row r="470" spans="11:11" x14ac:dyDescent="0.2">
      <c r="K470" s="227"/>
    </row>
    <row r="471" spans="11:11" x14ac:dyDescent="0.2">
      <c r="K471" s="227"/>
    </row>
    <row r="472" spans="11:11" x14ac:dyDescent="0.2">
      <c r="K472" s="227"/>
    </row>
    <row r="473" spans="11:11" x14ac:dyDescent="0.2">
      <c r="K473" s="227"/>
    </row>
    <row r="474" spans="11:11" x14ac:dyDescent="0.2">
      <c r="K474" s="227"/>
    </row>
    <row r="475" spans="11:11" x14ac:dyDescent="0.2">
      <c r="K475" s="227"/>
    </row>
    <row r="476" spans="11:11" x14ac:dyDescent="0.2">
      <c r="K476" s="227"/>
    </row>
    <row r="477" spans="11:11" x14ac:dyDescent="0.2">
      <c r="K477" s="227"/>
    </row>
    <row r="478" spans="11:11" x14ac:dyDescent="0.2">
      <c r="K478" s="227"/>
    </row>
    <row r="479" spans="11:11" x14ac:dyDescent="0.2">
      <c r="K479" s="227"/>
    </row>
    <row r="480" spans="11:11" x14ac:dyDescent="0.2">
      <c r="K480" s="227"/>
    </row>
    <row r="481" spans="11:11" x14ac:dyDescent="0.2">
      <c r="K481" s="227"/>
    </row>
    <row r="482" spans="11:11" x14ac:dyDescent="0.2">
      <c r="K482" s="227"/>
    </row>
    <row r="483" spans="11:11" x14ac:dyDescent="0.2">
      <c r="K483" s="227"/>
    </row>
    <row r="484" spans="11:11" x14ac:dyDescent="0.2">
      <c r="K484" s="227"/>
    </row>
    <row r="485" spans="11:11" x14ac:dyDescent="0.2">
      <c r="K485" s="227"/>
    </row>
    <row r="486" spans="11:11" x14ac:dyDescent="0.2">
      <c r="K486" s="227"/>
    </row>
    <row r="487" spans="11:11" x14ac:dyDescent="0.2">
      <c r="K487" s="227"/>
    </row>
    <row r="488" spans="11:11" x14ac:dyDescent="0.2">
      <c r="K488" s="227"/>
    </row>
    <row r="489" spans="11:11" x14ac:dyDescent="0.2">
      <c r="K489" s="227"/>
    </row>
    <row r="490" spans="11:11" x14ac:dyDescent="0.2">
      <c r="K490" s="227"/>
    </row>
    <row r="491" spans="11:11" x14ac:dyDescent="0.2">
      <c r="K491" s="227"/>
    </row>
    <row r="492" spans="11:11" x14ac:dyDescent="0.2">
      <c r="K492" s="227"/>
    </row>
    <row r="493" spans="11:11" x14ac:dyDescent="0.2">
      <c r="K493" s="227"/>
    </row>
    <row r="494" spans="11:11" x14ac:dyDescent="0.2">
      <c r="K494" s="227"/>
    </row>
    <row r="495" spans="11:11" x14ac:dyDescent="0.2">
      <c r="K495" s="227"/>
    </row>
    <row r="496" spans="11:11" x14ac:dyDescent="0.2">
      <c r="K496" s="227"/>
    </row>
    <row r="497" spans="11:11" x14ac:dyDescent="0.2">
      <c r="K497" s="227"/>
    </row>
    <row r="498" spans="11:11" x14ac:dyDescent="0.2">
      <c r="K498" s="227"/>
    </row>
    <row r="499" spans="11:11" x14ac:dyDescent="0.2">
      <c r="K499" s="227"/>
    </row>
    <row r="500" spans="11:11" x14ac:dyDescent="0.2">
      <c r="K500" s="227"/>
    </row>
    <row r="501" spans="11:11" x14ac:dyDescent="0.2">
      <c r="K501" s="227"/>
    </row>
    <row r="502" spans="11:11" x14ac:dyDescent="0.2">
      <c r="K502" s="227"/>
    </row>
    <row r="503" spans="11:11" x14ac:dyDescent="0.2">
      <c r="K503" s="227"/>
    </row>
    <row r="504" spans="11:11" x14ac:dyDescent="0.2">
      <c r="K504" s="227"/>
    </row>
    <row r="505" spans="11:11" x14ac:dyDescent="0.2">
      <c r="K505" s="227"/>
    </row>
    <row r="506" spans="11:11" x14ac:dyDescent="0.2">
      <c r="K506" s="227"/>
    </row>
    <row r="507" spans="11:11" x14ac:dyDescent="0.2">
      <c r="K507" s="227"/>
    </row>
    <row r="508" spans="11:11" x14ac:dyDescent="0.2">
      <c r="K508" s="227"/>
    </row>
    <row r="509" spans="11:11" x14ac:dyDescent="0.2">
      <c r="K509" s="227"/>
    </row>
    <row r="510" spans="11:11" x14ac:dyDescent="0.2">
      <c r="K510" s="227"/>
    </row>
    <row r="511" spans="11:11" x14ac:dyDescent="0.2">
      <c r="K511" s="227"/>
    </row>
    <row r="512" spans="11:11" x14ac:dyDescent="0.2">
      <c r="K512" s="227"/>
    </row>
    <row r="513" spans="11:11" x14ac:dyDescent="0.2">
      <c r="K513" s="227"/>
    </row>
    <row r="514" spans="11:11" x14ac:dyDescent="0.2">
      <c r="K514" s="227"/>
    </row>
    <row r="515" spans="11:11" x14ac:dyDescent="0.2">
      <c r="K515" s="227"/>
    </row>
    <row r="516" spans="11:11" x14ac:dyDescent="0.2">
      <c r="K516" s="227"/>
    </row>
    <row r="517" spans="11:11" x14ac:dyDescent="0.2">
      <c r="K517" s="227"/>
    </row>
    <row r="518" spans="11:11" x14ac:dyDescent="0.2">
      <c r="K518" s="227"/>
    </row>
    <row r="519" spans="11:11" x14ac:dyDescent="0.2">
      <c r="K519" s="227"/>
    </row>
    <row r="520" spans="11:11" x14ac:dyDescent="0.2">
      <c r="K520" s="227"/>
    </row>
    <row r="521" spans="11:11" x14ac:dyDescent="0.2">
      <c r="K521" s="227"/>
    </row>
    <row r="522" spans="11:11" x14ac:dyDescent="0.2">
      <c r="K522" s="227"/>
    </row>
    <row r="523" spans="11:11" x14ac:dyDescent="0.2">
      <c r="K523" s="227"/>
    </row>
    <row r="524" spans="11:11" x14ac:dyDescent="0.2">
      <c r="K524" s="227"/>
    </row>
    <row r="525" spans="11:11" x14ac:dyDescent="0.2">
      <c r="K525" s="227"/>
    </row>
    <row r="526" spans="11:11" x14ac:dyDescent="0.2">
      <c r="K526" s="227"/>
    </row>
    <row r="527" spans="11:11" x14ac:dyDescent="0.2">
      <c r="K527" s="227"/>
    </row>
    <row r="528" spans="11:11" x14ac:dyDescent="0.2">
      <c r="K528" s="227"/>
    </row>
    <row r="529" spans="11:11" x14ac:dyDescent="0.2">
      <c r="K529" s="227"/>
    </row>
    <row r="530" spans="11:11" x14ac:dyDescent="0.2">
      <c r="K530" s="227"/>
    </row>
    <row r="531" spans="11:11" x14ac:dyDescent="0.2">
      <c r="K531" s="227"/>
    </row>
    <row r="532" spans="11:11" x14ac:dyDescent="0.2">
      <c r="K532" s="227"/>
    </row>
    <row r="533" spans="11:11" x14ac:dyDescent="0.2">
      <c r="K533" s="227"/>
    </row>
    <row r="534" spans="11:11" x14ac:dyDescent="0.2">
      <c r="K534" s="227"/>
    </row>
    <row r="535" spans="11:11" x14ac:dyDescent="0.2">
      <c r="K535" s="227"/>
    </row>
    <row r="536" spans="11:11" x14ac:dyDescent="0.2">
      <c r="K536" s="227"/>
    </row>
    <row r="537" spans="11:11" x14ac:dyDescent="0.2">
      <c r="K537" s="227"/>
    </row>
    <row r="538" spans="11:11" x14ac:dyDescent="0.2">
      <c r="K538" s="227"/>
    </row>
    <row r="539" spans="11:11" x14ac:dyDescent="0.2">
      <c r="K539" s="227"/>
    </row>
    <row r="540" spans="11:11" x14ac:dyDescent="0.2">
      <c r="K540" s="227"/>
    </row>
    <row r="541" spans="11:11" x14ac:dyDescent="0.2">
      <c r="K541" s="227"/>
    </row>
    <row r="542" spans="11:11" x14ac:dyDescent="0.2">
      <c r="K542" s="227"/>
    </row>
    <row r="543" spans="11:11" x14ac:dyDescent="0.2">
      <c r="K543" s="227"/>
    </row>
    <row r="544" spans="11:11" x14ac:dyDescent="0.2">
      <c r="K544" s="227"/>
    </row>
    <row r="545" spans="11:11" x14ac:dyDescent="0.2">
      <c r="K545" s="227"/>
    </row>
    <row r="546" spans="11:11" x14ac:dyDescent="0.2">
      <c r="K546" s="227"/>
    </row>
    <row r="547" spans="11:11" x14ac:dyDescent="0.2">
      <c r="K547" s="227"/>
    </row>
    <row r="548" spans="11:11" x14ac:dyDescent="0.2">
      <c r="K548" s="227"/>
    </row>
    <row r="549" spans="11:11" x14ac:dyDescent="0.2">
      <c r="K549" s="227"/>
    </row>
    <row r="550" spans="11:11" x14ac:dyDescent="0.2">
      <c r="K550" s="227"/>
    </row>
    <row r="551" spans="11:11" x14ac:dyDescent="0.2">
      <c r="K551" s="227"/>
    </row>
    <row r="552" spans="11:11" x14ac:dyDescent="0.2">
      <c r="K552" s="227"/>
    </row>
    <row r="553" spans="11:11" x14ac:dyDescent="0.2">
      <c r="K553" s="227"/>
    </row>
    <row r="554" spans="11:11" x14ac:dyDescent="0.2">
      <c r="K554" s="227"/>
    </row>
    <row r="555" spans="11:11" x14ac:dyDescent="0.2">
      <c r="K555" s="227"/>
    </row>
    <row r="556" spans="11:11" x14ac:dyDescent="0.2">
      <c r="K556" s="227"/>
    </row>
    <row r="557" spans="11:11" x14ac:dyDescent="0.2">
      <c r="K557" s="227"/>
    </row>
    <row r="558" spans="11:11" x14ac:dyDescent="0.2">
      <c r="K558" s="227"/>
    </row>
    <row r="559" spans="11:11" x14ac:dyDescent="0.2">
      <c r="K559" s="227"/>
    </row>
    <row r="560" spans="11:11" x14ac:dyDescent="0.2">
      <c r="K560" s="227"/>
    </row>
    <row r="561" spans="11:11" x14ac:dyDescent="0.2">
      <c r="K561" s="227"/>
    </row>
    <row r="562" spans="11:11" x14ac:dyDescent="0.2">
      <c r="K562" s="227"/>
    </row>
    <row r="563" spans="11:11" x14ac:dyDescent="0.2">
      <c r="K563" s="227"/>
    </row>
    <row r="564" spans="11:11" x14ac:dyDescent="0.2">
      <c r="K564" s="227"/>
    </row>
    <row r="565" spans="11:11" x14ac:dyDescent="0.2">
      <c r="K565" s="227"/>
    </row>
    <row r="566" spans="11:11" x14ac:dyDescent="0.2">
      <c r="K566" s="227"/>
    </row>
    <row r="567" spans="11:11" x14ac:dyDescent="0.2">
      <c r="K567" s="227"/>
    </row>
    <row r="568" spans="11:11" x14ac:dyDescent="0.2">
      <c r="K568" s="227"/>
    </row>
    <row r="569" spans="11:11" x14ac:dyDescent="0.2">
      <c r="K569" s="227"/>
    </row>
    <row r="570" spans="11:11" x14ac:dyDescent="0.2">
      <c r="K570" s="227"/>
    </row>
    <row r="571" spans="11:11" x14ac:dyDescent="0.2">
      <c r="K571" s="227"/>
    </row>
    <row r="572" spans="11:11" x14ac:dyDescent="0.2">
      <c r="K572" s="227"/>
    </row>
    <row r="573" spans="11:11" x14ac:dyDescent="0.2">
      <c r="K573" s="227"/>
    </row>
    <row r="574" spans="11:11" x14ac:dyDescent="0.2">
      <c r="K574" s="227"/>
    </row>
    <row r="575" spans="11:11" x14ac:dyDescent="0.2">
      <c r="K575" s="227"/>
    </row>
    <row r="576" spans="11:11" x14ac:dyDescent="0.2">
      <c r="K576" s="227"/>
    </row>
    <row r="577" spans="11:11" x14ac:dyDescent="0.2">
      <c r="K577" s="227"/>
    </row>
    <row r="578" spans="11:11" x14ac:dyDescent="0.2">
      <c r="K578" s="227"/>
    </row>
    <row r="579" spans="11:11" x14ac:dyDescent="0.2">
      <c r="K579" s="227"/>
    </row>
    <row r="580" spans="11:11" x14ac:dyDescent="0.2">
      <c r="K580" s="227"/>
    </row>
    <row r="581" spans="11:11" x14ac:dyDescent="0.2">
      <c r="K581" s="227"/>
    </row>
    <row r="582" spans="11:11" x14ac:dyDescent="0.2">
      <c r="K582" s="227"/>
    </row>
    <row r="583" spans="11:11" x14ac:dyDescent="0.2">
      <c r="K583" s="227"/>
    </row>
    <row r="584" spans="11:11" x14ac:dyDescent="0.2">
      <c r="K584" s="227"/>
    </row>
    <row r="585" spans="11:11" x14ac:dyDescent="0.2">
      <c r="K585" s="227"/>
    </row>
    <row r="586" spans="11:11" x14ac:dyDescent="0.2">
      <c r="K586" s="227"/>
    </row>
    <row r="587" spans="11:11" x14ac:dyDescent="0.2">
      <c r="K587" s="227"/>
    </row>
    <row r="588" spans="11:11" x14ac:dyDescent="0.2">
      <c r="K588" s="227"/>
    </row>
    <row r="589" spans="11:11" x14ac:dyDescent="0.2">
      <c r="K589" s="227"/>
    </row>
    <row r="590" spans="11:11" x14ac:dyDescent="0.2">
      <c r="K590" s="227"/>
    </row>
    <row r="591" spans="11:11" x14ac:dyDescent="0.2">
      <c r="K591" s="227"/>
    </row>
    <row r="592" spans="11:11" x14ac:dyDescent="0.2">
      <c r="K592" s="227"/>
    </row>
    <row r="593" spans="11:11" x14ac:dyDescent="0.2">
      <c r="K593" s="227"/>
    </row>
    <row r="594" spans="11:11" x14ac:dyDescent="0.2">
      <c r="K594" s="227"/>
    </row>
    <row r="595" spans="11:11" x14ac:dyDescent="0.2">
      <c r="K595" s="227"/>
    </row>
    <row r="596" spans="11:11" x14ac:dyDescent="0.2">
      <c r="K596" s="227"/>
    </row>
    <row r="597" spans="11:11" x14ac:dyDescent="0.2">
      <c r="K597" s="227"/>
    </row>
    <row r="598" spans="11:11" x14ac:dyDescent="0.2">
      <c r="K598" s="227"/>
    </row>
    <row r="599" spans="11:11" x14ac:dyDescent="0.2">
      <c r="K599" s="227"/>
    </row>
    <row r="600" spans="11:11" x14ac:dyDescent="0.2">
      <c r="K600" s="227"/>
    </row>
    <row r="601" spans="11:11" x14ac:dyDescent="0.2">
      <c r="K601" s="227"/>
    </row>
    <row r="602" spans="11:11" x14ac:dyDescent="0.2">
      <c r="K602" s="227"/>
    </row>
    <row r="603" spans="11:11" x14ac:dyDescent="0.2">
      <c r="K603" s="227"/>
    </row>
    <row r="604" spans="11:11" x14ac:dyDescent="0.2">
      <c r="K604" s="227"/>
    </row>
    <row r="605" spans="11:11" x14ac:dyDescent="0.2">
      <c r="K605" s="227"/>
    </row>
    <row r="606" spans="11:11" x14ac:dyDescent="0.2">
      <c r="K606" s="227"/>
    </row>
    <row r="607" spans="11:11" x14ac:dyDescent="0.2">
      <c r="K607" s="227"/>
    </row>
    <row r="608" spans="11:11" x14ac:dyDescent="0.2">
      <c r="K608" s="227"/>
    </row>
    <row r="609" spans="11:11" x14ac:dyDescent="0.2">
      <c r="K609" s="227"/>
    </row>
    <row r="610" spans="11:11" x14ac:dyDescent="0.2">
      <c r="K610" s="227"/>
    </row>
    <row r="611" spans="11:11" x14ac:dyDescent="0.2">
      <c r="K611" s="227"/>
    </row>
    <row r="612" spans="11:11" x14ac:dyDescent="0.2">
      <c r="K612" s="227"/>
    </row>
    <row r="613" spans="11:11" x14ac:dyDescent="0.2">
      <c r="K613" s="227"/>
    </row>
    <row r="614" spans="11:11" x14ac:dyDescent="0.2">
      <c r="K614" s="227"/>
    </row>
    <row r="615" spans="11:11" x14ac:dyDescent="0.2">
      <c r="K615" s="227"/>
    </row>
    <row r="616" spans="11:11" x14ac:dyDescent="0.2">
      <c r="K616" s="227"/>
    </row>
    <row r="617" spans="11:11" x14ac:dyDescent="0.2">
      <c r="K617" s="227"/>
    </row>
    <row r="618" spans="11:11" x14ac:dyDescent="0.2">
      <c r="K618" s="227"/>
    </row>
    <row r="619" spans="11:11" x14ac:dyDescent="0.2">
      <c r="K619" s="227"/>
    </row>
    <row r="620" spans="11:11" x14ac:dyDescent="0.2">
      <c r="K620" s="227"/>
    </row>
    <row r="621" spans="11:11" x14ac:dyDescent="0.2">
      <c r="K621" s="227"/>
    </row>
    <row r="622" spans="11:11" x14ac:dyDescent="0.2">
      <c r="K622" s="227"/>
    </row>
    <row r="623" spans="11:11" x14ac:dyDescent="0.2">
      <c r="K623" s="227"/>
    </row>
    <row r="624" spans="11:11" x14ac:dyDescent="0.2">
      <c r="K624" s="227"/>
    </row>
    <row r="625" spans="11:11" x14ac:dyDescent="0.2">
      <c r="K625" s="227"/>
    </row>
    <row r="626" spans="11:11" x14ac:dyDescent="0.2">
      <c r="K626" s="227"/>
    </row>
    <row r="627" spans="11:11" x14ac:dyDescent="0.2">
      <c r="K627" s="227"/>
    </row>
    <row r="628" spans="11:11" x14ac:dyDescent="0.2">
      <c r="K628" s="227"/>
    </row>
    <row r="629" spans="11:11" x14ac:dyDescent="0.2">
      <c r="K629" s="227"/>
    </row>
    <row r="630" spans="11:11" x14ac:dyDescent="0.2">
      <c r="K630" s="227"/>
    </row>
    <row r="631" spans="11:11" x14ac:dyDescent="0.2">
      <c r="K631" s="227"/>
    </row>
    <row r="632" spans="11:11" x14ac:dyDescent="0.2">
      <c r="K632" s="227"/>
    </row>
    <row r="633" spans="11:11" x14ac:dyDescent="0.2">
      <c r="K633" s="227"/>
    </row>
    <row r="634" spans="11:11" x14ac:dyDescent="0.2">
      <c r="K634" s="227"/>
    </row>
    <row r="635" spans="11:11" x14ac:dyDescent="0.2">
      <c r="K635" s="227"/>
    </row>
    <row r="636" spans="11:11" x14ac:dyDescent="0.2">
      <c r="K636" s="227"/>
    </row>
    <row r="637" spans="11:11" x14ac:dyDescent="0.2">
      <c r="K637" s="227"/>
    </row>
    <row r="638" spans="11:11" x14ac:dyDescent="0.2">
      <c r="K638" s="227"/>
    </row>
    <row r="639" spans="11:11" x14ac:dyDescent="0.2">
      <c r="K639" s="227"/>
    </row>
    <row r="640" spans="11:11" x14ac:dyDescent="0.2">
      <c r="K640" s="227"/>
    </row>
    <row r="641" spans="11:11" x14ac:dyDescent="0.2">
      <c r="K641" s="227"/>
    </row>
    <row r="642" spans="11:11" x14ac:dyDescent="0.2">
      <c r="K642" s="227"/>
    </row>
    <row r="643" spans="11:11" x14ac:dyDescent="0.2">
      <c r="K643" s="227"/>
    </row>
    <row r="644" spans="11:11" x14ac:dyDescent="0.2">
      <c r="K644" s="227"/>
    </row>
    <row r="645" spans="11:11" x14ac:dyDescent="0.2">
      <c r="K645" s="227"/>
    </row>
    <row r="646" spans="11:11" x14ac:dyDescent="0.2">
      <c r="K646" s="227"/>
    </row>
    <row r="647" spans="11:11" x14ac:dyDescent="0.2">
      <c r="K647" s="227"/>
    </row>
    <row r="648" spans="11:11" x14ac:dyDescent="0.2">
      <c r="K648" s="227"/>
    </row>
    <row r="649" spans="11:11" x14ac:dyDescent="0.2">
      <c r="K649" s="227"/>
    </row>
    <row r="650" spans="11:11" x14ac:dyDescent="0.2">
      <c r="K650" s="227"/>
    </row>
    <row r="651" spans="11:11" x14ac:dyDescent="0.2">
      <c r="K651" s="227"/>
    </row>
    <row r="652" spans="11:11" x14ac:dyDescent="0.2">
      <c r="K652" s="227"/>
    </row>
    <row r="653" spans="11:11" x14ac:dyDescent="0.2">
      <c r="K653" s="227"/>
    </row>
    <row r="654" spans="11:11" x14ac:dyDescent="0.2">
      <c r="K654" s="227"/>
    </row>
    <row r="655" spans="11:11" x14ac:dyDescent="0.2">
      <c r="K655" s="227"/>
    </row>
    <row r="656" spans="11:11" x14ac:dyDescent="0.2">
      <c r="K656" s="227"/>
    </row>
    <row r="657" spans="11:11" x14ac:dyDescent="0.2">
      <c r="K657" s="227"/>
    </row>
    <row r="658" spans="11:11" x14ac:dyDescent="0.2">
      <c r="K658" s="227"/>
    </row>
    <row r="659" spans="11:11" x14ac:dyDescent="0.2">
      <c r="K659" s="227"/>
    </row>
    <row r="660" spans="11:11" x14ac:dyDescent="0.2">
      <c r="K660" s="227"/>
    </row>
    <row r="661" spans="11:11" x14ac:dyDescent="0.2">
      <c r="K661" s="227"/>
    </row>
    <row r="662" spans="11:11" x14ac:dyDescent="0.2">
      <c r="K662" s="227"/>
    </row>
    <row r="663" spans="11:11" x14ac:dyDescent="0.2">
      <c r="K663" s="227"/>
    </row>
    <row r="664" spans="11:11" x14ac:dyDescent="0.2">
      <c r="K664" s="227"/>
    </row>
    <row r="665" spans="11:11" x14ac:dyDescent="0.2">
      <c r="K665" s="227"/>
    </row>
    <row r="666" spans="11:11" x14ac:dyDescent="0.2">
      <c r="K666" s="227"/>
    </row>
    <row r="667" spans="11:11" x14ac:dyDescent="0.2">
      <c r="K667" s="227"/>
    </row>
    <row r="668" spans="11:11" x14ac:dyDescent="0.2">
      <c r="K668" s="227"/>
    </row>
    <row r="669" spans="11:11" x14ac:dyDescent="0.2">
      <c r="K669" s="227"/>
    </row>
    <row r="670" spans="11:11" x14ac:dyDescent="0.2">
      <c r="K670" s="227"/>
    </row>
    <row r="671" spans="11:11" x14ac:dyDescent="0.2">
      <c r="K671" s="227"/>
    </row>
    <row r="672" spans="11:11" x14ac:dyDescent="0.2">
      <c r="K672" s="227"/>
    </row>
    <row r="673" spans="11:11" x14ac:dyDescent="0.2">
      <c r="K673" s="227"/>
    </row>
    <row r="674" spans="11:11" x14ac:dyDescent="0.2">
      <c r="K674" s="227"/>
    </row>
    <row r="675" spans="11:11" x14ac:dyDescent="0.2">
      <c r="K675" s="227"/>
    </row>
    <row r="676" spans="11:11" x14ac:dyDescent="0.2">
      <c r="K676" s="227"/>
    </row>
    <row r="677" spans="11:11" x14ac:dyDescent="0.2">
      <c r="K677" s="227"/>
    </row>
    <row r="678" spans="11:11" x14ac:dyDescent="0.2">
      <c r="K678" s="227"/>
    </row>
    <row r="679" spans="11:11" x14ac:dyDescent="0.2">
      <c r="K679" s="227"/>
    </row>
    <row r="680" spans="11:11" x14ac:dyDescent="0.2">
      <c r="K680" s="227"/>
    </row>
    <row r="681" spans="11:11" x14ac:dyDescent="0.2">
      <c r="K681" s="227"/>
    </row>
    <row r="682" spans="11:11" x14ac:dyDescent="0.2">
      <c r="K682" s="227"/>
    </row>
    <row r="683" spans="11:11" x14ac:dyDescent="0.2">
      <c r="K683" s="227"/>
    </row>
    <row r="684" spans="11:11" x14ac:dyDescent="0.2">
      <c r="K684" s="227"/>
    </row>
    <row r="685" spans="11:11" x14ac:dyDescent="0.2">
      <c r="K685" s="227"/>
    </row>
    <row r="686" spans="11:11" x14ac:dyDescent="0.2">
      <c r="K686" s="227"/>
    </row>
    <row r="687" spans="11:11" x14ac:dyDescent="0.2">
      <c r="K687" s="227"/>
    </row>
    <row r="688" spans="11:11" x14ac:dyDescent="0.2">
      <c r="K688" s="227"/>
    </row>
    <row r="689" spans="11:11" x14ac:dyDescent="0.2">
      <c r="K689" s="227"/>
    </row>
    <row r="690" spans="11:11" x14ac:dyDescent="0.2">
      <c r="K690" s="227"/>
    </row>
    <row r="691" spans="11:11" x14ac:dyDescent="0.2">
      <c r="K691" s="227"/>
    </row>
    <row r="692" spans="11:11" x14ac:dyDescent="0.2">
      <c r="K692" s="227"/>
    </row>
    <row r="693" spans="11:11" x14ac:dyDescent="0.2">
      <c r="K693" s="227"/>
    </row>
    <row r="694" spans="11:11" x14ac:dyDescent="0.2">
      <c r="K694" s="227"/>
    </row>
    <row r="695" spans="11:11" x14ac:dyDescent="0.2">
      <c r="K695" s="227"/>
    </row>
    <row r="696" spans="11:11" x14ac:dyDescent="0.2">
      <c r="K696" s="227"/>
    </row>
    <row r="697" spans="11:11" x14ac:dyDescent="0.2">
      <c r="K697" s="227"/>
    </row>
    <row r="698" spans="11:11" x14ac:dyDescent="0.2">
      <c r="K698" s="227"/>
    </row>
    <row r="699" spans="11:11" x14ac:dyDescent="0.2">
      <c r="K699" s="227"/>
    </row>
    <row r="700" spans="11:11" x14ac:dyDescent="0.2">
      <c r="K700" s="227"/>
    </row>
    <row r="701" spans="11:11" x14ac:dyDescent="0.2">
      <c r="K701" s="227"/>
    </row>
    <row r="702" spans="11:11" x14ac:dyDescent="0.2">
      <c r="K702" s="227"/>
    </row>
    <row r="703" spans="11:11" x14ac:dyDescent="0.2">
      <c r="K703" s="227"/>
    </row>
    <row r="704" spans="11:11" x14ac:dyDescent="0.2">
      <c r="K704" s="227"/>
    </row>
    <row r="705" spans="11:11" x14ac:dyDescent="0.2">
      <c r="K705" s="227"/>
    </row>
    <row r="706" spans="11:11" x14ac:dyDescent="0.2">
      <c r="K706" s="227"/>
    </row>
    <row r="707" spans="11:11" x14ac:dyDescent="0.2">
      <c r="K707" s="227"/>
    </row>
    <row r="708" spans="11:11" x14ac:dyDescent="0.2">
      <c r="K708" s="227"/>
    </row>
    <row r="709" spans="11:11" x14ac:dyDescent="0.2">
      <c r="K709" s="227"/>
    </row>
    <row r="710" spans="11:11" x14ac:dyDescent="0.2">
      <c r="K710" s="227"/>
    </row>
    <row r="711" spans="11:11" x14ac:dyDescent="0.2">
      <c r="K711" s="227"/>
    </row>
    <row r="712" spans="11:11" x14ac:dyDescent="0.2">
      <c r="K712" s="227"/>
    </row>
    <row r="713" spans="11:11" x14ac:dyDescent="0.2">
      <c r="K713" s="227"/>
    </row>
    <row r="714" spans="11:11" x14ac:dyDescent="0.2">
      <c r="K714" s="227"/>
    </row>
    <row r="715" spans="11:11" x14ac:dyDescent="0.2">
      <c r="K715" s="227"/>
    </row>
    <row r="716" spans="11:11" x14ac:dyDescent="0.2">
      <c r="K716" s="227"/>
    </row>
    <row r="717" spans="11:11" x14ac:dyDescent="0.2">
      <c r="K717" s="227"/>
    </row>
    <row r="718" spans="11:11" x14ac:dyDescent="0.2">
      <c r="K718" s="227"/>
    </row>
    <row r="719" spans="11:11" x14ac:dyDescent="0.2">
      <c r="K719" s="227"/>
    </row>
    <row r="720" spans="11:11" x14ac:dyDescent="0.2">
      <c r="K720" s="227"/>
    </row>
    <row r="721" spans="11:11" x14ac:dyDescent="0.2">
      <c r="K721" s="227"/>
    </row>
    <row r="722" spans="11:11" x14ac:dyDescent="0.2">
      <c r="K722" s="227"/>
    </row>
    <row r="723" spans="11:11" x14ac:dyDescent="0.2">
      <c r="K723" s="227"/>
    </row>
    <row r="724" spans="11:11" x14ac:dyDescent="0.2">
      <c r="K724" s="227"/>
    </row>
    <row r="725" spans="11:11" x14ac:dyDescent="0.2">
      <c r="K725" s="227"/>
    </row>
    <row r="726" spans="11:11" x14ac:dyDescent="0.2">
      <c r="K726" s="227"/>
    </row>
    <row r="727" spans="11:11" x14ac:dyDescent="0.2">
      <c r="K727" s="227"/>
    </row>
    <row r="728" spans="11:11" x14ac:dyDescent="0.2">
      <c r="K728" s="227"/>
    </row>
    <row r="729" spans="11:11" x14ac:dyDescent="0.2">
      <c r="K729" s="227"/>
    </row>
    <row r="730" spans="11:11" x14ac:dyDescent="0.2">
      <c r="K730" s="227"/>
    </row>
    <row r="731" spans="11:11" x14ac:dyDescent="0.2">
      <c r="K731" s="227"/>
    </row>
    <row r="732" spans="11:11" x14ac:dyDescent="0.2">
      <c r="K732" s="227"/>
    </row>
    <row r="733" spans="11:11" x14ac:dyDescent="0.2">
      <c r="K733" s="227"/>
    </row>
    <row r="734" spans="11:11" x14ac:dyDescent="0.2">
      <c r="K734" s="227"/>
    </row>
    <row r="735" spans="11:11" x14ac:dyDescent="0.2">
      <c r="K735" s="227"/>
    </row>
    <row r="736" spans="11:11" x14ac:dyDescent="0.2">
      <c r="K736" s="227"/>
    </row>
    <row r="737" spans="11:11" x14ac:dyDescent="0.2">
      <c r="K737" s="227"/>
    </row>
    <row r="738" spans="11:11" x14ac:dyDescent="0.2">
      <c r="K738" s="227"/>
    </row>
    <row r="739" spans="11:11" x14ac:dyDescent="0.2">
      <c r="K739" s="227"/>
    </row>
    <row r="740" spans="11:11" x14ac:dyDescent="0.2">
      <c r="K740" s="227"/>
    </row>
    <row r="741" spans="11:11" x14ac:dyDescent="0.2">
      <c r="K741" s="227"/>
    </row>
    <row r="742" spans="11:11" x14ac:dyDescent="0.2">
      <c r="K742" s="227"/>
    </row>
    <row r="743" spans="11:11" x14ac:dyDescent="0.2">
      <c r="K743" s="227"/>
    </row>
    <row r="744" spans="11:11" x14ac:dyDescent="0.2">
      <c r="K744" s="227"/>
    </row>
    <row r="745" spans="11:11" x14ac:dyDescent="0.2">
      <c r="K745" s="227"/>
    </row>
    <row r="746" spans="11:11" x14ac:dyDescent="0.2">
      <c r="K746" s="227"/>
    </row>
    <row r="747" spans="11:11" x14ac:dyDescent="0.2">
      <c r="K747" s="227"/>
    </row>
    <row r="748" spans="11:11" x14ac:dyDescent="0.2">
      <c r="K748" s="227"/>
    </row>
    <row r="749" spans="11:11" x14ac:dyDescent="0.2">
      <c r="K749" s="227"/>
    </row>
    <row r="750" spans="11:11" x14ac:dyDescent="0.2">
      <c r="K750" s="227"/>
    </row>
    <row r="751" spans="11:11" x14ac:dyDescent="0.2">
      <c r="K751" s="227"/>
    </row>
    <row r="752" spans="11:11" x14ac:dyDescent="0.2">
      <c r="K752" s="227"/>
    </row>
    <row r="753" spans="11:11" x14ac:dyDescent="0.2">
      <c r="K753" s="227"/>
    </row>
    <row r="754" spans="11:11" x14ac:dyDescent="0.2">
      <c r="K754" s="227"/>
    </row>
    <row r="755" spans="11:11" x14ac:dyDescent="0.2">
      <c r="K755" s="227"/>
    </row>
    <row r="756" spans="11:11" x14ac:dyDescent="0.2">
      <c r="K756" s="227"/>
    </row>
    <row r="757" spans="11:11" x14ac:dyDescent="0.2">
      <c r="K757" s="227"/>
    </row>
    <row r="758" spans="11:11" x14ac:dyDescent="0.2">
      <c r="K758" s="227"/>
    </row>
    <row r="759" spans="11:11" x14ac:dyDescent="0.2">
      <c r="K759" s="227"/>
    </row>
    <row r="760" spans="11:11" x14ac:dyDescent="0.2">
      <c r="K760" s="227"/>
    </row>
    <row r="761" spans="11:11" x14ac:dyDescent="0.2">
      <c r="K761" s="227"/>
    </row>
    <row r="762" spans="11:11" x14ac:dyDescent="0.2">
      <c r="K762" s="227"/>
    </row>
    <row r="763" spans="11:11" x14ac:dyDescent="0.2">
      <c r="K763" s="227"/>
    </row>
    <row r="764" spans="11:11" x14ac:dyDescent="0.2">
      <c r="K764" s="227"/>
    </row>
    <row r="765" spans="11:11" x14ac:dyDescent="0.2">
      <c r="K765" s="227"/>
    </row>
    <row r="766" spans="11:11" x14ac:dyDescent="0.2">
      <c r="K766" s="227"/>
    </row>
    <row r="767" spans="11:11" x14ac:dyDescent="0.2">
      <c r="K767" s="227"/>
    </row>
    <row r="768" spans="11:11" x14ac:dyDescent="0.2">
      <c r="K768" s="227"/>
    </row>
    <row r="769" spans="11:11" x14ac:dyDescent="0.2">
      <c r="K769" s="227"/>
    </row>
    <row r="770" spans="11:11" x14ac:dyDescent="0.2">
      <c r="K770" s="227"/>
    </row>
    <row r="771" spans="11:11" x14ac:dyDescent="0.2">
      <c r="K771" s="227"/>
    </row>
    <row r="772" spans="11:11" x14ac:dyDescent="0.2">
      <c r="K772" s="227"/>
    </row>
    <row r="773" spans="11:11" x14ac:dyDescent="0.2">
      <c r="K773" s="227"/>
    </row>
    <row r="774" spans="11:11" x14ac:dyDescent="0.2">
      <c r="K774" s="227"/>
    </row>
    <row r="775" spans="11:11" x14ac:dyDescent="0.2">
      <c r="K775" s="227"/>
    </row>
    <row r="776" spans="11:11" x14ac:dyDescent="0.2">
      <c r="K776" s="227"/>
    </row>
    <row r="777" spans="11:11" x14ac:dyDescent="0.2">
      <c r="K777" s="227"/>
    </row>
    <row r="778" spans="11:11" x14ac:dyDescent="0.2">
      <c r="K778" s="227"/>
    </row>
    <row r="779" spans="11:11" x14ac:dyDescent="0.2">
      <c r="K779" s="227"/>
    </row>
    <row r="780" spans="11:11" x14ac:dyDescent="0.2">
      <c r="K780" s="227"/>
    </row>
    <row r="781" spans="11:11" x14ac:dyDescent="0.2">
      <c r="K781" s="227"/>
    </row>
    <row r="782" spans="11:11" x14ac:dyDescent="0.2">
      <c r="K782" s="227"/>
    </row>
    <row r="783" spans="11:11" x14ac:dyDescent="0.2">
      <c r="K783" s="227"/>
    </row>
    <row r="784" spans="11:11" x14ac:dyDescent="0.2">
      <c r="K784" s="227"/>
    </row>
    <row r="785" spans="11:11" x14ac:dyDescent="0.2">
      <c r="K785" s="227"/>
    </row>
    <row r="786" spans="11:11" x14ac:dyDescent="0.2">
      <c r="K786" s="227"/>
    </row>
    <row r="787" spans="11:11" x14ac:dyDescent="0.2">
      <c r="K787" s="227"/>
    </row>
    <row r="788" spans="11:11" x14ac:dyDescent="0.2">
      <c r="K788" s="227"/>
    </row>
    <row r="789" spans="11:11" x14ac:dyDescent="0.2">
      <c r="K789" s="227"/>
    </row>
    <row r="790" spans="11:11" x14ac:dyDescent="0.2">
      <c r="K790" s="227"/>
    </row>
    <row r="791" spans="11:11" x14ac:dyDescent="0.2">
      <c r="K791" s="227"/>
    </row>
    <row r="792" spans="11:11" x14ac:dyDescent="0.2">
      <c r="K792" s="227"/>
    </row>
    <row r="793" spans="11:11" x14ac:dyDescent="0.2">
      <c r="K793" s="227"/>
    </row>
    <row r="794" spans="11:11" x14ac:dyDescent="0.2">
      <c r="K794" s="227"/>
    </row>
    <row r="795" spans="11:11" x14ac:dyDescent="0.2">
      <c r="K795" s="227"/>
    </row>
    <row r="796" spans="11:11" x14ac:dyDescent="0.2">
      <c r="K796" s="227"/>
    </row>
    <row r="797" spans="11:11" x14ac:dyDescent="0.2">
      <c r="K797" s="227"/>
    </row>
    <row r="798" spans="11:11" x14ac:dyDescent="0.2">
      <c r="K798" s="227"/>
    </row>
    <row r="799" spans="11:11" x14ac:dyDescent="0.2">
      <c r="K799" s="227"/>
    </row>
    <row r="800" spans="11:11" x14ac:dyDescent="0.2">
      <c r="K800" s="227"/>
    </row>
    <row r="801" spans="11:11" x14ac:dyDescent="0.2">
      <c r="K801" s="227"/>
    </row>
    <row r="802" spans="11:11" x14ac:dyDescent="0.2">
      <c r="K802" s="227"/>
    </row>
    <row r="803" spans="11:11" x14ac:dyDescent="0.2">
      <c r="K803" s="227"/>
    </row>
    <row r="804" spans="11:11" x14ac:dyDescent="0.2">
      <c r="K804" s="227"/>
    </row>
    <row r="805" spans="11:11" x14ac:dyDescent="0.2">
      <c r="K805" s="227"/>
    </row>
    <row r="806" spans="11:11" x14ac:dyDescent="0.2">
      <c r="K806" s="227"/>
    </row>
    <row r="807" spans="11:11" x14ac:dyDescent="0.2">
      <c r="K807" s="227"/>
    </row>
    <row r="808" spans="11:11" x14ac:dyDescent="0.2">
      <c r="K808" s="227"/>
    </row>
    <row r="809" spans="11:11" x14ac:dyDescent="0.2">
      <c r="K809" s="227"/>
    </row>
    <row r="810" spans="11:11" x14ac:dyDescent="0.2">
      <c r="K810" s="227"/>
    </row>
    <row r="811" spans="11:11" x14ac:dyDescent="0.2">
      <c r="K811" s="227"/>
    </row>
    <row r="812" spans="11:11" x14ac:dyDescent="0.2">
      <c r="K812" s="227"/>
    </row>
    <row r="813" spans="11:11" x14ac:dyDescent="0.2">
      <c r="K813" s="227"/>
    </row>
    <row r="814" spans="11:11" x14ac:dyDescent="0.2">
      <c r="K814" s="227"/>
    </row>
    <row r="815" spans="11:11" x14ac:dyDescent="0.2">
      <c r="K815" s="227"/>
    </row>
    <row r="816" spans="11:11" x14ac:dyDescent="0.2">
      <c r="K816" s="227"/>
    </row>
    <row r="817" spans="11:11" x14ac:dyDescent="0.2">
      <c r="K817" s="227"/>
    </row>
    <row r="818" spans="11:11" x14ac:dyDescent="0.2">
      <c r="K818" s="227"/>
    </row>
    <row r="819" spans="11:11" x14ac:dyDescent="0.2">
      <c r="K819" s="227"/>
    </row>
    <row r="820" spans="11:11" x14ac:dyDescent="0.2">
      <c r="K820" s="227"/>
    </row>
    <row r="821" spans="11:11" x14ac:dyDescent="0.2">
      <c r="K821" s="227"/>
    </row>
    <row r="822" spans="11:11" x14ac:dyDescent="0.2">
      <c r="K822" s="227"/>
    </row>
    <row r="823" spans="11:11" x14ac:dyDescent="0.2">
      <c r="K823" s="227"/>
    </row>
    <row r="824" spans="11:11" x14ac:dyDescent="0.2">
      <c r="K824" s="227"/>
    </row>
    <row r="825" spans="11:11" x14ac:dyDescent="0.2">
      <c r="K825" s="227"/>
    </row>
    <row r="826" spans="11:11" x14ac:dyDescent="0.2">
      <c r="K826" s="227"/>
    </row>
    <row r="827" spans="11:11" x14ac:dyDescent="0.2">
      <c r="K827" s="227"/>
    </row>
    <row r="828" spans="11:11" x14ac:dyDescent="0.2">
      <c r="K828" s="227"/>
    </row>
    <row r="829" spans="11:11" x14ac:dyDescent="0.2">
      <c r="K829" s="227"/>
    </row>
    <row r="830" spans="11:11" x14ac:dyDescent="0.2">
      <c r="K830" s="227"/>
    </row>
    <row r="831" spans="11:11" x14ac:dyDescent="0.2">
      <c r="K831" s="227"/>
    </row>
    <row r="832" spans="11:11" x14ac:dyDescent="0.2">
      <c r="K832" s="227"/>
    </row>
    <row r="833" spans="11:11" x14ac:dyDescent="0.2">
      <c r="K833" s="227"/>
    </row>
    <row r="834" spans="11:11" x14ac:dyDescent="0.2">
      <c r="K834" s="227"/>
    </row>
    <row r="835" spans="11:11" x14ac:dyDescent="0.2">
      <c r="K835" s="227"/>
    </row>
    <row r="836" spans="11:11" x14ac:dyDescent="0.2">
      <c r="K836" s="227"/>
    </row>
    <row r="837" spans="11:11" x14ac:dyDescent="0.2">
      <c r="K837" s="227"/>
    </row>
    <row r="838" spans="11:11" x14ac:dyDescent="0.2">
      <c r="K838" s="227"/>
    </row>
    <row r="839" spans="11:11" x14ac:dyDescent="0.2">
      <c r="K839" s="227"/>
    </row>
    <row r="840" spans="11:11" x14ac:dyDescent="0.2">
      <c r="K840" s="227"/>
    </row>
    <row r="841" spans="11:11" x14ac:dyDescent="0.2">
      <c r="K841" s="227"/>
    </row>
    <row r="842" spans="11:11" x14ac:dyDescent="0.2">
      <c r="K842" s="227"/>
    </row>
    <row r="843" spans="11:11" x14ac:dyDescent="0.2">
      <c r="K843" s="227"/>
    </row>
    <row r="844" spans="11:11" x14ac:dyDescent="0.2">
      <c r="K844" s="227"/>
    </row>
    <row r="845" spans="11:11" x14ac:dyDescent="0.2">
      <c r="K845" s="227"/>
    </row>
    <row r="846" spans="11:11" x14ac:dyDescent="0.2">
      <c r="K846" s="227"/>
    </row>
    <row r="847" spans="11:11" x14ac:dyDescent="0.2">
      <c r="K847" s="227"/>
    </row>
    <row r="848" spans="11:11" x14ac:dyDescent="0.2">
      <c r="K848" s="227"/>
    </row>
    <row r="849" spans="11:11" x14ac:dyDescent="0.2">
      <c r="K849" s="227"/>
    </row>
    <row r="850" spans="11:11" x14ac:dyDescent="0.2">
      <c r="K850" s="227"/>
    </row>
    <row r="851" spans="11:11" x14ac:dyDescent="0.2">
      <c r="K851" s="227"/>
    </row>
    <row r="852" spans="11:11" x14ac:dyDescent="0.2">
      <c r="K852" s="227"/>
    </row>
    <row r="853" spans="11:11" x14ac:dyDescent="0.2">
      <c r="K853" s="227"/>
    </row>
    <row r="854" spans="11:11" x14ac:dyDescent="0.2">
      <c r="K854" s="227"/>
    </row>
    <row r="855" spans="11:11" x14ac:dyDescent="0.2">
      <c r="K855" s="227"/>
    </row>
    <row r="856" spans="11:11" x14ac:dyDescent="0.2">
      <c r="K856" s="227"/>
    </row>
    <row r="857" spans="11:11" x14ac:dyDescent="0.2">
      <c r="K857" s="227"/>
    </row>
    <row r="858" spans="11:11" x14ac:dyDescent="0.2">
      <c r="K858" s="227"/>
    </row>
    <row r="859" spans="11:11" x14ac:dyDescent="0.2">
      <c r="K859" s="227"/>
    </row>
    <row r="860" spans="11:11" x14ac:dyDescent="0.2">
      <c r="K860" s="227"/>
    </row>
    <row r="861" spans="11:11" x14ac:dyDescent="0.2">
      <c r="K861" s="227"/>
    </row>
    <row r="862" spans="11:11" x14ac:dyDescent="0.2">
      <c r="K862" s="227"/>
    </row>
    <row r="863" spans="11:11" x14ac:dyDescent="0.2">
      <c r="K863" s="227"/>
    </row>
    <row r="864" spans="11:11" x14ac:dyDescent="0.2">
      <c r="K864" s="227"/>
    </row>
    <row r="865" spans="11:11" x14ac:dyDescent="0.2">
      <c r="K865" s="227"/>
    </row>
    <row r="866" spans="11:11" x14ac:dyDescent="0.2">
      <c r="K866" s="227"/>
    </row>
    <row r="867" spans="11:11" x14ac:dyDescent="0.2">
      <c r="K867" s="227"/>
    </row>
    <row r="868" spans="11:11" x14ac:dyDescent="0.2">
      <c r="K868" s="227"/>
    </row>
    <row r="869" spans="11:11" x14ac:dyDescent="0.2">
      <c r="K869" s="227"/>
    </row>
    <row r="870" spans="11:11" x14ac:dyDescent="0.2">
      <c r="K870" s="227"/>
    </row>
    <row r="871" spans="11:11" x14ac:dyDescent="0.2">
      <c r="K871" s="227"/>
    </row>
    <row r="872" spans="11:11" x14ac:dyDescent="0.2">
      <c r="K872" s="227"/>
    </row>
    <row r="873" spans="11:11" x14ac:dyDescent="0.2">
      <c r="K873" s="227"/>
    </row>
    <row r="874" spans="11:11" x14ac:dyDescent="0.2">
      <c r="K874" s="227"/>
    </row>
    <row r="875" spans="11:11" x14ac:dyDescent="0.2">
      <c r="K875" s="227"/>
    </row>
    <row r="876" spans="11:11" x14ac:dyDescent="0.2">
      <c r="K876" s="227"/>
    </row>
    <row r="877" spans="11:11" x14ac:dyDescent="0.2">
      <c r="K877" s="227"/>
    </row>
    <row r="878" spans="11:11" x14ac:dyDescent="0.2">
      <c r="K878" s="227"/>
    </row>
    <row r="879" spans="11:11" x14ac:dyDescent="0.2">
      <c r="K879" s="227"/>
    </row>
    <row r="880" spans="11:11" x14ac:dyDescent="0.2">
      <c r="K880" s="227"/>
    </row>
    <row r="881" spans="11:11" x14ac:dyDescent="0.2">
      <c r="K881" s="227"/>
    </row>
    <row r="882" spans="11:11" x14ac:dyDescent="0.2">
      <c r="K882" s="227"/>
    </row>
    <row r="883" spans="11:11" x14ac:dyDescent="0.2">
      <c r="K883" s="227"/>
    </row>
    <row r="884" spans="11:11" x14ac:dyDescent="0.2">
      <c r="K884" s="227"/>
    </row>
    <row r="885" spans="11:11" x14ac:dyDescent="0.2">
      <c r="K885" s="227"/>
    </row>
    <row r="886" spans="11:11" x14ac:dyDescent="0.2">
      <c r="K886" s="227"/>
    </row>
    <row r="887" spans="11:11" x14ac:dyDescent="0.2">
      <c r="K887" s="227"/>
    </row>
    <row r="888" spans="11:11" x14ac:dyDescent="0.2">
      <c r="K888" s="227"/>
    </row>
    <row r="889" spans="11:11" x14ac:dyDescent="0.2">
      <c r="K889" s="227"/>
    </row>
    <row r="890" spans="11:11" x14ac:dyDescent="0.2">
      <c r="K890" s="227"/>
    </row>
    <row r="891" spans="11:11" x14ac:dyDescent="0.2">
      <c r="K891" s="227"/>
    </row>
    <row r="892" spans="11:11" x14ac:dyDescent="0.2">
      <c r="K892" s="227"/>
    </row>
    <row r="893" spans="11:11" x14ac:dyDescent="0.2">
      <c r="K893" s="227"/>
    </row>
    <row r="894" spans="11:11" x14ac:dyDescent="0.2">
      <c r="K894" s="227"/>
    </row>
    <row r="895" spans="11:11" x14ac:dyDescent="0.2">
      <c r="K895" s="227"/>
    </row>
    <row r="896" spans="11:11" x14ac:dyDescent="0.2">
      <c r="K896" s="227"/>
    </row>
    <row r="897" spans="11:11" x14ac:dyDescent="0.2">
      <c r="K897" s="227"/>
    </row>
    <row r="898" spans="11:11" x14ac:dyDescent="0.2">
      <c r="K898" s="227"/>
    </row>
    <row r="899" spans="11:11" x14ac:dyDescent="0.2">
      <c r="K899" s="227"/>
    </row>
    <row r="900" spans="11:11" x14ac:dyDescent="0.2">
      <c r="K900" s="227"/>
    </row>
    <row r="901" spans="11:11" x14ac:dyDescent="0.2">
      <c r="K901" s="227"/>
    </row>
    <row r="902" spans="11:11" x14ac:dyDescent="0.2">
      <c r="K902" s="227"/>
    </row>
    <row r="903" spans="11:11" x14ac:dyDescent="0.2">
      <c r="K903" s="227"/>
    </row>
    <row r="904" spans="11:11" x14ac:dyDescent="0.2">
      <c r="K904" s="227"/>
    </row>
    <row r="905" spans="11:11" x14ac:dyDescent="0.2">
      <c r="K905" s="227"/>
    </row>
    <row r="906" spans="11:11" x14ac:dyDescent="0.2">
      <c r="K906" s="227"/>
    </row>
    <row r="907" spans="11:11" x14ac:dyDescent="0.2">
      <c r="K907" s="227"/>
    </row>
    <row r="908" spans="11:11" x14ac:dyDescent="0.2">
      <c r="K908" s="227"/>
    </row>
    <row r="909" spans="11:11" x14ac:dyDescent="0.2">
      <c r="K909" s="227"/>
    </row>
    <row r="910" spans="11:11" x14ac:dyDescent="0.2">
      <c r="K910" s="227"/>
    </row>
    <row r="911" spans="11:11" x14ac:dyDescent="0.2">
      <c r="K911" s="227"/>
    </row>
    <row r="912" spans="11:11" x14ac:dyDescent="0.2">
      <c r="K912" s="227"/>
    </row>
    <row r="913" spans="11:11" x14ac:dyDescent="0.2">
      <c r="K913" s="227"/>
    </row>
    <row r="914" spans="11:11" x14ac:dyDescent="0.2">
      <c r="K914" s="227"/>
    </row>
    <row r="915" spans="11:11" x14ac:dyDescent="0.2">
      <c r="K915" s="227"/>
    </row>
    <row r="916" spans="11:11" x14ac:dyDescent="0.2">
      <c r="K916" s="227"/>
    </row>
    <row r="917" spans="11:11" x14ac:dyDescent="0.2">
      <c r="K917" s="227"/>
    </row>
    <row r="918" spans="11:11" x14ac:dyDescent="0.2">
      <c r="K918" s="227"/>
    </row>
    <row r="919" spans="11:11" x14ac:dyDescent="0.2">
      <c r="K919" s="227"/>
    </row>
    <row r="920" spans="11:11" x14ac:dyDescent="0.2">
      <c r="K920" s="227"/>
    </row>
    <row r="921" spans="11:11" x14ac:dyDescent="0.2">
      <c r="K921" s="227"/>
    </row>
    <row r="922" spans="11:11" x14ac:dyDescent="0.2">
      <c r="K922" s="227"/>
    </row>
    <row r="923" spans="11:11" x14ac:dyDescent="0.2">
      <c r="K923" s="227"/>
    </row>
    <row r="924" spans="11:11" x14ac:dyDescent="0.2">
      <c r="K924" s="227"/>
    </row>
    <row r="925" spans="11:11" x14ac:dyDescent="0.2">
      <c r="K925" s="227"/>
    </row>
    <row r="926" spans="11:11" x14ac:dyDescent="0.2">
      <c r="K926" s="227"/>
    </row>
    <row r="927" spans="11:11" x14ac:dyDescent="0.2">
      <c r="K927" s="227"/>
    </row>
    <row r="928" spans="11:11" x14ac:dyDescent="0.2">
      <c r="K928" s="227"/>
    </row>
    <row r="929" spans="11:11" x14ac:dyDescent="0.2">
      <c r="K929" s="227"/>
    </row>
    <row r="930" spans="11:11" x14ac:dyDescent="0.2">
      <c r="K930" s="227"/>
    </row>
    <row r="931" spans="11:11" x14ac:dyDescent="0.2">
      <c r="K931" s="227"/>
    </row>
    <row r="932" spans="11:11" x14ac:dyDescent="0.2">
      <c r="K932" s="227"/>
    </row>
    <row r="933" spans="11:11" x14ac:dyDescent="0.2">
      <c r="K933" s="227"/>
    </row>
    <row r="934" spans="11:11" x14ac:dyDescent="0.2">
      <c r="K934" s="227"/>
    </row>
    <row r="935" spans="11:11" x14ac:dyDescent="0.2">
      <c r="K935" s="227"/>
    </row>
    <row r="936" spans="11:11" x14ac:dyDescent="0.2">
      <c r="K936" s="227"/>
    </row>
    <row r="937" spans="11:11" x14ac:dyDescent="0.2">
      <c r="K937" s="227"/>
    </row>
    <row r="938" spans="11:11" x14ac:dyDescent="0.2">
      <c r="K938" s="227"/>
    </row>
    <row r="939" spans="11:11" x14ac:dyDescent="0.2">
      <c r="K939" s="227"/>
    </row>
    <row r="940" spans="11:11" x14ac:dyDescent="0.2">
      <c r="K940" s="227"/>
    </row>
    <row r="941" spans="11:11" x14ac:dyDescent="0.2">
      <c r="K941" s="227"/>
    </row>
    <row r="942" spans="11:11" x14ac:dyDescent="0.2">
      <c r="K942" s="227"/>
    </row>
    <row r="943" spans="11:11" x14ac:dyDescent="0.2">
      <c r="K943" s="227"/>
    </row>
    <row r="944" spans="11:11" x14ac:dyDescent="0.2">
      <c r="K944" s="227"/>
    </row>
    <row r="945" spans="11:11" x14ac:dyDescent="0.2">
      <c r="K945" s="227"/>
    </row>
    <row r="946" spans="11:11" x14ac:dyDescent="0.2">
      <c r="K946" s="227"/>
    </row>
    <row r="947" spans="11:11" x14ac:dyDescent="0.2">
      <c r="K947" s="227"/>
    </row>
    <row r="948" spans="11:11" x14ac:dyDescent="0.2">
      <c r="K948" s="227"/>
    </row>
    <row r="949" spans="11:11" x14ac:dyDescent="0.2">
      <c r="K949" s="227"/>
    </row>
    <row r="950" spans="11:11" x14ac:dyDescent="0.2">
      <c r="K950" s="227"/>
    </row>
    <row r="951" spans="11:11" x14ac:dyDescent="0.2">
      <c r="K951" s="227"/>
    </row>
    <row r="952" spans="11:11" x14ac:dyDescent="0.2">
      <c r="K952" s="227"/>
    </row>
    <row r="953" spans="11:11" x14ac:dyDescent="0.2">
      <c r="K953" s="227"/>
    </row>
    <row r="954" spans="11:11" x14ac:dyDescent="0.2">
      <c r="K954" s="227"/>
    </row>
    <row r="955" spans="11:11" x14ac:dyDescent="0.2">
      <c r="K955" s="227"/>
    </row>
    <row r="956" spans="11:11" x14ac:dyDescent="0.2">
      <c r="K956" s="227"/>
    </row>
    <row r="957" spans="11:11" x14ac:dyDescent="0.2">
      <c r="K957" s="227"/>
    </row>
    <row r="958" spans="11:11" x14ac:dyDescent="0.2">
      <c r="K958" s="227"/>
    </row>
    <row r="959" spans="11:11" x14ac:dyDescent="0.2">
      <c r="K959" s="227"/>
    </row>
    <row r="960" spans="11:11" x14ac:dyDescent="0.2">
      <c r="K960" s="227"/>
    </row>
    <row r="961" spans="11:11" x14ac:dyDescent="0.2">
      <c r="K961" s="227"/>
    </row>
    <row r="962" spans="11:11" x14ac:dyDescent="0.2">
      <c r="K962" s="227"/>
    </row>
    <row r="963" spans="11:11" x14ac:dyDescent="0.2">
      <c r="K963" s="227"/>
    </row>
    <row r="964" spans="11:11" x14ac:dyDescent="0.2">
      <c r="K964" s="227"/>
    </row>
    <row r="965" spans="11:11" x14ac:dyDescent="0.2">
      <c r="K965" s="227"/>
    </row>
    <row r="966" spans="11:11" x14ac:dyDescent="0.2">
      <c r="K966" s="227"/>
    </row>
    <row r="967" spans="11:11" x14ac:dyDescent="0.2">
      <c r="K967" s="227"/>
    </row>
    <row r="968" spans="11:11" x14ac:dyDescent="0.2">
      <c r="K968" s="2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24" sqref="C24"/>
    </sheetView>
  </sheetViews>
  <sheetFormatPr defaultColWidth="14.42578125" defaultRowHeight="12.75" customHeight="1" x14ac:dyDescent="0.2"/>
  <cols>
    <col min="1" max="1" width="16" customWidth="1"/>
    <col min="2" max="2" width="19.85546875" customWidth="1"/>
    <col min="3" max="3" width="99.85546875" customWidth="1"/>
    <col min="4" max="4" width="61.42578125" customWidth="1"/>
    <col min="5" max="5" width="39.140625" customWidth="1"/>
    <col min="6" max="6" width="4.85546875" customWidth="1"/>
    <col min="7" max="8" width="6" customWidth="1"/>
    <col min="9" max="12" width="7.140625" customWidth="1"/>
    <col min="13" max="13" width="8.85546875" customWidth="1"/>
    <col min="14" max="14" width="5.5703125" customWidth="1"/>
    <col min="15" max="15" width="8.85546875" customWidth="1"/>
    <col min="16" max="16" width="5.5703125" customWidth="1"/>
  </cols>
  <sheetData>
    <row r="1" spans="1:16" ht="14.25" customHeight="1" x14ac:dyDescent="0.2">
      <c r="A1" s="12"/>
      <c r="B1" s="12"/>
      <c r="C1" s="12"/>
      <c r="D1" s="12"/>
      <c r="E1" s="64" t="s">
        <v>37</v>
      </c>
      <c r="F1" s="12"/>
      <c r="G1" s="12"/>
      <c r="H1" s="12"/>
      <c r="I1" s="12"/>
      <c r="J1" s="12"/>
      <c r="K1" s="12"/>
      <c r="L1" s="12"/>
      <c r="M1" s="65"/>
      <c r="N1" s="65"/>
      <c r="O1" s="65"/>
      <c r="P1" s="65"/>
    </row>
    <row r="2" spans="1:16" ht="14.25" customHeight="1" x14ac:dyDescent="0.2">
      <c r="A2" s="64" t="s">
        <v>29</v>
      </c>
      <c r="B2" s="64" t="s">
        <v>462</v>
      </c>
      <c r="C2" s="64" t="s">
        <v>463</v>
      </c>
      <c r="D2" s="12"/>
      <c r="E2" s="12"/>
      <c r="F2" s="12"/>
      <c r="G2" s="12"/>
      <c r="H2" s="12"/>
      <c r="I2" s="12"/>
      <c r="J2" s="12"/>
      <c r="K2" s="12"/>
      <c r="L2" s="12"/>
      <c r="M2" s="65"/>
      <c r="N2" s="65"/>
      <c r="O2" s="65"/>
      <c r="P2" s="65"/>
    </row>
    <row r="3" spans="1:16" ht="14.25" customHeight="1" x14ac:dyDescent="0.2">
      <c r="A3" s="12"/>
      <c r="B3" s="64" t="s">
        <v>22</v>
      </c>
      <c r="C3" s="64" t="s">
        <v>470</v>
      </c>
      <c r="D3" s="12"/>
      <c r="E3" s="12"/>
      <c r="F3" s="12"/>
      <c r="G3" s="12"/>
      <c r="H3" s="12"/>
      <c r="I3" s="12"/>
      <c r="J3" s="12"/>
      <c r="K3" s="12"/>
      <c r="L3" s="12"/>
      <c r="M3" s="65"/>
      <c r="N3" s="65"/>
      <c r="O3" s="65"/>
      <c r="P3" s="65"/>
    </row>
    <row r="4" spans="1:16" ht="14.25" customHeight="1" x14ac:dyDescent="0.2">
      <c r="A4" s="64" t="s">
        <v>276</v>
      </c>
      <c r="B4" s="64" t="s">
        <v>473</v>
      </c>
      <c r="C4" s="64" t="s">
        <v>475</v>
      </c>
      <c r="D4" s="12"/>
      <c r="E4" s="12"/>
      <c r="F4" s="12"/>
      <c r="G4" s="12"/>
      <c r="H4" s="12"/>
      <c r="I4" s="12"/>
      <c r="J4" s="12"/>
      <c r="K4" s="12"/>
      <c r="L4" s="12"/>
      <c r="M4" s="65"/>
      <c r="N4" s="65"/>
      <c r="O4" s="65"/>
      <c r="P4" s="65"/>
    </row>
    <row r="5" spans="1:16" ht="14.25" customHeight="1" x14ac:dyDescent="0.2">
      <c r="A5" s="64" t="s">
        <v>62</v>
      </c>
      <c r="B5" s="64" t="s">
        <v>480</v>
      </c>
      <c r="C5" s="64" t="s">
        <v>481</v>
      </c>
      <c r="D5" s="64" t="s">
        <v>483</v>
      </c>
      <c r="E5" s="12"/>
      <c r="F5" s="12"/>
      <c r="G5" s="12"/>
      <c r="H5" s="12"/>
      <c r="I5" s="12"/>
      <c r="J5" s="12"/>
      <c r="K5" s="12"/>
      <c r="L5" s="12"/>
      <c r="M5" s="65"/>
      <c r="N5" s="65"/>
      <c r="O5" s="65"/>
      <c r="P5" s="65"/>
    </row>
    <row r="6" spans="1:16" ht="14.25" customHeight="1" x14ac:dyDescent="0.2">
      <c r="A6" s="12"/>
      <c r="B6" s="64" t="s">
        <v>485</v>
      </c>
      <c r="C6" s="64" t="s">
        <v>487</v>
      </c>
      <c r="D6" s="12"/>
      <c r="E6" s="12"/>
      <c r="F6" s="12"/>
      <c r="G6" s="12"/>
      <c r="H6" s="12"/>
      <c r="I6" s="12"/>
      <c r="J6" s="12"/>
      <c r="K6" s="12"/>
      <c r="L6" s="12"/>
      <c r="M6" s="65"/>
      <c r="N6" s="65"/>
      <c r="O6" s="65"/>
      <c r="P6" s="65"/>
    </row>
    <row r="7" spans="1:16" ht="14.25" customHeight="1" x14ac:dyDescent="0.2">
      <c r="A7" s="12"/>
      <c r="B7" s="64" t="s">
        <v>492</v>
      </c>
      <c r="C7" s="64" t="s">
        <v>496</v>
      </c>
      <c r="D7" s="12"/>
      <c r="E7" s="12"/>
      <c r="F7" s="12"/>
      <c r="G7" s="12"/>
      <c r="H7" s="12"/>
      <c r="I7" s="12"/>
      <c r="J7" s="12"/>
      <c r="K7" s="12"/>
      <c r="L7" s="12"/>
      <c r="M7" s="65"/>
      <c r="N7" s="65"/>
      <c r="O7" s="65"/>
      <c r="P7" s="65"/>
    </row>
    <row r="8" spans="1:16" ht="14.25" customHeight="1" x14ac:dyDescent="0.2">
      <c r="A8" s="12"/>
      <c r="B8" s="64" t="s">
        <v>499</v>
      </c>
      <c r="C8" s="64" t="s">
        <v>501</v>
      </c>
      <c r="D8" s="64" t="s">
        <v>503</v>
      </c>
      <c r="E8" s="12"/>
      <c r="F8" s="12"/>
      <c r="G8" s="12"/>
      <c r="H8" s="12"/>
      <c r="I8" s="12"/>
      <c r="J8" s="12"/>
      <c r="K8" s="12"/>
      <c r="L8" s="12"/>
      <c r="M8" s="65"/>
      <c r="N8" s="65"/>
      <c r="O8" s="65"/>
      <c r="P8" s="65"/>
    </row>
    <row r="9" spans="1:16" ht="14.25" customHeight="1" x14ac:dyDescent="0.2">
      <c r="A9" s="64" t="s">
        <v>5</v>
      </c>
      <c r="B9" s="64" t="s">
        <v>512</v>
      </c>
      <c r="C9" s="64" t="s">
        <v>515</v>
      </c>
      <c r="D9" s="64" t="s">
        <v>516</v>
      </c>
      <c r="E9" s="12"/>
      <c r="F9" s="12"/>
      <c r="G9" s="12"/>
      <c r="H9" s="12"/>
      <c r="I9" s="12"/>
      <c r="J9" s="12"/>
      <c r="K9" s="12"/>
      <c r="L9" s="12"/>
      <c r="M9" s="65"/>
      <c r="N9" s="65"/>
      <c r="O9" s="65"/>
      <c r="P9" s="65"/>
    </row>
    <row r="10" spans="1:16" ht="14.25" customHeight="1" x14ac:dyDescent="0.2">
      <c r="A10" s="12"/>
      <c r="B10" s="64" t="s">
        <v>521</v>
      </c>
      <c r="C10" s="64" t="s">
        <v>523</v>
      </c>
      <c r="D10" s="12"/>
      <c r="E10" s="12"/>
      <c r="F10" s="12"/>
      <c r="G10" s="12"/>
      <c r="H10" s="12"/>
      <c r="I10" s="12"/>
      <c r="J10" s="12"/>
      <c r="K10" s="12"/>
      <c r="L10" s="12"/>
      <c r="M10" s="65"/>
      <c r="N10" s="65"/>
      <c r="O10" s="65"/>
      <c r="P10" s="65"/>
    </row>
    <row r="11" spans="1:16" ht="14.25" customHeight="1" x14ac:dyDescent="0.2">
      <c r="A11" s="64" t="s">
        <v>11</v>
      </c>
      <c r="B11" s="64" t="s">
        <v>524</v>
      </c>
      <c r="C11" s="64" t="s">
        <v>525</v>
      </c>
      <c r="D11" s="12"/>
      <c r="E11" s="12"/>
      <c r="F11" s="12"/>
      <c r="G11" s="12"/>
      <c r="H11" s="12"/>
      <c r="I11" s="12"/>
      <c r="J11" s="12"/>
      <c r="K11" s="12"/>
      <c r="L11" s="12"/>
      <c r="M11" s="65"/>
      <c r="N11" s="65"/>
      <c r="O11" s="65"/>
      <c r="P11" s="65"/>
    </row>
    <row r="12" spans="1:16" ht="14.25" customHeight="1" x14ac:dyDescent="0.2">
      <c r="A12" s="12"/>
      <c r="B12" s="64" t="s">
        <v>528</v>
      </c>
      <c r="C12" s="64" t="s">
        <v>529</v>
      </c>
      <c r="D12" s="64" t="s">
        <v>530</v>
      </c>
      <c r="E12" s="12"/>
      <c r="F12" s="12"/>
      <c r="G12" s="12"/>
      <c r="H12" s="12"/>
      <c r="I12" s="12"/>
      <c r="J12" s="12"/>
      <c r="K12" s="12"/>
      <c r="L12" s="12"/>
      <c r="M12" s="65"/>
      <c r="N12" s="65"/>
      <c r="O12" s="65"/>
      <c r="P12" s="65"/>
    </row>
    <row r="13" spans="1:16" ht="14.25" customHeight="1" x14ac:dyDescent="0.2">
      <c r="A13" s="12"/>
      <c r="B13" s="64" t="s">
        <v>532</v>
      </c>
      <c r="C13" s="64" t="s">
        <v>533</v>
      </c>
      <c r="D13" s="64" t="s">
        <v>534</v>
      </c>
      <c r="E13" s="12"/>
      <c r="F13" s="12"/>
      <c r="G13" s="12"/>
      <c r="H13" s="12"/>
      <c r="I13" s="12"/>
      <c r="J13" s="12"/>
      <c r="K13" s="12"/>
      <c r="L13" s="12"/>
      <c r="M13" s="65"/>
      <c r="N13" s="65"/>
      <c r="O13" s="65"/>
      <c r="P13" s="65"/>
    </row>
    <row r="14" spans="1:16" ht="14.25" customHeight="1" x14ac:dyDescent="0.2">
      <c r="A14" s="64" t="s">
        <v>63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65"/>
      <c r="N14" s="65"/>
      <c r="O14" s="65"/>
      <c r="P14" s="65"/>
    </row>
    <row r="15" spans="1:16" ht="14.25" customHeight="1" x14ac:dyDescent="0.2">
      <c r="A15" s="64" t="s">
        <v>64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65"/>
      <c r="N15" s="65"/>
      <c r="O15" s="65"/>
      <c r="P15" s="65"/>
    </row>
    <row r="16" spans="1:16" ht="14.25" customHeight="1" x14ac:dyDescent="0.2">
      <c r="A16" s="64" t="s">
        <v>65</v>
      </c>
      <c r="B16" s="64" t="s">
        <v>543</v>
      </c>
      <c r="C16" s="64" t="s">
        <v>544</v>
      </c>
      <c r="D16" s="12"/>
      <c r="E16" s="12"/>
      <c r="F16" s="12"/>
      <c r="G16" s="12"/>
      <c r="H16" s="12"/>
      <c r="I16" s="12"/>
      <c r="J16" s="12"/>
      <c r="K16" s="12"/>
      <c r="L16" s="12"/>
      <c r="M16" s="65"/>
      <c r="N16" s="65"/>
      <c r="O16" s="65"/>
      <c r="P16" s="65"/>
    </row>
    <row r="17" spans="1:16" ht="14.25" customHeight="1" x14ac:dyDescent="0.2">
      <c r="A17" s="12"/>
      <c r="B17" s="64" t="s">
        <v>547</v>
      </c>
      <c r="C17" s="64" t="s">
        <v>548</v>
      </c>
      <c r="D17" s="12"/>
      <c r="E17" s="12"/>
      <c r="F17" s="12"/>
      <c r="G17" s="12"/>
      <c r="H17" s="12"/>
      <c r="I17" s="12"/>
      <c r="J17" s="12"/>
      <c r="K17" s="12"/>
      <c r="L17" s="12"/>
      <c r="M17" s="65"/>
      <c r="N17" s="65"/>
      <c r="O17" s="65"/>
      <c r="P17" s="65"/>
    </row>
    <row r="18" spans="1:16" ht="14.25" customHeight="1" x14ac:dyDescent="0.2">
      <c r="A18" s="64" t="s">
        <v>66</v>
      </c>
      <c r="B18" s="64" t="s">
        <v>551</v>
      </c>
      <c r="C18" s="64" t="s">
        <v>552</v>
      </c>
      <c r="D18" s="12"/>
      <c r="E18" s="12"/>
      <c r="F18" s="12"/>
      <c r="G18" s="12"/>
      <c r="H18" s="12"/>
      <c r="I18" s="12"/>
      <c r="J18" s="12"/>
      <c r="K18" s="12"/>
      <c r="L18" s="12"/>
      <c r="M18" s="65"/>
      <c r="N18" s="65"/>
      <c r="O18" s="65"/>
      <c r="P18" s="65"/>
    </row>
    <row r="19" spans="1:16" ht="14.25" customHeight="1" x14ac:dyDescent="0.2">
      <c r="A19" s="12"/>
      <c r="B19" s="64" t="s">
        <v>555</v>
      </c>
      <c r="C19" s="64" t="s">
        <v>556</v>
      </c>
      <c r="D19" s="64" t="s">
        <v>557</v>
      </c>
      <c r="E19" s="12"/>
      <c r="F19" s="12"/>
      <c r="G19" s="12"/>
      <c r="H19" s="12"/>
      <c r="I19" s="12"/>
      <c r="J19" s="12"/>
      <c r="K19" s="12"/>
      <c r="L19" s="12"/>
      <c r="M19" s="65"/>
      <c r="N19" s="65"/>
      <c r="O19" s="65"/>
      <c r="P19" s="65"/>
    </row>
    <row r="20" spans="1:16" ht="14.25" customHeight="1" x14ac:dyDescent="0.2">
      <c r="A20" s="12"/>
      <c r="B20" s="64" t="s">
        <v>558</v>
      </c>
      <c r="C20" s="64" t="s">
        <v>559</v>
      </c>
      <c r="D20" s="12"/>
      <c r="E20" s="12"/>
      <c r="F20" s="12"/>
      <c r="G20" s="12"/>
      <c r="H20" s="12"/>
      <c r="I20" s="12"/>
      <c r="J20" s="12"/>
      <c r="K20" s="12"/>
      <c r="L20" s="12"/>
      <c r="M20" s="65"/>
      <c r="N20" s="65"/>
      <c r="O20" s="65"/>
      <c r="P20" s="65"/>
    </row>
    <row r="21" spans="1:16" ht="14.25" customHeight="1" x14ac:dyDescent="0.2">
      <c r="A21" s="64" t="s">
        <v>67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65"/>
      <c r="N21" s="65"/>
      <c r="O21" s="65"/>
      <c r="P21" s="65"/>
    </row>
    <row r="22" spans="1:16" ht="14.25" customHeight="1" x14ac:dyDescent="0.2">
      <c r="A22" s="64" t="s">
        <v>68</v>
      </c>
      <c r="B22" s="64" t="s">
        <v>560</v>
      </c>
      <c r="C22" s="64" t="s">
        <v>561</v>
      </c>
      <c r="D22" s="12"/>
      <c r="E22" s="12"/>
      <c r="F22" s="12"/>
      <c r="G22" s="12"/>
      <c r="H22" s="12"/>
      <c r="I22" s="12"/>
      <c r="J22" s="12"/>
      <c r="K22" s="12"/>
      <c r="L22" s="12"/>
      <c r="M22" s="65"/>
      <c r="N22" s="65"/>
      <c r="O22" s="65"/>
      <c r="P22" s="65"/>
    </row>
    <row r="23" spans="1:16" ht="14.25" customHeight="1" x14ac:dyDescent="0.2">
      <c r="A23" s="12"/>
      <c r="B23" s="64" t="s">
        <v>562</v>
      </c>
      <c r="C23" s="64" t="s">
        <v>563</v>
      </c>
      <c r="D23" s="12"/>
      <c r="E23" s="12"/>
      <c r="F23" s="12"/>
      <c r="G23" s="12"/>
      <c r="H23" s="12"/>
      <c r="I23" s="12"/>
      <c r="J23" s="12"/>
      <c r="K23" s="12"/>
      <c r="L23" s="12"/>
      <c r="M23" s="65"/>
      <c r="N23" s="65"/>
      <c r="O23" s="65"/>
      <c r="P23" s="65"/>
    </row>
    <row r="24" spans="1:16" ht="14.25" customHeight="1" x14ac:dyDescent="0.2">
      <c r="A24" s="12"/>
      <c r="B24" s="64" t="s">
        <v>564</v>
      </c>
      <c r="C24" s="64" t="s">
        <v>565</v>
      </c>
      <c r="D24" s="12"/>
      <c r="E24" s="12"/>
      <c r="F24" s="12"/>
      <c r="G24" s="12"/>
      <c r="H24" s="12"/>
      <c r="I24" s="12"/>
      <c r="J24" s="12"/>
      <c r="K24" s="12"/>
      <c r="L24" s="12"/>
      <c r="M24" s="65"/>
      <c r="N24" s="65"/>
      <c r="O24" s="65"/>
      <c r="P24" s="65"/>
    </row>
    <row r="25" spans="1:16" ht="14.25" customHeight="1" x14ac:dyDescent="0.2">
      <c r="A25" s="12"/>
      <c r="B25" s="64" t="s">
        <v>566</v>
      </c>
      <c r="C25" s="64" t="s">
        <v>567</v>
      </c>
      <c r="D25" s="12"/>
      <c r="E25" s="12"/>
      <c r="F25" s="12"/>
      <c r="G25" s="12"/>
      <c r="H25" s="12"/>
      <c r="I25" s="12"/>
      <c r="J25" s="12"/>
      <c r="K25" s="12"/>
      <c r="L25" s="12"/>
      <c r="M25" s="65"/>
      <c r="N25" s="65"/>
      <c r="O25" s="65"/>
      <c r="P25" s="65"/>
    </row>
    <row r="26" spans="1:16" ht="14.2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65"/>
      <c r="N26" s="65"/>
      <c r="O26" s="65"/>
      <c r="P26" s="65"/>
    </row>
    <row r="27" spans="1:16" ht="14.25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65"/>
      <c r="N27" s="65"/>
      <c r="O27" s="65"/>
      <c r="P27" s="65"/>
    </row>
    <row r="28" spans="1:16" ht="14.2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65"/>
      <c r="N28" s="65"/>
      <c r="O28" s="65"/>
      <c r="P28" s="65"/>
    </row>
    <row r="29" spans="1:16" ht="14.25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65"/>
      <c r="N29" s="65"/>
      <c r="O29" s="65"/>
      <c r="P29" s="65"/>
    </row>
    <row r="30" spans="1:16" ht="14.2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65"/>
      <c r="N30" s="65"/>
      <c r="O30" s="65"/>
      <c r="P30" s="65"/>
    </row>
    <row r="31" spans="1:16" ht="14.2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65"/>
      <c r="N31" s="65"/>
      <c r="O31" s="65"/>
      <c r="P31" s="65"/>
    </row>
    <row r="32" spans="1:16" ht="14.2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65"/>
      <c r="N32" s="65"/>
      <c r="O32" s="65"/>
      <c r="P32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31" sqref="E31"/>
    </sheetView>
  </sheetViews>
  <sheetFormatPr defaultColWidth="14.42578125" defaultRowHeight="12.75" customHeight="1" x14ac:dyDescent="0.2"/>
  <cols>
    <col min="1" max="4" width="11.85546875" customWidth="1"/>
    <col min="5" max="5" width="9.7109375" customWidth="1"/>
    <col min="6" max="6" width="8" customWidth="1"/>
    <col min="7" max="7" width="7.85546875" customWidth="1"/>
    <col min="8" max="11" width="8.85546875" customWidth="1"/>
  </cols>
  <sheetData>
    <row r="1" spans="1:11" ht="13.5" customHeight="1" x14ac:dyDescent="0.2">
      <c r="A1" s="28" t="s">
        <v>0</v>
      </c>
      <c r="B1" s="28" t="s">
        <v>129</v>
      </c>
      <c r="C1" s="28" t="s">
        <v>130</v>
      </c>
      <c r="D1" s="28" t="s">
        <v>131</v>
      </c>
      <c r="E1" s="29"/>
      <c r="F1" s="28" t="s">
        <v>132</v>
      </c>
      <c r="G1" s="28" t="s">
        <v>133</v>
      </c>
      <c r="H1" s="29"/>
      <c r="I1" s="29"/>
      <c r="J1" s="29"/>
      <c r="K1" s="29"/>
    </row>
    <row r="2" spans="1:11" ht="13.5" customHeight="1" x14ac:dyDescent="0.2">
      <c r="A2" s="28">
        <v>1</v>
      </c>
      <c r="B2" s="28">
        <v>0</v>
      </c>
      <c r="C2" s="28">
        <v>0.3</v>
      </c>
      <c r="D2" s="28">
        <v>0</v>
      </c>
      <c r="E2" s="29"/>
      <c r="F2" s="32">
        <f t="shared" ref="F2:F41" si="0">(((1-A2)+C2)+D2)+B2</f>
        <v>0.3</v>
      </c>
      <c r="G2" s="28">
        <v>2.5000000000000001E-2</v>
      </c>
      <c r="H2" s="29" t="str">
        <f t="shared" ref="H2:H41" si="1">IF((G2&lt;(1-A2)),"MISS",IF((G2&lt;((1-A2)+C2)),"躲闪",IF((G2&lt;(((1-A2)+C2)+D2)),"格挡",IF((G2&lt;((((1-A2)+C2)+D2)+B2)),"暴击","命中"))))</f>
        <v>躲闪</v>
      </c>
      <c r="I2" s="28" t="s">
        <v>176</v>
      </c>
      <c r="J2" s="29">
        <f>COUNTIF(H2:H41,"躲闪")</f>
        <v>11</v>
      </c>
      <c r="K2" s="32">
        <f t="shared" ref="K2:K5" si="2">J2/40</f>
        <v>0.27500000000000002</v>
      </c>
    </row>
    <row r="3" spans="1:11" ht="13.5" customHeight="1" x14ac:dyDescent="0.2">
      <c r="A3" s="28">
        <v>1</v>
      </c>
      <c r="B3" s="28">
        <v>0</v>
      </c>
      <c r="C3" s="28">
        <v>0.3</v>
      </c>
      <c r="D3" s="28">
        <v>0</v>
      </c>
      <c r="E3" s="29"/>
      <c r="F3" s="32">
        <f t="shared" si="0"/>
        <v>0.3</v>
      </c>
      <c r="G3" s="28">
        <v>0.05</v>
      </c>
      <c r="H3" s="29" t="str">
        <f t="shared" si="1"/>
        <v>躲闪</v>
      </c>
      <c r="I3" s="28" t="s">
        <v>269</v>
      </c>
      <c r="J3" s="29">
        <f>COUNTIF(H2:H41,"格挡")</f>
        <v>0</v>
      </c>
      <c r="K3" s="32">
        <f t="shared" si="2"/>
        <v>0</v>
      </c>
    </row>
    <row r="4" spans="1:11" ht="13.5" customHeight="1" x14ac:dyDescent="0.2">
      <c r="A4" s="28">
        <v>1</v>
      </c>
      <c r="B4" s="28">
        <v>0</v>
      </c>
      <c r="C4" s="28">
        <v>0.3</v>
      </c>
      <c r="D4" s="28">
        <v>0</v>
      </c>
      <c r="E4" s="29"/>
      <c r="F4" s="32">
        <f t="shared" si="0"/>
        <v>0.3</v>
      </c>
      <c r="G4" s="28">
        <v>7.4999999999999997E-2</v>
      </c>
      <c r="H4" s="29" t="str">
        <f t="shared" si="1"/>
        <v>躲闪</v>
      </c>
      <c r="I4" s="28" t="s">
        <v>92</v>
      </c>
      <c r="J4" s="29">
        <f>COUNTIF(H2:H41,"命中")</f>
        <v>29</v>
      </c>
      <c r="K4" s="32">
        <f t="shared" si="2"/>
        <v>0.72499999999999998</v>
      </c>
    </row>
    <row r="5" spans="1:11" ht="13.5" customHeight="1" x14ac:dyDescent="0.2">
      <c r="A5" s="28">
        <v>1</v>
      </c>
      <c r="B5" s="28">
        <v>0</v>
      </c>
      <c r="C5" s="28">
        <v>0.3</v>
      </c>
      <c r="D5" s="28">
        <v>0</v>
      </c>
      <c r="E5" s="29"/>
      <c r="F5" s="32">
        <f t="shared" si="0"/>
        <v>0.3</v>
      </c>
      <c r="G5" s="28">
        <v>0.1</v>
      </c>
      <c r="H5" s="29" t="str">
        <f t="shared" si="1"/>
        <v>躲闪</v>
      </c>
      <c r="I5" s="28" t="s">
        <v>111</v>
      </c>
      <c r="J5" s="29">
        <f>COUNTIF(H2:H41,"暴击")</f>
        <v>0</v>
      </c>
      <c r="K5" s="32">
        <f t="shared" si="2"/>
        <v>0</v>
      </c>
    </row>
    <row r="6" spans="1:11" ht="13.5" customHeight="1" x14ac:dyDescent="0.2">
      <c r="A6" s="28">
        <v>1</v>
      </c>
      <c r="B6" s="28">
        <v>0</v>
      </c>
      <c r="C6" s="28">
        <v>0.3</v>
      </c>
      <c r="D6" s="28">
        <v>0</v>
      </c>
      <c r="E6" s="29"/>
      <c r="F6" s="32">
        <f t="shared" si="0"/>
        <v>0.3</v>
      </c>
      <c r="G6" s="28">
        <v>0.125</v>
      </c>
      <c r="H6" s="29" t="str">
        <f t="shared" si="1"/>
        <v>躲闪</v>
      </c>
      <c r="I6" s="29"/>
      <c r="J6" s="29"/>
      <c r="K6" s="29"/>
    </row>
    <row r="7" spans="1:11" ht="13.5" customHeight="1" x14ac:dyDescent="0.2">
      <c r="A7" s="28">
        <v>1</v>
      </c>
      <c r="B7" s="28">
        <v>0</v>
      </c>
      <c r="C7" s="28">
        <v>0.3</v>
      </c>
      <c r="D7" s="28">
        <v>0</v>
      </c>
      <c r="E7" s="29"/>
      <c r="F7" s="32">
        <f t="shared" si="0"/>
        <v>0.3</v>
      </c>
      <c r="G7" s="28">
        <v>0.15</v>
      </c>
      <c r="H7" s="29" t="str">
        <f t="shared" si="1"/>
        <v>躲闪</v>
      </c>
      <c r="I7" s="29"/>
      <c r="J7" s="29"/>
      <c r="K7" s="29"/>
    </row>
    <row r="8" spans="1:11" ht="13.5" customHeight="1" x14ac:dyDescent="0.2">
      <c r="A8" s="28">
        <v>1</v>
      </c>
      <c r="B8" s="28">
        <v>0</v>
      </c>
      <c r="C8" s="28">
        <v>0.3</v>
      </c>
      <c r="D8" s="28">
        <v>0</v>
      </c>
      <c r="E8" s="29"/>
      <c r="F8" s="32">
        <f t="shared" si="0"/>
        <v>0.3</v>
      </c>
      <c r="G8" s="28">
        <v>0.17499999999999999</v>
      </c>
      <c r="H8" s="29" t="str">
        <f t="shared" si="1"/>
        <v>躲闪</v>
      </c>
      <c r="I8" s="29"/>
      <c r="J8" s="29"/>
      <c r="K8" s="29"/>
    </row>
    <row r="9" spans="1:11" ht="13.5" customHeight="1" x14ac:dyDescent="0.2">
      <c r="A9" s="28">
        <v>1</v>
      </c>
      <c r="B9" s="28">
        <v>0</v>
      </c>
      <c r="C9" s="28">
        <v>0.3</v>
      </c>
      <c r="D9" s="28">
        <v>0</v>
      </c>
      <c r="E9" s="29"/>
      <c r="F9" s="32">
        <f t="shared" si="0"/>
        <v>0.3</v>
      </c>
      <c r="G9" s="28">
        <v>0.2</v>
      </c>
      <c r="H9" s="29" t="str">
        <f t="shared" si="1"/>
        <v>躲闪</v>
      </c>
      <c r="I9" s="29"/>
      <c r="J9" s="29"/>
      <c r="K9" s="29"/>
    </row>
    <row r="10" spans="1:11" ht="13.5" customHeight="1" x14ac:dyDescent="0.2">
      <c r="A10" s="28">
        <v>1</v>
      </c>
      <c r="B10" s="28">
        <v>0</v>
      </c>
      <c r="C10" s="28">
        <v>0.3</v>
      </c>
      <c r="D10" s="28">
        <v>0</v>
      </c>
      <c r="E10" s="29"/>
      <c r="F10" s="32">
        <f t="shared" si="0"/>
        <v>0.3</v>
      </c>
      <c r="G10" s="28">
        <v>0.22500000000000001</v>
      </c>
      <c r="H10" s="29" t="str">
        <f t="shared" si="1"/>
        <v>躲闪</v>
      </c>
      <c r="I10" s="29"/>
      <c r="J10" s="29"/>
      <c r="K10" s="29"/>
    </row>
    <row r="11" spans="1:11" ht="13.5" customHeight="1" x14ac:dyDescent="0.2">
      <c r="A11" s="28">
        <v>1</v>
      </c>
      <c r="B11" s="28">
        <v>0</v>
      </c>
      <c r="C11" s="28">
        <v>0.3</v>
      </c>
      <c r="D11" s="28">
        <v>0</v>
      </c>
      <c r="E11" s="29"/>
      <c r="F11" s="32">
        <f t="shared" si="0"/>
        <v>0.3</v>
      </c>
      <c r="G11" s="28">
        <v>0.25</v>
      </c>
      <c r="H11" s="29" t="str">
        <f t="shared" si="1"/>
        <v>躲闪</v>
      </c>
      <c r="I11" s="29"/>
      <c r="J11" s="29"/>
      <c r="K11" s="29"/>
    </row>
    <row r="12" spans="1:11" ht="13.5" customHeight="1" x14ac:dyDescent="0.2">
      <c r="A12" s="28">
        <v>1</v>
      </c>
      <c r="B12" s="28">
        <v>0</v>
      </c>
      <c r="C12" s="28">
        <v>0.3</v>
      </c>
      <c r="D12" s="28">
        <v>0</v>
      </c>
      <c r="E12" s="29"/>
      <c r="F12" s="32">
        <f t="shared" si="0"/>
        <v>0.3</v>
      </c>
      <c r="G12" s="28">
        <v>0.27500000000000002</v>
      </c>
      <c r="H12" s="29" t="str">
        <f t="shared" si="1"/>
        <v>躲闪</v>
      </c>
      <c r="I12" s="29"/>
      <c r="J12" s="29"/>
      <c r="K12" s="29"/>
    </row>
    <row r="13" spans="1:11" ht="13.5" customHeight="1" x14ac:dyDescent="0.2">
      <c r="A13" s="28">
        <v>1</v>
      </c>
      <c r="B13" s="28">
        <v>0</v>
      </c>
      <c r="C13" s="28">
        <v>0.3</v>
      </c>
      <c r="D13" s="28">
        <v>0</v>
      </c>
      <c r="E13" s="29"/>
      <c r="F13" s="32">
        <f t="shared" si="0"/>
        <v>0.3</v>
      </c>
      <c r="G13" s="28">
        <v>0.3</v>
      </c>
      <c r="H13" s="29" t="str">
        <f t="shared" si="1"/>
        <v>命中</v>
      </c>
      <c r="I13" s="29"/>
      <c r="J13" s="29"/>
      <c r="K13" s="29"/>
    </row>
    <row r="14" spans="1:11" ht="13.5" customHeight="1" x14ac:dyDescent="0.2">
      <c r="A14" s="28">
        <v>1</v>
      </c>
      <c r="B14" s="28">
        <v>0</v>
      </c>
      <c r="C14" s="28">
        <v>0.3</v>
      </c>
      <c r="D14" s="28">
        <v>0</v>
      </c>
      <c r="E14" s="29"/>
      <c r="F14" s="32">
        <f t="shared" si="0"/>
        <v>0.3</v>
      </c>
      <c r="G14" s="28">
        <v>0.32500000000000001</v>
      </c>
      <c r="H14" s="29" t="str">
        <f t="shared" si="1"/>
        <v>命中</v>
      </c>
      <c r="I14" s="29"/>
      <c r="J14" s="29"/>
      <c r="K14" s="29"/>
    </row>
    <row r="15" spans="1:11" ht="13.5" customHeight="1" x14ac:dyDescent="0.2">
      <c r="A15" s="28">
        <v>1</v>
      </c>
      <c r="B15" s="28">
        <v>0</v>
      </c>
      <c r="C15" s="28">
        <v>0.3</v>
      </c>
      <c r="D15" s="28">
        <v>0</v>
      </c>
      <c r="E15" s="29"/>
      <c r="F15" s="32">
        <f t="shared" si="0"/>
        <v>0.3</v>
      </c>
      <c r="G15" s="28">
        <v>0.35</v>
      </c>
      <c r="H15" s="29" t="str">
        <f t="shared" si="1"/>
        <v>命中</v>
      </c>
      <c r="I15" s="29"/>
      <c r="J15" s="29"/>
      <c r="K15" s="29"/>
    </row>
    <row r="16" spans="1:11" ht="13.5" customHeight="1" x14ac:dyDescent="0.2">
      <c r="A16" s="28">
        <v>1</v>
      </c>
      <c r="B16" s="28">
        <v>0</v>
      </c>
      <c r="C16" s="28">
        <v>0.3</v>
      </c>
      <c r="D16" s="28">
        <v>0</v>
      </c>
      <c r="E16" s="29"/>
      <c r="F16" s="32">
        <f t="shared" si="0"/>
        <v>0.3</v>
      </c>
      <c r="G16" s="28">
        <v>0.375</v>
      </c>
      <c r="H16" s="29" t="str">
        <f t="shared" si="1"/>
        <v>命中</v>
      </c>
      <c r="I16" s="29"/>
      <c r="J16" s="29"/>
      <c r="K16" s="29"/>
    </row>
    <row r="17" spans="1:11" ht="13.5" customHeight="1" x14ac:dyDescent="0.2">
      <c r="A17" s="28">
        <v>1</v>
      </c>
      <c r="B17" s="28">
        <v>0</v>
      </c>
      <c r="C17" s="28">
        <v>0.3</v>
      </c>
      <c r="D17" s="28">
        <v>0</v>
      </c>
      <c r="E17" s="29"/>
      <c r="F17" s="32">
        <f t="shared" si="0"/>
        <v>0.3</v>
      </c>
      <c r="G17" s="28">
        <v>0.4</v>
      </c>
      <c r="H17" s="29" t="str">
        <f t="shared" si="1"/>
        <v>命中</v>
      </c>
      <c r="I17" s="29"/>
      <c r="J17" s="29"/>
      <c r="K17" s="29"/>
    </row>
    <row r="18" spans="1:11" ht="13.5" customHeight="1" x14ac:dyDescent="0.2">
      <c r="A18" s="28">
        <v>1</v>
      </c>
      <c r="B18" s="28">
        <v>0</v>
      </c>
      <c r="C18" s="28">
        <v>0.3</v>
      </c>
      <c r="D18" s="28">
        <v>0</v>
      </c>
      <c r="E18" s="29"/>
      <c r="F18" s="32">
        <f t="shared" si="0"/>
        <v>0.3</v>
      </c>
      <c r="G18" s="28">
        <v>0.42499999999999999</v>
      </c>
      <c r="H18" s="29" t="str">
        <f t="shared" si="1"/>
        <v>命中</v>
      </c>
      <c r="I18" s="29"/>
      <c r="J18" s="29"/>
      <c r="K18" s="29"/>
    </row>
    <row r="19" spans="1:11" ht="13.5" customHeight="1" x14ac:dyDescent="0.2">
      <c r="A19" s="28">
        <v>1</v>
      </c>
      <c r="B19" s="28">
        <v>0</v>
      </c>
      <c r="C19" s="28">
        <v>0.3</v>
      </c>
      <c r="D19" s="28">
        <v>0</v>
      </c>
      <c r="E19" s="29"/>
      <c r="F19" s="32">
        <f t="shared" si="0"/>
        <v>0.3</v>
      </c>
      <c r="G19" s="28">
        <v>0.45</v>
      </c>
      <c r="H19" s="29" t="str">
        <f t="shared" si="1"/>
        <v>命中</v>
      </c>
      <c r="I19" s="29"/>
      <c r="J19" s="29"/>
      <c r="K19" s="29"/>
    </row>
    <row r="20" spans="1:11" ht="13.5" customHeight="1" x14ac:dyDescent="0.2">
      <c r="A20" s="28">
        <v>1</v>
      </c>
      <c r="B20" s="28">
        <v>0</v>
      </c>
      <c r="C20" s="28">
        <v>0.3</v>
      </c>
      <c r="D20" s="28">
        <v>0</v>
      </c>
      <c r="E20" s="29"/>
      <c r="F20" s="32">
        <f t="shared" si="0"/>
        <v>0.3</v>
      </c>
      <c r="G20" s="28">
        <v>0.47499999999999998</v>
      </c>
      <c r="H20" s="29" t="str">
        <f t="shared" si="1"/>
        <v>命中</v>
      </c>
      <c r="I20" s="29"/>
      <c r="J20" s="29"/>
      <c r="K20" s="29"/>
    </row>
    <row r="21" spans="1:11" ht="13.5" customHeight="1" x14ac:dyDescent="0.2">
      <c r="A21" s="28">
        <v>1</v>
      </c>
      <c r="B21" s="28">
        <v>0</v>
      </c>
      <c r="C21" s="28">
        <v>0.3</v>
      </c>
      <c r="D21" s="28">
        <v>0</v>
      </c>
      <c r="E21" s="29"/>
      <c r="F21" s="32">
        <f t="shared" si="0"/>
        <v>0.3</v>
      </c>
      <c r="G21" s="28">
        <v>0.5</v>
      </c>
      <c r="H21" s="29" t="str">
        <f t="shared" si="1"/>
        <v>命中</v>
      </c>
      <c r="I21" s="29"/>
      <c r="J21" s="29"/>
      <c r="K21" s="29"/>
    </row>
    <row r="22" spans="1:11" ht="13.5" customHeight="1" x14ac:dyDescent="0.2">
      <c r="A22" s="28">
        <v>1</v>
      </c>
      <c r="B22" s="28">
        <v>0</v>
      </c>
      <c r="C22" s="28">
        <v>0.3</v>
      </c>
      <c r="D22" s="28">
        <v>0</v>
      </c>
      <c r="E22" s="29"/>
      <c r="F22" s="32">
        <f t="shared" si="0"/>
        <v>0.3</v>
      </c>
      <c r="G22" s="28">
        <v>0.52500000000000002</v>
      </c>
      <c r="H22" s="29" t="str">
        <f t="shared" si="1"/>
        <v>命中</v>
      </c>
      <c r="I22" s="29"/>
      <c r="J22" s="29"/>
      <c r="K22" s="29"/>
    </row>
    <row r="23" spans="1:11" ht="13.5" customHeight="1" x14ac:dyDescent="0.2">
      <c r="A23" s="28">
        <v>1</v>
      </c>
      <c r="B23" s="28">
        <v>0</v>
      </c>
      <c r="C23" s="28">
        <v>0.3</v>
      </c>
      <c r="D23" s="28">
        <v>0</v>
      </c>
      <c r="E23" s="29"/>
      <c r="F23" s="32">
        <f t="shared" si="0"/>
        <v>0.3</v>
      </c>
      <c r="G23" s="28">
        <v>0.55000000000000004</v>
      </c>
      <c r="H23" s="29" t="str">
        <f t="shared" si="1"/>
        <v>命中</v>
      </c>
      <c r="I23" s="29"/>
      <c r="J23" s="29"/>
      <c r="K23" s="29"/>
    </row>
    <row r="24" spans="1:11" ht="13.5" customHeight="1" x14ac:dyDescent="0.2">
      <c r="A24" s="28">
        <v>1</v>
      </c>
      <c r="B24" s="28">
        <v>0</v>
      </c>
      <c r="C24" s="28">
        <v>0.3</v>
      </c>
      <c r="D24" s="28">
        <v>0</v>
      </c>
      <c r="E24" s="29"/>
      <c r="F24" s="32">
        <f t="shared" si="0"/>
        <v>0.3</v>
      </c>
      <c r="G24" s="28">
        <v>0.57499999999999996</v>
      </c>
      <c r="H24" s="29" t="str">
        <f t="shared" si="1"/>
        <v>命中</v>
      </c>
      <c r="I24" s="29"/>
      <c r="J24" s="29"/>
      <c r="K24" s="29"/>
    </row>
    <row r="25" spans="1:11" ht="13.5" customHeight="1" x14ac:dyDescent="0.2">
      <c r="A25" s="28">
        <v>1</v>
      </c>
      <c r="B25" s="28">
        <v>0</v>
      </c>
      <c r="C25" s="28">
        <v>0.3</v>
      </c>
      <c r="D25" s="28">
        <v>0</v>
      </c>
      <c r="E25" s="29"/>
      <c r="F25" s="32">
        <f t="shared" si="0"/>
        <v>0.3</v>
      </c>
      <c r="G25" s="28">
        <v>0.6</v>
      </c>
      <c r="H25" s="29" t="str">
        <f t="shared" si="1"/>
        <v>命中</v>
      </c>
      <c r="I25" s="29"/>
      <c r="J25" s="29"/>
      <c r="K25" s="29"/>
    </row>
    <row r="26" spans="1:11" ht="13.5" customHeight="1" x14ac:dyDescent="0.2">
      <c r="A26" s="28">
        <v>1</v>
      </c>
      <c r="B26" s="28">
        <v>0</v>
      </c>
      <c r="C26" s="28">
        <v>0.3</v>
      </c>
      <c r="D26" s="28">
        <v>0</v>
      </c>
      <c r="E26" s="29"/>
      <c r="F26" s="32">
        <f t="shared" si="0"/>
        <v>0.3</v>
      </c>
      <c r="G26" s="28">
        <v>0.625</v>
      </c>
      <c r="H26" s="29" t="str">
        <f t="shared" si="1"/>
        <v>命中</v>
      </c>
      <c r="I26" s="29"/>
      <c r="J26" s="29"/>
      <c r="K26" s="29"/>
    </row>
    <row r="27" spans="1:11" ht="13.5" customHeight="1" x14ac:dyDescent="0.2">
      <c r="A27" s="28">
        <v>1</v>
      </c>
      <c r="B27" s="28">
        <v>0</v>
      </c>
      <c r="C27" s="28">
        <v>0.3</v>
      </c>
      <c r="D27" s="28">
        <v>0</v>
      </c>
      <c r="E27" s="29"/>
      <c r="F27" s="32">
        <f t="shared" si="0"/>
        <v>0.3</v>
      </c>
      <c r="G27" s="28">
        <v>0.65</v>
      </c>
      <c r="H27" s="29" t="str">
        <f t="shared" si="1"/>
        <v>命中</v>
      </c>
      <c r="I27" s="29"/>
      <c r="J27" s="29"/>
      <c r="K27" s="29"/>
    </row>
    <row r="28" spans="1:11" ht="13.5" customHeight="1" x14ac:dyDescent="0.2">
      <c r="A28" s="28">
        <v>1</v>
      </c>
      <c r="B28" s="28">
        <v>0</v>
      </c>
      <c r="C28" s="28">
        <v>0.3</v>
      </c>
      <c r="D28" s="28">
        <v>0</v>
      </c>
      <c r="E28" s="29"/>
      <c r="F28" s="32">
        <f t="shared" si="0"/>
        <v>0.3</v>
      </c>
      <c r="G28" s="28">
        <v>0.67500000000000004</v>
      </c>
      <c r="H28" s="29" t="str">
        <f t="shared" si="1"/>
        <v>命中</v>
      </c>
      <c r="I28" s="29"/>
      <c r="J28" s="29"/>
      <c r="K28" s="29"/>
    </row>
    <row r="29" spans="1:11" ht="13.5" customHeight="1" x14ac:dyDescent="0.2">
      <c r="A29" s="28">
        <v>1</v>
      </c>
      <c r="B29" s="28">
        <v>0</v>
      </c>
      <c r="C29" s="28">
        <v>0.3</v>
      </c>
      <c r="D29" s="28">
        <v>0</v>
      </c>
      <c r="E29" s="29"/>
      <c r="F29" s="32">
        <f t="shared" si="0"/>
        <v>0.3</v>
      </c>
      <c r="G29" s="28">
        <v>0.7</v>
      </c>
      <c r="H29" s="29" t="str">
        <f t="shared" si="1"/>
        <v>命中</v>
      </c>
      <c r="I29" s="29"/>
      <c r="J29" s="29"/>
      <c r="K29" s="29"/>
    </row>
    <row r="30" spans="1:11" ht="13.5" customHeight="1" x14ac:dyDescent="0.2">
      <c r="A30" s="28">
        <v>1</v>
      </c>
      <c r="B30" s="28">
        <v>0</v>
      </c>
      <c r="C30" s="28">
        <v>0.3</v>
      </c>
      <c r="D30" s="28">
        <v>0</v>
      </c>
      <c r="E30" s="29"/>
      <c r="F30" s="32">
        <f t="shared" si="0"/>
        <v>0.3</v>
      </c>
      <c r="G30" s="28">
        <v>0.72499999999999998</v>
      </c>
      <c r="H30" s="29" t="str">
        <f t="shared" si="1"/>
        <v>命中</v>
      </c>
      <c r="I30" s="29"/>
      <c r="J30" s="29"/>
      <c r="K30" s="29"/>
    </row>
    <row r="31" spans="1:11" ht="13.5" customHeight="1" x14ac:dyDescent="0.2">
      <c r="A31" s="28">
        <v>1</v>
      </c>
      <c r="B31" s="28">
        <v>0</v>
      </c>
      <c r="C31" s="28">
        <v>0.3</v>
      </c>
      <c r="D31" s="28">
        <v>0</v>
      </c>
      <c r="E31" s="29"/>
      <c r="F31" s="32">
        <f t="shared" si="0"/>
        <v>0.3</v>
      </c>
      <c r="G31" s="28">
        <v>0.75</v>
      </c>
      <c r="H31" s="29" t="str">
        <f t="shared" si="1"/>
        <v>命中</v>
      </c>
      <c r="I31" s="29"/>
      <c r="J31" s="29"/>
      <c r="K31" s="29"/>
    </row>
    <row r="32" spans="1:11" ht="13.5" customHeight="1" x14ac:dyDescent="0.2">
      <c r="A32" s="28">
        <v>1</v>
      </c>
      <c r="B32" s="28">
        <v>0</v>
      </c>
      <c r="C32" s="28">
        <v>0.3</v>
      </c>
      <c r="D32" s="28">
        <v>0</v>
      </c>
      <c r="E32" s="29"/>
      <c r="F32" s="32">
        <f t="shared" si="0"/>
        <v>0.3</v>
      </c>
      <c r="G32" s="28">
        <v>0.77500000000000002</v>
      </c>
      <c r="H32" s="29" t="str">
        <f t="shared" si="1"/>
        <v>命中</v>
      </c>
      <c r="I32" s="29"/>
      <c r="J32" s="29"/>
      <c r="K32" s="29"/>
    </row>
    <row r="33" spans="1:11" ht="13.5" customHeight="1" x14ac:dyDescent="0.2">
      <c r="A33" s="28">
        <v>1</v>
      </c>
      <c r="B33" s="28">
        <v>0</v>
      </c>
      <c r="C33" s="28">
        <v>0.3</v>
      </c>
      <c r="D33" s="28">
        <v>0</v>
      </c>
      <c r="E33" s="29"/>
      <c r="F33" s="32">
        <f t="shared" si="0"/>
        <v>0.3</v>
      </c>
      <c r="G33" s="28">
        <v>0.8</v>
      </c>
      <c r="H33" s="29" t="str">
        <f t="shared" si="1"/>
        <v>命中</v>
      </c>
      <c r="I33" s="29"/>
      <c r="J33" s="29"/>
      <c r="K33" s="29"/>
    </row>
    <row r="34" spans="1:11" ht="13.5" customHeight="1" x14ac:dyDescent="0.2">
      <c r="A34" s="28">
        <v>1</v>
      </c>
      <c r="B34" s="28">
        <v>0</v>
      </c>
      <c r="C34" s="28">
        <v>0.3</v>
      </c>
      <c r="D34" s="28">
        <v>0</v>
      </c>
      <c r="E34" s="29"/>
      <c r="F34" s="32">
        <f t="shared" si="0"/>
        <v>0.3</v>
      </c>
      <c r="G34" s="28">
        <v>0.82499999999999996</v>
      </c>
      <c r="H34" s="29" t="str">
        <f t="shared" si="1"/>
        <v>命中</v>
      </c>
      <c r="I34" s="29"/>
      <c r="J34" s="29"/>
      <c r="K34" s="29"/>
    </row>
    <row r="35" spans="1:11" ht="13.5" customHeight="1" x14ac:dyDescent="0.2">
      <c r="A35" s="28">
        <v>1</v>
      </c>
      <c r="B35" s="28">
        <v>0</v>
      </c>
      <c r="C35" s="28">
        <v>0.3</v>
      </c>
      <c r="D35" s="28">
        <v>0</v>
      </c>
      <c r="E35" s="29"/>
      <c r="F35" s="32">
        <f t="shared" si="0"/>
        <v>0.3</v>
      </c>
      <c r="G35" s="28">
        <v>0.85</v>
      </c>
      <c r="H35" s="29" t="str">
        <f t="shared" si="1"/>
        <v>命中</v>
      </c>
      <c r="I35" s="29"/>
      <c r="J35" s="29"/>
      <c r="K35" s="29"/>
    </row>
    <row r="36" spans="1:11" ht="13.5" customHeight="1" x14ac:dyDescent="0.2">
      <c r="A36" s="28">
        <v>1</v>
      </c>
      <c r="B36" s="28">
        <v>0</v>
      </c>
      <c r="C36" s="28">
        <v>0.3</v>
      </c>
      <c r="D36" s="28">
        <v>0</v>
      </c>
      <c r="E36" s="29"/>
      <c r="F36" s="32">
        <f t="shared" si="0"/>
        <v>0.3</v>
      </c>
      <c r="G36" s="28">
        <v>0.875</v>
      </c>
      <c r="H36" s="29" t="str">
        <f t="shared" si="1"/>
        <v>命中</v>
      </c>
      <c r="I36" s="29"/>
      <c r="J36" s="29"/>
      <c r="K36" s="29"/>
    </row>
    <row r="37" spans="1:11" ht="13.5" customHeight="1" x14ac:dyDescent="0.2">
      <c r="A37" s="28">
        <v>1</v>
      </c>
      <c r="B37" s="28">
        <v>0</v>
      </c>
      <c r="C37" s="28">
        <v>0.3</v>
      </c>
      <c r="D37" s="28">
        <v>0</v>
      </c>
      <c r="E37" s="29"/>
      <c r="F37" s="32">
        <f t="shared" si="0"/>
        <v>0.3</v>
      </c>
      <c r="G37" s="28">
        <v>0.9</v>
      </c>
      <c r="H37" s="29" t="str">
        <f t="shared" si="1"/>
        <v>命中</v>
      </c>
      <c r="I37" s="29"/>
      <c r="J37" s="29"/>
      <c r="K37" s="29"/>
    </row>
    <row r="38" spans="1:11" ht="13.5" customHeight="1" x14ac:dyDescent="0.2">
      <c r="A38" s="28">
        <v>1</v>
      </c>
      <c r="B38" s="28">
        <v>0</v>
      </c>
      <c r="C38" s="28">
        <v>0.3</v>
      </c>
      <c r="D38" s="28">
        <v>0</v>
      </c>
      <c r="E38" s="29"/>
      <c r="F38" s="32">
        <f t="shared" si="0"/>
        <v>0.3</v>
      </c>
      <c r="G38" s="28">
        <v>0.92500000000000004</v>
      </c>
      <c r="H38" s="29" t="str">
        <f t="shared" si="1"/>
        <v>命中</v>
      </c>
      <c r="I38" s="29"/>
      <c r="J38" s="29"/>
      <c r="K38" s="29"/>
    </row>
    <row r="39" spans="1:11" ht="13.5" customHeight="1" x14ac:dyDescent="0.2">
      <c r="A39" s="28">
        <v>1</v>
      </c>
      <c r="B39" s="28">
        <v>0</v>
      </c>
      <c r="C39" s="28">
        <v>0.3</v>
      </c>
      <c r="D39" s="28">
        <v>0</v>
      </c>
      <c r="E39" s="29"/>
      <c r="F39" s="32">
        <f t="shared" si="0"/>
        <v>0.3</v>
      </c>
      <c r="G39" s="28">
        <v>0.95</v>
      </c>
      <c r="H39" s="29" t="str">
        <f t="shared" si="1"/>
        <v>命中</v>
      </c>
      <c r="I39" s="29"/>
      <c r="J39" s="29"/>
      <c r="K39" s="29"/>
    </row>
    <row r="40" spans="1:11" ht="13.5" customHeight="1" x14ac:dyDescent="0.2">
      <c r="A40" s="28">
        <v>1</v>
      </c>
      <c r="B40" s="28">
        <v>0</v>
      </c>
      <c r="C40" s="28">
        <v>0.3</v>
      </c>
      <c r="D40" s="28">
        <v>0</v>
      </c>
      <c r="E40" s="29"/>
      <c r="F40" s="32">
        <f t="shared" si="0"/>
        <v>0.3</v>
      </c>
      <c r="G40" s="28">
        <v>0.97499999999999998</v>
      </c>
      <c r="H40" s="29" t="str">
        <f t="shared" si="1"/>
        <v>命中</v>
      </c>
      <c r="I40" s="29"/>
      <c r="J40" s="29"/>
      <c r="K40" s="29"/>
    </row>
    <row r="41" spans="1:11" ht="13.5" customHeight="1" x14ac:dyDescent="0.2">
      <c r="A41" s="28">
        <v>1</v>
      </c>
      <c r="B41" s="28">
        <v>0</v>
      </c>
      <c r="C41" s="28">
        <v>0.3</v>
      </c>
      <c r="D41" s="28">
        <v>0</v>
      </c>
      <c r="E41" s="29"/>
      <c r="F41" s="32">
        <f t="shared" si="0"/>
        <v>0.3</v>
      </c>
      <c r="G41" s="28">
        <v>1</v>
      </c>
      <c r="H41" s="29" t="str">
        <f t="shared" si="1"/>
        <v>命中</v>
      </c>
      <c r="I41" s="29"/>
      <c r="J41" s="29"/>
      <c r="K4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E29" sqref="E29"/>
    </sheetView>
  </sheetViews>
  <sheetFormatPr defaultColWidth="14.42578125" defaultRowHeight="12.75" customHeight="1" x14ac:dyDescent="0.2"/>
  <cols>
    <col min="1" max="1" width="15.5703125" customWidth="1"/>
    <col min="2" max="2" width="16.85546875" customWidth="1"/>
    <col min="3" max="3" width="4.42578125" customWidth="1"/>
    <col min="4" max="4" width="5.42578125" customWidth="1"/>
    <col min="5" max="5" width="17.28515625" customWidth="1"/>
    <col min="6" max="6" width="4.42578125" customWidth="1"/>
    <col min="7" max="20" width="17.28515625" customWidth="1"/>
  </cols>
  <sheetData>
    <row r="1" spans="1:7" x14ac:dyDescent="0.25">
      <c r="A1" s="9" t="s">
        <v>1</v>
      </c>
      <c r="B1" s="9" t="s">
        <v>30</v>
      </c>
      <c r="C1" s="17" t="s">
        <v>31</v>
      </c>
      <c r="D1" s="18"/>
      <c r="E1" s="19"/>
      <c r="F1" s="18"/>
      <c r="G1" s="50"/>
    </row>
    <row r="2" spans="1:7" x14ac:dyDescent="0.25">
      <c r="A2" s="9" t="s">
        <v>360</v>
      </c>
      <c r="B2" s="9" t="s">
        <v>361</v>
      </c>
      <c r="C2" s="17" t="s">
        <v>362</v>
      </c>
      <c r="D2" s="18"/>
      <c r="E2" s="19"/>
      <c r="F2" s="18"/>
      <c r="G2" s="50"/>
    </row>
    <row r="3" spans="1:7" x14ac:dyDescent="0.25">
      <c r="A3" s="9" t="s">
        <v>363</v>
      </c>
      <c r="B3" s="9" t="s">
        <v>364</v>
      </c>
      <c r="C3" s="17" t="s">
        <v>365</v>
      </c>
      <c r="D3" s="18"/>
      <c r="E3" s="19"/>
      <c r="F3" s="18"/>
      <c r="G3" s="50"/>
    </row>
    <row r="4" spans="1:7" x14ac:dyDescent="0.25">
      <c r="C4" s="18"/>
      <c r="D4" s="18"/>
      <c r="E4" s="19"/>
      <c r="F4" s="18"/>
      <c r="G4" s="50"/>
    </row>
    <row r="5" spans="1:7" x14ac:dyDescent="0.25">
      <c r="A5" s="14" t="s">
        <v>366</v>
      </c>
      <c r="B5" s="14" t="s">
        <v>367</v>
      </c>
      <c r="C5" s="52" t="s">
        <v>368</v>
      </c>
      <c r="D5" s="52" t="s">
        <v>369</v>
      </c>
      <c r="E5" s="54" t="s">
        <v>370</v>
      </c>
      <c r="F5" s="55"/>
      <c r="G5" s="56"/>
    </row>
    <row r="6" spans="1:7" x14ac:dyDescent="0.25">
      <c r="A6" s="14" t="s">
        <v>372</v>
      </c>
      <c r="B6" s="14" t="s">
        <v>373</v>
      </c>
      <c r="C6" s="52" t="s">
        <v>374</v>
      </c>
      <c r="D6" s="52" t="s">
        <v>369</v>
      </c>
      <c r="E6" s="54" t="s">
        <v>375</v>
      </c>
      <c r="F6" s="52" t="s">
        <v>369</v>
      </c>
      <c r="G6" s="66" t="s">
        <v>376</v>
      </c>
    </row>
    <row r="7" spans="1:7" x14ac:dyDescent="0.25">
      <c r="C7" s="18"/>
      <c r="D7" s="18"/>
      <c r="E7" s="19"/>
      <c r="F7" s="18"/>
      <c r="G7" s="50"/>
    </row>
    <row r="8" spans="1:7" x14ac:dyDescent="0.25">
      <c r="F8" s="18"/>
      <c r="G8" s="50"/>
    </row>
    <row r="9" spans="1:7" x14ac:dyDescent="0.25">
      <c r="F9" s="18"/>
      <c r="G9" s="50"/>
    </row>
    <row r="10" spans="1:7" x14ac:dyDescent="0.25">
      <c r="C10" s="18"/>
      <c r="D10" s="18"/>
      <c r="E10" s="19"/>
      <c r="F10" s="18"/>
      <c r="G10" s="50"/>
    </row>
    <row r="11" spans="1:7" x14ac:dyDescent="0.25">
      <c r="C11" s="18"/>
      <c r="D11" s="18"/>
      <c r="E11" s="19"/>
      <c r="F11" s="18"/>
      <c r="G11" s="50"/>
    </row>
    <row r="12" spans="1:7" x14ac:dyDescent="0.25">
      <c r="C12" s="18"/>
      <c r="D12" s="18"/>
      <c r="E12" s="19"/>
      <c r="F12" s="18"/>
      <c r="G12" s="50"/>
    </row>
    <row r="13" spans="1:7" x14ac:dyDescent="0.25">
      <c r="C13" s="18"/>
      <c r="D13" s="18"/>
      <c r="E13" s="19"/>
      <c r="F13" s="18"/>
      <c r="G13" s="50"/>
    </row>
    <row r="14" spans="1:7" x14ac:dyDescent="0.25">
      <c r="C14" s="18"/>
      <c r="D14" s="18"/>
      <c r="E14" s="19"/>
      <c r="F14" s="18"/>
      <c r="G14" s="50"/>
    </row>
    <row r="15" spans="1:7" x14ac:dyDescent="0.25">
      <c r="C15" s="18"/>
      <c r="D15" s="18"/>
      <c r="E15" s="19"/>
      <c r="F15" s="18"/>
      <c r="G15" s="50"/>
    </row>
    <row r="16" spans="1:7" x14ac:dyDescent="0.25">
      <c r="C16" s="18"/>
      <c r="D16" s="18"/>
      <c r="E16" s="19"/>
      <c r="F16" s="18"/>
      <c r="G16" s="50"/>
    </row>
    <row r="17" spans="3:7" x14ac:dyDescent="0.25">
      <c r="C17" s="18"/>
      <c r="D17" s="18"/>
      <c r="E17" s="19"/>
      <c r="F17" s="18"/>
      <c r="G17" s="50"/>
    </row>
    <row r="18" spans="3:7" x14ac:dyDescent="0.25">
      <c r="C18" s="18"/>
      <c r="D18" s="18"/>
      <c r="E18" s="19"/>
      <c r="F18" s="18"/>
      <c r="G18" s="50"/>
    </row>
    <row r="19" spans="3:7" x14ac:dyDescent="0.25">
      <c r="C19" s="18"/>
      <c r="D19" s="18"/>
      <c r="E19" s="19"/>
      <c r="F19" s="18"/>
      <c r="G19" s="50"/>
    </row>
    <row r="20" spans="3:7" x14ac:dyDescent="0.25">
      <c r="C20" s="18"/>
      <c r="D20" s="18"/>
      <c r="E20" s="19"/>
      <c r="F20" s="18"/>
      <c r="G20" s="50"/>
    </row>
    <row r="21" spans="3:7" x14ac:dyDescent="0.25">
      <c r="C21" s="18"/>
      <c r="D21" s="18"/>
      <c r="E21" s="19"/>
      <c r="F21" s="18"/>
      <c r="G21" s="50"/>
    </row>
    <row r="22" spans="3:7" x14ac:dyDescent="0.25">
      <c r="C22" s="18"/>
      <c r="D22" s="18"/>
      <c r="E22" s="19"/>
      <c r="F22" s="18"/>
      <c r="G22" s="50"/>
    </row>
    <row r="23" spans="3:7" x14ac:dyDescent="0.25">
      <c r="C23" s="18"/>
      <c r="D23" s="18"/>
      <c r="E23" s="19"/>
      <c r="F23" s="18"/>
      <c r="G23" s="50"/>
    </row>
    <row r="24" spans="3:7" x14ac:dyDescent="0.25">
      <c r="C24" s="18"/>
      <c r="D24" s="18"/>
      <c r="E24" s="19"/>
      <c r="F24" s="18"/>
      <c r="G24" s="50"/>
    </row>
    <row r="25" spans="3:7" x14ac:dyDescent="0.25">
      <c r="C25" s="18"/>
      <c r="D25" s="18"/>
      <c r="E25" s="19"/>
      <c r="F25" s="18"/>
      <c r="G25" s="50"/>
    </row>
    <row r="26" spans="3:7" x14ac:dyDescent="0.25">
      <c r="C26" s="18"/>
      <c r="D26" s="18"/>
      <c r="E26" s="19"/>
      <c r="F26" s="18"/>
      <c r="G26" s="50"/>
    </row>
    <row r="27" spans="3:7" x14ac:dyDescent="0.25">
      <c r="C27" s="18"/>
      <c r="D27" s="18"/>
      <c r="E27" s="19"/>
      <c r="F27" s="18"/>
      <c r="G27" s="50"/>
    </row>
    <row r="28" spans="3:7" x14ac:dyDescent="0.25">
      <c r="C28" s="18"/>
      <c r="D28" s="18"/>
      <c r="E28" s="19"/>
      <c r="F28" s="18"/>
      <c r="G28" s="50"/>
    </row>
    <row r="29" spans="3:7" x14ac:dyDescent="0.25">
      <c r="C29" s="18"/>
      <c r="D29" s="18"/>
      <c r="E29" s="19"/>
      <c r="F29" s="18"/>
      <c r="G29" s="50"/>
    </row>
    <row r="30" spans="3:7" x14ac:dyDescent="0.25">
      <c r="C30" s="18"/>
      <c r="D30" s="18"/>
      <c r="E30" s="19"/>
      <c r="F30" s="18"/>
      <c r="G30" s="50"/>
    </row>
    <row r="31" spans="3:7" x14ac:dyDescent="0.25">
      <c r="C31" s="18"/>
      <c r="D31" s="18"/>
      <c r="E31" s="19"/>
      <c r="F31" s="18"/>
      <c r="G31" s="50"/>
    </row>
    <row r="32" spans="3:7" x14ac:dyDescent="0.25">
      <c r="C32" s="18"/>
      <c r="D32" s="18"/>
      <c r="E32" s="19"/>
      <c r="F32" s="18"/>
      <c r="G32" s="50"/>
    </row>
    <row r="33" spans="3:7" x14ac:dyDescent="0.25">
      <c r="C33" s="18"/>
      <c r="D33" s="18"/>
      <c r="E33" s="19"/>
      <c r="F33" s="18"/>
      <c r="G33" s="50"/>
    </row>
    <row r="34" spans="3:7" x14ac:dyDescent="0.25">
      <c r="C34" s="18"/>
      <c r="D34" s="18"/>
      <c r="E34" s="19"/>
      <c r="F34" s="18"/>
      <c r="G34" s="50"/>
    </row>
    <row r="35" spans="3:7" x14ac:dyDescent="0.25">
      <c r="C35" s="18"/>
      <c r="D35" s="18"/>
      <c r="E35" s="19"/>
      <c r="F35" s="18"/>
      <c r="G35" s="50"/>
    </row>
    <row r="36" spans="3:7" x14ac:dyDescent="0.25">
      <c r="C36" s="18"/>
      <c r="D36" s="18"/>
      <c r="E36" s="19"/>
      <c r="F36" s="18"/>
      <c r="G36" s="50"/>
    </row>
    <row r="37" spans="3:7" x14ac:dyDescent="0.25">
      <c r="C37" s="18"/>
      <c r="D37" s="18"/>
      <c r="E37" s="19"/>
      <c r="F37" s="18"/>
      <c r="G37" s="50"/>
    </row>
    <row r="38" spans="3:7" x14ac:dyDescent="0.25">
      <c r="C38" s="18"/>
      <c r="D38" s="18"/>
      <c r="E38" s="19"/>
      <c r="F38" s="18"/>
      <c r="G38" s="50"/>
    </row>
    <row r="39" spans="3:7" x14ac:dyDescent="0.25">
      <c r="C39" s="18"/>
      <c r="D39" s="18"/>
      <c r="E39" s="19"/>
      <c r="F39" s="18"/>
      <c r="G39" s="50"/>
    </row>
    <row r="40" spans="3:7" x14ac:dyDescent="0.25">
      <c r="C40" s="18"/>
      <c r="D40" s="18"/>
      <c r="E40" s="19"/>
      <c r="F40" s="18"/>
      <c r="G40" s="50"/>
    </row>
    <row r="41" spans="3:7" x14ac:dyDescent="0.25">
      <c r="C41" s="18"/>
      <c r="D41" s="18"/>
      <c r="E41" s="19"/>
      <c r="F41" s="18"/>
      <c r="G41" s="50"/>
    </row>
    <row r="42" spans="3:7" x14ac:dyDescent="0.25">
      <c r="C42" s="18"/>
      <c r="D42" s="18"/>
      <c r="E42" s="19"/>
      <c r="F42" s="18"/>
      <c r="G42" s="50"/>
    </row>
    <row r="43" spans="3:7" x14ac:dyDescent="0.25">
      <c r="C43" s="18"/>
      <c r="D43" s="18"/>
      <c r="E43" s="19"/>
      <c r="F43" s="18"/>
      <c r="G43" s="50"/>
    </row>
    <row r="44" spans="3:7" x14ac:dyDescent="0.25">
      <c r="C44" s="18"/>
      <c r="D44" s="18"/>
      <c r="E44" s="19"/>
      <c r="F44" s="18"/>
      <c r="G44" s="50"/>
    </row>
    <row r="45" spans="3:7" x14ac:dyDescent="0.25">
      <c r="C45" s="18"/>
      <c r="D45" s="18"/>
      <c r="E45" s="19"/>
      <c r="F45" s="18"/>
      <c r="G45" s="50"/>
    </row>
    <row r="46" spans="3:7" x14ac:dyDescent="0.25">
      <c r="C46" s="18"/>
      <c r="D46" s="18"/>
      <c r="E46" s="19"/>
      <c r="F46" s="18"/>
      <c r="G46" s="50"/>
    </row>
    <row r="47" spans="3:7" x14ac:dyDescent="0.25">
      <c r="C47" s="18"/>
      <c r="D47" s="18"/>
      <c r="E47" s="19"/>
      <c r="F47" s="18"/>
      <c r="G47" s="50"/>
    </row>
    <row r="48" spans="3:7" x14ac:dyDescent="0.25">
      <c r="C48" s="18"/>
      <c r="D48" s="18"/>
      <c r="E48" s="19"/>
      <c r="F48" s="18"/>
      <c r="G48" s="50"/>
    </row>
    <row r="49" spans="3:7" x14ac:dyDescent="0.25">
      <c r="C49" s="18"/>
      <c r="D49" s="18"/>
      <c r="E49" s="19"/>
      <c r="F49" s="18"/>
      <c r="G49" s="50"/>
    </row>
    <row r="50" spans="3:7" x14ac:dyDescent="0.25">
      <c r="C50" s="18"/>
      <c r="D50" s="18"/>
      <c r="E50" s="19"/>
      <c r="F50" s="18"/>
      <c r="G50" s="50"/>
    </row>
    <row r="51" spans="3:7" x14ac:dyDescent="0.25">
      <c r="C51" s="18"/>
      <c r="D51" s="18"/>
      <c r="E51" s="19"/>
      <c r="F51" s="18"/>
      <c r="G51" s="50"/>
    </row>
    <row r="52" spans="3:7" x14ac:dyDescent="0.25">
      <c r="C52" s="18"/>
      <c r="D52" s="18"/>
      <c r="E52" s="19"/>
      <c r="F52" s="18"/>
      <c r="G52" s="50"/>
    </row>
    <row r="53" spans="3:7" x14ac:dyDescent="0.25">
      <c r="C53" s="18"/>
      <c r="D53" s="18"/>
      <c r="E53" s="19"/>
      <c r="F53" s="18"/>
      <c r="G53" s="50"/>
    </row>
    <row r="54" spans="3:7" x14ac:dyDescent="0.25">
      <c r="C54" s="18"/>
      <c r="D54" s="18"/>
      <c r="E54" s="19"/>
      <c r="F54" s="18"/>
      <c r="G54" s="50"/>
    </row>
    <row r="55" spans="3:7" x14ac:dyDescent="0.25">
      <c r="C55" s="18"/>
      <c r="D55" s="18"/>
      <c r="E55" s="19"/>
      <c r="F55" s="18"/>
      <c r="G55" s="50"/>
    </row>
    <row r="56" spans="3:7" x14ac:dyDescent="0.25">
      <c r="C56" s="18"/>
      <c r="D56" s="18"/>
      <c r="E56" s="19"/>
      <c r="F56" s="18"/>
      <c r="G56" s="50"/>
    </row>
    <row r="57" spans="3:7" x14ac:dyDescent="0.25">
      <c r="C57" s="18"/>
      <c r="D57" s="18"/>
      <c r="E57" s="19"/>
      <c r="F57" s="18"/>
      <c r="G57" s="50"/>
    </row>
    <row r="58" spans="3:7" x14ac:dyDescent="0.25">
      <c r="C58" s="18"/>
      <c r="D58" s="18"/>
      <c r="E58" s="19"/>
      <c r="F58" s="18"/>
      <c r="G58" s="50"/>
    </row>
    <row r="59" spans="3:7" x14ac:dyDescent="0.25">
      <c r="C59" s="18"/>
      <c r="D59" s="18"/>
      <c r="E59" s="19"/>
      <c r="F59" s="18"/>
      <c r="G59" s="50"/>
    </row>
    <row r="60" spans="3:7" x14ac:dyDescent="0.25">
      <c r="C60" s="18"/>
      <c r="D60" s="18"/>
      <c r="E60" s="19"/>
      <c r="F60" s="18"/>
      <c r="G60" s="50"/>
    </row>
    <row r="61" spans="3:7" x14ac:dyDescent="0.25">
      <c r="C61" s="18"/>
      <c r="D61" s="18"/>
      <c r="E61" s="19"/>
      <c r="F61" s="18"/>
      <c r="G61" s="50"/>
    </row>
    <row r="62" spans="3:7" x14ac:dyDescent="0.25">
      <c r="C62" s="18"/>
      <c r="D62" s="18"/>
      <c r="E62" s="19"/>
      <c r="F62" s="18"/>
      <c r="G62" s="50"/>
    </row>
    <row r="63" spans="3:7" x14ac:dyDescent="0.25">
      <c r="C63" s="18"/>
      <c r="D63" s="18"/>
      <c r="E63" s="19"/>
      <c r="F63" s="18"/>
      <c r="G63" s="50"/>
    </row>
    <row r="64" spans="3:7" x14ac:dyDescent="0.25">
      <c r="C64" s="18"/>
      <c r="D64" s="18"/>
      <c r="E64" s="19"/>
      <c r="F64" s="18"/>
      <c r="G64" s="50"/>
    </row>
    <row r="65" spans="3:7" x14ac:dyDescent="0.25">
      <c r="C65" s="18"/>
      <c r="D65" s="18"/>
      <c r="E65" s="19"/>
      <c r="F65" s="18"/>
      <c r="G65" s="50"/>
    </row>
    <row r="66" spans="3:7" x14ac:dyDescent="0.25">
      <c r="C66" s="18"/>
      <c r="D66" s="18"/>
      <c r="E66" s="19"/>
      <c r="F66" s="18"/>
      <c r="G66" s="50"/>
    </row>
    <row r="67" spans="3:7" x14ac:dyDescent="0.25">
      <c r="C67" s="18"/>
      <c r="D67" s="18"/>
      <c r="E67" s="19"/>
      <c r="F67" s="18"/>
      <c r="G67" s="50"/>
    </row>
    <row r="68" spans="3:7" x14ac:dyDescent="0.25">
      <c r="C68" s="18"/>
      <c r="D68" s="18"/>
      <c r="E68" s="19"/>
      <c r="F68" s="18"/>
      <c r="G68" s="50"/>
    </row>
    <row r="69" spans="3:7" x14ac:dyDescent="0.25">
      <c r="C69" s="18"/>
      <c r="D69" s="18"/>
      <c r="E69" s="19"/>
      <c r="F69" s="18"/>
      <c r="G69" s="50"/>
    </row>
    <row r="70" spans="3:7" x14ac:dyDescent="0.25">
      <c r="C70" s="18"/>
      <c r="D70" s="18"/>
      <c r="E70" s="19"/>
      <c r="F70" s="18"/>
      <c r="G70" s="50"/>
    </row>
    <row r="71" spans="3:7" x14ac:dyDescent="0.25">
      <c r="C71" s="18"/>
      <c r="D71" s="18"/>
      <c r="E71" s="19"/>
      <c r="F71" s="18"/>
      <c r="G71" s="50"/>
    </row>
    <row r="72" spans="3:7" x14ac:dyDescent="0.25">
      <c r="C72" s="18"/>
      <c r="D72" s="18"/>
      <c r="E72" s="19"/>
      <c r="F72" s="18"/>
      <c r="G72" s="50"/>
    </row>
    <row r="73" spans="3:7" x14ac:dyDescent="0.25">
      <c r="C73" s="18"/>
      <c r="D73" s="18"/>
      <c r="E73" s="19"/>
      <c r="F73" s="18"/>
      <c r="G73" s="50"/>
    </row>
    <row r="74" spans="3:7" x14ac:dyDescent="0.25">
      <c r="C74" s="18"/>
      <c r="D74" s="18"/>
      <c r="E74" s="19"/>
      <c r="F74" s="18"/>
      <c r="G74" s="50"/>
    </row>
    <row r="75" spans="3:7" x14ac:dyDescent="0.25">
      <c r="C75" s="18"/>
      <c r="D75" s="18"/>
      <c r="E75" s="19"/>
      <c r="F75" s="18"/>
      <c r="G75" s="50"/>
    </row>
    <row r="76" spans="3:7" x14ac:dyDescent="0.25">
      <c r="C76" s="18"/>
      <c r="D76" s="18"/>
      <c r="E76" s="19"/>
      <c r="F76" s="18"/>
      <c r="G76" s="50"/>
    </row>
    <row r="77" spans="3:7" x14ac:dyDescent="0.25">
      <c r="C77" s="18"/>
      <c r="D77" s="18"/>
      <c r="E77" s="19"/>
      <c r="F77" s="18"/>
      <c r="G77" s="50"/>
    </row>
    <row r="78" spans="3:7" x14ac:dyDescent="0.25">
      <c r="C78" s="18"/>
      <c r="D78" s="18"/>
      <c r="E78" s="19"/>
      <c r="F78" s="18"/>
      <c r="G78" s="50"/>
    </row>
    <row r="79" spans="3:7" x14ac:dyDescent="0.25">
      <c r="C79" s="18"/>
      <c r="D79" s="18"/>
      <c r="E79" s="19"/>
      <c r="F79" s="18"/>
      <c r="G79" s="50"/>
    </row>
    <row r="80" spans="3:7" x14ac:dyDescent="0.25">
      <c r="C80" s="18"/>
      <c r="D80" s="18"/>
      <c r="E80" s="19"/>
      <c r="F80" s="18"/>
      <c r="G80" s="50"/>
    </row>
    <row r="81" spans="3:7" x14ac:dyDescent="0.25">
      <c r="C81" s="18"/>
      <c r="D81" s="18"/>
      <c r="E81" s="19"/>
      <c r="F81" s="18"/>
      <c r="G81" s="50"/>
    </row>
    <row r="82" spans="3:7" x14ac:dyDescent="0.25">
      <c r="C82" s="18"/>
      <c r="D82" s="18"/>
      <c r="E82" s="19"/>
      <c r="F82" s="18"/>
      <c r="G82" s="50"/>
    </row>
    <row r="83" spans="3:7" x14ac:dyDescent="0.25">
      <c r="C83" s="18"/>
      <c r="D83" s="18"/>
      <c r="E83" s="19"/>
      <c r="F83" s="18"/>
      <c r="G83" s="50"/>
    </row>
    <row r="84" spans="3:7" x14ac:dyDescent="0.25">
      <c r="C84" s="18"/>
      <c r="D84" s="18"/>
      <c r="E84" s="19"/>
      <c r="F84" s="18"/>
      <c r="G84" s="50"/>
    </row>
    <row r="85" spans="3:7" x14ac:dyDescent="0.25">
      <c r="C85" s="18"/>
      <c r="D85" s="18"/>
      <c r="E85" s="19"/>
      <c r="F85" s="18"/>
      <c r="G85" s="50"/>
    </row>
    <row r="86" spans="3:7" x14ac:dyDescent="0.25">
      <c r="C86" s="18"/>
      <c r="D86" s="18"/>
      <c r="E86" s="19"/>
      <c r="F86" s="18"/>
      <c r="G86" s="50"/>
    </row>
    <row r="87" spans="3:7" x14ac:dyDescent="0.25">
      <c r="C87" s="18"/>
      <c r="D87" s="18"/>
      <c r="E87" s="19"/>
      <c r="F87" s="18"/>
      <c r="G87" s="50"/>
    </row>
    <row r="88" spans="3:7" x14ac:dyDescent="0.25">
      <c r="C88" s="18"/>
      <c r="D88" s="18"/>
      <c r="E88" s="19"/>
      <c r="F88" s="18"/>
      <c r="G88" s="50"/>
    </row>
    <row r="89" spans="3:7" x14ac:dyDescent="0.25">
      <c r="C89" s="18"/>
      <c r="D89" s="18"/>
      <c r="E89" s="19"/>
      <c r="F89" s="18"/>
      <c r="G89" s="50"/>
    </row>
    <row r="90" spans="3:7" x14ac:dyDescent="0.25">
      <c r="C90" s="18"/>
      <c r="D90" s="18"/>
      <c r="E90" s="19"/>
      <c r="F90" s="18"/>
      <c r="G90" s="50"/>
    </row>
    <row r="91" spans="3:7" x14ac:dyDescent="0.25">
      <c r="C91" s="18"/>
      <c r="D91" s="18"/>
      <c r="E91" s="19"/>
      <c r="F91" s="18"/>
      <c r="G91" s="50"/>
    </row>
    <row r="92" spans="3:7" x14ac:dyDescent="0.25">
      <c r="C92" s="18"/>
      <c r="D92" s="18"/>
      <c r="E92" s="19"/>
      <c r="F92" s="18"/>
      <c r="G92" s="50"/>
    </row>
    <row r="93" spans="3:7" x14ac:dyDescent="0.25">
      <c r="C93" s="18"/>
      <c r="D93" s="18"/>
      <c r="E93" s="19"/>
      <c r="F93" s="18"/>
      <c r="G93" s="50"/>
    </row>
    <row r="94" spans="3:7" x14ac:dyDescent="0.25">
      <c r="C94" s="18"/>
      <c r="D94" s="18"/>
      <c r="E94" s="19"/>
      <c r="F94" s="18"/>
      <c r="G94" s="50"/>
    </row>
    <row r="95" spans="3:7" x14ac:dyDescent="0.25">
      <c r="C95" s="18"/>
      <c r="D95" s="18"/>
      <c r="E95" s="19"/>
      <c r="F95" s="18"/>
      <c r="G95" s="50"/>
    </row>
    <row r="96" spans="3:7" x14ac:dyDescent="0.25">
      <c r="C96" s="18"/>
      <c r="D96" s="18"/>
      <c r="E96" s="19"/>
      <c r="F96" s="18"/>
      <c r="G96" s="50"/>
    </row>
    <row r="97" spans="3:7" x14ac:dyDescent="0.25">
      <c r="C97" s="18"/>
      <c r="D97" s="18"/>
      <c r="E97" s="19"/>
      <c r="F97" s="18"/>
      <c r="G97" s="50"/>
    </row>
    <row r="98" spans="3:7" x14ac:dyDescent="0.25">
      <c r="C98" s="18"/>
      <c r="D98" s="18"/>
      <c r="E98" s="19"/>
      <c r="F98" s="18"/>
      <c r="G98" s="50"/>
    </row>
    <row r="99" spans="3:7" x14ac:dyDescent="0.25">
      <c r="C99" s="18"/>
      <c r="D99" s="18"/>
      <c r="E99" s="19"/>
      <c r="F99" s="18"/>
      <c r="G99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workbookViewId="0">
      <pane ySplit="1" topLeftCell="A53" activePane="bottomLeft" state="frozen"/>
      <selection pane="bottomLeft" activeCell="N22" sqref="N22"/>
    </sheetView>
  </sheetViews>
  <sheetFormatPr defaultColWidth="14.42578125" defaultRowHeight="12.75" customHeight="1" x14ac:dyDescent="0.2"/>
  <cols>
    <col min="1" max="1" width="11.85546875" customWidth="1"/>
    <col min="2" max="2" width="4.28515625" customWidth="1"/>
    <col min="3" max="3" width="5.28515625" customWidth="1"/>
    <col min="4" max="4" width="4.28515625" customWidth="1"/>
    <col min="5" max="5" width="5.28515625" customWidth="1"/>
    <col min="6" max="27" width="6.140625" customWidth="1"/>
    <col min="28" max="28" width="3.28515625" customWidth="1"/>
    <col min="29" max="35" width="6.140625" customWidth="1"/>
    <col min="36" max="36" width="4.28515625" customWidth="1"/>
    <col min="37" max="38" width="8.85546875" customWidth="1"/>
  </cols>
  <sheetData>
    <row r="1" spans="1:38" ht="13.5" customHeight="1" x14ac:dyDescent="0.2">
      <c r="A1" s="5"/>
      <c r="B1" s="7" t="s">
        <v>20</v>
      </c>
      <c r="C1" s="7" t="s">
        <v>25</v>
      </c>
      <c r="D1" s="7" t="s">
        <v>26</v>
      </c>
      <c r="E1" s="7" t="s">
        <v>27</v>
      </c>
      <c r="F1" s="24" t="s">
        <v>28</v>
      </c>
      <c r="G1" s="24" t="s">
        <v>70</v>
      </c>
      <c r="H1" s="24" t="s">
        <v>71</v>
      </c>
      <c r="I1" s="24" t="s">
        <v>72</v>
      </c>
      <c r="J1" s="24" t="s">
        <v>73</v>
      </c>
      <c r="K1" s="24" t="s">
        <v>74</v>
      </c>
      <c r="L1" s="24" t="s">
        <v>75</v>
      </c>
      <c r="M1" s="24" t="s">
        <v>76</v>
      </c>
      <c r="N1" s="24" t="s">
        <v>77</v>
      </c>
      <c r="O1" s="24" t="s">
        <v>78</v>
      </c>
      <c r="P1" s="24" t="s">
        <v>79</v>
      </c>
      <c r="Q1" s="24" t="s">
        <v>80</v>
      </c>
      <c r="R1" s="24" t="s">
        <v>81</v>
      </c>
      <c r="S1" s="24" t="s">
        <v>82</v>
      </c>
      <c r="T1" s="24" t="s">
        <v>83</v>
      </c>
      <c r="U1" s="24" t="s">
        <v>84</v>
      </c>
      <c r="V1" s="24" t="s">
        <v>85</v>
      </c>
      <c r="W1" s="24" t="s">
        <v>86</v>
      </c>
      <c r="X1" s="24" t="s">
        <v>87</v>
      </c>
      <c r="Y1" s="24" t="s">
        <v>88</v>
      </c>
      <c r="Z1" s="24" t="s">
        <v>89</v>
      </c>
      <c r="AA1" s="24" t="s">
        <v>90</v>
      </c>
      <c r="AB1" s="7" t="s">
        <v>91</v>
      </c>
      <c r="AC1" s="7" t="s">
        <v>92</v>
      </c>
      <c r="AD1" s="7" t="s">
        <v>93</v>
      </c>
      <c r="AE1" s="7" t="s">
        <v>94</v>
      </c>
      <c r="AF1" s="7" t="s">
        <v>86</v>
      </c>
      <c r="AG1" s="7" t="s">
        <v>95</v>
      </c>
      <c r="AH1" s="7" t="s">
        <v>96</v>
      </c>
      <c r="AI1" s="7" t="s">
        <v>97</v>
      </c>
      <c r="AJ1" s="42"/>
      <c r="AK1" s="43"/>
      <c r="AL1" s="43"/>
    </row>
    <row r="2" spans="1:38" ht="13.5" customHeight="1" x14ac:dyDescent="0.2">
      <c r="A2" s="44" t="s">
        <v>19</v>
      </c>
      <c r="B2" s="46">
        <v>1</v>
      </c>
      <c r="C2" s="48"/>
      <c r="D2" s="48"/>
      <c r="E2" s="48"/>
      <c r="F2" s="46">
        <v>1</v>
      </c>
      <c r="G2" s="48"/>
      <c r="H2" s="46">
        <v>1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77"/>
      <c r="AC2" s="48"/>
      <c r="AD2" s="48"/>
      <c r="AE2" s="48"/>
      <c r="AF2" s="48"/>
      <c r="AG2" s="48"/>
      <c r="AH2" s="48"/>
      <c r="AI2" s="48"/>
      <c r="AJ2" s="48">
        <f t="shared" ref="AJ2:AJ80" si="0">SUM(B2:AI2)</f>
        <v>3</v>
      </c>
      <c r="AK2" s="48"/>
      <c r="AL2" s="48"/>
    </row>
    <row r="3" spans="1:38" ht="13.5" customHeight="1" x14ac:dyDescent="0.2">
      <c r="A3" s="44" t="s">
        <v>462</v>
      </c>
      <c r="B3" s="46">
        <v>1</v>
      </c>
      <c r="C3" s="46">
        <v>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77"/>
      <c r="AC3" s="48"/>
      <c r="AD3" s="48"/>
      <c r="AE3" s="48"/>
      <c r="AF3" s="48"/>
      <c r="AG3" s="48"/>
      <c r="AH3" s="48"/>
      <c r="AI3" s="48"/>
      <c r="AJ3" s="48">
        <f t="shared" si="0"/>
        <v>2</v>
      </c>
      <c r="AK3" s="48"/>
      <c r="AL3" s="48"/>
    </row>
    <row r="4" spans="1:38" ht="13.5" customHeight="1" x14ac:dyDescent="0.2">
      <c r="A4" s="44" t="s">
        <v>22</v>
      </c>
      <c r="B4" s="46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77"/>
      <c r="AC4" s="46">
        <v>1</v>
      </c>
      <c r="AD4" s="48"/>
      <c r="AE4" s="48"/>
      <c r="AF4" s="48"/>
      <c r="AG4" s="48"/>
      <c r="AH4" s="48"/>
      <c r="AI4" s="48"/>
      <c r="AJ4" s="48">
        <f t="shared" si="0"/>
        <v>2</v>
      </c>
      <c r="AK4" s="48"/>
      <c r="AL4" s="48"/>
    </row>
    <row r="5" spans="1:38" ht="13.5" customHeight="1" x14ac:dyDescent="0.2">
      <c r="A5" s="44" t="s">
        <v>23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77"/>
      <c r="AC5" s="48"/>
      <c r="AD5" s="48"/>
      <c r="AE5" s="46">
        <v>1</v>
      </c>
      <c r="AF5" s="48"/>
      <c r="AG5" s="48"/>
      <c r="AH5" s="48"/>
      <c r="AI5" s="48"/>
      <c r="AJ5" s="80">
        <f t="shared" si="0"/>
        <v>1</v>
      </c>
      <c r="AK5" s="48"/>
      <c r="AL5" s="48"/>
    </row>
    <row r="6" spans="1:38" ht="13.5" customHeight="1" x14ac:dyDescent="0.2">
      <c r="A6" s="44" t="s">
        <v>664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6">
        <v>1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77"/>
      <c r="AC6" s="48"/>
      <c r="AD6" s="48"/>
      <c r="AE6" s="48"/>
      <c r="AF6" s="48"/>
      <c r="AG6" s="48"/>
      <c r="AH6" s="48"/>
      <c r="AI6" s="48"/>
      <c r="AJ6" s="80">
        <f t="shared" si="0"/>
        <v>1</v>
      </c>
      <c r="AK6" s="48"/>
      <c r="AL6" s="48"/>
    </row>
    <row r="7" spans="1:38" ht="13.5" customHeight="1" x14ac:dyDescent="0.2">
      <c r="A7" s="44" t="s">
        <v>673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6">
        <v>1</v>
      </c>
      <c r="O7" s="48"/>
      <c r="P7" s="48"/>
      <c r="Q7" s="48"/>
      <c r="R7" s="48"/>
      <c r="S7" s="48"/>
      <c r="T7" s="48"/>
      <c r="U7" s="48"/>
      <c r="V7" s="46">
        <v>1</v>
      </c>
      <c r="W7" s="48"/>
      <c r="X7" s="48"/>
      <c r="Y7" s="48"/>
      <c r="Z7" s="48"/>
      <c r="AA7" s="48"/>
      <c r="AB7" s="77"/>
      <c r="AC7" s="48"/>
      <c r="AD7" s="48"/>
      <c r="AE7" s="48"/>
      <c r="AF7" s="48"/>
      <c r="AG7" s="48"/>
      <c r="AH7" s="48"/>
      <c r="AI7" s="48"/>
      <c r="AJ7" s="48">
        <f t="shared" si="0"/>
        <v>2</v>
      </c>
      <c r="AK7" s="48"/>
      <c r="AL7" s="48"/>
    </row>
    <row r="8" spans="1:38" ht="13.5" customHeight="1" x14ac:dyDescent="0.2">
      <c r="A8" s="5"/>
      <c r="B8" s="48">
        <f t="shared" ref="B8:AI8" si="1">SUM(B2:B7)</f>
        <v>3</v>
      </c>
      <c r="C8" s="80">
        <f t="shared" si="1"/>
        <v>1</v>
      </c>
      <c r="D8" s="80">
        <f t="shared" si="1"/>
        <v>0</v>
      </c>
      <c r="E8" s="80">
        <f t="shared" si="1"/>
        <v>0</v>
      </c>
      <c r="F8" s="80">
        <f t="shared" si="1"/>
        <v>1</v>
      </c>
      <c r="G8" s="80">
        <f t="shared" si="1"/>
        <v>0</v>
      </c>
      <c r="H8" s="80">
        <f t="shared" si="1"/>
        <v>1</v>
      </c>
      <c r="I8" s="80">
        <f t="shared" si="1"/>
        <v>0</v>
      </c>
      <c r="J8" s="80">
        <f t="shared" si="1"/>
        <v>0</v>
      </c>
      <c r="K8" s="80">
        <f t="shared" si="1"/>
        <v>0</v>
      </c>
      <c r="L8" s="80">
        <f t="shared" si="1"/>
        <v>0</v>
      </c>
      <c r="M8" s="80">
        <f t="shared" si="1"/>
        <v>0</v>
      </c>
      <c r="N8" s="80">
        <f t="shared" si="1"/>
        <v>1</v>
      </c>
      <c r="O8" s="80">
        <f t="shared" si="1"/>
        <v>1</v>
      </c>
      <c r="P8" s="80">
        <f t="shared" si="1"/>
        <v>0</v>
      </c>
      <c r="Q8" s="80">
        <f t="shared" si="1"/>
        <v>0</v>
      </c>
      <c r="R8" s="80">
        <f t="shared" si="1"/>
        <v>0</v>
      </c>
      <c r="S8" s="80">
        <f t="shared" si="1"/>
        <v>0</v>
      </c>
      <c r="T8" s="80">
        <f t="shared" si="1"/>
        <v>0</v>
      </c>
      <c r="U8" s="80">
        <f t="shared" si="1"/>
        <v>0</v>
      </c>
      <c r="V8" s="80">
        <f t="shared" si="1"/>
        <v>1</v>
      </c>
      <c r="W8" s="80">
        <f t="shared" si="1"/>
        <v>0</v>
      </c>
      <c r="X8" s="80">
        <f t="shared" si="1"/>
        <v>0</v>
      </c>
      <c r="Y8" s="80">
        <f t="shared" si="1"/>
        <v>0</v>
      </c>
      <c r="Z8" s="80">
        <f t="shared" si="1"/>
        <v>0</v>
      </c>
      <c r="AA8" s="80">
        <f t="shared" si="1"/>
        <v>0</v>
      </c>
      <c r="AB8" s="80">
        <f t="shared" si="1"/>
        <v>0</v>
      </c>
      <c r="AC8" s="80">
        <f t="shared" si="1"/>
        <v>1</v>
      </c>
      <c r="AD8" s="80">
        <f t="shared" si="1"/>
        <v>0</v>
      </c>
      <c r="AE8" s="80">
        <f t="shared" si="1"/>
        <v>1</v>
      </c>
      <c r="AF8" s="80">
        <f t="shared" si="1"/>
        <v>0</v>
      </c>
      <c r="AG8" s="80">
        <f t="shared" si="1"/>
        <v>0</v>
      </c>
      <c r="AH8" s="80">
        <f t="shared" si="1"/>
        <v>0</v>
      </c>
      <c r="AI8" s="80">
        <f t="shared" si="1"/>
        <v>0</v>
      </c>
      <c r="AJ8" s="80">
        <f t="shared" si="0"/>
        <v>11</v>
      </c>
      <c r="AK8" s="48"/>
      <c r="AL8" s="48"/>
    </row>
    <row r="9" spans="1:38" ht="13.5" customHeight="1" x14ac:dyDescent="0.2">
      <c r="A9" s="90" t="s">
        <v>714</v>
      </c>
      <c r="B9" s="91"/>
      <c r="C9" s="92">
        <v>1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77"/>
      <c r="AC9" s="91"/>
      <c r="AD9" s="91"/>
      <c r="AE9" s="91"/>
      <c r="AF9" s="91"/>
      <c r="AG9" s="91"/>
      <c r="AH9" s="91"/>
      <c r="AI9" s="91"/>
      <c r="AJ9" s="80">
        <f t="shared" si="0"/>
        <v>1</v>
      </c>
      <c r="AK9" s="91"/>
      <c r="AL9" s="91"/>
    </row>
    <row r="10" spans="1:38" ht="13.5" customHeight="1" x14ac:dyDescent="0.2">
      <c r="A10" s="90" t="s">
        <v>99</v>
      </c>
      <c r="B10" s="92">
        <v>1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77"/>
      <c r="AC10" s="91"/>
      <c r="AD10" s="92">
        <v>1</v>
      </c>
      <c r="AE10" s="91"/>
      <c r="AF10" s="91"/>
      <c r="AG10" s="91"/>
      <c r="AH10" s="91"/>
      <c r="AI10" s="91"/>
      <c r="AJ10" s="48">
        <f t="shared" si="0"/>
        <v>2</v>
      </c>
      <c r="AK10" s="91"/>
      <c r="AL10" s="91"/>
    </row>
    <row r="11" spans="1:38" ht="13.5" customHeight="1" x14ac:dyDescent="0.2">
      <c r="A11" s="90" t="s">
        <v>716</v>
      </c>
      <c r="B11" s="92">
        <v>1</v>
      </c>
      <c r="C11" s="92">
        <v>1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>
        <v>1</v>
      </c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77"/>
      <c r="AC11" s="91"/>
      <c r="AD11" s="91"/>
      <c r="AE11" s="91"/>
      <c r="AF11" s="91"/>
      <c r="AG11" s="91"/>
      <c r="AH11" s="91"/>
      <c r="AI11" s="91"/>
      <c r="AJ11" s="48">
        <f t="shared" si="0"/>
        <v>3</v>
      </c>
      <c r="AK11" s="91"/>
      <c r="AL11" s="91"/>
    </row>
    <row r="12" spans="1:38" ht="13.5" customHeight="1" x14ac:dyDescent="0.2">
      <c r="A12" s="90" t="s">
        <v>718</v>
      </c>
      <c r="B12" s="91"/>
      <c r="C12" s="91"/>
      <c r="D12" s="92">
        <v>1</v>
      </c>
      <c r="E12" s="91"/>
      <c r="F12" s="91"/>
      <c r="G12" s="92">
        <v>1</v>
      </c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2">
        <v>1</v>
      </c>
      <c r="S12" s="91"/>
      <c r="T12" s="91"/>
      <c r="U12" s="91"/>
      <c r="V12" s="91"/>
      <c r="W12" s="91"/>
      <c r="X12" s="91"/>
      <c r="Y12" s="91"/>
      <c r="Z12" s="91"/>
      <c r="AA12" s="91"/>
      <c r="AB12" s="77"/>
      <c r="AC12" s="91"/>
      <c r="AD12" s="91"/>
      <c r="AE12" s="91"/>
      <c r="AF12" s="91"/>
      <c r="AG12" s="91"/>
      <c r="AH12" s="91"/>
      <c r="AI12" s="91"/>
      <c r="AJ12" s="48">
        <f t="shared" si="0"/>
        <v>3</v>
      </c>
      <c r="AK12" s="91"/>
      <c r="AL12" s="91"/>
    </row>
    <row r="13" spans="1:38" ht="13.5" customHeight="1" x14ac:dyDescent="0.2">
      <c r="A13" s="90" t="s">
        <v>102</v>
      </c>
      <c r="B13" s="92">
        <v>1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77"/>
      <c r="AC13" s="91"/>
      <c r="AD13" s="91"/>
      <c r="AE13" s="92">
        <v>1</v>
      </c>
      <c r="AF13" s="91"/>
      <c r="AG13" s="91"/>
      <c r="AH13" s="91"/>
      <c r="AI13" s="91"/>
      <c r="AJ13" s="48">
        <f t="shared" si="0"/>
        <v>2</v>
      </c>
      <c r="AK13" s="91"/>
      <c r="AL13" s="91"/>
    </row>
    <row r="14" spans="1:38" ht="13.5" customHeight="1" x14ac:dyDescent="0.2">
      <c r="A14" s="90" t="s">
        <v>720</v>
      </c>
      <c r="B14" s="91"/>
      <c r="C14" s="91"/>
      <c r="D14" s="91"/>
      <c r="E14" s="92">
        <v>0</v>
      </c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2">
        <v>1</v>
      </c>
      <c r="Z14" s="91"/>
      <c r="AA14" s="91"/>
      <c r="AB14" s="77"/>
      <c r="AC14" s="91"/>
      <c r="AD14" s="91"/>
      <c r="AE14" s="91"/>
      <c r="AF14" s="91"/>
      <c r="AG14" s="91"/>
      <c r="AH14" s="91"/>
      <c r="AI14" s="91"/>
      <c r="AJ14" s="80">
        <f t="shared" si="0"/>
        <v>1</v>
      </c>
      <c r="AK14" s="91"/>
      <c r="AL14" s="91"/>
    </row>
    <row r="15" spans="1:38" ht="13.5" customHeight="1" x14ac:dyDescent="0.2">
      <c r="A15" s="5"/>
      <c r="B15" s="91">
        <f t="shared" ref="B15:AI15" si="2">SUM(B9:B14)</f>
        <v>3</v>
      </c>
      <c r="C15" s="91">
        <f t="shared" si="2"/>
        <v>2</v>
      </c>
      <c r="D15" s="100">
        <f t="shared" si="2"/>
        <v>1</v>
      </c>
      <c r="E15" s="100">
        <f t="shared" si="2"/>
        <v>0</v>
      </c>
      <c r="F15" s="100">
        <f t="shared" si="2"/>
        <v>0</v>
      </c>
      <c r="G15" s="100">
        <f t="shared" si="2"/>
        <v>1</v>
      </c>
      <c r="H15" s="100">
        <f t="shared" si="2"/>
        <v>0</v>
      </c>
      <c r="I15" s="100">
        <f t="shared" si="2"/>
        <v>0</v>
      </c>
      <c r="J15" s="100">
        <f t="shared" si="2"/>
        <v>0</v>
      </c>
      <c r="K15" s="100">
        <f t="shared" si="2"/>
        <v>0</v>
      </c>
      <c r="L15" s="100">
        <f t="shared" si="2"/>
        <v>0</v>
      </c>
      <c r="M15" s="100">
        <f t="shared" si="2"/>
        <v>0</v>
      </c>
      <c r="N15" s="100">
        <f t="shared" si="2"/>
        <v>0</v>
      </c>
      <c r="O15" s="100">
        <f t="shared" si="2"/>
        <v>0</v>
      </c>
      <c r="P15" s="100">
        <f t="shared" si="2"/>
        <v>0</v>
      </c>
      <c r="Q15" s="100">
        <f t="shared" si="2"/>
        <v>1</v>
      </c>
      <c r="R15" s="100">
        <f t="shared" si="2"/>
        <v>1</v>
      </c>
      <c r="S15" s="100">
        <f t="shared" si="2"/>
        <v>0</v>
      </c>
      <c r="T15" s="100">
        <f t="shared" si="2"/>
        <v>0</v>
      </c>
      <c r="U15" s="100">
        <f t="shared" si="2"/>
        <v>0</v>
      </c>
      <c r="V15" s="100">
        <f t="shared" si="2"/>
        <v>0</v>
      </c>
      <c r="W15" s="100">
        <f t="shared" si="2"/>
        <v>0</v>
      </c>
      <c r="X15" s="100">
        <f t="shared" si="2"/>
        <v>0</v>
      </c>
      <c r="Y15" s="100">
        <f t="shared" si="2"/>
        <v>1</v>
      </c>
      <c r="Z15" s="100">
        <f t="shared" si="2"/>
        <v>0</v>
      </c>
      <c r="AA15" s="100">
        <f t="shared" si="2"/>
        <v>0</v>
      </c>
      <c r="AB15" s="100">
        <f t="shared" si="2"/>
        <v>0</v>
      </c>
      <c r="AC15" s="100">
        <f t="shared" si="2"/>
        <v>0</v>
      </c>
      <c r="AD15" s="100">
        <f t="shared" si="2"/>
        <v>1</v>
      </c>
      <c r="AE15" s="100">
        <f t="shared" si="2"/>
        <v>1</v>
      </c>
      <c r="AF15" s="100">
        <f t="shared" si="2"/>
        <v>0</v>
      </c>
      <c r="AG15" s="100">
        <f t="shared" si="2"/>
        <v>0</v>
      </c>
      <c r="AH15" s="100">
        <f t="shared" si="2"/>
        <v>0</v>
      </c>
      <c r="AI15" s="100">
        <f t="shared" si="2"/>
        <v>0</v>
      </c>
      <c r="AJ15" s="80">
        <f t="shared" si="0"/>
        <v>12</v>
      </c>
      <c r="AK15" s="91"/>
      <c r="AL15" s="91"/>
    </row>
    <row r="16" spans="1:38" ht="13.5" customHeight="1" x14ac:dyDescent="0.2">
      <c r="A16" s="113" t="s">
        <v>296</v>
      </c>
      <c r="B16" s="114"/>
      <c r="C16" s="114"/>
      <c r="D16" s="24">
        <v>1</v>
      </c>
      <c r="E16" s="24">
        <v>1</v>
      </c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77"/>
      <c r="AC16" s="114"/>
      <c r="AD16" s="114"/>
      <c r="AE16" s="114"/>
      <c r="AF16" s="114"/>
      <c r="AG16" s="114"/>
      <c r="AH16" s="114"/>
      <c r="AI16" s="114"/>
      <c r="AJ16" s="48">
        <f t="shared" si="0"/>
        <v>2</v>
      </c>
      <c r="AK16" s="114"/>
      <c r="AL16" s="114"/>
    </row>
    <row r="17" spans="1:38" ht="13.5" customHeight="1" x14ac:dyDescent="0.2">
      <c r="A17" s="113" t="s">
        <v>118</v>
      </c>
      <c r="B17" s="114"/>
      <c r="C17" s="114"/>
      <c r="D17" s="114"/>
      <c r="E17" s="24">
        <v>1</v>
      </c>
      <c r="F17" s="114"/>
      <c r="G17" s="24">
        <v>1</v>
      </c>
      <c r="H17" s="114"/>
      <c r="I17" s="114"/>
      <c r="J17" s="114"/>
      <c r="K17" s="114"/>
      <c r="L17" s="114"/>
      <c r="M17" s="24">
        <v>1</v>
      </c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77"/>
      <c r="AC17" s="114"/>
      <c r="AD17" s="114"/>
      <c r="AE17" s="114"/>
      <c r="AF17" s="114"/>
      <c r="AG17" s="114"/>
      <c r="AH17" s="114"/>
      <c r="AI17" s="114"/>
      <c r="AJ17" s="48">
        <f t="shared" si="0"/>
        <v>3</v>
      </c>
      <c r="AK17" s="114"/>
      <c r="AL17" s="114"/>
    </row>
    <row r="18" spans="1:38" ht="13.5" customHeight="1" x14ac:dyDescent="0.2">
      <c r="A18" s="113" t="s">
        <v>765</v>
      </c>
      <c r="B18" s="114"/>
      <c r="C18" s="114"/>
      <c r="D18" s="24">
        <v>1</v>
      </c>
      <c r="E18" s="24">
        <v>1</v>
      </c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77"/>
      <c r="AC18" s="114"/>
      <c r="AD18" s="114"/>
      <c r="AE18" s="114"/>
      <c r="AF18" s="114"/>
      <c r="AG18" s="114"/>
      <c r="AH18" s="114"/>
      <c r="AI18" s="114"/>
      <c r="AJ18" s="48">
        <f t="shared" si="0"/>
        <v>2</v>
      </c>
      <c r="AK18" s="114"/>
      <c r="AL18" s="114"/>
    </row>
    <row r="19" spans="1:38" ht="13.5" customHeight="1" x14ac:dyDescent="0.2">
      <c r="A19" s="113" t="s">
        <v>125</v>
      </c>
      <c r="B19" s="114"/>
      <c r="C19" s="114"/>
      <c r="D19" s="24">
        <v>1</v>
      </c>
      <c r="E19" s="114"/>
      <c r="F19" s="114"/>
      <c r="G19" s="114"/>
      <c r="H19" s="114"/>
      <c r="I19" s="114"/>
      <c r="J19" s="114"/>
      <c r="K19" s="114"/>
      <c r="L19" s="114"/>
      <c r="M19" s="114"/>
      <c r="N19" s="24">
        <v>1</v>
      </c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77"/>
      <c r="AC19" s="114"/>
      <c r="AD19" s="114"/>
      <c r="AE19" s="114"/>
      <c r="AF19" s="114"/>
      <c r="AG19" s="114"/>
      <c r="AH19" s="114"/>
      <c r="AI19" s="114"/>
      <c r="AJ19" s="48">
        <f t="shared" si="0"/>
        <v>2</v>
      </c>
      <c r="AK19" s="114"/>
      <c r="AL19" s="114"/>
    </row>
    <row r="20" spans="1:38" ht="13.5" customHeight="1" x14ac:dyDescent="0.2">
      <c r="A20" s="113" t="s">
        <v>127</v>
      </c>
      <c r="B20" s="114"/>
      <c r="C20" s="114"/>
      <c r="D20" s="114"/>
      <c r="E20" s="24">
        <v>1</v>
      </c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24">
        <v>1</v>
      </c>
      <c r="W20" s="114"/>
      <c r="X20" s="114"/>
      <c r="Y20" s="114"/>
      <c r="Z20" s="114"/>
      <c r="AA20" s="114"/>
      <c r="AB20" s="77"/>
      <c r="AC20" s="114"/>
      <c r="AD20" s="114"/>
      <c r="AE20" s="114"/>
      <c r="AF20" s="114"/>
      <c r="AG20" s="114"/>
      <c r="AH20" s="114"/>
      <c r="AI20" s="114"/>
      <c r="AJ20" s="48">
        <f t="shared" si="0"/>
        <v>2</v>
      </c>
      <c r="AK20" s="114"/>
      <c r="AL20" s="114"/>
    </row>
    <row r="21" spans="1:38" ht="13.5" customHeight="1" x14ac:dyDescent="0.2">
      <c r="A21" s="5"/>
      <c r="B21" s="120">
        <f t="shared" ref="B21:AI21" si="3">SUM(B16:B20)</f>
        <v>0</v>
      </c>
      <c r="C21" s="120">
        <f t="shared" si="3"/>
        <v>0</v>
      </c>
      <c r="D21" s="114">
        <f t="shared" si="3"/>
        <v>3</v>
      </c>
      <c r="E21" s="114">
        <f t="shared" si="3"/>
        <v>4</v>
      </c>
      <c r="F21" s="120">
        <f t="shared" si="3"/>
        <v>0</v>
      </c>
      <c r="G21" s="120">
        <f t="shared" si="3"/>
        <v>1</v>
      </c>
      <c r="H21" s="120">
        <f t="shared" si="3"/>
        <v>0</v>
      </c>
      <c r="I21" s="120">
        <f t="shared" si="3"/>
        <v>0</v>
      </c>
      <c r="J21" s="120">
        <f t="shared" si="3"/>
        <v>0</v>
      </c>
      <c r="K21" s="120">
        <f t="shared" si="3"/>
        <v>0</v>
      </c>
      <c r="L21" s="120">
        <f t="shared" si="3"/>
        <v>0</v>
      </c>
      <c r="M21" s="120">
        <f t="shared" si="3"/>
        <v>1</v>
      </c>
      <c r="N21" s="120">
        <f t="shared" si="3"/>
        <v>1</v>
      </c>
      <c r="O21" s="120">
        <f t="shared" si="3"/>
        <v>0</v>
      </c>
      <c r="P21" s="120">
        <f t="shared" si="3"/>
        <v>0</v>
      </c>
      <c r="Q21" s="120">
        <f t="shared" si="3"/>
        <v>0</v>
      </c>
      <c r="R21" s="120">
        <f t="shared" si="3"/>
        <v>0</v>
      </c>
      <c r="S21" s="120">
        <f t="shared" si="3"/>
        <v>0</v>
      </c>
      <c r="T21" s="120">
        <f t="shared" si="3"/>
        <v>0</v>
      </c>
      <c r="U21" s="120">
        <f t="shared" si="3"/>
        <v>0</v>
      </c>
      <c r="V21" s="120">
        <f t="shared" si="3"/>
        <v>1</v>
      </c>
      <c r="W21" s="120">
        <f t="shared" si="3"/>
        <v>0</v>
      </c>
      <c r="X21" s="120">
        <f t="shared" si="3"/>
        <v>0</v>
      </c>
      <c r="Y21" s="120">
        <f t="shared" si="3"/>
        <v>0</v>
      </c>
      <c r="Z21" s="120">
        <f t="shared" si="3"/>
        <v>0</v>
      </c>
      <c r="AA21" s="120">
        <f t="shared" si="3"/>
        <v>0</v>
      </c>
      <c r="AB21" s="120">
        <f t="shared" si="3"/>
        <v>0</v>
      </c>
      <c r="AC21" s="120">
        <f t="shared" si="3"/>
        <v>0</v>
      </c>
      <c r="AD21" s="120">
        <f t="shared" si="3"/>
        <v>0</v>
      </c>
      <c r="AE21" s="120">
        <f t="shared" si="3"/>
        <v>0</v>
      </c>
      <c r="AF21" s="120">
        <f t="shared" si="3"/>
        <v>0</v>
      </c>
      <c r="AG21" s="120">
        <f t="shared" si="3"/>
        <v>0</v>
      </c>
      <c r="AH21" s="120">
        <f t="shared" si="3"/>
        <v>0</v>
      </c>
      <c r="AI21" s="120">
        <f t="shared" si="3"/>
        <v>0</v>
      </c>
      <c r="AJ21" s="80">
        <f t="shared" si="0"/>
        <v>11</v>
      </c>
      <c r="AK21" s="114"/>
      <c r="AL21" s="114"/>
    </row>
    <row r="22" spans="1:38" ht="13.5" customHeight="1" x14ac:dyDescent="0.2">
      <c r="A22" s="127" t="s">
        <v>128</v>
      </c>
      <c r="B22" s="134"/>
      <c r="C22" s="134"/>
      <c r="D22" s="135">
        <v>1</v>
      </c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77"/>
      <c r="AC22" s="134"/>
      <c r="AD22" s="134"/>
      <c r="AE22" s="134"/>
      <c r="AF22" s="134"/>
      <c r="AG22" s="134"/>
      <c r="AH22" s="134"/>
      <c r="AI22" s="134"/>
      <c r="AJ22" s="80">
        <f t="shared" si="0"/>
        <v>1</v>
      </c>
      <c r="AK22" s="134"/>
      <c r="AL22" s="134"/>
    </row>
    <row r="23" spans="1:38" ht="13.5" customHeight="1" x14ac:dyDescent="0.2">
      <c r="A23" s="127" t="s">
        <v>342</v>
      </c>
      <c r="B23" s="134"/>
      <c r="C23" s="134"/>
      <c r="D23" s="135">
        <v>1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5">
        <v>1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77"/>
      <c r="AC23" s="134"/>
      <c r="AD23" s="134"/>
      <c r="AE23" s="134"/>
      <c r="AF23" s="134"/>
      <c r="AG23" s="134"/>
      <c r="AH23" s="134"/>
      <c r="AI23" s="134"/>
      <c r="AJ23" s="48">
        <f t="shared" si="0"/>
        <v>2</v>
      </c>
      <c r="AK23" s="134"/>
      <c r="AL23" s="134"/>
    </row>
    <row r="24" spans="1:38" ht="13.5" customHeight="1" x14ac:dyDescent="0.2">
      <c r="A24" s="127" t="s">
        <v>313</v>
      </c>
      <c r="B24" s="134"/>
      <c r="C24" s="134"/>
      <c r="D24" s="135">
        <v>1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5">
        <v>1</v>
      </c>
      <c r="X24" s="135">
        <v>1</v>
      </c>
      <c r="Y24" s="134"/>
      <c r="Z24" s="134"/>
      <c r="AA24" s="134"/>
      <c r="AB24" s="77"/>
      <c r="AC24" s="134"/>
      <c r="AD24" s="134"/>
      <c r="AE24" s="134"/>
      <c r="AF24" s="134"/>
      <c r="AG24" s="134"/>
      <c r="AH24" s="134"/>
      <c r="AI24" s="134"/>
      <c r="AJ24" s="48">
        <f t="shared" si="0"/>
        <v>3</v>
      </c>
      <c r="AK24" s="134"/>
      <c r="AL24" s="134"/>
    </row>
    <row r="25" spans="1:38" ht="13.5" customHeight="1" x14ac:dyDescent="0.2">
      <c r="A25" s="127" t="s">
        <v>314</v>
      </c>
      <c r="B25" s="134"/>
      <c r="C25" s="134"/>
      <c r="D25" s="134"/>
      <c r="E25" s="134"/>
      <c r="F25" s="134"/>
      <c r="G25" s="134"/>
      <c r="H25" s="134"/>
      <c r="I25" s="135">
        <v>1</v>
      </c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5">
        <v>1</v>
      </c>
      <c r="U25" s="134"/>
      <c r="V25" s="134"/>
      <c r="W25" s="134"/>
      <c r="X25" s="134"/>
      <c r="Y25" s="134"/>
      <c r="Z25" s="134"/>
      <c r="AA25" s="134"/>
      <c r="AB25" s="77"/>
      <c r="AC25" s="134"/>
      <c r="AD25" s="134"/>
      <c r="AE25" s="134"/>
      <c r="AF25" s="134"/>
      <c r="AG25" s="134"/>
      <c r="AH25" s="134"/>
      <c r="AI25" s="134"/>
      <c r="AJ25" s="48">
        <f t="shared" si="0"/>
        <v>2</v>
      </c>
      <c r="AK25" s="134"/>
      <c r="AL25" s="134"/>
    </row>
    <row r="26" spans="1:38" ht="13.5" customHeight="1" x14ac:dyDescent="0.2">
      <c r="A26" s="127" t="s">
        <v>807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5">
        <v>1</v>
      </c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77"/>
      <c r="AC26" s="134"/>
      <c r="AD26" s="134"/>
      <c r="AE26" s="134"/>
      <c r="AF26" s="134"/>
      <c r="AG26" s="134"/>
      <c r="AH26" s="134"/>
      <c r="AI26" s="134"/>
      <c r="AJ26" s="80">
        <f t="shared" si="0"/>
        <v>1</v>
      </c>
      <c r="AK26" s="134"/>
      <c r="AL26" s="134"/>
    </row>
    <row r="27" spans="1:38" ht="13.5" customHeight="1" x14ac:dyDescent="0.2">
      <c r="A27" s="5"/>
      <c r="B27" s="143">
        <f t="shared" ref="B27:AI27" si="4">SUM(B22:B26)</f>
        <v>0</v>
      </c>
      <c r="C27" s="143">
        <f t="shared" si="4"/>
        <v>0</v>
      </c>
      <c r="D27" s="134">
        <f t="shared" si="4"/>
        <v>3</v>
      </c>
      <c r="E27" s="143">
        <f t="shared" si="4"/>
        <v>0</v>
      </c>
      <c r="F27" s="143">
        <f t="shared" si="4"/>
        <v>0</v>
      </c>
      <c r="G27" s="143">
        <f t="shared" si="4"/>
        <v>0</v>
      </c>
      <c r="H27" s="143">
        <f t="shared" si="4"/>
        <v>0</v>
      </c>
      <c r="I27" s="143">
        <f t="shared" si="4"/>
        <v>1</v>
      </c>
      <c r="J27" s="143">
        <f t="shared" si="4"/>
        <v>0</v>
      </c>
      <c r="K27" s="143">
        <f t="shared" si="4"/>
        <v>0</v>
      </c>
      <c r="L27" s="143">
        <f t="shared" si="4"/>
        <v>0</v>
      </c>
      <c r="M27" s="143">
        <f t="shared" si="4"/>
        <v>0</v>
      </c>
      <c r="N27" s="143">
        <f t="shared" si="4"/>
        <v>0</v>
      </c>
      <c r="O27" s="143">
        <f t="shared" si="4"/>
        <v>1</v>
      </c>
      <c r="P27" s="143">
        <f t="shared" si="4"/>
        <v>1</v>
      </c>
      <c r="Q27" s="143">
        <f t="shared" si="4"/>
        <v>0</v>
      </c>
      <c r="R27" s="143">
        <f t="shared" si="4"/>
        <v>0</v>
      </c>
      <c r="S27" s="143">
        <f t="shared" si="4"/>
        <v>0</v>
      </c>
      <c r="T27" s="143">
        <f t="shared" si="4"/>
        <v>1</v>
      </c>
      <c r="U27" s="143">
        <f t="shared" si="4"/>
        <v>0</v>
      </c>
      <c r="V27" s="143">
        <f t="shared" si="4"/>
        <v>0</v>
      </c>
      <c r="W27" s="143">
        <f t="shared" si="4"/>
        <v>1</v>
      </c>
      <c r="X27" s="143">
        <f t="shared" si="4"/>
        <v>1</v>
      </c>
      <c r="Y27" s="143">
        <f t="shared" si="4"/>
        <v>0</v>
      </c>
      <c r="Z27" s="143">
        <f t="shared" si="4"/>
        <v>0</v>
      </c>
      <c r="AA27" s="143">
        <f t="shared" si="4"/>
        <v>0</v>
      </c>
      <c r="AB27" s="143">
        <f t="shared" si="4"/>
        <v>0</v>
      </c>
      <c r="AC27" s="143">
        <f t="shared" si="4"/>
        <v>0</v>
      </c>
      <c r="AD27" s="143">
        <f t="shared" si="4"/>
        <v>0</v>
      </c>
      <c r="AE27" s="143">
        <f t="shared" si="4"/>
        <v>0</v>
      </c>
      <c r="AF27" s="143">
        <f t="shared" si="4"/>
        <v>0</v>
      </c>
      <c r="AG27" s="143">
        <f t="shared" si="4"/>
        <v>0</v>
      </c>
      <c r="AH27" s="143">
        <f t="shared" si="4"/>
        <v>0</v>
      </c>
      <c r="AI27" s="143">
        <f t="shared" si="4"/>
        <v>0</v>
      </c>
      <c r="AJ27" s="48">
        <f t="shared" si="0"/>
        <v>9</v>
      </c>
      <c r="AK27" s="134"/>
      <c r="AL27" s="134"/>
    </row>
    <row r="28" spans="1:38" ht="13.5" customHeight="1" x14ac:dyDescent="0.2">
      <c r="A28" s="148" t="s">
        <v>956</v>
      </c>
      <c r="B28" s="149"/>
      <c r="C28" s="149"/>
      <c r="D28" s="149"/>
      <c r="E28" s="151">
        <v>1</v>
      </c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51">
        <v>1</v>
      </c>
      <c r="V28" s="149"/>
      <c r="W28" s="149"/>
      <c r="X28" s="149"/>
      <c r="Y28" s="149"/>
      <c r="Z28" s="149"/>
      <c r="AA28" s="149"/>
      <c r="AB28" s="77"/>
      <c r="AC28" s="149"/>
      <c r="AD28" s="149"/>
      <c r="AE28" s="149"/>
      <c r="AF28" s="149"/>
      <c r="AG28" s="149"/>
      <c r="AH28" s="149"/>
      <c r="AI28" s="149"/>
      <c r="AJ28" s="48">
        <f t="shared" si="0"/>
        <v>2</v>
      </c>
      <c r="AK28" s="149"/>
      <c r="AL28" s="149"/>
    </row>
    <row r="29" spans="1:38" ht="13.5" customHeight="1" x14ac:dyDescent="0.2">
      <c r="A29" s="148" t="s">
        <v>876</v>
      </c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51">
        <v>1</v>
      </c>
      <c r="M29" s="151">
        <v>1</v>
      </c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51">
        <v>1</v>
      </c>
      <c r="Y29" s="149"/>
      <c r="Z29" s="149"/>
      <c r="AA29" s="149"/>
      <c r="AB29" s="77"/>
      <c r="AC29" s="149"/>
      <c r="AD29" s="149"/>
      <c r="AE29" s="149"/>
      <c r="AF29" s="149"/>
      <c r="AG29" s="149"/>
      <c r="AH29" s="149"/>
      <c r="AI29" s="149"/>
      <c r="AJ29" s="48">
        <f t="shared" si="0"/>
        <v>3</v>
      </c>
      <c r="AK29" s="149"/>
      <c r="AL29" s="149"/>
    </row>
    <row r="30" spans="1:38" ht="13.5" customHeight="1" x14ac:dyDescent="0.2">
      <c r="A30" s="148" t="s">
        <v>859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51">
        <v>1</v>
      </c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77"/>
      <c r="AC30" s="149"/>
      <c r="AD30" s="149"/>
      <c r="AE30" s="149"/>
      <c r="AF30" s="149"/>
      <c r="AG30" s="149"/>
      <c r="AH30" s="149"/>
      <c r="AI30" s="149"/>
      <c r="AJ30" s="80">
        <f t="shared" si="0"/>
        <v>1</v>
      </c>
      <c r="AK30" s="149"/>
      <c r="AL30" s="149"/>
    </row>
    <row r="31" spans="1:38" ht="13.5" customHeight="1" x14ac:dyDescent="0.2">
      <c r="A31" s="148" t="s">
        <v>330</v>
      </c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51">
        <v>1</v>
      </c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77"/>
      <c r="AC31" s="149"/>
      <c r="AD31" s="149"/>
      <c r="AE31" s="149"/>
      <c r="AF31" s="149"/>
      <c r="AG31" s="149"/>
      <c r="AH31" s="149"/>
      <c r="AI31" s="149"/>
      <c r="AJ31" s="80">
        <f t="shared" si="0"/>
        <v>1</v>
      </c>
      <c r="AK31" s="149"/>
      <c r="AL31" s="149"/>
    </row>
    <row r="32" spans="1:38" ht="13.5" customHeight="1" x14ac:dyDescent="0.2">
      <c r="A32" s="148" t="s">
        <v>329</v>
      </c>
      <c r="B32" s="149"/>
      <c r="C32" s="149"/>
      <c r="D32" s="151">
        <v>1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77"/>
      <c r="AC32" s="149"/>
      <c r="AD32" s="149"/>
      <c r="AE32" s="149"/>
      <c r="AF32" s="149"/>
      <c r="AG32" s="149"/>
      <c r="AH32" s="149"/>
      <c r="AI32" s="149"/>
      <c r="AJ32" s="80">
        <f t="shared" si="0"/>
        <v>1</v>
      </c>
      <c r="AK32" s="149"/>
      <c r="AL32" s="149"/>
    </row>
    <row r="33" spans="1:38" ht="13.5" customHeight="1" x14ac:dyDescent="0.2">
      <c r="A33" s="148" t="s">
        <v>965</v>
      </c>
      <c r="B33" s="149"/>
      <c r="C33" s="149"/>
      <c r="D33" s="149"/>
      <c r="E33" s="149"/>
      <c r="F33" s="149"/>
      <c r="G33" s="149"/>
      <c r="H33" s="149"/>
      <c r="I33" s="151">
        <v>1</v>
      </c>
      <c r="J33" s="149"/>
      <c r="K33" s="149"/>
      <c r="L33" s="149"/>
      <c r="M33" s="149"/>
      <c r="N33" s="149"/>
      <c r="O33" s="149"/>
      <c r="P33" s="149"/>
      <c r="Q33" s="149"/>
      <c r="R33" s="151">
        <v>1</v>
      </c>
      <c r="S33" s="149"/>
      <c r="T33" s="149"/>
      <c r="U33" s="149"/>
      <c r="V33" s="149"/>
      <c r="W33" s="149"/>
      <c r="X33" s="149"/>
      <c r="Y33" s="149"/>
      <c r="Z33" s="149"/>
      <c r="AA33" s="149"/>
      <c r="AB33" s="77"/>
      <c r="AC33" s="149"/>
      <c r="AD33" s="149"/>
      <c r="AE33" s="149"/>
      <c r="AF33" s="149"/>
      <c r="AG33" s="149"/>
      <c r="AH33" s="149"/>
      <c r="AI33" s="149"/>
      <c r="AJ33" s="48">
        <f t="shared" si="0"/>
        <v>2</v>
      </c>
      <c r="AK33" s="149"/>
      <c r="AL33" s="149"/>
    </row>
    <row r="34" spans="1:38" ht="13.5" customHeight="1" x14ac:dyDescent="0.2">
      <c r="A34" s="5"/>
      <c r="B34" s="153">
        <f t="shared" ref="B34:AI34" si="5">SUM(B28:B33)</f>
        <v>0</v>
      </c>
      <c r="C34" s="153">
        <f t="shared" si="5"/>
        <v>0</v>
      </c>
      <c r="D34" s="153">
        <f t="shared" si="5"/>
        <v>1</v>
      </c>
      <c r="E34" s="153">
        <f t="shared" si="5"/>
        <v>1</v>
      </c>
      <c r="F34" s="153">
        <f t="shared" si="5"/>
        <v>0</v>
      </c>
      <c r="G34" s="153">
        <f t="shared" si="5"/>
        <v>0</v>
      </c>
      <c r="H34" s="153">
        <f t="shared" si="5"/>
        <v>0</v>
      </c>
      <c r="I34" s="153">
        <f t="shared" si="5"/>
        <v>1</v>
      </c>
      <c r="J34" s="153">
        <f t="shared" si="5"/>
        <v>0</v>
      </c>
      <c r="K34" s="153">
        <f t="shared" si="5"/>
        <v>0</v>
      </c>
      <c r="L34" s="153">
        <f t="shared" si="5"/>
        <v>1</v>
      </c>
      <c r="M34" s="153">
        <f t="shared" si="5"/>
        <v>1</v>
      </c>
      <c r="N34" s="153">
        <f t="shared" si="5"/>
        <v>0</v>
      </c>
      <c r="O34" s="153">
        <f t="shared" si="5"/>
        <v>0</v>
      </c>
      <c r="P34" s="149">
        <f t="shared" si="5"/>
        <v>2</v>
      </c>
      <c r="Q34" s="153">
        <f t="shared" si="5"/>
        <v>0</v>
      </c>
      <c r="R34" s="153">
        <f t="shared" si="5"/>
        <v>1</v>
      </c>
      <c r="S34" s="153">
        <f t="shared" si="5"/>
        <v>0</v>
      </c>
      <c r="T34" s="153">
        <f t="shared" si="5"/>
        <v>0</v>
      </c>
      <c r="U34" s="153">
        <f t="shared" si="5"/>
        <v>1</v>
      </c>
      <c r="V34" s="153">
        <f t="shared" si="5"/>
        <v>0</v>
      </c>
      <c r="W34" s="153">
        <f t="shared" si="5"/>
        <v>0</v>
      </c>
      <c r="X34" s="153">
        <f t="shared" si="5"/>
        <v>1</v>
      </c>
      <c r="Y34" s="153">
        <f t="shared" si="5"/>
        <v>0</v>
      </c>
      <c r="Z34" s="153">
        <f t="shared" si="5"/>
        <v>0</v>
      </c>
      <c r="AA34" s="153">
        <f t="shared" si="5"/>
        <v>0</v>
      </c>
      <c r="AB34" s="153">
        <f t="shared" si="5"/>
        <v>0</v>
      </c>
      <c r="AC34" s="153">
        <f t="shared" si="5"/>
        <v>0</v>
      </c>
      <c r="AD34" s="153">
        <f t="shared" si="5"/>
        <v>0</v>
      </c>
      <c r="AE34" s="153">
        <f t="shared" si="5"/>
        <v>0</v>
      </c>
      <c r="AF34" s="153">
        <f t="shared" si="5"/>
        <v>0</v>
      </c>
      <c r="AG34" s="153">
        <f t="shared" si="5"/>
        <v>0</v>
      </c>
      <c r="AH34" s="153">
        <f t="shared" si="5"/>
        <v>0</v>
      </c>
      <c r="AI34" s="153">
        <f t="shared" si="5"/>
        <v>0</v>
      </c>
      <c r="AJ34" s="80">
        <f t="shared" si="0"/>
        <v>10</v>
      </c>
      <c r="AK34" s="149"/>
      <c r="AL34" s="149"/>
    </row>
    <row r="35" spans="1:38" ht="13.5" customHeight="1" x14ac:dyDescent="0.2">
      <c r="A35" s="155" t="s">
        <v>345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7">
        <v>1</v>
      </c>
      <c r="U35" s="156"/>
      <c r="V35" s="156"/>
      <c r="W35" s="157">
        <v>1</v>
      </c>
      <c r="X35" s="156"/>
      <c r="Y35" s="157">
        <v>1</v>
      </c>
      <c r="Z35" s="156"/>
      <c r="AA35" s="156"/>
      <c r="AB35" s="77"/>
      <c r="AC35" s="156"/>
      <c r="AD35" s="156"/>
      <c r="AE35" s="156"/>
      <c r="AF35" s="156"/>
      <c r="AG35" s="156"/>
      <c r="AH35" s="156"/>
      <c r="AI35" s="156"/>
      <c r="AJ35" s="48">
        <f t="shared" si="0"/>
        <v>3</v>
      </c>
      <c r="AK35" s="156"/>
      <c r="AL35" s="156"/>
    </row>
    <row r="36" spans="1:38" ht="13.5" customHeight="1" x14ac:dyDescent="0.2">
      <c r="A36" s="155" t="s">
        <v>346</v>
      </c>
      <c r="B36" s="156"/>
      <c r="C36" s="157">
        <v>1</v>
      </c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77"/>
      <c r="AC36" s="156"/>
      <c r="AD36" s="156"/>
      <c r="AE36" s="156"/>
      <c r="AF36" s="156"/>
      <c r="AG36" s="157">
        <v>1</v>
      </c>
      <c r="AH36" s="156"/>
      <c r="AI36" s="156"/>
      <c r="AJ36" s="48">
        <f t="shared" si="0"/>
        <v>2</v>
      </c>
      <c r="AK36" s="156"/>
      <c r="AL36" s="156"/>
    </row>
    <row r="37" spans="1:38" ht="13.5" customHeight="1" x14ac:dyDescent="0.2">
      <c r="A37" s="155" t="s">
        <v>941</v>
      </c>
      <c r="B37" s="157">
        <v>1</v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7">
        <v>1</v>
      </c>
      <c r="W37" s="156"/>
      <c r="X37" s="156"/>
      <c r="Y37" s="156"/>
      <c r="Z37" s="156"/>
      <c r="AA37" s="156"/>
      <c r="AB37" s="77"/>
      <c r="AC37" s="156"/>
      <c r="AD37" s="156"/>
      <c r="AE37" s="156"/>
      <c r="AF37" s="156"/>
      <c r="AG37" s="156"/>
      <c r="AH37" s="156"/>
      <c r="AI37" s="156"/>
      <c r="AJ37" s="48">
        <f t="shared" si="0"/>
        <v>2</v>
      </c>
      <c r="AK37" s="156"/>
      <c r="AL37" s="156"/>
    </row>
    <row r="38" spans="1:38" ht="13.5" customHeight="1" x14ac:dyDescent="0.2">
      <c r="A38" s="155" t="s">
        <v>348</v>
      </c>
      <c r="B38" s="157">
        <v>1</v>
      </c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7">
        <v>1</v>
      </c>
      <c r="U38" s="156"/>
      <c r="V38" s="156"/>
      <c r="W38" s="156"/>
      <c r="X38" s="156"/>
      <c r="Y38" s="156"/>
      <c r="Z38" s="156"/>
      <c r="AA38" s="156"/>
      <c r="AB38" s="77"/>
      <c r="AC38" s="156"/>
      <c r="AD38" s="156"/>
      <c r="AE38" s="156"/>
      <c r="AF38" s="156"/>
      <c r="AG38" s="156"/>
      <c r="AH38" s="157">
        <v>1</v>
      </c>
      <c r="AI38" s="156"/>
      <c r="AJ38" s="48">
        <f t="shared" si="0"/>
        <v>3</v>
      </c>
      <c r="AK38" s="156"/>
      <c r="AL38" s="156"/>
    </row>
    <row r="39" spans="1:38" ht="13.5" customHeight="1" x14ac:dyDescent="0.2">
      <c r="A39" s="155" t="s">
        <v>349</v>
      </c>
      <c r="B39" s="157">
        <v>1</v>
      </c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7">
        <v>1</v>
      </c>
      <c r="W39" s="156"/>
      <c r="X39" s="156"/>
      <c r="Y39" s="156"/>
      <c r="Z39" s="156"/>
      <c r="AA39" s="156"/>
      <c r="AB39" s="77"/>
      <c r="AC39" s="156"/>
      <c r="AD39" s="156"/>
      <c r="AE39" s="156"/>
      <c r="AF39" s="156"/>
      <c r="AG39" s="156"/>
      <c r="AH39" s="156"/>
      <c r="AI39" s="156"/>
      <c r="AJ39" s="48">
        <f t="shared" si="0"/>
        <v>2</v>
      </c>
      <c r="AK39" s="156"/>
      <c r="AL39" s="156"/>
    </row>
    <row r="40" spans="1:38" ht="13.5" customHeight="1" x14ac:dyDescent="0.2">
      <c r="A40" s="155" t="s">
        <v>1023</v>
      </c>
      <c r="B40" s="156"/>
      <c r="C40" s="156"/>
      <c r="D40" s="157">
        <v>1</v>
      </c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7">
        <v>1</v>
      </c>
      <c r="U40" s="156"/>
      <c r="V40" s="156"/>
      <c r="W40" s="156"/>
      <c r="X40" s="156"/>
      <c r="Y40" s="156"/>
      <c r="Z40" s="156"/>
      <c r="AA40" s="156"/>
      <c r="AB40" s="77"/>
      <c r="AC40" s="156"/>
      <c r="AD40" s="156"/>
      <c r="AE40" s="156"/>
      <c r="AF40" s="156"/>
      <c r="AG40" s="156"/>
      <c r="AH40" s="156"/>
      <c r="AI40" s="156"/>
      <c r="AJ40" s="48">
        <f t="shared" si="0"/>
        <v>2</v>
      </c>
      <c r="AK40" s="156"/>
      <c r="AL40" s="156"/>
    </row>
    <row r="41" spans="1:38" ht="13.5" customHeight="1" x14ac:dyDescent="0.2">
      <c r="A41" s="5"/>
      <c r="B41" s="156">
        <f t="shared" ref="B41:AI41" si="6">SUM(B35:B40)</f>
        <v>3</v>
      </c>
      <c r="C41" s="159">
        <f t="shared" si="6"/>
        <v>1</v>
      </c>
      <c r="D41" s="159">
        <f t="shared" si="6"/>
        <v>1</v>
      </c>
      <c r="E41" s="159">
        <f t="shared" si="6"/>
        <v>0</v>
      </c>
      <c r="F41" s="159">
        <f t="shared" si="6"/>
        <v>0</v>
      </c>
      <c r="G41" s="159">
        <f t="shared" si="6"/>
        <v>0</v>
      </c>
      <c r="H41" s="159">
        <f t="shared" si="6"/>
        <v>0</v>
      </c>
      <c r="I41" s="159">
        <f t="shared" si="6"/>
        <v>0</v>
      </c>
      <c r="J41" s="159">
        <f t="shared" si="6"/>
        <v>0</v>
      </c>
      <c r="K41" s="159">
        <f t="shared" si="6"/>
        <v>0</v>
      </c>
      <c r="L41" s="159">
        <f t="shared" si="6"/>
        <v>0</v>
      </c>
      <c r="M41" s="159">
        <f t="shared" si="6"/>
        <v>0</v>
      </c>
      <c r="N41" s="159">
        <f t="shared" si="6"/>
        <v>0</v>
      </c>
      <c r="O41" s="159">
        <f t="shared" si="6"/>
        <v>0</v>
      </c>
      <c r="P41" s="159">
        <f t="shared" si="6"/>
        <v>0</v>
      </c>
      <c r="Q41" s="159">
        <f t="shared" si="6"/>
        <v>0</v>
      </c>
      <c r="R41" s="159">
        <f t="shared" si="6"/>
        <v>0</v>
      </c>
      <c r="S41" s="159">
        <f t="shared" si="6"/>
        <v>0</v>
      </c>
      <c r="T41" s="156">
        <f t="shared" si="6"/>
        <v>3</v>
      </c>
      <c r="U41" s="159">
        <f t="shared" si="6"/>
        <v>0</v>
      </c>
      <c r="V41" s="156">
        <f t="shared" si="6"/>
        <v>2</v>
      </c>
      <c r="W41" s="159">
        <f t="shared" si="6"/>
        <v>1</v>
      </c>
      <c r="X41" s="159">
        <f t="shared" si="6"/>
        <v>0</v>
      </c>
      <c r="Y41" s="159">
        <f t="shared" si="6"/>
        <v>1</v>
      </c>
      <c r="Z41" s="159">
        <f t="shared" si="6"/>
        <v>0</v>
      </c>
      <c r="AA41" s="159">
        <f t="shared" si="6"/>
        <v>0</v>
      </c>
      <c r="AB41" s="159">
        <f t="shared" si="6"/>
        <v>0</v>
      </c>
      <c r="AC41" s="159">
        <f t="shared" si="6"/>
        <v>0</v>
      </c>
      <c r="AD41" s="159">
        <f t="shared" si="6"/>
        <v>0</v>
      </c>
      <c r="AE41" s="159">
        <f t="shared" si="6"/>
        <v>0</v>
      </c>
      <c r="AF41" s="159">
        <f t="shared" si="6"/>
        <v>0</v>
      </c>
      <c r="AG41" s="159">
        <f t="shared" si="6"/>
        <v>1</v>
      </c>
      <c r="AH41" s="159">
        <f t="shared" si="6"/>
        <v>1</v>
      </c>
      <c r="AI41" s="159">
        <f t="shared" si="6"/>
        <v>0</v>
      </c>
      <c r="AJ41" s="80">
        <f t="shared" si="0"/>
        <v>14</v>
      </c>
      <c r="AK41" s="156"/>
      <c r="AL41" s="156"/>
    </row>
    <row r="42" spans="1:38" ht="13.5" customHeight="1" x14ac:dyDescent="0.2">
      <c r="A42" s="160" t="s">
        <v>351</v>
      </c>
      <c r="B42" s="161">
        <v>1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77"/>
      <c r="AC42" s="162"/>
      <c r="AD42" s="162"/>
      <c r="AE42" s="162"/>
      <c r="AF42" s="162"/>
      <c r="AG42" s="162"/>
      <c r="AH42" s="162"/>
      <c r="AI42" s="162"/>
      <c r="AJ42" s="80">
        <f t="shared" si="0"/>
        <v>1</v>
      </c>
      <c r="AK42" s="162"/>
      <c r="AL42" s="162"/>
    </row>
    <row r="43" spans="1:38" ht="13.5" customHeight="1" x14ac:dyDescent="0.2">
      <c r="A43" s="160" t="s">
        <v>352</v>
      </c>
      <c r="B43" s="162"/>
      <c r="C43" s="162"/>
      <c r="D43" s="162"/>
      <c r="E43" s="162"/>
      <c r="F43" s="162"/>
      <c r="G43" s="162"/>
      <c r="H43" s="162"/>
      <c r="I43" s="162"/>
      <c r="J43" s="161">
        <v>1</v>
      </c>
      <c r="K43" s="161">
        <v>1</v>
      </c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77"/>
      <c r="AC43" s="162"/>
      <c r="AD43" s="161">
        <v>1</v>
      </c>
      <c r="AE43" s="162"/>
      <c r="AF43" s="162"/>
      <c r="AG43" s="162"/>
      <c r="AH43" s="162"/>
      <c r="AI43" s="162"/>
      <c r="AJ43" s="48">
        <f t="shared" si="0"/>
        <v>3</v>
      </c>
      <c r="AK43" s="162"/>
      <c r="AL43" s="162"/>
    </row>
    <row r="44" spans="1:38" ht="13.5" customHeight="1" x14ac:dyDescent="0.2">
      <c r="A44" s="160" t="s">
        <v>353</v>
      </c>
      <c r="B44" s="162"/>
      <c r="C44" s="162"/>
      <c r="D44" s="162"/>
      <c r="E44" s="162"/>
      <c r="F44" s="162"/>
      <c r="G44" s="162"/>
      <c r="H44" s="162"/>
      <c r="I44" s="162"/>
      <c r="J44" s="161">
        <v>1</v>
      </c>
      <c r="K44" s="161">
        <v>1</v>
      </c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77"/>
      <c r="AC44" s="162"/>
      <c r="AD44" s="162"/>
      <c r="AE44" s="162"/>
      <c r="AF44" s="162"/>
      <c r="AG44" s="161">
        <v>1</v>
      </c>
      <c r="AH44" s="162"/>
      <c r="AI44" s="162"/>
      <c r="AJ44" s="48">
        <f t="shared" si="0"/>
        <v>3</v>
      </c>
      <c r="AK44" s="162"/>
      <c r="AL44" s="162"/>
    </row>
    <row r="45" spans="1:38" ht="13.5" customHeight="1" x14ac:dyDescent="0.2">
      <c r="A45" s="160" t="s">
        <v>354</v>
      </c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1">
        <v>1</v>
      </c>
      <c r="W45" s="162"/>
      <c r="X45" s="162"/>
      <c r="Y45" s="161">
        <v>1</v>
      </c>
      <c r="Z45" s="162"/>
      <c r="AA45" s="162"/>
      <c r="AB45" s="77"/>
      <c r="AC45" s="161">
        <v>1</v>
      </c>
      <c r="AD45" s="162"/>
      <c r="AE45" s="162"/>
      <c r="AF45" s="162"/>
      <c r="AG45" s="162"/>
      <c r="AH45" s="162"/>
      <c r="AI45" s="162"/>
      <c r="AJ45" s="48">
        <f t="shared" si="0"/>
        <v>3</v>
      </c>
      <c r="AK45" s="162"/>
      <c r="AL45" s="162"/>
    </row>
    <row r="46" spans="1:38" ht="13.5" customHeight="1" x14ac:dyDescent="0.2">
      <c r="A46" s="160" t="s">
        <v>924</v>
      </c>
      <c r="B46" s="162"/>
      <c r="C46" s="162"/>
      <c r="D46" s="161">
        <v>1</v>
      </c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77"/>
      <c r="AC46" s="162"/>
      <c r="AD46" s="162"/>
      <c r="AE46" s="162"/>
      <c r="AF46" s="162"/>
      <c r="AG46" s="162"/>
      <c r="AH46" s="162"/>
      <c r="AI46" s="162"/>
      <c r="AJ46" s="80">
        <f t="shared" si="0"/>
        <v>1</v>
      </c>
      <c r="AK46" s="162"/>
      <c r="AL46" s="162"/>
    </row>
    <row r="47" spans="1:38" ht="13.5" customHeight="1" x14ac:dyDescent="0.2">
      <c r="A47" s="160" t="s">
        <v>356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1">
        <v>1</v>
      </c>
      <c r="X47" s="162"/>
      <c r="Y47" s="162"/>
      <c r="Z47" s="162"/>
      <c r="AA47" s="162"/>
      <c r="AB47" s="77"/>
      <c r="AC47" s="162"/>
      <c r="AD47" s="162"/>
      <c r="AE47" s="162"/>
      <c r="AF47" s="162"/>
      <c r="AG47" s="162"/>
      <c r="AH47" s="162"/>
      <c r="AI47" s="162"/>
      <c r="AJ47" s="80">
        <f t="shared" si="0"/>
        <v>1</v>
      </c>
      <c r="AK47" s="162"/>
      <c r="AL47" s="162"/>
    </row>
    <row r="48" spans="1:38" ht="13.5" customHeight="1" x14ac:dyDescent="0.2">
      <c r="A48" s="160" t="s">
        <v>357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1">
        <v>1</v>
      </c>
      <c r="R48" s="162"/>
      <c r="S48" s="162"/>
      <c r="T48" s="162"/>
      <c r="U48" s="162"/>
      <c r="V48" s="162"/>
      <c r="W48" s="162"/>
      <c r="X48" s="162"/>
      <c r="Y48" s="161">
        <v>1</v>
      </c>
      <c r="Z48" s="162"/>
      <c r="AA48" s="162"/>
      <c r="AB48" s="77"/>
      <c r="AC48" s="162"/>
      <c r="AD48" s="162"/>
      <c r="AE48" s="162"/>
      <c r="AF48" s="162"/>
      <c r="AG48" s="162"/>
      <c r="AH48" s="162"/>
      <c r="AI48" s="162"/>
      <c r="AJ48" s="48">
        <f t="shared" si="0"/>
        <v>2</v>
      </c>
      <c r="AK48" s="162"/>
      <c r="AL48" s="162"/>
    </row>
    <row r="49" spans="1:38" ht="13.5" customHeight="1" x14ac:dyDescent="0.2">
      <c r="A49" s="160" t="s">
        <v>1089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1">
        <v>1</v>
      </c>
      <c r="W49" s="161">
        <v>1</v>
      </c>
      <c r="X49" s="162"/>
      <c r="Y49" s="161">
        <v>1</v>
      </c>
      <c r="Z49" s="162"/>
      <c r="AA49" s="162"/>
      <c r="AB49" s="77"/>
      <c r="AC49" s="162"/>
      <c r="AD49" s="162"/>
      <c r="AE49" s="162"/>
      <c r="AF49" s="162"/>
      <c r="AG49" s="162"/>
      <c r="AH49" s="162"/>
      <c r="AI49" s="162"/>
      <c r="AJ49" s="48">
        <f t="shared" si="0"/>
        <v>3</v>
      </c>
      <c r="AK49" s="162"/>
      <c r="AL49" s="162"/>
    </row>
    <row r="50" spans="1:38" ht="13.5" customHeight="1" x14ac:dyDescent="0.2">
      <c r="A50" s="160" t="s">
        <v>359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77"/>
      <c r="AC50" s="162"/>
      <c r="AD50" s="162"/>
      <c r="AE50" s="162"/>
      <c r="AF50" s="162"/>
      <c r="AG50" s="162"/>
      <c r="AH50" s="162"/>
      <c r="AI50" s="162"/>
      <c r="AJ50" s="80">
        <f t="shared" si="0"/>
        <v>0</v>
      </c>
      <c r="AK50" s="162"/>
      <c r="AL50" s="162"/>
    </row>
    <row r="51" spans="1:38" ht="13.5" customHeight="1" x14ac:dyDescent="0.2">
      <c r="A51" s="5"/>
      <c r="B51" s="163">
        <f t="shared" ref="B51:AI51" si="7">SUM(B42:B50)</f>
        <v>1</v>
      </c>
      <c r="C51" s="163">
        <f t="shared" si="7"/>
        <v>0</v>
      </c>
      <c r="D51" s="163">
        <f t="shared" si="7"/>
        <v>1</v>
      </c>
      <c r="E51" s="163">
        <f t="shared" si="7"/>
        <v>0</v>
      </c>
      <c r="F51" s="163">
        <f t="shared" si="7"/>
        <v>0</v>
      </c>
      <c r="G51" s="163">
        <f t="shared" si="7"/>
        <v>0</v>
      </c>
      <c r="H51" s="163">
        <f t="shared" si="7"/>
        <v>0</v>
      </c>
      <c r="I51" s="163">
        <f t="shared" si="7"/>
        <v>0</v>
      </c>
      <c r="J51" s="162">
        <f t="shared" si="7"/>
        <v>2</v>
      </c>
      <c r="K51" s="162">
        <f t="shared" si="7"/>
        <v>2</v>
      </c>
      <c r="L51" s="163">
        <f t="shared" si="7"/>
        <v>0</v>
      </c>
      <c r="M51" s="163">
        <f t="shared" si="7"/>
        <v>0</v>
      </c>
      <c r="N51" s="163">
        <f t="shared" si="7"/>
        <v>0</v>
      </c>
      <c r="O51" s="163">
        <f t="shared" si="7"/>
        <v>0</v>
      </c>
      <c r="P51" s="163">
        <f t="shared" si="7"/>
        <v>0</v>
      </c>
      <c r="Q51" s="163">
        <f t="shared" si="7"/>
        <v>1</v>
      </c>
      <c r="R51" s="163">
        <f t="shared" si="7"/>
        <v>0</v>
      </c>
      <c r="S51" s="163">
        <f t="shared" si="7"/>
        <v>0</v>
      </c>
      <c r="T51" s="163">
        <f t="shared" si="7"/>
        <v>0</v>
      </c>
      <c r="U51" s="163">
        <f t="shared" si="7"/>
        <v>0</v>
      </c>
      <c r="V51" s="162">
        <f t="shared" si="7"/>
        <v>2</v>
      </c>
      <c r="W51" s="162">
        <f t="shared" si="7"/>
        <v>2</v>
      </c>
      <c r="X51" s="163">
        <f t="shared" si="7"/>
        <v>0</v>
      </c>
      <c r="Y51" s="162">
        <f t="shared" si="7"/>
        <v>3</v>
      </c>
      <c r="Z51" s="163">
        <f t="shared" si="7"/>
        <v>0</v>
      </c>
      <c r="AA51" s="163">
        <f t="shared" si="7"/>
        <v>0</v>
      </c>
      <c r="AB51" s="163">
        <f t="shared" si="7"/>
        <v>0</v>
      </c>
      <c r="AC51" s="163">
        <f t="shared" si="7"/>
        <v>1</v>
      </c>
      <c r="AD51" s="163">
        <f t="shared" si="7"/>
        <v>1</v>
      </c>
      <c r="AE51" s="163">
        <f t="shared" si="7"/>
        <v>0</v>
      </c>
      <c r="AF51" s="163">
        <f t="shared" si="7"/>
        <v>0</v>
      </c>
      <c r="AG51" s="163">
        <f t="shared" si="7"/>
        <v>1</v>
      </c>
      <c r="AH51" s="163">
        <f t="shared" si="7"/>
        <v>0</v>
      </c>
      <c r="AI51" s="163">
        <f t="shared" si="7"/>
        <v>0</v>
      </c>
      <c r="AJ51" s="80">
        <f t="shared" si="0"/>
        <v>17</v>
      </c>
      <c r="AK51" s="162"/>
      <c r="AL51" s="162"/>
    </row>
    <row r="52" spans="1:38" ht="13.5" customHeight="1" x14ac:dyDescent="0.2">
      <c r="A52" s="164" t="s">
        <v>577</v>
      </c>
      <c r="B52" s="165">
        <v>1</v>
      </c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77"/>
      <c r="AC52" s="166"/>
      <c r="AD52" s="166"/>
      <c r="AE52" s="166"/>
      <c r="AF52" s="166"/>
      <c r="AG52" s="165">
        <v>1</v>
      </c>
      <c r="AH52" s="166"/>
      <c r="AI52" s="166"/>
      <c r="AJ52" s="48">
        <f t="shared" si="0"/>
        <v>2</v>
      </c>
      <c r="AK52" s="166"/>
      <c r="AL52" s="166"/>
    </row>
    <row r="53" spans="1:38" ht="13.5" customHeight="1" x14ac:dyDescent="0.2">
      <c r="A53" s="164" t="s">
        <v>674</v>
      </c>
      <c r="B53" s="166"/>
      <c r="C53" s="165">
        <v>1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77"/>
      <c r="AC53" s="166"/>
      <c r="AD53" s="166"/>
      <c r="AE53" s="166"/>
      <c r="AF53" s="166"/>
      <c r="AG53" s="165">
        <v>1</v>
      </c>
      <c r="AH53" s="166"/>
      <c r="AI53" s="166"/>
      <c r="AJ53" s="48">
        <f t="shared" si="0"/>
        <v>2</v>
      </c>
      <c r="AK53" s="166"/>
      <c r="AL53" s="166"/>
    </row>
    <row r="54" spans="1:38" ht="13.5" customHeight="1" x14ac:dyDescent="0.2">
      <c r="A54" s="164" t="s">
        <v>675</v>
      </c>
      <c r="B54" s="166"/>
      <c r="C54" s="166"/>
      <c r="D54" s="166"/>
      <c r="E54" s="166"/>
      <c r="F54" s="166"/>
      <c r="G54" s="166"/>
      <c r="H54" s="166"/>
      <c r="I54" s="166"/>
      <c r="J54" s="165">
        <v>1</v>
      </c>
      <c r="K54" s="165">
        <v>1</v>
      </c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77"/>
      <c r="AC54" s="166"/>
      <c r="AD54" s="166"/>
      <c r="AE54" s="166"/>
      <c r="AF54" s="166"/>
      <c r="AG54" s="165">
        <v>1</v>
      </c>
      <c r="AH54" s="166"/>
      <c r="AI54" s="165">
        <v>1</v>
      </c>
      <c r="AJ54" s="48">
        <f t="shared" si="0"/>
        <v>4</v>
      </c>
      <c r="AK54" s="166"/>
      <c r="AL54" s="166"/>
    </row>
    <row r="55" spans="1:38" ht="13.5" customHeight="1" x14ac:dyDescent="0.2">
      <c r="A55" s="164" t="s">
        <v>676</v>
      </c>
      <c r="B55" s="166"/>
      <c r="C55" s="166"/>
      <c r="D55" s="166"/>
      <c r="E55" s="166"/>
      <c r="F55" s="166"/>
      <c r="G55" s="166"/>
      <c r="H55" s="166"/>
      <c r="I55" s="166"/>
      <c r="J55" s="166"/>
      <c r="K55" s="165">
        <v>1</v>
      </c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77"/>
      <c r="AC55" s="166"/>
      <c r="AD55" s="166"/>
      <c r="AE55" s="166"/>
      <c r="AF55" s="166"/>
      <c r="AG55" s="166"/>
      <c r="AH55" s="166"/>
      <c r="AI55" s="166"/>
      <c r="AJ55" s="80">
        <f t="shared" si="0"/>
        <v>1</v>
      </c>
      <c r="AK55" s="166"/>
      <c r="AL55" s="166"/>
    </row>
    <row r="56" spans="1:38" ht="13.5" customHeight="1" x14ac:dyDescent="0.2">
      <c r="A56" s="164" t="s">
        <v>677</v>
      </c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5">
        <v>1</v>
      </c>
      <c r="M56" s="165">
        <v>1</v>
      </c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77"/>
      <c r="AC56" s="166"/>
      <c r="AD56" s="166"/>
      <c r="AE56" s="166"/>
      <c r="AF56" s="166"/>
      <c r="AG56" s="166"/>
      <c r="AH56" s="166"/>
      <c r="AI56" s="165">
        <v>1</v>
      </c>
      <c r="AJ56" s="48">
        <f t="shared" si="0"/>
        <v>3</v>
      </c>
      <c r="AK56" s="166"/>
      <c r="AL56" s="166"/>
    </row>
    <row r="57" spans="1:38" ht="13.5" customHeight="1" x14ac:dyDescent="0.2">
      <c r="A57" s="164" t="s">
        <v>678</v>
      </c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5">
        <v>1</v>
      </c>
      <c r="T57" s="166"/>
      <c r="U57" s="166"/>
      <c r="V57" s="166"/>
      <c r="W57" s="166"/>
      <c r="X57" s="166"/>
      <c r="Y57" s="166"/>
      <c r="Z57" s="166"/>
      <c r="AA57" s="166"/>
      <c r="AB57" s="77"/>
      <c r="AC57" s="166"/>
      <c r="AD57" s="166"/>
      <c r="AE57" s="166"/>
      <c r="AF57" s="166"/>
      <c r="AG57" s="166"/>
      <c r="AH57" s="166"/>
      <c r="AI57" s="166"/>
      <c r="AJ57" s="80">
        <f t="shared" si="0"/>
        <v>1</v>
      </c>
      <c r="AK57" s="166"/>
      <c r="AL57" s="166"/>
    </row>
    <row r="58" spans="1:38" ht="13.5" customHeight="1" x14ac:dyDescent="0.2">
      <c r="A58" s="5"/>
      <c r="B58" s="169">
        <f t="shared" ref="B58:AI58" si="8">SUM(B52:B57)</f>
        <v>1</v>
      </c>
      <c r="C58" s="169">
        <f t="shared" si="8"/>
        <v>1</v>
      </c>
      <c r="D58" s="169">
        <f t="shared" si="8"/>
        <v>0</v>
      </c>
      <c r="E58" s="169">
        <f t="shared" si="8"/>
        <v>0</v>
      </c>
      <c r="F58" s="169">
        <f t="shared" si="8"/>
        <v>0</v>
      </c>
      <c r="G58" s="169">
        <f t="shared" si="8"/>
        <v>0</v>
      </c>
      <c r="H58" s="169">
        <f t="shared" si="8"/>
        <v>0</v>
      </c>
      <c r="I58" s="169">
        <f t="shared" si="8"/>
        <v>0</v>
      </c>
      <c r="J58" s="169">
        <f t="shared" si="8"/>
        <v>1</v>
      </c>
      <c r="K58" s="166">
        <f t="shared" si="8"/>
        <v>2</v>
      </c>
      <c r="L58" s="169">
        <f t="shared" si="8"/>
        <v>1</v>
      </c>
      <c r="M58" s="169">
        <f t="shared" si="8"/>
        <v>1</v>
      </c>
      <c r="N58" s="169">
        <f t="shared" si="8"/>
        <v>0</v>
      </c>
      <c r="O58" s="169">
        <f t="shared" si="8"/>
        <v>0</v>
      </c>
      <c r="P58" s="169">
        <f t="shared" si="8"/>
        <v>0</v>
      </c>
      <c r="Q58" s="169">
        <f t="shared" si="8"/>
        <v>0</v>
      </c>
      <c r="R58" s="169">
        <f t="shared" si="8"/>
        <v>0</v>
      </c>
      <c r="S58" s="169">
        <f t="shared" si="8"/>
        <v>1</v>
      </c>
      <c r="T58" s="169">
        <f t="shared" si="8"/>
        <v>0</v>
      </c>
      <c r="U58" s="169">
        <f t="shared" si="8"/>
        <v>0</v>
      </c>
      <c r="V58" s="169">
        <f t="shared" si="8"/>
        <v>0</v>
      </c>
      <c r="W58" s="169">
        <f t="shared" si="8"/>
        <v>0</v>
      </c>
      <c r="X58" s="169">
        <f t="shared" si="8"/>
        <v>0</v>
      </c>
      <c r="Y58" s="169">
        <f t="shared" si="8"/>
        <v>0</v>
      </c>
      <c r="Z58" s="169">
        <f t="shared" si="8"/>
        <v>0</v>
      </c>
      <c r="AA58" s="169">
        <f t="shared" si="8"/>
        <v>0</v>
      </c>
      <c r="AB58" s="169">
        <f t="shared" si="8"/>
        <v>0</v>
      </c>
      <c r="AC58" s="169">
        <f t="shared" si="8"/>
        <v>0</v>
      </c>
      <c r="AD58" s="169">
        <f t="shared" si="8"/>
        <v>0</v>
      </c>
      <c r="AE58" s="169">
        <f t="shared" si="8"/>
        <v>0</v>
      </c>
      <c r="AF58" s="169">
        <f t="shared" si="8"/>
        <v>0</v>
      </c>
      <c r="AG58" s="166">
        <f t="shared" si="8"/>
        <v>3</v>
      </c>
      <c r="AH58" s="169">
        <f t="shared" si="8"/>
        <v>0</v>
      </c>
      <c r="AI58" s="166">
        <f t="shared" si="8"/>
        <v>2</v>
      </c>
      <c r="AJ58" s="80">
        <f t="shared" si="0"/>
        <v>13</v>
      </c>
      <c r="AK58" s="166"/>
      <c r="AL58" s="166"/>
    </row>
    <row r="59" spans="1:38" ht="13.5" customHeight="1" x14ac:dyDescent="0.2">
      <c r="A59" s="173" t="s">
        <v>610</v>
      </c>
      <c r="B59" s="174">
        <v>1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4">
        <v>1</v>
      </c>
      <c r="W59" s="175"/>
      <c r="X59" s="175"/>
      <c r="Y59" s="175"/>
      <c r="Z59" s="175"/>
      <c r="AA59" s="175"/>
      <c r="AB59" s="77"/>
      <c r="AC59" s="175"/>
      <c r="AD59" s="175"/>
      <c r="AE59" s="175"/>
      <c r="AF59" s="175"/>
      <c r="AG59" s="175"/>
      <c r="AH59" s="175"/>
      <c r="AI59" s="175"/>
      <c r="AJ59" s="48">
        <f t="shared" si="0"/>
        <v>2</v>
      </c>
      <c r="AK59" s="175"/>
      <c r="AL59" s="175"/>
    </row>
    <row r="60" spans="1:38" ht="13.5" customHeight="1" x14ac:dyDescent="0.2">
      <c r="A60" s="173" t="s">
        <v>611</v>
      </c>
      <c r="B60" s="174">
        <v>1</v>
      </c>
      <c r="C60" s="175"/>
      <c r="D60" s="175"/>
      <c r="E60" s="175"/>
      <c r="F60" s="175"/>
      <c r="G60" s="175"/>
      <c r="H60" s="175"/>
      <c r="I60" s="175"/>
      <c r="J60" s="175"/>
      <c r="K60" s="174">
        <v>1</v>
      </c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77"/>
      <c r="AC60" s="175"/>
      <c r="AD60" s="175"/>
      <c r="AE60" s="175"/>
      <c r="AF60" s="175"/>
      <c r="AG60" s="175"/>
      <c r="AH60" s="175"/>
      <c r="AI60" s="175"/>
      <c r="AJ60" s="48">
        <f t="shared" si="0"/>
        <v>2</v>
      </c>
      <c r="AK60" s="175"/>
      <c r="AL60" s="175"/>
    </row>
    <row r="61" spans="1:38" ht="13.5" customHeight="1" x14ac:dyDescent="0.2">
      <c r="A61" s="173" t="s">
        <v>679</v>
      </c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4">
        <v>1</v>
      </c>
      <c r="M61" s="174">
        <v>1</v>
      </c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77"/>
      <c r="AC61" s="175"/>
      <c r="AD61" s="175"/>
      <c r="AE61" s="175"/>
      <c r="AF61" s="174">
        <v>1</v>
      </c>
      <c r="AG61" s="175"/>
      <c r="AH61" s="175"/>
      <c r="AI61" s="175"/>
      <c r="AJ61" s="48">
        <f t="shared" si="0"/>
        <v>3</v>
      </c>
      <c r="AK61" s="175"/>
      <c r="AL61" s="175"/>
    </row>
    <row r="62" spans="1:38" ht="13.5" customHeight="1" x14ac:dyDescent="0.2">
      <c r="A62" s="173" t="s">
        <v>680</v>
      </c>
      <c r="B62" s="175"/>
      <c r="C62" s="174">
        <v>1</v>
      </c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77"/>
      <c r="AC62" s="175"/>
      <c r="AD62" s="175"/>
      <c r="AE62" s="175"/>
      <c r="AF62" s="175"/>
      <c r="AG62" s="174">
        <v>1</v>
      </c>
      <c r="AH62" s="175"/>
      <c r="AI62" s="174">
        <v>1</v>
      </c>
      <c r="AJ62" s="48">
        <f t="shared" si="0"/>
        <v>3</v>
      </c>
      <c r="AK62" s="175"/>
      <c r="AL62" s="175"/>
    </row>
    <row r="63" spans="1:38" ht="13.5" customHeight="1" x14ac:dyDescent="0.2">
      <c r="A63" s="173" t="s">
        <v>681</v>
      </c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4">
        <v>1</v>
      </c>
      <c r="AB63" s="77"/>
      <c r="AC63" s="175"/>
      <c r="AD63" s="175"/>
      <c r="AE63" s="175"/>
      <c r="AF63" s="175"/>
      <c r="AG63" s="175"/>
      <c r="AH63" s="175"/>
      <c r="AI63" s="175"/>
      <c r="AJ63" s="80">
        <f t="shared" si="0"/>
        <v>1</v>
      </c>
      <c r="AK63" s="175"/>
      <c r="AL63" s="175"/>
    </row>
    <row r="64" spans="1:38" ht="13.5" customHeight="1" x14ac:dyDescent="0.2">
      <c r="A64" s="173" t="s">
        <v>682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4">
        <v>1</v>
      </c>
      <c r="X64" s="174">
        <v>1</v>
      </c>
      <c r="Y64" s="175"/>
      <c r="Z64" s="175"/>
      <c r="AA64" s="175"/>
      <c r="AB64" s="77"/>
      <c r="AC64" s="175"/>
      <c r="AD64" s="175"/>
      <c r="AE64" s="175"/>
      <c r="AF64" s="175"/>
      <c r="AG64" s="175"/>
      <c r="AH64" s="175"/>
      <c r="AI64" s="175"/>
      <c r="AJ64" s="48">
        <f t="shared" si="0"/>
        <v>2</v>
      </c>
      <c r="AK64" s="175"/>
      <c r="AL64" s="175"/>
    </row>
    <row r="65" spans="1:38" ht="13.5" customHeight="1" x14ac:dyDescent="0.2">
      <c r="A65" s="5"/>
      <c r="B65" s="175">
        <f t="shared" ref="B65:AI65" si="9">SUM(B59:B64)</f>
        <v>2</v>
      </c>
      <c r="C65" s="179">
        <f t="shared" si="9"/>
        <v>1</v>
      </c>
      <c r="D65" s="179">
        <f t="shared" si="9"/>
        <v>0</v>
      </c>
      <c r="E65" s="179">
        <f t="shared" si="9"/>
        <v>0</v>
      </c>
      <c r="F65" s="179">
        <f t="shared" si="9"/>
        <v>0</v>
      </c>
      <c r="G65" s="179">
        <f t="shared" si="9"/>
        <v>0</v>
      </c>
      <c r="H65" s="179">
        <f t="shared" si="9"/>
        <v>0</v>
      </c>
      <c r="I65" s="179">
        <f t="shared" si="9"/>
        <v>0</v>
      </c>
      <c r="J65" s="179">
        <f t="shared" si="9"/>
        <v>0</v>
      </c>
      <c r="K65" s="179">
        <f t="shared" si="9"/>
        <v>1</v>
      </c>
      <c r="L65" s="179">
        <f t="shared" si="9"/>
        <v>1</v>
      </c>
      <c r="M65" s="179">
        <f t="shared" si="9"/>
        <v>1</v>
      </c>
      <c r="N65" s="179">
        <f t="shared" si="9"/>
        <v>0</v>
      </c>
      <c r="O65" s="179">
        <f t="shared" si="9"/>
        <v>0</v>
      </c>
      <c r="P65" s="179">
        <f t="shared" si="9"/>
        <v>0</v>
      </c>
      <c r="Q65" s="179">
        <f t="shared" si="9"/>
        <v>0</v>
      </c>
      <c r="R65" s="179">
        <f t="shared" si="9"/>
        <v>0</v>
      </c>
      <c r="S65" s="179">
        <f t="shared" si="9"/>
        <v>0</v>
      </c>
      <c r="T65" s="179">
        <f t="shared" si="9"/>
        <v>0</v>
      </c>
      <c r="U65" s="179">
        <f t="shared" si="9"/>
        <v>0</v>
      </c>
      <c r="V65" s="179">
        <f t="shared" si="9"/>
        <v>1</v>
      </c>
      <c r="W65" s="179">
        <f t="shared" si="9"/>
        <v>1</v>
      </c>
      <c r="X65" s="179">
        <f t="shared" si="9"/>
        <v>1</v>
      </c>
      <c r="Y65" s="179">
        <f t="shared" si="9"/>
        <v>0</v>
      </c>
      <c r="Z65" s="179">
        <f t="shared" si="9"/>
        <v>0</v>
      </c>
      <c r="AA65" s="179">
        <f t="shared" si="9"/>
        <v>1</v>
      </c>
      <c r="AB65" s="179">
        <f t="shared" si="9"/>
        <v>0</v>
      </c>
      <c r="AC65" s="179">
        <f t="shared" si="9"/>
        <v>0</v>
      </c>
      <c r="AD65" s="179">
        <f t="shared" si="9"/>
        <v>0</v>
      </c>
      <c r="AE65" s="179">
        <f t="shared" si="9"/>
        <v>0</v>
      </c>
      <c r="AF65" s="179">
        <f t="shared" si="9"/>
        <v>1</v>
      </c>
      <c r="AG65" s="179">
        <f t="shared" si="9"/>
        <v>1</v>
      </c>
      <c r="AH65" s="179">
        <f t="shared" si="9"/>
        <v>0</v>
      </c>
      <c r="AI65" s="179">
        <f t="shared" si="9"/>
        <v>1</v>
      </c>
      <c r="AJ65" s="80">
        <f t="shared" si="0"/>
        <v>13</v>
      </c>
      <c r="AK65" s="175"/>
      <c r="AL65" s="175"/>
    </row>
    <row r="66" spans="1:38" ht="13.5" customHeight="1" x14ac:dyDescent="0.2">
      <c r="A66" s="90" t="s">
        <v>625</v>
      </c>
      <c r="B66" s="92">
        <v>1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77"/>
      <c r="AC66" s="91"/>
      <c r="AD66" s="91"/>
      <c r="AE66" s="91"/>
      <c r="AF66" s="91"/>
      <c r="AG66" s="91"/>
      <c r="AH66" s="91"/>
      <c r="AI66" s="91"/>
      <c r="AJ66" s="80">
        <f t="shared" si="0"/>
        <v>1</v>
      </c>
      <c r="AK66" s="91"/>
      <c r="AL66" s="91"/>
    </row>
    <row r="67" spans="1:38" ht="13.5" customHeight="1" x14ac:dyDescent="0.2">
      <c r="A67" s="90" t="s">
        <v>626</v>
      </c>
      <c r="B67" s="92">
        <v>1</v>
      </c>
      <c r="C67" s="92">
        <v>1</v>
      </c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77"/>
      <c r="AC67" s="91"/>
      <c r="AD67" s="91"/>
      <c r="AE67" s="91"/>
      <c r="AF67" s="91"/>
      <c r="AG67" s="91"/>
      <c r="AH67" s="91"/>
      <c r="AI67" s="91"/>
      <c r="AJ67" s="48">
        <f t="shared" si="0"/>
        <v>2</v>
      </c>
      <c r="AK67" s="91"/>
      <c r="AL67" s="91"/>
    </row>
    <row r="68" spans="1:38" ht="13.5" customHeight="1" x14ac:dyDescent="0.2">
      <c r="A68" s="90" t="s">
        <v>691</v>
      </c>
      <c r="B68" s="91"/>
      <c r="C68" s="91"/>
      <c r="D68" s="91"/>
      <c r="E68" s="91"/>
      <c r="F68" s="91"/>
      <c r="G68" s="91"/>
      <c r="H68" s="91"/>
      <c r="I68" s="91"/>
      <c r="J68" s="92">
        <v>1</v>
      </c>
      <c r="K68" s="92">
        <v>1</v>
      </c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77"/>
      <c r="AC68" s="91"/>
      <c r="AD68" s="92">
        <v>1</v>
      </c>
      <c r="AE68" s="91"/>
      <c r="AF68" s="91"/>
      <c r="AG68" s="91"/>
      <c r="AH68" s="91"/>
      <c r="AI68" s="91"/>
      <c r="AJ68" s="48">
        <f t="shared" si="0"/>
        <v>3</v>
      </c>
      <c r="AK68" s="91"/>
      <c r="AL68" s="91"/>
    </row>
    <row r="69" spans="1:38" ht="13.5" customHeight="1" x14ac:dyDescent="0.2">
      <c r="A69" s="90" t="s">
        <v>692</v>
      </c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2">
        <v>1</v>
      </c>
      <c r="X69" s="91"/>
      <c r="Y69" s="91"/>
      <c r="Z69" s="91"/>
      <c r="AA69" s="91"/>
      <c r="AB69" s="77"/>
      <c r="AC69" s="91"/>
      <c r="AD69" s="91"/>
      <c r="AE69" s="91"/>
      <c r="AF69" s="91"/>
      <c r="AG69" s="91"/>
      <c r="AH69" s="91"/>
      <c r="AI69" s="91"/>
      <c r="AJ69" s="80">
        <f t="shared" si="0"/>
        <v>1</v>
      </c>
      <c r="AK69" s="91"/>
      <c r="AL69" s="91"/>
    </row>
    <row r="70" spans="1:38" ht="13.5" customHeight="1" x14ac:dyDescent="0.2">
      <c r="A70" s="90" t="s">
        <v>693</v>
      </c>
      <c r="B70" s="91"/>
      <c r="C70" s="91"/>
      <c r="D70" s="91"/>
      <c r="E70" s="91"/>
      <c r="F70" s="91"/>
      <c r="G70" s="91"/>
      <c r="H70" s="91"/>
      <c r="I70" s="92">
        <v>1</v>
      </c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2">
        <v>1</v>
      </c>
      <c r="AA70" s="92">
        <v>1</v>
      </c>
      <c r="AB70" s="77"/>
      <c r="AC70" s="91"/>
      <c r="AD70" s="91"/>
      <c r="AE70" s="91"/>
      <c r="AF70" s="91"/>
      <c r="AG70" s="91"/>
      <c r="AH70" s="91"/>
      <c r="AI70" s="91"/>
      <c r="AJ70" s="48">
        <f t="shared" si="0"/>
        <v>3</v>
      </c>
      <c r="AK70" s="91"/>
      <c r="AL70" s="91"/>
    </row>
    <row r="71" spans="1:38" ht="13.5" customHeight="1" x14ac:dyDescent="0.2">
      <c r="A71" s="90" t="s">
        <v>629</v>
      </c>
      <c r="B71" s="91"/>
      <c r="C71" s="91"/>
      <c r="D71" s="91"/>
      <c r="E71" s="91"/>
      <c r="F71" s="91"/>
      <c r="G71" s="91"/>
      <c r="H71" s="91"/>
      <c r="I71" s="91"/>
      <c r="J71" s="91"/>
      <c r="K71" s="92">
        <v>1</v>
      </c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77"/>
      <c r="AC71" s="91"/>
      <c r="AD71" s="91"/>
      <c r="AE71" s="91"/>
      <c r="AF71" s="91"/>
      <c r="AG71" s="91"/>
      <c r="AH71" s="91"/>
      <c r="AI71" s="91"/>
      <c r="AJ71" s="80">
        <f t="shared" si="0"/>
        <v>1</v>
      </c>
      <c r="AK71" s="91"/>
      <c r="AL71" s="91"/>
    </row>
    <row r="72" spans="1:38" ht="13.5" customHeight="1" x14ac:dyDescent="0.2">
      <c r="A72" s="90" t="s">
        <v>695</v>
      </c>
      <c r="B72" s="92">
        <v>1</v>
      </c>
      <c r="C72" s="91"/>
      <c r="D72" s="91"/>
      <c r="E72" s="91"/>
      <c r="F72" s="91"/>
      <c r="G72" s="91"/>
      <c r="H72" s="91"/>
      <c r="I72" s="91"/>
      <c r="J72" s="92">
        <v>1</v>
      </c>
      <c r="K72" s="92">
        <v>1</v>
      </c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77"/>
      <c r="AC72" s="91"/>
      <c r="AD72" s="91"/>
      <c r="AE72" s="91"/>
      <c r="AF72" s="91"/>
      <c r="AG72" s="91"/>
      <c r="AH72" s="91"/>
      <c r="AI72" s="91"/>
      <c r="AJ72" s="48">
        <f t="shared" si="0"/>
        <v>3</v>
      </c>
      <c r="AK72" s="91"/>
      <c r="AL72" s="91"/>
    </row>
    <row r="73" spans="1:38" ht="13.5" customHeight="1" x14ac:dyDescent="0.2">
      <c r="A73" s="90" t="s">
        <v>631</v>
      </c>
      <c r="B73" s="91"/>
      <c r="C73" s="92">
        <v>1</v>
      </c>
      <c r="D73" s="91"/>
      <c r="E73" s="91"/>
      <c r="F73" s="91"/>
      <c r="G73" s="91"/>
      <c r="H73" s="91"/>
      <c r="I73" s="91"/>
      <c r="J73" s="91"/>
      <c r="K73" s="92">
        <v>1</v>
      </c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77"/>
      <c r="AC73" s="91"/>
      <c r="AD73" s="91"/>
      <c r="AE73" s="91"/>
      <c r="AF73" s="91"/>
      <c r="AG73" s="91"/>
      <c r="AH73" s="91"/>
      <c r="AI73" s="91"/>
      <c r="AJ73" s="48">
        <f t="shared" si="0"/>
        <v>2</v>
      </c>
      <c r="AK73" s="91"/>
      <c r="AL73" s="91"/>
    </row>
    <row r="74" spans="1:38" ht="13.5" customHeight="1" x14ac:dyDescent="0.2">
      <c r="A74" s="5"/>
      <c r="B74" s="91">
        <f t="shared" ref="B74:AI74" si="10">SUM(B66:B73)</f>
        <v>3</v>
      </c>
      <c r="C74" s="91">
        <f t="shared" si="10"/>
        <v>2</v>
      </c>
      <c r="D74" s="100">
        <f t="shared" si="10"/>
        <v>0</v>
      </c>
      <c r="E74" s="100">
        <f t="shared" si="10"/>
        <v>0</v>
      </c>
      <c r="F74" s="100">
        <f t="shared" si="10"/>
        <v>0</v>
      </c>
      <c r="G74" s="100">
        <f t="shared" si="10"/>
        <v>0</v>
      </c>
      <c r="H74" s="100">
        <f t="shared" si="10"/>
        <v>0</v>
      </c>
      <c r="I74" s="100">
        <f t="shared" si="10"/>
        <v>1</v>
      </c>
      <c r="J74" s="91">
        <f t="shared" si="10"/>
        <v>2</v>
      </c>
      <c r="K74" s="91">
        <f t="shared" si="10"/>
        <v>4</v>
      </c>
      <c r="L74" s="100">
        <f t="shared" si="10"/>
        <v>0</v>
      </c>
      <c r="M74" s="100">
        <f t="shared" si="10"/>
        <v>0</v>
      </c>
      <c r="N74" s="100">
        <f t="shared" si="10"/>
        <v>0</v>
      </c>
      <c r="O74" s="100">
        <f t="shared" si="10"/>
        <v>0</v>
      </c>
      <c r="P74" s="100">
        <f t="shared" si="10"/>
        <v>0</v>
      </c>
      <c r="Q74" s="100">
        <f t="shared" si="10"/>
        <v>0</v>
      </c>
      <c r="R74" s="100">
        <f t="shared" si="10"/>
        <v>0</v>
      </c>
      <c r="S74" s="100">
        <f t="shared" si="10"/>
        <v>0</v>
      </c>
      <c r="T74" s="100">
        <f t="shared" si="10"/>
        <v>0</v>
      </c>
      <c r="U74" s="100">
        <f t="shared" si="10"/>
        <v>0</v>
      </c>
      <c r="V74" s="100">
        <f t="shared" si="10"/>
        <v>0</v>
      </c>
      <c r="W74" s="100">
        <f t="shared" si="10"/>
        <v>1</v>
      </c>
      <c r="X74" s="100">
        <f t="shared" si="10"/>
        <v>0</v>
      </c>
      <c r="Y74" s="100">
        <f t="shared" si="10"/>
        <v>0</v>
      </c>
      <c r="Z74" s="100">
        <f t="shared" si="10"/>
        <v>1</v>
      </c>
      <c r="AA74" s="100">
        <f t="shared" si="10"/>
        <v>1</v>
      </c>
      <c r="AB74" s="100">
        <f t="shared" si="10"/>
        <v>0</v>
      </c>
      <c r="AC74" s="100">
        <f t="shared" si="10"/>
        <v>0</v>
      </c>
      <c r="AD74" s="100">
        <f t="shared" si="10"/>
        <v>1</v>
      </c>
      <c r="AE74" s="100">
        <f t="shared" si="10"/>
        <v>0</v>
      </c>
      <c r="AF74" s="100">
        <f t="shared" si="10"/>
        <v>0</v>
      </c>
      <c r="AG74" s="100">
        <f t="shared" si="10"/>
        <v>0</v>
      </c>
      <c r="AH74" s="100">
        <f t="shared" si="10"/>
        <v>0</v>
      </c>
      <c r="AI74" s="100">
        <f t="shared" si="10"/>
        <v>0</v>
      </c>
      <c r="AJ74" s="80">
        <f t="shared" si="0"/>
        <v>16</v>
      </c>
      <c r="AK74" s="91"/>
      <c r="AL74" s="91"/>
    </row>
    <row r="75" spans="1:38" ht="13.5" customHeight="1" x14ac:dyDescent="0.2">
      <c r="A75" s="181" t="s">
        <v>1041</v>
      </c>
      <c r="B75" s="182"/>
      <c r="C75" s="183">
        <v>1</v>
      </c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77"/>
      <c r="AC75" s="182"/>
      <c r="AD75" s="182"/>
      <c r="AE75" s="182"/>
      <c r="AF75" s="182"/>
      <c r="AG75" s="182"/>
      <c r="AH75" s="182"/>
      <c r="AI75" s="183">
        <v>1</v>
      </c>
      <c r="AJ75" s="48">
        <f t="shared" si="0"/>
        <v>2</v>
      </c>
      <c r="AK75" s="182"/>
      <c r="AL75" s="182"/>
    </row>
    <row r="76" spans="1:38" ht="13.5" customHeight="1" x14ac:dyDescent="0.2">
      <c r="A76" s="181" t="s">
        <v>1046</v>
      </c>
      <c r="B76" s="183">
        <v>1</v>
      </c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3">
        <v>1</v>
      </c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77"/>
      <c r="AC76" s="182"/>
      <c r="AD76" s="182"/>
      <c r="AE76" s="182"/>
      <c r="AF76" s="182"/>
      <c r="AG76" s="182"/>
      <c r="AH76" s="182"/>
      <c r="AI76" s="182"/>
      <c r="AJ76" s="48">
        <f t="shared" si="0"/>
        <v>2</v>
      </c>
      <c r="AK76" s="182"/>
      <c r="AL76" s="182"/>
    </row>
    <row r="77" spans="1:38" ht="13.5" customHeight="1" x14ac:dyDescent="0.2">
      <c r="A77" s="181" t="s">
        <v>709</v>
      </c>
      <c r="B77" s="182"/>
      <c r="C77" s="183">
        <v>1</v>
      </c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3">
        <v>1</v>
      </c>
      <c r="W77" s="182"/>
      <c r="X77" s="182"/>
      <c r="Y77" s="182"/>
      <c r="Z77" s="182"/>
      <c r="AA77" s="182"/>
      <c r="AB77" s="77"/>
      <c r="AC77" s="182"/>
      <c r="AD77" s="182"/>
      <c r="AE77" s="182"/>
      <c r="AF77" s="182"/>
      <c r="AG77" s="183">
        <v>1</v>
      </c>
      <c r="AH77" s="182"/>
      <c r="AI77" s="182"/>
      <c r="AJ77" s="48">
        <f t="shared" si="0"/>
        <v>3</v>
      </c>
      <c r="AK77" s="182"/>
      <c r="AL77" s="182"/>
    </row>
    <row r="78" spans="1:38" ht="13.5" customHeight="1" x14ac:dyDescent="0.2">
      <c r="A78" s="181" t="s">
        <v>1051</v>
      </c>
      <c r="B78" s="183">
        <v>1</v>
      </c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77"/>
      <c r="AC78" s="182"/>
      <c r="AD78" s="182"/>
      <c r="AE78" s="182"/>
      <c r="AF78" s="182"/>
      <c r="AG78" s="182"/>
      <c r="AH78" s="182"/>
      <c r="AI78" s="182"/>
      <c r="AJ78" s="80">
        <f t="shared" si="0"/>
        <v>1</v>
      </c>
      <c r="AK78" s="182"/>
      <c r="AL78" s="182"/>
    </row>
    <row r="79" spans="1:38" ht="13.5" customHeight="1" x14ac:dyDescent="0.2">
      <c r="A79" s="181" t="s">
        <v>1054</v>
      </c>
      <c r="B79" s="182"/>
      <c r="C79" s="182"/>
      <c r="D79" s="182"/>
      <c r="E79" s="182"/>
      <c r="F79" s="182"/>
      <c r="G79" s="182"/>
      <c r="H79" s="182"/>
      <c r="I79" s="182"/>
      <c r="J79" s="183">
        <v>1</v>
      </c>
      <c r="K79" s="183">
        <v>1</v>
      </c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77"/>
      <c r="AC79" s="182"/>
      <c r="AD79" s="182"/>
      <c r="AE79" s="182"/>
      <c r="AF79" s="182"/>
      <c r="AG79" s="182"/>
      <c r="AH79" s="182"/>
      <c r="AI79" s="182"/>
      <c r="AJ79" s="48">
        <f t="shared" si="0"/>
        <v>2</v>
      </c>
      <c r="AK79" s="182"/>
      <c r="AL79" s="182"/>
    </row>
    <row r="80" spans="1:38" ht="13.5" customHeight="1" x14ac:dyDescent="0.2">
      <c r="A80" s="5"/>
      <c r="B80" s="182">
        <f t="shared" ref="B80:AI80" si="11">SUM(B75:B79)</f>
        <v>2</v>
      </c>
      <c r="C80" s="182">
        <f t="shared" si="11"/>
        <v>2</v>
      </c>
      <c r="D80" s="187">
        <f t="shared" si="11"/>
        <v>0</v>
      </c>
      <c r="E80" s="187">
        <f t="shared" si="11"/>
        <v>0</v>
      </c>
      <c r="F80" s="187">
        <f t="shared" si="11"/>
        <v>0</v>
      </c>
      <c r="G80" s="187">
        <f t="shared" si="11"/>
        <v>0</v>
      </c>
      <c r="H80" s="187">
        <f t="shared" si="11"/>
        <v>0</v>
      </c>
      <c r="I80" s="187">
        <f t="shared" si="11"/>
        <v>0</v>
      </c>
      <c r="J80" s="187">
        <f t="shared" si="11"/>
        <v>1</v>
      </c>
      <c r="K80" s="187">
        <f t="shared" si="11"/>
        <v>1</v>
      </c>
      <c r="L80" s="187">
        <f t="shared" si="11"/>
        <v>0</v>
      </c>
      <c r="M80" s="187">
        <f t="shared" si="11"/>
        <v>0</v>
      </c>
      <c r="N80" s="187">
        <f t="shared" si="11"/>
        <v>0</v>
      </c>
      <c r="O80" s="187">
        <f t="shared" si="11"/>
        <v>0</v>
      </c>
      <c r="P80" s="187">
        <f t="shared" si="11"/>
        <v>0</v>
      </c>
      <c r="Q80" s="187">
        <f t="shared" si="11"/>
        <v>1</v>
      </c>
      <c r="R80" s="187">
        <f t="shared" si="11"/>
        <v>0</v>
      </c>
      <c r="S80" s="187">
        <f t="shared" si="11"/>
        <v>0</v>
      </c>
      <c r="T80" s="187">
        <f t="shared" si="11"/>
        <v>0</v>
      </c>
      <c r="U80" s="187">
        <f t="shared" si="11"/>
        <v>0</v>
      </c>
      <c r="V80" s="187">
        <f t="shared" si="11"/>
        <v>1</v>
      </c>
      <c r="W80" s="187">
        <f t="shared" si="11"/>
        <v>0</v>
      </c>
      <c r="X80" s="187">
        <f t="shared" si="11"/>
        <v>0</v>
      </c>
      <c r="Y80" s="187">
        <f t="shared" si="11"/>
        <v>0</v>
      </c>
      <c r="Z80" s="187">
        <f t="shared" si="11"/>
        <v>0</v>
      </c>
      <c r="AA80" s="187">
        <f t="shared" si="11"/>
        <v>0</v>
      </c>
      <c r="AB80" s="187">
        <f t="shared" si="11"/>
        <v>0</v>
      </c>
      <c r="AC80" s="187">
        <f t="shared" si="11"/>
        <v>0</v>
      </c>
      <c r="AD80" s="187">
        <f t="shared" si="11"/>
        <v>0</v>
      </c>
      <c r="AE80" s="187">
        <f t="shared" si="11"/>
        <v>0</v>
      </c>
      <c r="AF80" s="187">
        <f t="shared" si="11"/>
        <v>0</v>
      </c>
      <c r="AG80" s="187">
        <f t="shared" si="11"/>
        <v>1</v>
      </c>
      <c r="AH80" s="187">
        <f t="shared" si="11"/>
        <v>0</v>
      </c>
      <c r="AI80" s="187">
        <f t="shared" si="11"/>
        <v>1</v>
      </c>
      <c r="AJ80" s="80">
        <f t="shared" si="0"/>
        <v>10</v>
      </c>
      <c r="AK80" s="182"/>
      <c r="AL80" s="182"/>
    </row>
    <row r="81" spans="1:38" ht="13.5" customHeight="1" x14ac:dyDescent="0.2">
      <c r="A81" s="5"/>
      <c r="B81" s="189">
        <f t="shared" ref="B81:AI81" si="12">SUM(B80,B74,B65,B58,B51,B41,B34,B27,B21,B15,B8)</f>
        <v>18</v>
      </c>
      <c r="C81" s="189">
        <f t="shared" si="12"/>
        <v>10</v>
      </c>
      <c r="D81" s="189">
        <f t="shared" si="12"/>
        <v>10</v>
      </c>
      <c r="E81" s="189">
        <f t="shared" si="12"/>
        <v>5</v>
      </c>
      <c r="F81" s="114">
        <f t="shared" si="12"/>
        <v>1</v>
      </c>
      <c r="G81" s="114">
        <f t="shared" si="12"/>
        <v>2</v>
      </c>
      <c r="H81" s="114">
        <f t="shared" si="12"/>
        <v>1</v>
      </c>
      <c r="I81" s="120">
        <f t="shared" si="12"/>
        <v>3</v>
      </c>
      <c r="J81" s="120">
        <f t="shared" si="12"/>
        <v>6</v>
      </c>
      <c r="K81" s="120">
        <f t="shared" si="12"/>
        <v>10</v>
      </c>
      <c r="L81" s="120">
        <f t="shared" si="12"/>
        <v>3</v>
      </c>
      <c r="M81" s="120">
        <f t="shared" si="12"/>
        <v>4</v>
      </c>
      <c r="N81" s="114">
        <f t="shared" si="12"/>
        <v>2</v>
      </c>
      <c r="O81" s="114">
        <f t="shared" si="12"/>
        <v>2</v>
      </c>
      <c r="P81" s="120">
        <f t="shared" si="12"/>
        <v>3</v>
      </c>
      <c r="Q81" s="120">
        <f t="shared" si="12"/>
        <v>3</v>
      </c>
      <c r="R81" s="114">
        <f t="shared" si="12"/>
        <v>2</v>
      </c>
      <c r="S81" s="114">
        <f t="shared" si="12"/>
        <v>1</v>
      </c>
      <c r="T81" s="120">
        <f t="shared" si="12"/>
        <v>4</v>
      </c>
      <c r="U81" s="114">
        <f t="shared" si="12"/>
        <v>1</v>
      </c>
      <c r="V81" s="120">
        <f t="shared" si="12"/>
        <v>8</v>
      </c>
      <c r="W81" s="120">
        <f t="shared" si="12"/>
        <v>6</v>
      </c>
      <c r="X81" s="120">
        <f t="shared" si="12"/>
        <v>3</v>
      </c>
      <c r="Y81" s="120">
        <f t="shared" si="12"/>
        <v>5</v>
      </c>
      <c r="Z81" s="114">
        <f t="shared" si="12"/>
        <v>1</v>
      </c>
      <c r="AA81" s="114">
        <f t="shared" si="12"/>
        <v>2</v>
      </c>
      <c r="AB81" s="189">
        <f t="shared" si="12"/>
        <v>0</v>
      </c>
      <c r="AC81" s="77">
        <f t="shared" si="12"/>
        <v>2</v>
      </c>
      <c r="AD81" s="189">
        <f t="shared" si="12"/>
        <v>3</v>
      </c>
      <c r="AE81" s="77">
        <f t="shared" si="12"/>
        <v>2</v>
      </c>
      <c r="AF81" s="77">
        <f t="shared" si="12"/>
        <v>1</v>
      </c>
      <c r="AG81" s="189">
        <f t="shared" si="12"/>
        <v>7</v>
      </c>
      <c r="AH81" s="77">
        <f t="shared" si="12"/>
        <v>1</v>
      </c>
      <c r="AI81" s="189">
        <f t="shared" si="12"/>
        <v>4</v>
      </c>
      <c r="AJ81" s="193"/>
      <c r="AK81" s="194"/>
      <c r="AL81" s="194"/>
    </row>
  </sheetData>
  <conditionalFormatting sqref="AJ2:AJ80">
    <cfRule type="cellIs" dxfId="8" priority="1" operator="between">
      <formula>4</formula>
      <formula>9</formula>
    </cfRule>
  </conditionalFormatting>
  <conditionalFormatting sqref="B2:AI80">
    <cfRule type="cellIs" dxfId="7" priority="2" operator="greaterThan">
      <formula>3</formula>
    </cfRule>
  </conditionalFormatting>
  <conditionalFormatting sqref="B81:AI81">
    <cfRule type="cellIs" dxfId="6" priority="3" operator="equal">
      <formula>2</formula>
    </cfRule>
  </conditionalFormatting>
  <conditionalFormatting sqref="B2:AJ80">
    <cfRule type="cellIs" dxfId="5" priority="4" operator="equal">
      <formula>3</formula>
    </cfRule>
  </conditionalFormatting>
  <conditionalFormatting sqref="B81:AI81">
    <cfRule type="cellIs" dxfId="4" priority="5" operator="equal">
      <formula>1</formula>
    </cfRule>
  </conditionalFormatting>
  <conditionalFormatting sqref="AJ2:AJ80">
    <cfRule type="cellIs" dxfId="3" priority="6" operator="equal">
      <formula>2</formula>
    </cfRule>
  </conditionalFormatting>
  <conditionalFormatting sqref="B2:AI80">
    <cfRule type="cellIs" dxfId="2" priority="7" operator="equal">
      <formula>2</formula>
    </cfRule>
  </conditionalFormatting>
  <conditionalFormatting sqref="AJ2:AJ80">
    <cfRule type="cellIs" dxfId="1" priority="8" operator="between">
      <formula>4</formula>
      <formula>9</formula>
    </cfRule>
  </conditionalFormatting>
  <conditionalFormatting sqref="B2:AI80">
    <cfRule type="cellIs" dxfId="0" priority="9" operator="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ColWidth="14.42578125" defaultRowHeight="12.75" customHeight="1" x14ac:dyDescent="0.2"/>
  <cols>
    <col min="1" max="1" width="3.42578125" customWidth="1"/>
    <col min="2" max="2" width="11.42578125" customWidth="1"/>
    <col min="3" max="3" width="13.140625" customWidth="1"/>
    <col min="4" max="4" width="11.85546875" customWidth="1"/>
    <col min="5" max="5" width="12" customWidth="1"/>
    <col min="6" max="6" width="14" customWidth="1"/>
    <col min="7" max="8" width="13.85546875" customWidth="1"/>
    <col min="9" max="20" width="17.28515625" customWidth="1"/>
  </cols>
  <sheetData>
    <row r="1" spans="1:20" ht="12.75" customHeight="1" x14ac:dyDescent="0.2">
      <c r="A1" s="1"/>
      <c r="B1" s="36" t="s">
        <v>4</v>
      </c>
      <c r="C1" s="36" t="s">
        <v>215</v>
      </c>
      <c r="D1" s="36" t="s">
        <v>217</v>
      </c>
      <c r="E1" s="36" t="s">
        <v>218</v>
      </c>
      <c r="F1" s="36" t="s">
        <v>219</v>
      </c>
      <c r="G1" s="36" t="s">
        <v>220</v>
      </c>
      <c r="H1" s="36" t="s">
        <v>222</v>
      </c>
      <c r="I1" s="36" t="s">
        <v>223</v>
      </c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2.75" customHeight="1" x14ac:dyDescent="0.2">
      <c r="A2" s="36" t="s">
        <v>4</v>
      </c>
      <c r="B2" s="211" t="s">
        <v>52</v>
      </c>
      <c r="C2" s="212"/>
      <c r="D2" s="212"/>
      <c r="E2" s="124"/>
      <c r="F2" s="124"/>
      <c r="G2" s="124"/>
      <c r="H2" s="124"/>
      <c r="I2" s="124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2.75" customHeight="1" x14ac:dyDescent="0.2">
      <c r="A3" s="36" t="s">
        <v>215</v>
      </c>
      <c r="B3" s="138" t="s">
        <v>810</v>
      </c>
      <c r="C3" s="138" t="s">
        <v>852</v>
      </c>
      <c r="D3" s="138" t="s">
        <v>854</v>
      </c>
      <c r="E3" s="138" t="s">
        <v>593</v>
      </c>
      <c r="F3" s="138" t="s">
        <v>855</v>
      </c>
      <c r="G3" s="138" t="s">
        <v>856</v>
      </c>
      <c r="H3" s="138" t="s">
        <v>854</v>
      </c>
      <c r="I3" s="99" t="s">
        <v>336</v>
      </c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ht="12.75" customHeight="1" x14ac:dyDescent="0.2">
      <c r="A4" s="36" t="s">
        <v>217</v>
      </c>
      <c r="B4" s="99" t="s">
        <v>857</v>
      </c>
      <c r="C4" s="124"/>
      <c r="D4" s="124"/>
      <c r="E4" s="79"/>
      <c r="F4" s="99" t="s">
        <v>857</v>
      </c>
      <c r="G4" s="124"/>
      <c r="H4" s="124"/>
      <c r="I4" s="124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</row>
    <row r="5" spans="1:20" ht="12.75" customHeight="1" x14ac:dyDescent="0.2">
      <c r="A5" s="36" t="s">
        <v>218</v>
      </c>
      <c r="B5" s="99" t="s">
        <v>860</v>
      </c>
      <c r="C5" s="124"/>
      <c r="D5" s="124"/>
      <c r="E5" s="79"/>
      <c r="F5" s="99" t="s">
        <v>860</v>
      </c>
      <c r="G5" s="124"/>
      <c r="H5" s="124"/>
      <c r="I5" s="124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</row>
    <row r="6" spans="1:20" ht="12.75" customHeight="1" x14ac:dyDescent="0.2">
      <c r="A6" s="36" t="s">
        <v>219</v>
      </c>
      <c r="B6" s="99" t="s">
        <v>862</v>
      </c>
      <c r="C6" s="124"/>
      <c r="D6" s="124"/>
      <c r="E6" s="79"/>
      <c r="F6" s="99" t="s">
        <v>863</v>
      </c>
      <c r="G6" s="124"/>
      <c r="H6" s="124"/>
      <c r="I6" s="124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</row>
    <row r="7" spans="1:20" ht="12.75" customHeight="1" x14ac:dyDescent="0.2">
      <c r="A7" s="36" t="s">
        <v>220</v>
      </c>
      <c r="B7" s="99" t="s">
        <v>865</v>
      </c>
      <c r="C7" s="124"/>
      <c r="D7" s="124"/>
      <c r="E7" s="79"/>
      <c r="F7" s="124"/>
      <c r="G7" s="124"/>
      <c r="H7" s="124"/>
      <c r="I7" s="124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</row>
    <row r="8" spans="1:20" ht="12.75" customHeight="1" x14ac:dyDescent="0.2">
      <c r="A8" s="36" t="s">
        <v>222</v>
      </c>
      <c r="B8" s="99" t="s">
        <v>866</v>
      </c>
      <c r="C8" s="124"/>
      <c r="D8" s="124"/>
      <c r="E8" s="79"/>
      <c r="F8" s="124"/>
      <c r="G8" s="124"/>
      <c r="H8" s="124"/>
      <c r="I8" s="124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</row>
    <row r="9" spans="1:20" ht="12.75" customHeight="1" x14ac:dyDescent="0.2">
      <c r="A9" s="36" t="s">
        <v>223</v>
      </c>
      <c r="B9" s="99" t="s">
        <v>868</v>
      </c>
      <c r="C9" s="124"/>
      <c r="D9" s="124"/>
      <c r="E9" s="79"/>
      <c r="F9" s="124"/>
      <c r="G9" s="124"/>
      <c r="H9" s="124"/>
      <c r="I9" s="124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</row>
    <row r="10" spans="1:20" ht="12.75" customHeight="1" x14ac:dyDescent="0.2">
      <c r="A10" s="36" t="s">
        <v>870</v>
      </c>
      <c r="B10" s="99" t="s">
        <v>871</v>
      </c>
      <c r="C10" s="124"/>
      <c r="D10" s="124"/>
      <c r="E10" s="79"/>
      <c r="F10" s="124"/>
      <c r="G10" s="124"/>
      <c r="H10" s="124"/>
      <c r="I10" s="124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</row>
    <row r="11" spans="1:20" ht="12.75" customHeight="1" x14ac:dyDescent="0.2">
      <c r="A11" s="36" t="s">
        <v>873</v>
      </c>
      <c r="B11" s="99" t="s">
        <v>863</v>
      </c>
      <c r="C11" s="124"/>
      <c r="D11" s="124"/>
      <c r="E11" s="79"/>
      <c r="F11" s="34"/>
      <c r="G11" s="124"/>
      <c r="H11" s="124"/>
      <c r="I11" s="124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</row>
    <row r="12" spans="1:20" ht="12.75" customHeight="1" x14ac:dyDescent="0.2">
      <c r="A12" s="36" t="s">
        <v>875</v>
      </c>
      <c r="B12" s="124"/>
      <c r="C12" s="124"/>
      <c r="D12" s="124"/>
      <c r="E12" s="79"/>
      <c r="F12" s="124"/>
      <c r="G12" s="124"/>
      <c r="H12" s="124"/>
      <c r="I12" s="124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</row>
    <row r="13" spans="1:20" ht="12.75" customHeight="1" x14ac:dyDescent="0.2">
      <c r="A13" s="36" t="s">
        <v>879</v>
      </c>
      <c r="B13" s="124"/>
      <c r="C13" s="124"/>
      <c r="D13" s="124"/>
      <c r="E13" s="124"/>
      <c r="F13" s="124"/>
      <c r="G13" s="124"/>
      <c r="H13" s="124"/>
      <c r="I13" s="124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1:20" ht="12.75" customHeight="1" x14ac:dyDescent="0.2">
      <c r="A14" s="36" t="s">
        <v>880</v>
      </c>
      <c r="B14" s="124"/>
      <c r="C14" s="124"/>
      <c r="D14" s="124"/>
      <c r="E14" s="124"/>
      <c r="F14" s="124"/>
      <c r="G14" s="124"/>
      <c r="H14" s="124"/>
      <c r="I14" s="124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1:20" ht="12.75" customHeight="1" x14ac:dyDescent="0.2">
      <c r="A15" s="36" t="s">
        <v>882</v>
      </c>
      <c r="B15" s="124"/>
      <c r="C15" s="124"/>
      <c r="D15" s="124"/>
      <c r="E15" s="124"/>
      <c r="F15" s="124"/>
      <c r="G15" s="124"/>
      <c r="H15" s="124"/>
      <c r="I15" s="124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1:20" ht="12.75" customHeight="1" x14ac:dyDescent="0.2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</row>
    <row r="17" spans="1:20" ht="12.75" customHeight="1" x14ac:dyDescent="0.2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1:20" ht="12.75" customHeight="1" x14ac:dyDescent="0.2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1:20" ht="12.75" customHeight="1" x14ac:dyDescent="0.2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1:20" ht="12.75" customHeight="1" x14ac:dyDescent="0.2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1:20" ht="12.75" customHeight="1" x14ac:dyDescent="0.2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1.85546875" customWidth="1"/>
    <col min="2" max="3" width="13.85546875" customWidth="1"/>
    <col min="4" max="4" width="11.85546875" customWidth="1"/>
    <col min="5" max="9" width="13.85546875" customWidth="1"/>
    <col min="10" max="10" width="8.85546875" customWidth="1"/>
    <col min="11" max="11" width="11.85546875" customWidth="1"/>
    <col min="12" max="12" width="8.85546875" customWidth="1"/>
  </cols>
  <sheetData>
    <row r="1" spans="1:12" ht="13.5" customHeight="1" x14ac:dyDescent="0.2">
      <c r="A1" s="2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/>
      <c r="K1" s="3"/>
      <c r="L1" s="3"/>
    </row>
    <row r="2" spans="1:12" ht="13.5" customHeight="1" x14ac:dyDescent="0.2">
      <c r="A2" s="33" t="s">
        <v>135</v>
      </c>
      <c r="B2" s="33" t="s">
        <v>136</v>
      </c>
      <c r="C2" s="33" t="s">
        <v>137</v>
      </c>
      <c r="D2" s="33" t="s">
        <v>138</v>
      </c>
      <c r="E2" s="33" t="s">
        <v>139</v>
      </c>
      <c r="F2" s="33" t="s">
        <v>140</v>
      </c>
      <c r="G2" s="33" t="s">
        <v>141</v>
      </c>
      <c r="H2" s="33" t="s">
        <v>142</v>
      </c>
      <c r="I2" s="33" t="s">
        <v>143</v>
      </c>
      <c r="J2" s="34"/>
      <c r="K2" s="34"/>
      <c r="L2" s="34"/>
    </row>
    <row r="3" spans="1:12" ht="13.5" customHeight="1" x14ac:dyDescent="0.2">
      <c r="A3" s="33" t="s">
        <v>144</v>
      </c>
      <c r="B3" s="33" t="s">
        <v>145</v>
      </c>
      <c r="C3" s="33" t="s">
        <v>146</v>
      </c>
      <c r="D3" s="35"/>
      <c r="E3" s="33" t="s">
        <v>147</v>
      </c>
      <c r="F3" s="33" t="s">
        <v>148</v>
      </c>
      <c r="G3" s="33" t="s">
        <v>149</v>
      </c>
      <c r="H3" s="33" t="s">
        <v>150</v>
      </c>
      <c r="I3" s="33" t="s">
        <v>151</v>
      </c>
      <c r="J3" s="34"/>
      <c r="K3" s="4" t="s">
        <v>152</v>
      </c>
      <c r="L3" s="4" t="s">
        <v>153</v>
      </c>
    </row>
    <row r="4" spans="1:12" ht="13.5" customHeight="1" x14ac:dyDescent="0.2">
      <c r="A4" s="33" t="s">
        <v>154</v>
      </c>
      <c r="B4" s="33" t="s">
        <v>155</v>
      </c>
      <c r="C4" s="33" t="s">
        <v>156</v>
      </c>
      <c r="D4" s="33" t="s">
        <v>157</v>
      </c>
      <c r="E4" s="33" t="s">
        <v>158</v>
      </c>
      <c r="F4" s="33" t="s">
        <v>159</v>
      </c>
      <c r="G4" s="33" t="s">
        <v>160</v>
      </c>
      <c r="H4" s="33" t="s">
        <v>161</v>
      </c>
      <c r="I4" s="33" t="s">
        <v>162</v>
      </c>
      <c r="J4" s="34"/>
      <c r="K4" s="34"/>
      <c r="L4" s="34"/>
    </row>
    <row r="5" spans="1:12" ht="13.5" customHeight="1" x14ac:dyDescent="0.2">
      <c r="A5" s="33" t="s">
        <v>163</v>
      </c>
      <c r="B5" s="33" t="s">
        <v>164</v>
      </c>
      <c r="C5" s="33" t="s">
        <v>165</v>
      </c>
      <c r="D5" s="33" t="s">
        <v>166</v>
      </c>
      <c r="E5" s="33" t="s">
        <v>167</v>
      </c>
      <c r="F5" s="33" t="s">
        <v>168</v>
      </c>
      <c r="G5" s="33" t="s">
        <v>169</v>
      </c>
      <c r="H5" s="33" t="s">
        <v>170</v>
      </c>
      <c r="I5" s="33" t="s">
        <v>171</v>
      </c>
      <c r="J5" s="34"/>
      <c r="K5" s="34"/>
      <c r="L5" s="34"/>
    </row>
    <row r="6" spans="1:12" ht="13.5" customHeight="1" x14ac:dyDescent="0.2">
      <c r="A6" s="33" t="s">
        <v>172</v>
      </c>
      <c r="B6" s="34"/>
      <c r="C6" s="33" t="s">
        <v>173</v>
      </c>
      <c r="D6" s="33" t="s">
        <v>174</v>
      </c>
      <c r="E6" s="33" t="s">
        <v>175</v>
      </c>
      <c r="F6" s="35"/>
      <c r="G6" s="33" t="s">
        <v>177</v>
      </c>
      <c r="H6" s="33" t="s">
        <v>178</v>
      </c>
      <c r="I6" s="33" t="s">
        <v>179</v>
      </c>
      <c r="J6" s="34"/>
      <c r="K6" s="34"/>
      <c r="L6" s="34"/>
    </row>
    <row r="7" spans="1:12" ht="13.5" customHeight="1" x14ac:dyDescent="0.2">
      <c r="A7" s="34"/>
      <c r="B7" s="33" t="s">
        <v>180</v>
      </c>
      <c r="C7" s="35"/>
      <c r="D7" s="34"/>
      <c r="E7" s="33" t="s">
        <v>181</v>
      </c>
      <c r="F7" s="33" t="s">
        <v>182</v>
      </c>
      <c r="G7" s="33" t="s">
        <v>183</v>
      </c>
      <c r="H7" s="33" t="s">
        <v>184</v>
      </c>
      <c r="I7" s="33" t="s">
        <v>185</v>
      </c>
      <c r="J7" s="34"/>
      <c r="K7" s="34"/>
      <c r="L7" s="34"/>
    </row>
    <row r="8" spans="1:12" ht="13.5" customHeight="1" x14ac:dyDescent="0.2">
      <c r="A8" s="33" t="s">
        <v>186</v>
      </c>
      <c r="B8" s="33" t="s">
        <v>187</v>
      </c>
      <c r="C8" s="33" t="s">
        <v>188</v>
      </c>
      <c r="D8" s="34"/>
      <c r="E8" s="34"/>
      <c r="F8" s="33" t="s">
        <v>189</v>
      </c>
      <c r="G8" s="33" t="s">
        <v>190</v>
      </c>
      <c r="H8" s="33" t="s">
        <v>191</v>
      </c>
      <c r="I8" s="33" t="s">
        <v>192</v>
      </c>
      <c r="J8" s="34"/>
      <c r="K8" s="34"/>
      <c r="L8" s="34"/>
    </row>
    <row r="9" spans="1:12" ht="13.5" customHeight="1" x14ac:dyDescent="0.2">
      <c r="A9" s="33" t="s">
        <v>193</v>
      </c>
      <c r="B9" s="33" t="s">
        <v>194</v>
      </c>
      <c r="C9" s="33" t="s">
        <v>195</v>
      </c>
      <c r="D9" s="34"/>
      <c r="E9" s="34"/>
      <c r="F9" s="33" t="s">
        <v>196</v>
      </c>
      <c r="G9" s="33" t="s">
        <v>197</v>
      </c>
      <c r="H9" s="33" t="s">
        <v>198</v>
      </c>
      <c r="I9" s="33" t="s">
        <v>199</v>
      </c>
      <c r="J9" s="34"/>
      <c r="K9" s="34"/>
      <c r="L9" s="34"/>
    </row>
    <row r="10" spans="1:12" ht="13.5" customHeight="1" x14ac:dyDescent="0.2">
      <c r="A10" s="33" t="s">
        <v>200</v>
      </c>
      <c r="B10" s="33" t="s">
        <v>201</v>
      </c>
      <c r="C10" s="33" t="s">
        <v>202</v>
      </c>
      <c r="D10" s="34"/>
      <c r="E10" s="34"/>
      <c r="F10" s="33" t="s">
        <v>203</v>
      </c>
      <c r="G10" s="33" t="s">
        <v>204</v>
      </c>
      <c r="H10" s="33" t="s">
        <v>205</v>
      </c>
      <c r="I10" s="34"/>
      <c r="J10" s="34"/>
      <c r="K10" s="34"/>
      <c r="L10" s="34"/>
    </row>
    <row r="11" spans="1:12" ht="13.5" customHeight="1" x14ac:dyDescent="0.2">
      <c r="A11" s="33" t="s">
        <v>206</v>
      </c>
      <c r="B11" s="34"/>
      <c r="C11" s="33" t="s">
        <v>207</v>
      </c>
      <c r="D11" s="34"/>
      <c r="E11" s="34"/>
      <c r="F11" s="34"/>
      <c r="G11" s="33" t="s">
        <v>208</v>
      </c>
      <c r="H11" s="34"/>
      <c r="I11" s="34"/>
      <c r="J11" s="34"/>
      <c r="K11" s="34"/>
      <c r="L11" s="34"/>
    </row>
    <row r="12" spans="1:12" ht="13.5" customHeight="1" x14ac:dyDescent="0.2">
      <c r="A12" s="33" t="s">
        <v>209</v>
      </c>
      <c r="B12" s="34"/>
      <c r="C12" s="33" t="s">
        <v>210</v>
      </c>
      <c r="D12" s="34"/>
      <c r="E12" s="34"/>
      <c r="F12" s="34"/>
      <c r="G12" s="33" t="s">
        <v>211</v>
      </c>
      <c r="H12" s="34"/>
      <c r="I12" s="34"/>
      <c r="J12" s="34"/>
      <c r="K12" s="34"/>
      <c r="L12" s="34"/>
    </row>
    <row r="13" spans="1:12" ht="13.5" customHeight="1" x14ac:dyDescent="0.2">
      <c r="A13" s="33" t="s">
        <v>212</v>
      </c>
      <c r="B13" s="34"/>
      <c r="C13" s="34"/>
      <c r="D13" s="34"/>
      <c r="E13" s="34"/>
      <c r="F13" s="34"/>
      <c r="G13" s="33" t="s">
        <v>213</v>
      </c>
      <c r="H13" s="34"/>
      <c r="I13" s="34"/>
      <c r="J13" s="34"/>
      <c r="K13" s="34"/>
      <c r="L13" s="34"/>
    </row>
    <row r="14" spans="1:12" ht="13.5" customHeight="1" x14ac:dyDescent="0.2">
      <c r="A14" s="34"/>
      <c r="B14" s="34"/>
      <c r="C14" s="34"/>
      <c r="D14" s="34"/>
      <c r="E14" s="34"/>
      <c r="F14" s="34"/>
      <c r="G14" s="33" t="s">
        <v>214</v>
      </c>
      <c r="H14" s="34"/>
      <c r="I14" s="34"/>
      <c r="J14" s="34"/>
      <c r="K14" s="34"/>
      <c r="L14" s="34"/>
    </row>
    <row r="15" spans="1:12" ht="13.5" customHeight="1" x14ac:dyDescent="0.2">
      <c r="A15" s="34"/>
      <c r="B15" s="34"/>
      <c r="C15" s="34"/>
      <c r="D15" s="34"/>
      <c r="E15" s="34"/>
      <c r="F15" s="34"/>
      <c r="G15" s="33" t="s">
        <v>216</v>
      </c>
      <c r="H15" s="34"/>
      <c r="I15" s="34"/>
      <c r="J15" s="34"/>
      <c r="K15" s="34"/>
      <c r="L15" s="34"/>
    </row>
    <row r="16" spans="1:12" ht="13.5" customHeight="1" x14ac:dyDescent="0.2">
      <c r="A16" s="34"/>
      <c r="B16" s="34"/>
      <c r="C16" s="34"/>
      <c r="D16" s="34"/>
      <c r="E16" s="34"/>
      <c r="F16" s="34"/>
      <c r="G16" s="33" t="s">
        <v>221</v>
      </c>
      <c r="H16" s="34"/>
      <c r="I16" s="34"/>
      <c r="J16" s="34"/>
      <c r="K16" s="34"/>
      <c r="L16" s="34"/>
    </row>
    <row r="17" spans="1:12" ht="13.5" customHeight="1" x14ac:dyDescent="0.2">
      <c r="A17" s="34"/>
      <c r="B17" s="34"/>
      <c r="C17" s="34"/>
      <c r="D17" s="34"/>
      <c r="E17" s="34"/>
      <c r="F17" s="34"/>
      <c r="G17" s="33" t="s">
        <v>224</v>
      </c>
      <c r="H17" s="34"/>
      <c r="I17" s="34"/>
      <c r="J17" s="34"/>
      <c r="K17" s="34"/>
      <c r="L17" s="34"/>
    </row>
    <row r="18" spans="1:12" ht="13.5" customHeight="1" x14ac:dyDescent="0.2">
      <c r="A18" s="34"/>
      <c r="B18" s="34"/>
      <c r="C18" s="34"/>
      <c r="D18" s="34"/>
      <c r="E18" s="34"/>
      <c r="F18" s="34"/>
      <c r="G18" s="33" t="s">
        <v>225</v>
      </c>
      <c r="H18" s="34"/>
      <c r="I18" s="34"/>
      <c r="J18" s="34"/>
      <c r="K18" s="34"/>
      <c r="L18" s="34"/>
    </row>
    <row r="19" spans="1:12" ht="13.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 ht="13.5" customHeight="1" x14ac:dyDescent="0.2">
      <c r="A20" s="20" t="s">
        <v>226</v>
      </c>
      <c r="B20" s="20" t="s">
        <v>226</v>
      </c>
      <c r="C20" s="20" t="s">
        <v>227</v>
      </c>
      <c r="D20" s="20" t="s">
        <v>228</v>
      </c>
      <c r="E20" s="20" t="s">
        <v>227</v>
      </c>
      <c r="F20" s="20" t="s">
        <v>227</v>
      </c>
      <c r="G20" s="20" t="s">
        <v>226</v>
      </c>
      <c r="H20" s="20" t="s">
        <v>228</v>
      </c>
      <c r="I20" s="20" t="s">
        <v>228</v>
      </c>
      <c r="J20" s="34"/>
      <c r="K20" s="34"/>
      <c r="L20" s="34"/>
    </row>
    <row r="21" spans="1:12" ht="13.5" customHeight="1" x14ac:dyDescent="0.2">
      <c r="A21" s="33" t="s">
        <v>229</v>
      </c>
      <c r="B21" s="4" t="s">
        <v>5</v>
      </c>
      <c r="C21" s="4" t="s">
        <v>230</v>
      </c>
      <c r="D21" s="4" t="s">
        <v>235</v>
      </c>
      <c r="E21" s="4" t="s">
        <v>237</v>
      </c>
      <c r="F21" s="33" t="s">
        <v>9</v>
      </c>
      <c r="G21" s="33" t="s">
        <v>240</v>
      </c>
      <c r="H21" s="33" t="s">
        <v>11</v>
      </c>
      <c r="I21" s="4" t="s">
        <v>242</v>
      </c>
      <c r="J21" s="34"/>
      <c r="K21" s="34"/>
      <c r="L21" s="34"/>
    </row>
    <row r="22" spans="1:12" ht="13.5" customHeight="1" x14ac:dyDescent="0.2">
      <c r="A22" s="4" t="s">
        <v>243</v>
      </c>
      <c r="B22" s="4" t="s">
        <v>244</v>
      </c>
      <c r="C22" s="4" t="s">
        <v>245</v>
      </c>
      <c r="D22" s="4" t="s">
        <v>246</v>
      </c>
      <c r="E22" s="4" t="s">
        <v>247</v>
      </c>
      <c r="F22" s="33" t="s">
        <v>248</v>
      </c>
      <c r="G22" s="4" t="s">
        <v>249</v>
      </c>
      <c r="H22" s="4" t="s">
        <v>250</v>
      </c>
      <c r="I22" s="33" t="s">
        <v>251</v>
      </c>
      <c r="J22" s="34"/>
      <c r="K22" s="34"/>
      <c r="L22" s="34"/>
    </row>
    <row r="23" spans="1:12" ht="13.5" customHeight="1" x14ac:dyDescent="0.2">
      <c r="A23" s="33" t="s">
        <v>63</v>
      </c>
      <c r="B23" s="4" t="s">
        <v>252</v>
      </c>
      <c r="C23" s="4" t="s">
        <v>253</v>
      </c>
      <c r="D23" s="4" t="s">
        <v>254</v>
      </c>
      <c r="E23" s="4" t="s">
        <v>255</v>
      </c>
      <c r="F23" s="33" t="s">
        <v>256</v>
      </c>
      <c r="G23" s="33" t="s">
        <v>257</v>
      </c>
      <c r="H23" s="4" t="s">
        <v>258</v>
      </c>
      <c r="I23" s="4" t="s">
        <v>259</v>
      </c>
      <c r="J23" s="34"/>
      <c r="K23" s="34"/>
      <c r="L23" s="34"/>
    </row>
    <row r="24" spans="1:12" ht="13.5" customHeight="1" x14ac:dyDescent="0.2">
      <c r="A24" s="4" t="s">
        <v>260</v>
      </c>
      <c r="B24" s="4" t="s">
        <v>261</v>
      </c>
      <c r="C24" s="4" t="s">
        <v>262</v>
      </c>
      <c r="D24" s="4" t="s">
        <v>263</v>
      </c>
      <c r="E24" s="4" t="s">
        <v>264</v>
      </c>
      <c r="F24" s="4" t="s">
        <v>265</v>
      </c>
      <c r="G24" s="4" t="s">
        <v>266</v>
      </c>
      <c r="H24" s="4" t="s">
        <v>267</v>
      </c>
      <c r="I24" s="4" t="s">
        <v>268</v>
      </c>
      <c r="J24" s="34"/>
      <c r="K24" s="34"/>
      <c r="L24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/>
  </sheetViews>
  <sheetFormatPr defaultColWidth="14.42578125" defaultRowHeight="12.75" customHeight="1" x14ac:dyDescent="0.2"/>
  <cols>
    <col min="1" max="1" width="12.85546875" customWidth="1"/>
    <col min="2" max="2" width="7.85546875" customWidth="1"/>
    <col min="3" max="3" width="11.85546875" customWidth="1"/>
    <col min="4" max="4" width="13.28515625" customWidth="1"/>
    <col min="5" max="5" width="13.85546875" customWidth="1"/>
    <col min="6" max="6" width="11.28515625" customWidth="1"/>
    <col min="7" max="7" width="12.5703125" customWidth="1"/>
    <col min="8" max="8" width="13.7109375" customWidth="1"/>
    <col min="9" max="9" width="12.28515625" customWidth="1"/>
    <col min="10" max="11" width="8.85546875" customWidth="1"/>
  </cols>
  <sheetData>
    <row r="1" spans="1:11" ht="39.75" customHeight="1" x14ac:dyDescent="0.2">
      <c r="A1" s="30" t="s">
        <v>15</v>
      </c>
      <c r="B1" s="31" t="s">
        <v>29</v>
      </c>
      <c r="C1" s="37" t="s">
        <v>134</v>
      </c>
      <c r="D1" s="30" t="s">
        <v>231</v>
      </c>
      <c r="E1" s="37" t="s">
        <v>232</v>
      </c>
      <c r="F1" s="37" t="s">
        <v>233</v>
      </c>
      <c r="G1" s="30" t="s">
        <v>234</v>
      </c>
      <c r="H1" s="3"/>
      <c r="I1" s="3"/>
      <c r="J1" s="3"/>
      <c r="K1" s="3"/>
    </row>
    <row r="2" spans="1:11" ht="39.75" customHeight="1" x14ac:dyDescent="0.2">
      <c r="A2" s="37" t="s">
        <v>236</v>
      </c>
      <c r="B2" s="3"/>
      <c r="C2" s="30" t="s">
        <v>238</v>
      </c>
      <c r="D2" s="37" t="s">
        <v>239</v>
      </c>
      <c r="E2" s="30" t="s">
        <v>241</v>
      </c>
      <c r="F2" s="38">
        <v>0.75</v>
      </c>
      <c r="G2" s="30" t="s">
        <v>270</v>
      </c>
      <c r="H2" s="3"/>
      <c r="I2" s="3"/>
      <c r="J2" s="3"/>
      <c r="K2" s="3"/>
    </row>
    <row r="3" spans="1:11" ht="39.75" customHeight="1" x14ac:dyDescent="0.2">
      <c r="A3" s="3"/>
      <c r="B3" s="3"/>
      <c r="C3" s="30" t="s">
        <v>271</v>
      </c>
      <c r="D3" s="30" t="s">
        <v>272</v>
      </c>
      <c r="E3" s="30" t="s">
        <v>273</v>
      </c>
      <c r="F3" s="38">
        <v>1</v>
      </c>
      <c r="G3" s="30" t="s">
        <v>274</v>
      </c>
      <c r="H3" s="3"/>
      <c r="I3" s="3"/>
      <c r="J3" s="3"/>
      <c r="K3" s="3"/>
    </row>
    <row r="4" spans="1:11" ht="39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39.75" customHeight="1" x14ac:dyDescent="0.2">
      <c r="A5" s="37" t="s">
        <v>275</v>
      </c>
      <c r="B5" s="31" t="s">
        <v>276</v>
      </c>
      <c r="C5" s="30" t="s">
        <v>277</v>
      </c>
      <c r="D5" s="30" t="s">
        <v>278</v>
      </c>
      <c r="E5" s="30" t="s">
        <v>279</v>
      </c>
      <c r="F5" s="37" t="s">
        <v>280</v>
      </c>
      <c r="G5" s="3"/>
      <c r="H5" s="3"/>
      <c r="I5" s="3"/>
      <c r="J5" s="3"/>
      <c r="K5" s="3"/>
    </row>
    <row r="6" spans="1:11" ht="39.75" customHeight="1" x14ac:dyDescent="0.2">
      <c r="A6" s="3"/>
      <c r="B6" s="3"/>
      <c r="C6" s="37" t="s">
        <v>281</v>
      </c>
      <c r="D6" s="30" t="s">
        <v>282</v>
      </c>
      <c r="E6" s="30" t="s">
        <v>283</v>
      </c>
      <c r="F6" s="30" t="s">
        <v>24</v>
      </c>
      <c r="G6" s="30" t="s">
        <v>284</v>
      </c>
      <c r="H6" s="30" t="s">
        <v>285</v>
      </c>
      <c r="I6" s="3"/>
      <c r="J6" s="3"/>
      <c r="K6" s="3"/>
    </row>
    <row r="7" spans="1:11" ht="39.75" customHeight="1" x14ac:dyDescent="0.2">
      <c r="A7" s="3"/>
      <c r="B7" s="3"/>
      <c r="C7" s="30" t="s">
        <v>286</v>
      </c>
      <c r="D7" s="30" t="s">
        <v>287</v>
      </c>
      <c r="E7" s="30" t="s">
        <v>288</v>
      </c>
      <c r="F7" s="30" t="s">
        <v>289</v>
      </c>
      <c r="G7" s="30" t="s">
        <v>270</v>
      </c>
      <c r="H7" s="3"/>
      <c r="I7" s="3"/>
      <c r="J7" s="3"/>
      <c r="K7" s="3"/>
    </row>
    <row r="8" spans="1:11" ht="39.75" customHeight="1" x14ac:dyDescent="0.2">
      <c r="A8" s="3"/>
      <c r="B8" s="3"/>
      <c r="C8" s="30" t="s">
        <v>290</v>
      </c>
      <c r="D8" s="30" t="s">
        <v>291</v>
      </c>
      <c r="E8" s="37" t="s">
        <v>292</v>
      </c>
      <c r="F8" s="3"/>
      <c r="G8" s="30" t="s">
        <v>293</v>
      </c>
      <c r="H8" s="3"/>
      <c r="I8" s="3"/>
      <c r="J8" s="3"/>
      <c r="K8" s="3"/>
    </row>
    <row r="9" spans="1:11" ht="39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39.75" customHeight="1" x14ac:dyDescent="0.2">
      <c r="A10" s="30" t="s">
        <v>294</v>
      </c>
      <c r="B10" s="39" t="s">
        <v>62</v>
      </c>
      <c r="C10" s="30" t="s">
        <v>295</v>
      </c>
      <c r="D10" s="30" t="s">
        <v>278</v>
      </c>
      <c r="E10" s="30" t="s">
        <v>279</v>
      </c>
      <c r="F10" s="3"/>
      <c r="G10" s="3"/>
      <c r="H10" s="3"/>
      <c r="I10" s="3"/>
      <c r="J10" s="3"/>
      <c r="K10" s="3"/>
    </row>
    <row r="11" spans="1:11" ht="39.75" customHeight="1" x14ac:dyDescent="0.2">
      <c r="A11" s="40"/>
      <c r="B11" s="3"/>
      <c r="C11" s="30" t="s">
        <v>296</v>
      </c>
      <c r="D11" s="30" t="s">
        <v>297</v>
      </c>
      <c r="E11" s="30" t="s">
        <v>298</v>
      </c>
      <c r="F11" s="30" t="s">
        <v>127</v>
      </c>
      <c r="G11" s="30" t="s">
        <v>299</v>
      </c>
      <c r="H11" s="30" t="s">
        <v>300</v>
      </c>
      <c r="I11" s="3"/>
      <c r="J11" s="3"/>
      <c r="K11" s="3"/>
    </row>
    <row r="12" spans="1:11" ht="39.75" customHeight="1" x14ac:dyDescent="0.2">
      <c r="A12" s="3"/>
      <c r="B12" s="30" t="s">
        <v>301</v>
      </c>
      <c r="C12" s="3"/>
      <c r="D12" s="30" t="s">
        <v>302</v>
      </c>
      <c r="E12" s="30" t="s">
        <v>303</v>
      </c>
      <c r="F12" s="30" t="s">
        <v>85</v>
      </c>
      <c r="G12" s="30" t="s">
        <v>304</v>
      </c>
      <c r="H12" s="3"/>
      <c r="I12" s="3"/>
      <c r="J12" s="3"/>
      <c r="K12" s="3"/>
    </row>
    <row r="13" spans="1:11" ht="39.75" customHeight="1" x14ac:dyDescent="0.2">
      <c r="A13" s="3"/>
      <c r="B13" s="30" t="s">
        <v>305</v>
      </c>
      <c r="C13" s="30" t="s">
        <v>306</v>
      </c>
      <c r="D13" s="30" t="s">
        <v>307</v>
      </c>
      <c r="E13" s="30" t="s">
        <v>308</v>
      </c>
      <c r="F13" s="3"/>
      <c r="G13" s="30" t="s">
        <v>309</v>
      </c>
      <c r="H13" s="3"/>
      <c r="I13" s="3"/>
      <c r="J13" s="3"/>
      <c r="K13" s="3"/>
    </row>
    <row r="14" spans="1:11" ht="39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39.75" customHeight="1" x14ac:dyDescent="0.2">
      <c r="A15" s="37" t="s">
        <v>310</v>
      </c>
      <c r="B15" s="39" t="s">
        <v>5</v>
      </c>
      <c r="C15" s="30" t="s">
        <v>311</v>
      </c>
      <c r="D15" s="30" t="s">
        <v>312</v>
      </c>
      <c r="E15" s="30" t="s">
        <v>313</v>
      </c>
      <c r="F15" s="30" t="s">
        <v>314</v>
      </c>
      <c r="G15" s="30" t="s">
        <v>315</v>
      </c>
      <c r="H15" s="3"/>
      <c r="I15" s="3"/>
      <c r="J15" s="3"/>
      <c r="K15" s="3"/>
    </row>
    <row r="16" spans="1:11" ht="39.75" customHeight="1" x14ac:dyDescent="0.2">
      <c r="A16" s="3"/>
      <c r="B16" s="30" t="s">
        <v>316</v>
      </c>
      <c r="C16" s="3"/>
      <c r="D16" s="30" t="s">
        <v>85</v>
      </c>
      <c r="E16" s="30" t="s">
        <v>317</v>
      </c>
      <c r="F16" s="30" t="s">
        <v>318</v>
      </c>
      <c r="G16" s="30" t="s">
        <v>319</v>
      </c>
      <c r="H16" s="3"/>
      <c r="I16" s="3"/>
      <c r="J16" s="3"/>
      <c r="K16" s="3"/>
    </row>
    <row r="17" spans="1:11" ht="57" customHeight="1" x14ac:dyDescent="0.2">
      <c r="A17" s="3"/>
      <c r="B17" s="30" t="s">
        <v>320</v>
      </c>
      <c r="C17" s="30" t="s">
        <v>321</v>
      </c>
      <c r="D17" s="3"/>
      <c r="E17" s="30" t="s">
        <v>322</v>
      </c>
      <c r="F17" s="30" t="s">
        <v>323</v>
      </c>
      <c r="G17" s="30" t="s">
        <v>324</v>
      </c>
      <c r="H17" s="3"/>
      <c r="I17" s="3"/>
      <c r="J17" s="3"/>
      <c r="K17" s="3"/>
    </row>
    <row r="18" spans="1:11" ht="14.25" customHeight="1" x14ac:dyDescent="0.2">
      <c r="A18" s="3"/>
      <c r="B18" s="34"/>
      <c r="C18" s="3"/>
      <c r="D18" s="3"/>
      <c r="E18" s="3"/>
      <c r="F18" s="3"/>
      <c r="G18" s="3"/>
      <c r="H18" s="3"/>
      <c r="I18" s="3"/>
      <c r="J18" s="3"/>
      <c r="K18" s="3"/>
    </row>
    <row r="19" spans="1:11" ht="27" customHeight="1" x14ac:dyDescent="0.2">
      <c r="A19" s="37" t="s">
        <v>325</v>
      </c>
      <c r="B19" s="39" t="s">
        <v>11</v>
      </c>
      <c r="C19" s="30" t="s">
        <v>326</v>
      </c>
      <c r="D19" s="30" t="s">
        <v>327</v>
      </c>
      <c r="E19" s="30" t="s">
        <v>328</v>
      </c>
      <c r="F19" s="30" t="s">
        <v>329</v>
      </c>
      <c r="G19" s="30" t="s">
        <v>330</v>
      </c>
      <c r="H19" s="30" t="s">
        <v>331</v>
      </c>
      <c r="I19" s="3"/>
      <c r="J19" s="3"/>
      <c r="K19" s="3"/>
    </row>
    <row r="20" spans="1:11" ht="57" customHeight="1" x14ac:dyDescent="0.2">
      <c r="A20" s="3"/>
      <c r="B20" s="30" t="s">
        <v>332</v>
      </c>
      <c r="C20" s="3"/>
      <c r="D20" s="30" t="s">
        <v>288</v>
      </c>
      <c r="E20" s="30" t="s">
        <v>333</v>
      </c>
      <c r="F20" s="30" t="s">
        <v>334</v>
      </c>
      <c r="G20" s="3"/>
      <c r="H20" s="30" t="s">
        <v>335</v>
      </c>
      <c r="I20" s="3"/>
      <c r="J20" s="3"/>
      <c r="K20" s="3"/>
    </row>
    <row r="21" spans="1:11" ht="42.75" customHeight="1" x14ac:dyDescent="0.2">
      <c r="A21" s="3"/>
      <c r="B21" s="30" t="s">
        <v>336</v>
      </c>
      <c r="C21" s="30" t="s">
        <v>337</v>
      </c>
      <c r="D21" s="3"/>
      <c r="E21" s="30" t="s">
        <v>338</v>
      </c>
      <c r="F21" s="30" t="s">
        <v>339</v>
      </c>
      <c r="G21" s="30" t="s">
        <v>340</v>
      </c>
      <c r="H21" s="3"/>
      <c r="I21" s="3"/>
      <c r="J21" s="3"/>
      <c r="K21" s="3"/>
    </row>
    <row r="22" spans="1:11" ht="13.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42.75" customHeight="1" x14ac:dyDescent="0.2">
      <c r="A23" s="37" t="s">
        <v>341</v>
      </c>
      <c r="B23" s="78" t="s">
        <v>63</v>
      </c>
      <c r="C23" s="30" t="s">
        <v>584</v>
      </c>
      <c r="D23" s="30" t="s">
        <v>585</v>
      </c>
      <c r="E23" s="30" t="s">
        <v>349</v>
      </c>
      <c r="F23" s="30" t="s">
        <v>346</v>
      </c>
      <c r="G23" s="30" t="s">
        <v>586</v>
      </c>
      <c r="H23" s="30" t="s">
        <v>587</v>
      </c>
      <c r="I23" s="30" t="s">
        <v>588</v>
      </c>
      <c r="J23" s="3"/>
      <c r="K23" s="3"/>
    </row>
    <row r="24" spans="1:11" ht="42.75" customHeight="1" x14ac:dyDescent="0.2">
      <c r="A24" s="3"/>
      <c r="B24" s="30" t="s">
        <v>589</v>
      </c>
      <c r="C24" s="30" t="s">
        <v>590</v>
      </c>
      <c r="D24" s="3"/>
      <c r="E24" s="30" t="s">
        <v>591</v>
      </c>
      <c r="F24" s="30" t="s">
        <v>592</v>
      </c>
      <c r="G24" s="3"/>
      <c r="H24" s="30" t="s">
        <v>318</v>
      </c>
      <c r="I24" s="3"/>
      <c r="J24" s="3"/>
      <c r="K24" s="3"/>
    </row>
    <row r="25" spans="1:11" ht="28.5" customHeight="1" x14ac:dyDescent="0.2">
      <c r="A25" s="3"/>
      <c r="B25" s="30" t="s">
        <v>593</v>
      </c>
      <c r="C25" s="30" t="s">
        <v>594</v>
      </c>
      <c r="D25" s="3"/>
      <c r="E25" s="30" t="s">
        <v>595</v>
      </c>
      <c r="F25" s="30" t="s">
        <v>596</v>
      </c>
      <c r="G25" s="3"/>
      <c r="H25" s="30" t="s">
        <v>597</v>
      </c>
      <c r="I25" s="3"/>
      <c r="J25" s="3"/>
      <c r="K25" s="3"/>
    </row>
    <row r="26" spans="1:11" ht="13.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42.75" customHeight="1" x14ac:dyDescent="0.2">
      <c r="A27" s="37" t="s">
        <v>598</v>
      </c>
      <c r="B27" s="78" t="s">
        <v>64</v>
      </c>
      <c r="C27" s="30" t="s">
        <v>599</v>
      </c>
      <c r="D27" s="30" t="s">
        <v>600</v>
      </c>
      <c r="E27" s="30" t="s">
        <v>601</v>
      </c>
      <c r="F27" s="30" t="s">
        <v>602</v>
      </c>
      <c r="G27" s="30" t="s">
        <v>353</v>
      </c>
      <c r="H27" s="3"/>
      <c r="I27" s="3"/>
      <c r="J27" s="3"/>
      <c r="K27" s="3"/>
    </row>
    <row r="28" spans="1:11" ht="42.75" customHeight="1" x14ac:dyDescent="0.2">
      <c r="A28" s="3"/>
      <c r="B28" s="3"/>
      <c r="C28" s="30" t="s">
        <v>603</v>
      </c>
      <c r="D28" s="30" t="s">
        <v>604</v>
      </c>
      <c r="E28" s="30" t="s">
        <v>605</v>
      </c>
      <c r="F28" s="3"/>
      <c r="G28" s="30" t="s">
        <v>270</v>
      </c>
      <c r="H28" s="3"/>
      <c r="I28" s="3"/>
      <c r="J28" s="3"/>
      <c r="K28" s="3"/>
    </row>
    <row r="29" spans="1:11" ht="42.75" customHeight="1" x14ac:dyDescent="0.2">
      <c r="A29" s="3"/>
      <c r="B29" s="3"/>
      <c r="C29" s="30" t="s">
        <v>606</v>
      </c>
      <c r="D29" s="3"/>
      <c r="E29" s="30" t="s">
        <v>607</v>
      </c>
      <c r="F29" s="30" t="s">
        <v>608</v>
      </c>
      <c r="G29" s="3"/>
      <c r="H29" s="3"/>
      <c r="I29" s="3"/>
      <c r="J29" s="3"/>
      <c r="K29" s="3"/>
    </row>
    <row r="30" spans="1:11" ht="13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28.5" customHeight="1" x14ac:dyDescent="0.2">
      <c r="A31" s="30" t="s">
        <v>609</v>
      </c>
      <c r="B31" s="78" t="s">
        <v>66</v>
      </c>
      <c r="C31" s="30" t="s">
        <v>610</v>
      </c>
      <c r="D31" s="30" t="s">
        <v>611</v>
      </c>
      <c r="E31" s="30" t="s">
        <v>612</v>
      </c>
      <c r="F31" s="30" t="s">
        <v>613</v>
      </c>
      <c r="G31" s="30" t="s">
        <v>614</v>
      </c>
      <c r="H31" s="3"/>
      <c r="I31" s="3"/>
      <c r="J31" s="3"/>
      <c r="K31" s="3"/>
    </row>
    <row r="32" spans="1:11" ht="42.75" customHeight="1" x14ac:dyDescent="0.2">
      <c r="A32" s="30" t="s">
        <v>615</v>
      </c>
      <c r="B32" s="30" t="s">
        <v>593</v>
      </c>
      <c r="C32" s="30" t="s">
        <v>616</v>
      </c>
      <c r="D32" s="30" t="s">
        <v>272</v>
      </c>
      <c r="E32" s="3"/>
      <c r="F32" s="30" t="s">
        <v>617</v>
      </c>
      <c r="G32" s="30" t="s">
        <v>618</v>
      </c>
      <c r="H32" s="3"/>
      <c r="I32" s="3"/>
      <c r="J32" s="3"/>
      <c r="K32" s="3"/>
    </row>
    <row r="33" spans="1:11" ht="42.75" customHeight="1" x14ac:dyDescent="0.2">
      <c r="A33" s="3"/>
      <c r="B33" s="30" t="s">
        <v>619</v>
      </c>
      <c r="C33" s="3"/>
      <c r="D33" s="3"/>
      <c r="E33" s="30" t="s">
        <v>620</v>
      </c>
      <c r="F33" s="30" t="s">
        <v>621</v>
      </c>
      <c r="G33" s="30" t="s">
        <v>622</v>
      </c>
      <c r="H33" s="3"/>
      <c r="I33" s="3"/>
      <c r="J33" s="3"/>
      <c r="K33" s="3"/>
    </row>
    <row r="34" spans="1:11" ht="13.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42.75" customHeight="1" x14ac:dyDescent="0.2">
      <c r="A35" s="37" t="s">
        <v>623</v>
      </c>
      <c r="B35" s="78" t="s">
        <v>67</v>
      </c>
      <c r="C35" s="30" t="s">
        <v>624</v>
      </c>
      <c r="D35" s="30" t="s">
        <v>625</v>
      </c>
      <c r="E35" s="30" t="s">
        <v>626</v>
      </c>
      <c r="F35" s="30" t="s">
        <v>627</v>
      </c>
      <c r="G35" s="30" t="s">
        <v>628</v>
      </c>
      <c r="H35" s="3"/>
      <c r="I35" s="30" t="s">
        <v>629</v>
      </c>
      <c r="J35" s="30" t="s">
        <v>630</v>
      </c>
      <c r="K35" s="30" t="s">
        <v>631</v>
      </c>
    </row>
    <row r="36" spans="1:11" ht="14.25" customHeight="1" x14ac:dyDescent="0.2">
      <c r="A36" s="30" t="s">
        <v>632</v>
      </c>
      <c r="B36" s="30" t="s">
        <v>633</v>
      </c>
      <c r="C36" s="30" t="s">
        <v>270</v>
      </c>
      <c r="D36" s="3"/>
      <c r="E36" s="30" t="s">
        <v>95</v>
      </c>
      <c r="F36" s="30" t="s">
        <v>634</v>
      </c>
      <c r="G36" s="3"/>
      <c r="H36" s="3"/>
      <c r="I36" s="3"/>
      <c r="J36" s="3"/>
      <c r="K36" s="3"/>
    </row>
    <row r="37" spans="1:11" ht="42.75" customHeight="1" x14ac:dyDescent="0.2">
      <c r="A37" s="3"/>
      <c r="B37" s="30" t="s">
        <v>593</v>
      </c>
      <c r="C37" s="3"/>
      <c r="D37" s="30" t="s">
        <v>635</v>
      </c>
      <c r="E37" s="30" t="s">
        <v>636</v>
      </c>
      <c r="F37" s="30" t="s">
        <v>637</v>
      </c>
      <c r="G37" s="30" t="s">
        <v>638</v>
      </c>
      <c r="H37" s="3"/>
      <c r="I37" s="3"/>
      <c r="J37" s="3"/>
      <c r="K37" s="3"/>
    </row>
    <row r="38" spans="1:11" ht="13.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42.75" customHeight="1" x14ac:dyDescent="0.2">
      <c r="A39" s="30" t="s">
        <v>639</v>
      </c>
      <c r="B39" s="78" t="s">
        <v>65</v>
      </c>
      <c r="C39" s="30" t="s">
        <v>577</v>
      </c>
      <c r="D39" s="30" t="s">
        <v>640</v>
      </c>
      <c r="E39" s="30" t="s">
        <v>641</v>
      </c>
      <c r="F39" s="30" t="s">
        <v>642</v>
      </c>
      <c r="G39" s="30" t="s">
        <v>643</v>
      </c>
      <c r="H39" s="30" t="s">
        <v>644</v>
      </c>
      <c r="I39" s="30" t="s">
        <v>645</v>
      </c>
      <c r="J39" s="3"/>
      <c r="K39" s="3"/>
    </row>
    <row r="40" spans="1:11" ht="28.5" customHeight="1" x14ac:dyDescent="0.2">
      <c r="A40" s="37" t="s">
        <v>646</v>
      </c>
      <c r="B40" s="30" t="s">
        <v>647</v>
      </c>
      <c r="C40" s="30" t="s">
        <v>648</v>
      </c>
      <c r="D40" s="30" t="s">
        <v>649</v>
      </c>
      <c r="E40" s="3"/>
      <c r="F40" s="30" t="s">
        <v>650</v>
      </c>
      <c r="G40" s="30" t="s">
        <v>651</v>
      </c>
      <c r="H40" s="3"/>
      <c r="I40" s="3"/>
      <c r="J40" s="3"/>
      <c r="K40" s="3"/>
    </row>
    <row r="41" spans="1:11" ht="28.5" customHeight="1" x14ac:dyDescent="0.2">
      <c r="A41" s="3"/>
      <c r="B41" s="30" t="s">
        <v>652</v>
      </c>
      <c r="C41" s="30" t="s">
        <v>653</v>
      </c>
      <c r="D41" s="30" t="s">
        <v>654</v>
      </c>
      <c r="E41" s="3"/>
      <c r="F41" s="3"/>
      <c r="G41" s="3"/>
      <c r="H41" s="30" t="s">
        <v>655</v>
      </c>
      <c r="I41" s="30" t="s">
        <v>656</v>
      </c>
      <c r="J41" s="3"/>
      <c r="K41" s="3"/>
    </row>
    <row r="42" spans="1:11" ht="13.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40.5" customHeight="1" x14ac:dyDescent="0.2">
      <c r="A43" s="37" t="s">
        <v>657</v>
      </c>
      <c r="B43" s="78" t="s">
        <v>68</v>
      </c>
      <c r="C43" s="30" t="s">
        <v>658</v>
      </c>
      <c r="D43" s="30" t="s">
        <v>659</v>
      </c>
      <c r="E43" s="30" t="s">
        <v>660</v>
      </c>
      <c r="F43" s="30" t="s">
        <v>661</v>
      </c>
      <c r="G43" s="30" t="s">
        <v>662</v>
      </c>
      <c r="H43" s="30" t="s">
        <v>663</v>
      </c>
      <c r="I43" s="3"/>
      <c r="J43" s="3"/>
      <c r="K43" s="3"/>
    </row>
    <row r="44" spans="1:11" ht="42.75" customHeight="1" x14ac:dyDescent="0.2">
      <c r="A44" s="3"/>
      <c r="B44" s="30" t="s">
        <v>665</v>
      </c>
      <c r="C44" s="30" t="s">
        <v>666</v>
      </c>
      <c r="D44" s="3"/>
      <c r="E44" s="30" t="s">
        <v>667</v>
      </c>
      <c r="F44" s="3"/>
      <c r="G44" s="30" t="s">
        <v>668</v>
      </c>
      <c r="H44" s="30" t="s">
        <v>669</v>
      </c>
      <c r="I44" s="3"/>
      <c r="J44" s="3"/>
      <c r="K44" s="3"/>
    </row>
    <row r="45" spans="1:11" ht="14.25" customHeight="1" x14ac:dyDescent="0.2">
      <c r="A45" s="3"/>
      <c r="B45" s="30" t="s">
        <v>593</v>
      </c>
      <c r="C45" s="30" t="s">
        <v>272</v>
      </c>
      <c r="D45" s="30" t="s">
        <v>670</v>
      </c>
      <c r="E45" s="30" t="s">
        <v>671</v>
      </c>
      <c r="F45" s="30" t="s">
        <v>672</v>
      </c>
      <c r="G45" s="3"/>
      <c r="H45" s="3"/>
      <c r="I45" s="3"/>
      <c r="J45" s="3"/>
      <c r="K4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/>
  </sheetViews>
  <sheetFormatPr defaultColWidth="14.42578125" defaultRowHeight="12.75" customHeight="1" x14ac:dyDescent="0.2"/>
  <cols>
    <col min="1" max="1" width="13.85546875" customWidth="1"/>
    <col min="2" max="2" width="6.140625" customWidth="1"/>
    <col min="3" max="4" width="8" customWidth="1"/>
    <col min="5" max="6" width="8.85546875" customWidth="1"/>
  </cols>
  <sheetData>
    <row r="1" spans="1:6" ht="13.5" customHeight="1" x14ac:dyDescent="0.2">
      <c r="A1" s="3"/>
      <c r="B1" s="4" t="s">
        <v>13</v>
      </c>
      <c r="C1" s="4" t="s">
        <v>14</v>
      </c>
      <c r="D1" s="4" t="s">
        <v>16</v>
      </c>
      <c r="E1" s="3"/>
      <c r="F1" s="3"/>
    </row>
    <row r="2" spans="1:6" ht="13.5" customHeight="1" x14ac:dyDescent="0.2">
      <c r="A2" s="4" t="s">
        <v>17</v>
      </c>
      <c r="B2" s="4">
        <v>1</v>
      </c>
      <c r="C2" s="4">
        <v>1</v>
      </c>
      <c r="D2" s="4">
        <v>1</v>
      </c>
      <c r="E2" s="3"/>
      <c r="F2" s="3"/>
    </row>
    <row r="3" spans="1:6" ht="13.5" customHeight="1" x14ac:dyDescent="0.2">
      <c r="A3" s="4" t="s">
        <v>18</v>
      </c>
      <c r="B3" s="4">
        <v>1</v>
      </c>
      <c r="C3" s="4">
        <v>1</v>
      </c>
      <c r="D3" s="4">
        <v>1</v>
      </c>
      <c r="E3" s="3"/>
      <c r="F3" s="3"/>
    </row>
    <row r="4" spans="1:6" ht="13.5" customHeight="1" x14ac:dyDescent="0.2">
      <c r="A4" s="6" t="s">
        <v>19</v>
      </c>
      <c r="B4" s="4">
        <v>0</v>
      </c>
      <c r="C4" s="4">
        <v>1</v>
      </c>
      <c r="D4" s="4">
        <v>0</v>
      </c>
      <c r="E4" s="3"/>
      <c r="F4" s="3"/>
    </row>
    <row r="5" spans="1:6" ht="13.5" customHeight="1" x14ac:dyDescent="0.2">
      <c r="A5" s="6" t="s">
        <v>21</v>
      </c>
      <c r="B5" s="4">
        <v>0</v>
      </c>
      <c r="C5" s="4">
        <v>0</v>
      </c>
      <c r="D5" s="4">
        <v>0</v>
      </c>
      <c r="E5" s="3"/>
      <c r="F5" s="3"/>
    </row>
    <row r="6" spans="1:6" ht="13.5" customHeight="1" x14ac:dyDescent="0.2">
      <c r="A6" s="6" t="s">
        <v>22</v>
      </c>
      <c r="B6" s="4">
        <v>0</v>
      </c>
      <c r="C6" s="4">
        <v>1</v>
      </c>
      <c r="D6" s="4">
        <v>0</v>
      </c>
      <c r="E6" s="3"/>
      <c r="F6" s="3"/>
    </row>
    <row r="7" spans="1:6" ht="13.5" customHeight="1" x14ac:dyDescent="0.2">
      <c r="A7" s="6" t="s">
        <v>23</v>
      </c>
      <c r="B7" s="4">
        <v>0</v>
      </c>
      <c r="C7" s="4">
        <v>0</v>
      </c>
      <c r="D7" s="4">
        <v>0</v>
      </c>
      <c r="E7" s="3"/>
      <c r="F7" s="3"/>
    </row>
    <row r="8" spans="1:6" ht="13.5" customHeight="1" x14ac:dyDescent="0.2">
      <c r="A8" s="25" t="s">
        <v>24</v>
      </c>
      <c r="B8" s="4">
        <v>1</v>
      </c>
      <c r="C8" s="4">
        <v>0</v>
      </c>
      <c r="D8" s="4">
        <v>1</v>
      </c>
      <c r="E8" s="3"/>
      <c r="F8" s="3"/>
    </row>
    <row r="9" spans="1:6" ht="13.5" customHeight="1" x14ac:dyDescent="0.2">
      <c r="A9" s="25" t="s">
        <v>98</v>
      </c>
      <c r="B9" s="4">
        <v>1</v>
      </c>
      <c r="C9" s="4">
        <v>1</v>
      </c>
      <c r="D9" s="4">
        <v>0</v>
      </c>
      <c r="E9" s="3"/>
      <c r="F9" s="3"/>
    </row>
    <row r="10" spans="1:6" ht="13.5" customHeight="1" x14ac:dyDescent="0.2">
      <c r="A10" s="25" t="s">
        <v>99</v>
      </c>
      <c r="B10" s="4">
        <v>1</v>
      </c>
      <c r="C10" s="4">
        <v>1</v>
      </c>
      <c r="D10" s="4">
        <v>1</v>
      </c>
      <c r="E10" s="3"/>
      <c r="F10" s="3"/>
    </row>
    <row r="11" spans="1:6" ht="13.5" customHeight="1" x14ac:dyDescent="0.2">
      <c r="A11" s="25" t="s">
        <v>100</v>
      </c>
      <c r="B11" s="4">
        <v>0</v>
      </c>
      <c r="C11" s="4">
        <v>0</v>
      </c>
      <c r="D11" s="4">
        <v>0</v>
      </c>
      <c r="E11" s="3"/>
      <c r="F11" s="3"/>
    </row>
    <row r="12" spans="1:6" ht="13.5" customHeight="1" x14ac:dyDescent="0.2">
      <c r="A12" s="25" t="s">
        <v>101</v>
      </c>
      <c r="B12" s="4">
        <v>1</v>
      </c>
      <c r="C12" s="4">
        <v>0</v>
      </c>
      <c r="D12" s="4">
        <v>1</v>
      </c>
      <c r="E12" s="3"/>
      <c r="F12" s="3"/>
    </row>
    <row r="13" spans="1:6" ht="13.5" customHeight="1" x14ac:dyDescent="0.2">
      <c r="A13" s="25" t="s">
        <v>102</v>
      </c>
      <c r="B13" s="4">
        <v>1</v>
      </c>
      <c r="C13" s="4">
        <v>1</v>
      </c>
      <c r="D13" s="4">
        <v>0</v>
      </c>
      <c r="E13" s="3"/>
      <c r="F13" s="3"/>
    </row>
    <row r="14" spans="1:6" ht="13.5" customHeight="1" x14ac:dyDescent="0.2">
      <c r="A14" s="27" t="s">
        <v>103</v>
      </c>
      <c r="B14" s="4">
        <v>0</v>
      </c>
      <c r="C14" s="4">
        <v>1</v>
      </c>
      <c r="D14" s="4">
        <v>0</v>
      </c>
      <c r="E14" s="3"/>
      <c r="F14" s="3"/>
    </row>
    <row r="15" spans="1:6" ht="13.5" customHeight="1" x14ac:dyDescent="0.2">
      <c r="A15" s="27" t="s">
        <v>115</v>
      </c>
      <c r="B15" s="4">
        <v>0</v>
      </c>
      <c r="C15" s="4">
        <v>1</v>
      </c>
      <c r="D15" s="4">
        <v>0</v>
      </c>
      <c r="E15" s="3"/>
      <c r="F15" s="3"/>
    </row>
    <row r="16" spans="1:6" ht="13.5" customHeight="1" x14ac:dyDescent="0.2">
      <c r="A16" s="27" t="s">
        <v>118</v>
      </c>
      <c r="B16" s="4">
        <v>0</v>
      </c>
      <c r="C16" s="4">
        <v>1</v>
      </c>
      <c r="D16" s="4">
        <v>0</v>
      </c>
      <c r="E16" s="3"/>
      <c r="F16" s="3"/>
    </row>
    <row r="17" spans="1:6" ht="13.5" customHeight="1" x14ac:dyDescent="0.2">
      <c r="A17" s="27" t="s">
        <v>119</v>
      </c>
      <c r="B17" s="4">
        <v>0</v>
      </c>
      <c r="C17" s="4">
        <v>1</v>
      </c>
      <c r="D17" s="4">
        <v>0</v>
      </c>
      <c r="E17" s="3"/>
      <c r="F17" s="3"/>
    </row>
    <row r="18" spans="1:6" ht="13.5" customHeight="1" x14ac:dyDescent="0.2">
      <c r="A18" s="27" t="s">
        <v>122</v>
      </c>
      <c r="B18" s="4">
        <v>0</v>
      </c>
      <c r="C18" s="4">
        <v>1</v>
      </c>
      <c r="D18" s="4">
        <v>0</v>
      </c>
      <c r="E18" s="3"/>
      <c r="F18" s="3"/>
    </row>
    <row r="19" spans="1:6" ht="13.5" customHeight="1" x14ac:dyDescent="0.2">
      <c r="A19" s="27" t="s">
        <v>125</v>
      </c>
      <c r="B19" s="4">
        <v>0</v>
      </c>
      <c r="C19" s="4">
        <v>1</v>
      </c>
      <c r="D19" s="4">
        <v>0</v>
      </c>
      <c r="E19" s="3"/>
      <c r="F19" s="3"/>
    </row>
    <row r="20" spans="1:6" ht="13.5" customHeight="1" x14ac:dyDescent="0.2">
      <c r="A20" s="27" t="s">
        <v>127</v>
      </c>
      <c r="B20" s="4">
        <v>0</v>
      </c>
      <c r="C20" s="4">
        <v>1</v>
      </c>
      <c r="D20" s="4">
        <v>0</v>
      </c>
      <c r="E20" s="3"/>
      <c r="F20" s="3"/>
    </row>
    <row r="21" spans="1:6" ht="13.5" customHeight="1" x14ac:dyDescent="0.2">
      <c r="A21" s="41" t="s">
        <v>128</v>
      </c>
      <c r="B21" s="4">
        <v>0</v>
      </c>
      <c r="C21" s="4">
        <v>1</v>
      </c>
      <c r="D21" s="4">
        <v>0</v>
      </c>
      <c r="E21" s="3"/>
      <c r="F21" s="3"/>
    </row>
    <row r="22" spans="1:6" ht="13.5" customHeight="1" x14ac:dyDescent="0.2">
      <c r="A22" s="41" t="s">
        <v>342</v>
      </c>
      <c r="B22" s="4">
        <v>0</v>
      </c>
      <c r="C22" s="4">
        <v>1</v>
      </c>
      <c r="D22" s="4">
        <v>0</v>
      </c>
      <c r="E22" s="3"/>
      <c r="F22" s="3"/>
    </row>
    <row r="23" spans="1:6" ht="13.5" customHeight="1" x14ac:dyDescent="0.2">
      <c r="A23" s="41" t="s">
        <v>313</v>
      </c>
      <c r="B23" s="4">
        <v>0</v>
      </c>
      <c r="C23" s="4">
        <v>1</v>
      </c>
      <c r="D23" s="4">
        <v>0</v>
      </c>
      <c r="E23" s="3"/>
      <c r="F23" s="3"/>
    </row>
    <row r="24" spans="1:6" ht="13.5" customHeight="1" x14ac:dyDescent="0.2">
      <c r="A24" s="45" t="s">
        <v>343</v>
      </c>
      <c r="B24" s="4">
        <v>0</v>
      </c>
      <c r="C24" s="4">
        <v>1</v>
      </c>
      <c r="D24" s="4">
        <v>0</v>
      </c>
      <c r="E24" s="3"/>
      <c r="F24" s="3"/>
    </row>
    <row r="25" spans="1:6" ht="13.5" customHeight="1" x14ac:dyDescent="0.2">
      <c r="A25" s="45" t="s">
        <v>344</v>
      </c>
      <c r="B25" s="4">
        <v>0</v>
      </c>
      <c r="C25" s="4">
        <v>0</v>
      </c>
      <c r="D25" s="4">
        <v>0</v>
      </c>
      <c r="E25" s="3"/>
      <c r="F25" s="3"/>
    </row>
    <row r="26" spans="1:6" ht="13.5" customHeight="1" x14ac:dyDescent="0.2">
      <c r="A26" s="45" t="s">
        <v>330</v>
      </c>
      <c r="B26" s="4">
        <v>0</v>
      </c>
      <c r="C26" s="4">
        <v>1</v>
      </c>
      <c r="D26" s="4">
        <v>0</v>
      </c>
      <c r="E26" s="3"/>
      <c r="F26" s="3"/>
    </row>
    <row r="27" spans="1:6" ht="13.5" customHeight="1" x14ac:dyDescent="0.2">
      <c r="A27" s="45" t="s">
        <v>329</v>
      </c>
      <c r="B27" s="4">
        <v>0</v>
      </c>
      <c r="C27" s="4">
        <v>1</v>
      </c>
      <c r="D27" s="4">
        <v>0</v>
      </c>
      <c r="E27" s="3"/>
      <c r="F27" s="3"/>
    </row>
    <row r="28" spans="1:6" ht="13.5" customHeight="1" x14ac:dyDescent="0.2">
      <c r="A28" s="47" t="s">
        <v>345</v>
      </c>
      <c r="B28" s="4">
        <v>1</v>
      </c>
      <c r="C28" s="4">
        <v>1</v>
      </c>
      <c r="D28" s="4">
        <v>1</v>
      </c>
      <c r="E28" s="3"/>
      <c r="F28" s="3"/>
    </row>
    <row r="29" spans="1:6" ht="13.5" customHeight="1" x14ac:dyDescent="0.2">
      <c r="A29" s="47" t="s">
        <v>346</v>
      </c>
      <c r="B29" s="4">
        <v>1</v>
      </c>
      <c r="C29" s="4">
        <v>0</v>
      </c>
      <c r="D29" s="4">
        <v>1</v>
      </c>
      <c r="E29" s="3"/>
      <c r="F29" s="3"/>
    </row>
    <row r="30" spans="1:6" ht="13.5" customHeight="1" x14ac:dyDescent="0.2">
      <c r="A30" s="47" t="s">
        <v>347</v>
      </c>
      <c r="B30" s="4">
        <v>1</v>
      </c>
      <c r="C30" s="4">
        <v>1</v>
      </c>
      <c r="D30" s="4">
        <v>0</v>
      </c>
      <c r="E30" s="3"/>
      <c r="F30" s="3"/>
    </row>
    <row r="31" spans="1:6" ht="13.5" customHeight="1" x14ac:dyDescent="0.2">
      <c r="A31" s="47" t="s">
        <v>348</v>
      </c>
      <c r="B31" s="4">
        <v>1</v>
      </c>
      <c r="C31" s="4">
        <v>1</v>
      </c>
      <c r="D31" s="4">
        <v>1</v>
      </c>
      <c r="E31" s="3"/>
      <c r="F31" s="3"/>
    </row>
    <row r="32" spans="1:6" ht="13.5" customHeight="1" x14ac:dyDescent="0.2">
      <c r="A32" s="47" t="s">
        <v>349</v>
      </c>
      <c r="B32" s="4">
        <v>1</v>
      </c>
      <c r="C32" s="4">
        <v>1</v>
      </c>
      <c r="D32" s="4">
        <v>1</v>
      </c>
      <c r="E32" s="3"/>
      <c r="F32" s="3"/>
    </row>
    <row r="33" spans="1:6" ht="13.5" customHeight="1" x14ac:dyDescent="0.2">
      <c r="A33" s="47" t="s">
        <v>350</v>
      </c>
      <c r="B33" s="4">
        <v>1</v>
      </c>
      <c r="C33" s="4">
        <v>0</v>
      </c>
      <c r="D33" s="4">
        <v>1</v>
      </c>
      <c r="E33" s="3"/>
      <c r="F33" s="3"/>
    </row>
    <row r="34" spans="1:6" ht="13.5" customHeight="1" x14ac:dyDescent="0.2">
      <c r="A34" s="49" t="s">
        <v>351</v>
      </c>
      <c r="B34" s="4">
        <v>1</v>
      </c>
      <c r="C34" s="4">
        <v>1</v>
      </c>
      <c r="D34" s="4">
        <v>1</v>
      </c>
      <c r="E34" s="3"/>
      <c r="F34" s="3"/>
    </row>
    <row r="35" spans="1:6" ht="13.5" customHeight="1" x14ac:dyDescent="0.2">
      <c r="A35" s="49" t="s">
        <v>352</v>
      </c>
      <c r="B35" s="3"/>
      <c r="C35" s="3"/>
      <c r="D35" s="3"/>
      <c r="E35" s="3"/>
      <c r="F35" s="3"/>
    </row>
    <row r="36" spans="1:6" ht="13.5" customHeight="1" x14ac:dyDescent="0.2">
      <c r="A36" s="49" t="s">
        <v>353</v>
      </c>
      <c r="B36" s="3"/>
      <c r="C36" s="3"/>
      <c r="D36" s="3"/>
      <c r="E36" s="3"/>
      <c r="F36" s="3"/>
    </row>
    <row r="37" spans="1:6" ht="13.5" customHeight="1" x14ac:dyDescent="0.2">
      <c r="A37" s="49" t="s">
        <v>354</v>
      </c>
      <c r="B37" s="3"/>
      <c r="C37" s="3"/>
      <c r="D37" s="3"/>
      <c r="E37" s="3"/>
      <c r="F37" s="3"/>
    </row>
    <row r="38" spans="1:6" ht="13.5" customHeight="1" x14ac:dyDescent="0.2">
      <c r="A38" s="49" t="s">
        <v>355</v>
      </c>
      <c r="B38" s="3"/>
      <c r="C38" s="3"/>
      <c r="D38" s="3"/>
      <c r="E38" s="3"/>
      <c r="F38" s="3"/>
    </row>
    <row r="39" spans="1:6" ht="13.5" customHeight="1" x14ac:dyDescent="0.2">
      <c r="A39" s="49" t="s">
        <v>356</v>
      </c>
      <c r="B39" s="3"/>
      <c r="C39" s="3"/>
      <c r="D39" s="3"/>
      <c r="E39" s="3"/>
      <c r="F39" s="3"/>
    </row>
    <row r="40" spans="1:6" ht="13.5" customHeight="1" x14ac:dyDescent="0.2">
      <c r="A40" s="49" t="s">
        <v>357</v>
      </c>
      <c r="B40" s="3"/>
      <c r="C40" s="3"/>
      <c r="D40" s="3"/>
      <c r="E40" s="3"/>
      <c r="F40" s="3"/>
    </row>
    <row r="41" spans="1:6" ht="13.5" customHeight="1" x14ac:dyDescent="0.2">
      <c r="A41" s="49" t="s">
        <v>358</v>
      </c>
      <c r="B41" s="3"/>
      <c r="C41" s="3"/>
      <c r="D41" s="3"/>
      <c r="E41" s="3"/>
      <c r="F41" s="3"/>
    </row>
    <row r="42" spans="1:6" ht="13.5" customHeight="1" x14ac:dyDescent="0.2">
      <c r="A42" s="49" t="s">
        <v>359</v>
      </c>
      <c r="B42" s="3"/>
      <c r="C42" s="3"/>
      <c r="D42" s="3"/>
      <c r="E42" s="3"/>
      <c r="F42" s="3"/>
    </row>
    <row r="43" spans="1:6" ht="13.5" customHeight="1" x14ac:dyDescent="0.2">
      <c r="A43" s="75"/>
      <c r="B43" s="3"/>
      <c r="C43" s="3"/>
      <c r="D43" s="3"/>
      <c r="E43" s="3"/>
      <c r="F43" s="3"/>
    </row>
    <row r="44" spans="1:6" ht="13.5" customHeight="1" x14ac:dyDescent="0.2">
      <c r="A44" s="81" t="s">
        <v>577</v>
      </c>
      <c r="B44" s="3"/>
      <c r="C44" s="3"/>
      <c r="D44" s="3"/>
      <c r="E44" s="3"/>
      <c r="F44" s="3"/>
    </row>
    <row r="45" spans="1:6" ht="13.5" customHeight="1" x14ac:dyDescent="0.2">
      <c r="A45" s="81" t="s">
        <v>674</v>
      </c>
      <c r="B45" s="3"/>
      <c r="C45" s="3"/>
      <c r="D45" s="3"/>
      <c r="E45" s="3"/>
      <c r="F45" s="3"/>
    </row>
    <row r="46" spans="1:6" ht="13.5" customHeight="1" x14ac:dyDescent="0.2">
      <c r="A46" s="81" t="s">
        <v>675</v>
      </c>
      <c r="B46" s="3"/>
      <c r="C46" s="3"/>
      <c r="D46" s="3"/>
      <c r="E46" s="3"/>
      <c r="F46" s="3"/>
    </row>
    <row r="47" spans="1:6" ht="13.5" customHeight="1" x14ac:dyDescent="0.2">
      <c r="A47" s="81" t="s">
        <v>676</v>
      </c>
      <c r="B47" s="3"/>
      <c r="C47" s="3"/>
      <c r="D47" s="3"/>
      <c r="E47" s="3"/>
      <c r="F47" s="3"/>
    </row>
    <row r="48" spans="1:6" ht="13.5" customHeight="1" x14ac:dyDescent="0.2">
      <c r="A48" s="81" t="s">
        <v>677</v>
      </c>
      <c r="B48" s="3"/>
      <c r="C48" s="3"/>
      <c r="D48" s="3"/>
      <c r="E48" s="3"/>
      <c r="F48" s="3"/>
    </row>
    <row r="49" spans="1:6" ht="13.5" customHeight="1" x14ac:dyDescent="0.2">
      <c r="A49" s="81" t="s">
        <v>678</v>
      </c>
      <c r="B49" s="3"/>
      <c r="C49" s="3"/>
      <c r="D49" s="3"/>
      <c r="E49" s="3"/>
      <c r="F49" s="3"/>
    </row>
    <row r="50" spans="1:6" ht="13.5" customHeight="1" x14ac:dyDescent="0.2">
      <c r="A50" s="83"/>
      <c r="B50" s="3"/>
      <c r="C50" s="3"/>
      <c r="D50" s="3"/>
      <c r="E50" s="3"/>
      <c r="F50" s="3"/>
    </row>
    <row r="51" spans="1:6" ht="13.5" customHeight="1" x14ac:dyDescent="0.2">
      <c r="A51" s="84" t="s">
        <v>610</v>
      </c>
      <c r="B51" s="3"/>
      <c r="C51" s="3"/>
      <c r="D51" s="3"/>
      <c r="E51" s="3"/>
      <c r="F51" s="3"/>
    </row>
    <row r="52" spans="1:6" ht="13.5" customHeight="1" x14ac:dyDescent="0.2">
      <c r="A52" s="84" t="s">
        <v>611</v>
      </c>
      <c r="B52" s="3"/>
      <c r="C52" s="3"/>
      <c r="D52" s="3"/>
      <c r="E52" s="3"/>
      <c r="F52" s="3"/>
    </row>
    <row r="53" spans="1:6" ht="13.5" customHeight="1" x14ac:dyDescent="0.2">
      <c r="A53" s="84" t="s">
        <v>679</v>
      </c>
      <c r="B53" s="3"/>
      <c r="C53" s="3"/>
      <c r="D53" s="3"/>
      <c r="E53" s="3"/>
      <c r="F53" s="3"/>
    </row>
    <row r="54" spans="1:6" ht="13.5" customHeight="1" x14ac:dyDescent="0.2">
      <c r="A54" s="84" t="s">
        <v>680</v>
      </c>
      <c r="B54" s="3"/>
      <c r="C54" s="3"/>
      <c r="D54" s="3"/>
      <c r="E54" s="3"/>
      <c r="F54" s="3"/>
    </row>
    <row r="55" spans="1:6" ht="13.5" customHeight="1" x14ac:dyDescent="0.2">
      <c r="A55" s="84" t="s">
        <v>681</v>
      </c>
      <c r="B55" s="3"/>
      <c r="C55" s="3"/>
      <c r="D55" s="3"/>
      <c r="E55" s="3"/>
      <c r="F55" s="3"/>
    </row>
    <row r="56" spans="1:6" ht="13.5" customHeight="1" x14ac:dyDescent="0.2">
      <c r="A56" s="84" t="s">
        <v>682</v>
      </c>
      <c r="B56" s="3"/>
      <c r="C56" s="3"/>
      <c r="D56" s="3"/>
      <c r="E56" s="3"/>
      <c r="F56" s="3"/>
    </row>
    <row r="57" spans="1:6" ht="13.5" customHeight="1" x14ac:dyDescent="0.2">
      <c r="A57" s="85"/>
      <c r="B57" s="3"/>
      <c r="C57" s="3"/>
      <c r="D57" s="3"/>
      <c r="E57" s="3"/>
      <c r="F57" s="3"/>
    </row>
    <row r="58" spans="1:6" ht="13.5" customHeight="1" x14ac:dyDescent="0.2">
      <c r="A58" s="25" t="s">
        <v>625</v>
      </c>
      <c r="B58" s="3"/>
      <c r="C58" s="3"/>
      <c r="D58" s="3"/>
      <c r="E58" s="3"/>
      <c r="F58" s="3"/>
    </row>
    <row r="59" spans="1:6" ht="13.5" customHeight="1" x14ac:dyDescent="0.2">
      <c r="A59" s="25" t="s">
        <v>626</v>
      </c>
      <c r="B59" s="3"/>
      <c r="C59" s="3"/>
      <c r="D59" s="3"/>
      <c r="E59" s="3"/>
      <c r="F59" s="3"/>
    </row>
    <row r="60" spans="1:6" ht="13.5" customHeight="1" x14ac:dyDescent="0.2">
      <c r="A60" s="25" t="s">
        <v>691</v>
      </c>
      <c r="B60" s="3"/>
      <c r="C60" s="3"/>
      <c r="D60" s="3"/>
      <c r="E60" s="3"/>
      <c r="F60" s="3"/>
    </row>
    <row r="61" spans="1:6" ht="13.5" customHeight="1" x14ac:dyDescent="0.2">
      <c r="A61" s="25" t="s">
        <v>692</v>
      </c>
      <c r="B61" s="3"/>
      <c r="C61" s="3"/>
      <c r="D61" s="3"/>
      <c r="E61" s="3"/>
      <c r="F61" s="3"/>
    </row>
    <row r="62" spans="1:6" ht="13.5" customHeight="1" x14ac:dyDescent="0.2">
      <c r="A62" s="25" t="s">
        <v>693</v>
      </c>
      <c r="B62" s="3"/>
      <c r="C62" s="3"/>
      <c r="D62" s="3"/>
      <c r="E62" s="3"/>
      <c r="F62" s="3"/>
    </row>
    <row r="63" spans="1:6" ht="13.5" customHeight="1" x14ac:dyDescent="0.2">
      <c r="A63" s="25" t="s">
        <v>629</v>
      </c>
      <c r="B63" s="3"/>
      <c r="C63" s="3"/>
      <c r="D63" s="3"/>
      <c r="E63" s="3"/>
      <c r="F63" s="3"/>
    </row>
    <row r="64" spans="1:6" ht="13.5" customHeight="1" x14ac:dyDescent="0.2">
      <c r="A64" s="25" t="s">
        <v>695</v>
      </c>
      <c r="B64" s="3"/>
      <c r="C64" s="3"/>
      <c r="D64" s="3"/>
      <c r="E64" s="3"/>
      <c r="F64" s="3"/>
    </row>
    <row r="65" spans="1:6" ht="13.5" customHeight="1" x14ac:dyDescent="0.2">
      <c r="A65" s="25" t="s">
        <v>631</v>
      </c>
      <c r="B65" s="3"/>
      <c r="C65" s="3"/>
      <c r="D65" s="3"/>
      <c r="E65" s="3"/>
      <c r="F65" s="3"/>
    </row>
    <row r="66" spans="1:6" ht="13.5" customHeight="1" x14ac:dyDescent="0.2">
      <c r="A66" s="86"/>
      <c r="B66" s="3"/>
      <c r="C66" s="3"/>
      <c r="D66" s="3"/>
      <c r="E66" s="3"/>
      <c r="F66" s="3"/>
    </row>
    <row r="67" spans="1:6" ht="13.5" customHeight="1" x14ac:dyDescent="0.2">
      <c r="A67" s="87" t="s">
        <v>699</v>
      </c>
      <c r="B67" s="3"/>
      <c r="C67" s="3"/>
      <c r="D67" s="3"/>
      <c r="E67" s="3"/>
      <c r="F67" s="3"/>
    </row>
    <row r="68" spans="1:6" ht="13.5" customHeight="1" x14ac:dyDescent="0.2">
      <c r="A68" s="87" t="s">
        <v>707</v>
      </c>
      <c r="B68" s="3"/>
      <c r="C68" s="3"/>
      <c r="D68" s="3"/>
      <c r="E68" s="3"/>
      <c r="F68" s="3"/>
    </row>
    <row r="69" spans="1:6" ht="13.5" customHeight="1" x14ac:dyDescent="0.2">
      <c r="A69" s="87" t="s">
        <v>709</v>
      </c>
      <c r="B69" s="3"/>
      <c r="C69" s="3"/>
      <c r="D69" s="3"/>
      <c r="E69" s="3"/>
      <c r="F69" s="3"/>
    </row>
    <row r="70" spans="1:6" ht="13.5" customHeight="1" x14ac:dyDescent="0.2">
      <c r="A70" s="87" t="s">
        <v>710</v>
      </c>
      <c r="B70" s="3"/>
      <c r="C70" s="3"/>
      <c r="D70" s="3"/>
      <c r="E70" s="3"/>
      <c r="F70" s="3"/>
    </row>
    <row r="71" spans="1:6" ht="13.5" customHeight="1" x14ac:dyDescent="0.2">
      <c r="A71" s="87" t="s">
        <v>711</v>
      </c>
      <c r="B71" s="3"/>
      <c r="C71" s="3"/>
      <c r="D71" s="3"/>
      <c r="E71" s="3"/>
      <c r="F71" s="3"/>
    </row>
    <row r="72" spans="1:6" ht="13.5" customHeight="1" x14ac:dyDescent="0.2">
      <c r="A72" s="89"/>
      <c r="B72" s="3"/>
      <c r="C72" s="3"/>
      <c r="D72" s="3"/>
      <c r="E72" s="3"/>
      <c r="F72" s="3"/>
    </row>
    <row r="73" spans="1:6" ht="13.5" customHeight="1" x14ac:dyDescent="0.2">
      <c r="A73" s="3"/>
      <c r="B73" s="3"/>
      <c r="C73" s="3"/>
      <c r="D73" s="3"/>
      <c r="E73" s="3"/>
      <c r="F7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ColWidth="14.42578125" defaultRowHeight="12.75" customHeight="1" x14ac:dyDescent="0.2"/>
  <cols>
    <col min="1" max="11" width="8.85546875" customWidth="1"/>
  </cols>
  <sheetData>
    <row r="1" spans="1:11" ht="13.5" customHeight="1" x14ac:dyDescent="0.2">
      <c r="A1" s="26"/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</row>
    <row r="2" spans="1:11" ht="13.5" customHeight="1" x14ac:dyDescent="0.2">
      <c r="A2" s="20">
        <v>0</v>
      </c>
      <c r="B2" s="4" t="s">
        <v>52</v>
      </c>
      <c r="C2" s="3"/>
      <c r="D2" s="3"/>
      <c r="E2" s="3"/>
      <c r="F2" s="3"/>
      <c r="G2" s="3"/>
      <c r="H2" s="3"/>
      <c r="I2" s="3"/>
      <c r="J2" s="3"/>
      <c r="K2" s="3"/>
    </row>
    <row r="3" spans="1:11" ht="13.5" customHeight="1" x14ac:dyDescent="0.2">
      <c r="A3" s="20">
        <v>1</v>
      </c>
      <c r="B3" s="4" t="s">
        <v>104</v>
      </c>
      <c r="C3" s="3"/>
      <c r="D3" s="4" t="s">
        <v>105</v>
      </c>
      <c r="E3" s="3"/>
      <c r="F3" s="4" t="s">
        <v>106</v>
      </c>
      <c r="G3" s="3"/>
      <c r="H3" s="4" t="s">
        <v>107</v>
      </c>
      <c r="I3" s="3"/>
      <c r="J3" s="3"/>
      <c r="K3" s="3"/>
    </row>
    <row r="4" spans="1:11" ht="13.5" customHeight="1" x14ac:dyDescent="0.2">
      <c r="A4" s="20">
        <v>2</v>
      </c>
      <c r="B4" s="4" t="s">
        <v>108</v>
      </c>
      <c r="C4" s="3"/>
      <c r="D4" s="4" t="s">
        <v>109</v>
      </c>
      <c r="E4" s="3"/>
      <c r="F4" s="4" t="s">
        <v>77</v>
      </c>
      <c r="G4" s="3"/>
      <c r="H4" s="4" t="s">
        <v>110</v>
      </c>
      <c r="I4" s="3"/>
      <c r="J4" s="3"/>
      <c r="K4" s="3"/>
    </row>
    <row r="5" spans="1:11" ht="13.5" customHeight="1" x14ac:dyDescent="0.2">
      <c r="A5" s="20">
        <v>3</v>
      </c>
      <c r="B5" s="4" t="s">
        <v>111</v>
      </c>
      <c r="C5" s="3"/>
      <c r="D5" s="4" t="s">
        <v>112</v>
      </c>
      <c r="E5" s="3"/>
      <c r="F5" s="4" t="s">
        <v>113</v>
      </c>
      <c r="G5" s="3"/>
      <c r="H5" s="4" t="s">
        <v>114</v>
      </c>
      <c r="I5" s="3"/>
      <c r="J5" s="3"/>
      <c r="K5" s="3"/>
    </row>
    <row r="6" spans="1:11" ht="13.5" customHeight="1" x14ac:dyDescent="0.2">
      <c r="A6" s="20">
        <v>4</v>
      </c>
      <c r="B6" s="4" t="s">
        <v>86</v>
      </c>
      <c r="C6" s="3"/>
      <c r="D6" s="3"/>
      <c r="E6" s="3"/>
      <c r="F6" s="4" t="s">
        <v>116</v>
      </c>
      <c r="G6" s="3"/>
      <c r="H6" s="4" t="s">
        <v>117</v>
      </c>
      <c r="I6" s="3"/>
      <c r="J6" s="3"/>
      <c r="K6" s="3"/>
    </row>
    <row r="7" spans="1:11" ht="13.5" customHeight="1" x14ac:dyDescent="0.2">
      <c r="A7" s="20">
        <v>5</v>
      </c>
      <c r="B7" s="4" t="s">
        <v>92</v>
      </c>
      <c r="C7" s="3"/>
      <c r="D7" s="3"/>
      <c r="E7" s="3"/>
      <c r="F7" s="4" t="s">
        <v>120</v>
      </c>
      <c r="G7" s="3"/>
      <c r="H7" s="4" t="s">
        <v>85</v>
      </c>
      <c r="I7" s="3"/>
      <c r="J7" s="3"/>
      <c r="K7" s="3"/>
    </row>
    <row r="8" spans="1:11" ht="13.5" customHeight="1" x14ac:dyDescent="0.2">
      <c r="A8" s="20">
        <v>6</v>
      </c>
      <c r="B8" s="3"/>
      <c r="C8" s="3"/>
      <c r="D8" s="3"/>
      <c r="E8" s="3"/>
      <c r="F8" s="4" t="s">
        <v>121</v>
      </c>
      <c r="G8" s="3"/>
      <c r="H8" s="4" t="s">
        <v>89</v>
      </c>
      <c r="I8" s="3"/>
      <c r="J8" s="3"/>
      <c r="K8" s="3"/>
    </row>
    <row r="9" spans="1:11" ht="13.5" customHeight="1" x14ac:dyDescent="0.2">
      <c r="A9" s="20">
        <v>7</v>
      </c>
      <c r="B9" s="3"/>
      <c r="C9" s="3"/>
      <c r="D9" s="3"/>
      <c r="E9" s="3"/>
      <c r="F9" s="4" t="s">
        <v>123</v>
      </c>
      <c r="G9" s="3"/>
      <c r="H9" s="4" t="s">
        <v>124</v>
      </c>
      <c r="I9" s="3"/>
      <c r="J9" s="3"/>
      <c r="K9" s="3"/>
    </row>
    <row r="10" spans="1:11" ht="13.5" customHeight="1" x14ac:dyDescent="0.2">
      <c r="A10" s="20">
        <v>8</v>
      </c>
      <c r="B10" s="3"/>
      <c r="C10" s="3"/>
      <c r="D10" s="3"/>
      <c r="E10" s="3"/>
      <c r="F10" s="4" t="s">
        <v>126</v>
      </c>
      <c r="G10" s="3"/>
      <c r="H10" s="3"/>
      <c r="I10" s="3"/>
      <c r="J10" s="3"/>
      <c r="K10" s="3"/>
    </row>
    <row r="11" spans="1:11" ht="13.5" customHeight="1" x14ac:dyDescent="0.2">
      <c r="A11" s="20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3.5" customHeight="1" x14ac:dyDescent="0.2">
      <c r="A12" s="20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13.5" customHeight="1" x14ac:dyDescent="0.2">
      <c r="A13" s="20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3.5" customHeight="1" x14ac:dyDescent="0.2">
      <c r="A14" s="20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13.5" customHeight="1" x14ac:dyDescent="0.2">
      <c r="A15" s="20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3.5" customHeight="1" x14ac:dyDescent="0.2">
      <c r="A16" s="20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3.5" customHeight="1" x14ac:dyDescent="0.2">
      <c r="A17" s="20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3.5" customHeight="1" x14ac:dyDescent="0.2">
      <c r="A18" s="20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3.5" customHeight="1" x14ac:dyDescent="0.2">
      <c r="A19" s="20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3.5" customHeight="1" x14ac:dyDescent="0.2">
      <c r="A20" s="20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3.5" customHeight="1" x14ac:dyDescent="0.2">
      <c r="A21" s="20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3.5" customHeight="1" x14ac:dyDescent="0.2">
      <c r="A22" s="20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3.5" customHeight="1" x14ac:dyDescent="0.2">
      <c r="A23" s="20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3.5" customHeight="1" x14ac:dyDescent="0.2">
      <c r="A24" s="20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3.5" customHeight="1" x14ac:dyDescent="0.2">
      <c r="A25" s="20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3.5" customHeight="1" x14ac:dyDescent="0.2">
      <c r="A26" s="20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3.5" customHeight="1" x14ac:dyDescent="0.2">
      <c r="A27" s="20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3.5" customHeight="1" x14ac:dyDescent="0.2">
      <c r="A28" s="20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3.5" customHeight="1" x14ac:dyDescent="0.2">
      <c r="A29" s="20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3.5" customHeight="1" x14ac:dyDescent="0.2">
      <c r="A30" s="20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3.5" customHeight="1" x14ac:dyDescent="0.2">
      <c r="A31" s="20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3.5" customHeight="1" x14ac:dyDescent="0.2">
      <c r="A32" s="20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3.5" customHeight="1" x14ac:dyDescent="0.2">
      <c r="A33" s="20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数据评估(新)</vt:lpstr>
      <vt:lpstr>圆桌</vt:lpstr>
      <vt:lpstr>急速公式</vt:lpstr>
      <vt:lpstr>职业使用属性</vt:lpstr>
      <vt:lpstr>单位DPS统计</vt:lpstr>
      <vt:lpstr>名字</vt:lpstr>
      <vt:lpstr>技能初设计</vt:lpstr>
      <vt:lpstr>伤害类型分析</vt:lpstr>
      <vt:lpstr>属性窗口</vt:lpstr>
      <vt:lpstr>BUFF窗口</vt:lpstr>
      <vt:lpstr>仇恨列表</vt:lpstr>
      <vt:lpstr>战斗记录</vt:lpstr>
      <vt:lpstr>实测DPS</vt:lpstr>
      <vt:lpstr>攻击力计算</vt:lpstr>
      <vt:lpstr>ModelInfo</vt:lpstr>
      <vt:lpstr>SpellData</vt:lpstr>
      <vt:lpstr>技能公式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SHILONG SUN</cp:lastModifiedBy>
  <dcterms:modified xsi:type="dcterms:W3CDTF">2015-10-10T17:03:39Z</dcterms:modified>
</cp:coreProperties>
</file>