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2.xml" ContentType="application/vnd.openxmlformats-officedocument.drawing+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drawings/drawing3.xml" ContentType="application/vnd.openxmlformats-officedocument.drawing+xml"/>
  <Override PartName="/xl/ink/ink76.xml" ContentType="application/inkml+xml"/>
  <Override PartName="/xl/ink/ink77.xml" ContentType="application/inkml+xml"/>
  <Override PartName="/xl/drawings/drawing4.xml" ContentType="application/vnd.openxmlformats-officedocument.drawing+xml"/>
  <Override PartName="/xl/ink/ink78.xml" ContentType="application/inkml+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6.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ink/ink79.xml" ContentType="application/inkml+xml"/>
  <Override PartName="/xl/pivotTables/pivotTable1.xml" ContentType="application/vnd.openxmlformats-officedocument.spreadsheetml.pivotTable+xml"/>
  <Override PartName="/xl/drawings/drawing8.xml" ContentType="application/vnd.openxmlformats-officedocument.drawing+xml"/>
  <Override PartName="/xl/timelines/timeline1.xml" ContentType="application/vnd.ms-excel.timelin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10.xml" ContentType="application/vnd.openxmlformats-officedocument.spreadsheetml.table+xml"/>
  <Override PartName="/xl/queryTables/queryTable1.xml" ContentType="application/vnd.openxmlformats-officedocument.spreadsheetml.queryTable+xml"/>
  <Override PartName="/xl/tables/table11.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defaultThemeVersion="166925"/>
  <mc:AlternateContent xmlns:mc="http://schemas.openxmlformats.org/markup-compatibility/2006">
    <mc:Choice Requires="x15">
      <x15ac:absPath xmlns:x15ac="http://schemas.microsoft.com/office/spreadsheetml/2010/11/ac" url="C:\Users\user\Desktop\New folder (2)\"/>
    </mc:Choice>
  </mc:AlternateContent>
  <xr:revisionPtr revIDLastSave="0" documentId="13_ncr:1_{390AF3EA-79C2-48E6-802D-CA03BAFB568B}" xr6:coauthVersionLast="44" xr6:coauthVersionMax="47" xr10:uidLastSave="{00000000-0000-0000-0000-000000000000}"/>
  <bookViews>
    <workbookView xWindow="-108" yWindow="-108" windowWidth="23256" windowHeight="12456" firstSheet="33" activeTab="36" xr2:uid="{2A7FFCAF-BE3A-474D-A759-671C8D163D59}"/>
  </bookViews>
  <sheets>
    <sheet name="Sheet1" sheetId="36" r:id="rId1"/>
    <sheet name="Sheet4" sheetId="41" r:id="rId2"/>
    <sheet name="first-class (2)" sheetId="10" r:id="rId3"/>
    <sheet name="first-class" sheetId="2" r:id="rId4"/>
    <sheet name="first-class (3)" sheetId="15" r:id="rId5"/>
    <sheet name="class-3" sheetId="14" r:id="rId6"/>
    <sheet name="add-subtract" sheetId="8" r:id="rId7"/>
    <sheet name="cell referencing" sheetId="17" r:id="rId8"/>
    <sheet name="Basic_Numeric" sheetId="18" r:id="rId9"/>
    <sheet name="skip-paste_link" sheetId="19" r:id="rId10"/>
    <sheet name="txt-join" sheetId="20" r:id="rId11"/>
    <sheet name="text function" sheetId="21" r:id="rId12"/>
    <sheet name="Randombtwn func" sheetId="23" r:id="rId13"/>
    <sheet name="condition" sheetId="24" r:id="rId14"/>
    <sheet name="If function" sheetId="34" r:id="rId15"/>
    <sheet name="IFS function" sheetId="26" r:id="rId16"/>
    <sheet name="Sheet22" sheetId="30" r:id="rId17"/>
    <sheet name="iferror" sheetId="37" r:id="rId18"/>
    <sheet name="sumif" sheetId="25" r:id="rId19"/>
    <sheet name="freezing rows" sheetId="27" r:id="rId20"/>
    <sheet name="subtotal function" sheetId="28" r:id="rId21"/>
    <sheet name="Logical functions" sheetId="29" r:id="rId22"/>
    <sheet name="Sheet2" sheetId="45" r:id="rId23"/>
    <sheet name="index function" sheetId="54" r:id="rId24"/>
    <sheet name="index-match-functions" sheetId="55" r:id="rId25"/>
    <sheet name="Vlookup" sheetId="31" r:id="rId26"/>
    <sheet name="Hlookup" sheetId="32" r:id="rId27"/>
    <sheet name="Xlookup" sheetId="33" r:id="rId28"/>
    <sheet name="Charts" sheetId="42" r:id="rId29"/>
    <sheet name="Sheet14" sheetId="61" r:id="rId30"/>
    <sheet name="Sheet13" sheetId="60" r:id="rId31"/>
    <sheet name="coffee sale data pivot char tab" sheetId="64" r:id="rId32"/>
    <sheet name="coffee sale data" sheetId="63" r:id="rId33"/>
    <sheet name="14.09" sheetId="66" r:id="rId34"/>
    <sheet name="data from web" sheetId="68" r:id="rId35"/>
    <sheet name="Sheet5" sheetId="67" r:id="rId36"/>
    <sheet name="count if " sheetId="65" r:id="rId37"/>
    <sheet name="Sheet15" sheetId="62" r:id="rId38"/>
  </sheets>
  <definedNames>
    <definedName name="_xlnm._FilterDatabase" localSheetId="3" hidden="1">'first-class'!$B$113:$M$119</definedName>
    <definedName name="_xlnm._FilterDatabase" localSheetId="2" hidden="1">'first-class (2)'!$B$113:$M$119</definedName>
    <definedName name="_xlnm._FilterDatabase" localSheetId="4" hidden="1">'first-class (3)'!$B$113:$M$119</definedName>
    <definedName name="_xlchart.v1.0" hidden="1">Charts!$A$2:$A$11</definedName>
    <definedName name="_xlchart.v1.1" hidden="1">Charts!$F$2:$F$11</definedName>
    <definedName name="ExternalData_1" localSheetId="32" hidden="1">'coffee sale data'!$A$1:$K$3548</definedName>
    <definedName name="ExternalData_1" localSheetId="34" hidden="1">'data from web'!$A$1:$C$6</definedName>
    <definedName name="NativeTimeline_Date">#N/A</definedName>
  </definedNames>
  <calcPr calcId="191029"/>
  <pivotCaches>
    <pivotCache cacheId="0" r:id="rId39"/>
  </pivotCaches>
  <extLst>
    <ext xmlns:x14="http://schemas.microsoft.com/office/spreadsheetml/2009/9/main" uri="{79F54976-1DA5-4618-B147-4CDE4B953A38}">
      <x14:workbookPr/>
    </ext>
    <ext xmlns:x15="http://schemas.microsoft.com/office/spreadsheetml/2010/11/main" uri="{D0CA8CA8-9F24-4464-BF8E-62219DCF47F9}">
      <x15:timelineCacheRefs>
        <x15:timelineCacheRef r:id="rId4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2" i="65" l="1"/>
  <c r="N3" i="65"/>
  <c r="N4" i="65"/>
  <c r="N5" i="65"/>
  <c r="N6" i="65"/>
  <c r="N7" i="65"/>
  <c r="N8" i="65"/>
  <c r="N9" i="65"/>
  <c r="N10" i="65"/>
  <c r="N11" i="65"/>
  <c r="N12" i="65"/>
  <c r="N2" i="65"/>
  <c r="M3" i="65"/>
  <c r="M12" i="65"/>
  <c r="M11" i="65"/>
  <c r="M10" i="65"/>
  <c r="M9" i="65"/>
  <c r="M8" i="65"/>
  <c r="M7" i="65"/>
  <c r="M6" i="65"/>
  <c r="M5" i="65"/>
  <c r="M4" i="65"/>
  <c r="M2" i="65"/>
  <c r="K2" i="65"/>
  <c r="J2" i="65"/>
  <c r="I2" i="65"/>
  <c r="H2" i="65"/>
  <c r="B32" i="67" l="1"/>
  <c r="B34" i="67" s="1"/>
  <c r="B33" i="67"/>
  <c r="B31" i="67"/>
  <c r="B35" i="67" l="1"/>
  <c r="B36" i="67" l="1"/>
  <c r="B38" i="67" s="1"/>
  <c r="B37" i="67"/>
  <c r="B39" i="67" l="1"/>
  <c r="B40" i="67" s="1"/>
  <c r="O16" i="63" l="1"/>
  <c r="O15" i="63"/>
  <c r="M9" i="63"/>
  <c r="F39" i="60" l="1"/>
  <c r="F40" i="60"/>
  <c r="F20" i="60"/>
  <c r="F25" i="60"/>
  <c r="F22" i="60"/>
  <c r="F21" i="60"/>
  <c r="F23" i="60"/>
  <c r="F24" i="60"/>
  <c r="F26" i="60"/>
  <c r="F27" i="60"/>
  <c r="F28" i="60"/>
  <c r="F29" i="60"/>
  <c r="F30" i="60"/>
  <c r="J19" i="60"/>
  <c r="O9" i="55"/>
  <c r="K9" i="55"/>
  <c r="I4" i="55"/>
  <c r="I3" i="55"/>
  <c r="L4" i="55"/>
  <c r="I21" i="28"/>
  <c r="I20" i="28"/>
  <c r="I19" i="28"/>
  <c r="G9" i="28"/>
  <c r="C45" i="28"/>
  <c r="J9" i="28"/>
  <c r="C44" i="28"/>
  <c r="C43" i="28"/>
  <c r="G2" i="60"/>
  <c r="F2" i="60"/>
  <c r="L39" i="33" a="1"/>
  <c r="L39" i="33" s="1"/>
  <c r="J33" i="33" a="1"/>
  <c r="J33" i="33" s="1"/>
  <c r="I8" i="33" a="1"/>
  <c r="I8" i="33" s="1"/>
  <c r="O4" i="32"/>
  <c r="M25" i="31"/>
  <c r="L25" i="31"/>
  <c r="K25" i="31"/>
  <c r="J25" i="31"/>
  <c r="J13" i="31"/>
  <c r="J7" i="31"/>
  <c r="J5" i="31"/>
  <c r="J3" i="31"/>
  <c r="I25" i="33" a="1"/>
  <c r="I25" i="33" s="1"/>
  <c r="F10" i="32"/>
  <c r="I11" i="31"/>
  <c r="L2" i="45"/>
  <c r="M3" i="45"/>
  <c r="M4" i="45"/>
  <c r="M5" i="45"/>
  <c r="M6" i="45"/>
  <c r="M7" i="45"/>
  <c r="M8" i="45"/>
  <c r="M9" i="45"/>
  <c r="M10" i="45"/>
  <c r="M11" i="45"/>
  <c r="M2" i="45"/>
  <c r="L3" i="45"/>
  <c r="L4" i="45"/>
  <c r="L5" i="45"/>
  <c r="L6" i="45"/>
  <c r="L7" i="45"/>
  <c r="L8" i="45"/>
  <c r="L9" i="45"/>
  <c r="L10" i="45"/>
  <c r="L11" i="45"/>
  <c r="H3" i="45"/>
  <c r="H4" i="45"/>
  <c r="H5" i="45"/>
  <c r="H6" i="45"/>
  <c r="H7" i="45"/>
  <c r="H8" i="45"/>
  <c r="H9" i="45"/>
  <c r="H10" i="45"/>
  <c r="H11" i="45"/>
  <c r="H2" i="45"/>
  <c r="J3" i="45"/>
  <c r="J4" i="45"/>
  <c r="J5" i="45"/>
  <c r="J6" i="45"/>
  <c r="J7" i="45"/>
  <c r="J8" i="45"/>
  <c r="J9" i="45"/>
  <c r="J10" i="45"/>
  <c r="J11" i="45"/>
  <c r="J2" i="45"/>
  <c r="K3" i="45"/>
  <c r="K4" i="45"/>
  <c r="K5" i="45"/>
  <c r="K6" i="45"/>
  <c r="K7" i="45"/>
  <c r="K8" i="45"/>
  <c r="K9" i="45"/>
  <c r="K10" i="45"/>
  <c r="K11" i="45"/>
  <c r="K2" i="45"/>
  <c r="I3" i="45"/>
  <c r="I4" i="45"/>
  <c r="I5" i="45"/>
  <c r="I6" i="45"/>
  <c r="I7" i="45"/>
  <c r="I8" i="45"/>
  <c r="I9" i="45"/>
  <c r="I10" i="45"/>
  <c r="I11" i="45"/>
  <c r="I2" i="45"/>
  <c r="M7" i="55"/>
  <c r="O5" i="54"/>
  <c r="J4" i="54"/>
  <c r="I2" i="54"/>
  <c r="E4" i="20" l="1"/>
  <c r="E5" i="20"/>
  <c r="E6" i="20"/>
  <c r="E7" i="20"/>
  <c r="E8" i="20"/>
  <c r="C5" i="20"/>
  <c r="C6" i="20"/>
  <c r="C7" i="20"/>
  <c r="C8" i="20"/>
  <c r="C4" i="20"/>
  <c r="G26" i="21"/>
  <c r="O4" i="21"/>
  <c r="O5" i="21"/>
  <c r="O6" i="21"/>
  <c r="O7" i="21"/>
  <c r="O8" i="21"/>
  <c r="O9" i="21"/>
  <c r="O10" i="21"/>
  <c r="O11" i="21"/>
  <c r="O12" i="21"/>
  <c r="O13" i="21"/>
  <c r="O14" i="21"/>
  <c r="O15" i="21"/>
  <c r="O16" i="21"/>
  <c r="O17" i="21"/>
  <c r="O18" i="21"/>
  <c r="O19" i="21"/>
  <c r="O20" i="21"/>
  <c r="O3" i="21"/>
  <c r="N4" i="21"/>
  <c r="N5" i="21"/>
  <c r="N6" i="21"/>
  <c r="N7" i="21"/>
  <c r="N8" i="21"/>
  <c r="N9" i="21"/>
  <c r="N10" i="21"/>
  <c r="N11" i="21"/>
  <c r="N12" i="21"/>
  <c r="N13" i="21"/>
  <c r="N14" i="21"/>
  <c r="N15" i="21"/>
  <c r="N16" i="21"/>
  <c r="N17" i="21"/>
  <c r="N18" i="21"/>
  <c r="N19" i="21"/>
  <c r="N20" i="21"/>
  <c r="N3" i="21"/>
  <c r="J4" i="21"/>
  <c r="J5" i="21"/>
  <c r="J6" i="21"/>
  <c r="J7" i="21"/>
  <c r="J8" i="21"/>
  <c r="J9" i="21"/>
  <c r="J10" i="21"/>
  <c r="J11" i="21"/>
  <c r="J12" i="21"/>
  <c r="J13" i="21"/>
  <c r="J14" i="21"/>
  <c r="J15" i="21"/>
  <c r="J16" i="21"/>
  <c r="J17" i="21"/>
  <c r="J18" i="21"/>
  <c r="J19" i="21"/>
  <c r="J20" i="21"/>
  <c r="J3" i="21"/>
  <c r="I4" i="21"/>
  <c r="I5" i="21"/>
  <c r="I6" i="21"/>
  <c r="I7" i="21"/>
  <c r="I8" i="21"/>
  <c r="I9" i="21"/>
  <c r="I10" i="21"/>
  <c r="I11" i="21"/>
  <c r="I12" i="21"/>
  <c r="I13" i="21"/>
  <c r="I14" i="21"/>
  <c r="I15" i="21"/>
  <c r="I16" i="21"/>
  <c r="I17" i="21"/>
  <c r="I18" i="21"/>
  <c r="I19" i="21"/>
  <c r="I20" i="21"/>
  <c r="I3" i="21"/>
  <c r="H4" i="21"/>
  <c r="H5" i="21"/>
  <c r="H6" i="21"/>
  <c r="H7" i="21"/>
  <c r="H8" i="21"/>
  <c r="H9" i="21"/>
  <c r="H10" i="21"/>
  <c r="H11" i="21"/>
  <c r="H12" i="21"/>
  <c r="H13" i="21"/>
  <c r="H14" i="21"/>
  <c r="H15" i="21"/>
  <c r="H16" i="21"/>
  <c r="H17" i="21"/>
  <c r="H18" i="21"/>
  <c r="H19" i="21"/>
  <c r="H20" i="21"/>
  <c r="H3" i="21"/>
  <c r="D4" i="21"/>
  <c r="D5" i="21"/>
  <c r="D6" i="21"/>
  <c r="D7" i="21"/>
  <c r="D8" i="21"/>
  <c r="D9" i="21"/>
  <c r="D10" i="21"/>
  <c r="D11" i="21"/>
  <c r="D12" i="21"/>
  <c r="D13" i="21"/>
  <c r="D14" i="21"/>
  <c r="D15" i="21"/>
  <c r="D16" i="21"/>
  <c r="D17" i="21"/>
  <c r="D18" i="21"/>
  <c r="D19" i="21"/>
  <c r="D20" i="21"/>
  <c r="D3" i="21"/>
  <c r="C4" i="21"/>
  <c r="C5" i="21"/>
  <c r="C6" i="21"/>
  <c r="C7" i="21"/>
  <c r="C8" i="21"/>
  <c r="C9" i="21"/>
  <c r="C10" i="21"/>
  <c r="C11" i="21"/>
  <c r="C12" i="21"/>
  <c r="C13" i="21"/>
  <c r="C14" i="21"/>
  <c r="C15" i="21"/>
  <c r="C16" i="21"/>
  <c r="C17" i="21"/>
  <c r="C18" i="21"/>
  <c r="C19" i="21"/>
  <c r="C20" i="21"/>
  <c r="C3" i="21"/>
  <c r="B4" i="21"/>
  <c r="B5" i="21"/>
  <c r="B6" i="21"/>
  <c r="B7" i="21"/>
  <c r="B8" i="21"/>
  <c r="B9" i="21"/>
  <c r="B10" i="21"/>
  <c r="B11" i="21"/>
  <c r="B12" i="21"/>
  <c r="B13" i="21"/>
  <c r="B14" i="21"/>
  <c r="B15" i="21"/>
  <c r="B16" i="21"/>
  <c r="B17" i="21"/>
  <c r="B18" i="21"/>
  <c r="B19" i="21"/>
  <c r="B20" i="21"/>
  <c r="B3" i="21"/>
  <c r="N3" i="45"/>
  <c r="N4" i="45"/>
  <c r="N5" i="45"/>
  <c r="N6" i="45"/>
  <c r="N7" i="45"/>
  <c r="N8" i="45"/>
  <c r="N9" i="45"/>
  <c r="N10" i="45"/>
  <c r="N11" i="45"/>
  <c r="N2" i="45"/>
  <c r="F46" i="33" a="1"/>
  <c r="F46" i="33" s="1"/>
  <c r="F52" i="33" a="1"/>
  <c r="F52" i="33" s="1"/>
  <c r="I27" i="33" a="1"/>
  <c r="I27" i="33" s="1"/>
  <c r="I13" i="33" a="1"/>
  <c r="I13" i="33" s="1"/>
  <c r="M11" i="33" a="1"/>
  <c r="M11" i="33" s="1"/>
  <c r="M7" i="33" a="1"/>
  <c r="M7" i="33" s="1"/>
  <c r="G18" i="31"/>
  <c r="F18" i="31"/>
  <c r="E18" i="31"/>
  <c r="D18" i="31"/>
  <c r="C18" i="31"/>
  <c r="K20" i="31"/>
  <c r="N20" i="31"/>
  <c r="M20" i="31"/>
  <c r="L20" i="31"/>
  <c r="P10" i="31"/>
  <c r="C15" i="33" a="1"/>
  <c r="C15" i="33" s="1"/>
  <c r="N3" i="29"/>
  <c r="N4" i="29"/>
  <c r="N5" i="29"/>
  <c r="N6" i="29"/>
  <c r="N7" i="29"/>
  <c r="N8" i="29"/>
  <c r="N9" i="29"/>
  <c r="N10" i="29"/>
  <c r="N11" i="29"/>
  <c r="N12" i="29"/>
  <c r="N2" i="29"/>
  <c r="M3" i="29"/>
  <c r="M4" i="29"/>
  <c r="M5" i="29"/>
  <c r="M6" i="29"/>
  <c r="M7" i="29"/>
  <c r="M8" i="29"/>
  <c r="M9" i="29"/>
  <c r="M10" i="29"/>
  <c r="M11" i="29"/>
  <c r="M12" i="29"/>
  <c r="M2" i="29"/>
  <c r="L3" i="29"/>
  <c r="L4" i="29"/>
  <c r="L5" i="29"/>
  <c r="L6" i="29"/>
  <c r="L7" i="29"/>
  <c r="L8" i="29"/>
  <c r="L9" i="29"/>
  <c r="L10" i="29"/>
  <c r="L11" i="29"/>
  <c r="L12" i="29"/>
  <c r="L2" i="29"/>
  <c r="L31" i="33" a="1"/>
  <c r="L31" i="33" s="1"/>
  <c r="L29" i="33" a="1"/>
  <c r="L29" i="33" s="1"/>
  <c r="K3" i="29"/>
  <c r="K4" i="29"/>
  <c r="K5" i="29"/>
  <c r="K6" i="29"/>
  <c r="K7" i="29"/>
  <c r="K8" i="29"/>
  <c r="K9" i="29"/>
  <c r="K10" i="29"/>
  <c r="K11" i="29"/>
  <c r="K12" i="29"/>
  <c r="K2" i="29"/>
  <c r="C39" i="33" a="1"/>
  <c r="C39" i="33" s="1"/>
  <c r="M20" i="32"/>
  <c r="M19" i="32"/>
  <c r="M18" i="32"/>
  <c r="M17" i="32"/>
  <c r="N12" i="32"/>
  <c r="L11" i="32"/>
  <c r="N16" i="31"/>
  <c r="H3" i="26"/>
  <c r="H4" i="26"/>
  <c r="H5" i="26"/>
  <c r="H6" i="26"/>
  <c r="H7" i="26"/>
  <c r="H8" i="26"/>
  <c r="H9" i="26"/>
  <c r="H10" i="26"/>
  <c r="H11" i="26"/>
  <c r="H2" i="26"/>
  <c r="AB2" i="36"/>
  <c r="AB3" i="36"/>
  <c r="AB4" i="36"/>
  <c r="AB5" i="36"/>
  <c r="AB6" i="36"/>
  <c r="AB7" i="36"/>
  <c r="AB8" i="36"/>
  <c r="AB9" i="36"/>
  <c r="AB10" i="36"/>
  <c r="AB11" i="36"/>
  <c r="AB12" i="36"/>
  <c r="AB13" i="36"/>
  <c r="AB14" i="36"/>
  <c r="AB15" i="36"/>
  <c r="AB16" i="36"/>
  <c r="AB17" i="36"/>
  <c r="AB18" i="36"/>
  <c r="AB19" i="36"/>
  <c r="AB20" i="36"/>
  <c r="AB21" i="36"/>
  <c r="AB22" i="36"/>
  <c r="AB23" i="36"/>
  <c r="AB24" i="36"/>
  <c r="AB25" i="36"/>
  <c r="AB26" i="36"/>
  <c r="AB27" i="36"/>
  <c r="AB28" i="36"/>
  <c r="AA6" i="36"/>
  <c r="AA18" i="36"/>
  <c r="Z3" i="36"/>
  <c r="Z5" i="36"/>
  <c r="Z6" i="36"/>
  <c r="Z15" i="36"/>
  <c r="Z17" i="36"/>
  <c r="Z18" i="36"/>
  <c r="Z27" i="36"/>
  <c r="Y2" i="36"/>
  <c r="Y5" i="36"/>
  <c r="Y13" i="36"/>
  <c r="Y14" i="36"/>
  <c r="Y17" i="36"/>
  <c r="Y25" i="36"/>
  <c r="Y26" i="36"/>
  <c r="X2" i="36"/>
  <c r="X5" i="36"/>
  <c r="X10" i="36"/>
  <c r="X11" i="36"/>
  <c r="X14" i="36"/>
  <c r="X17" i="36"/>
  <c r="X22" i="36"/>
  <c r="X23" i="36"/>
  <c r="X26" i="36"/>
  <c r="W6" i="36"/>
  <c r="W18" i="36"/>
  <c r="S39" i="36"/>
  <c r="S38" i="36"/>
  <c r="V2" i="36"/>
  <c r="V3" i="36"/>
  <c r="V5" i="36"/>
  <c r="V6" i="36"/>
  <c r="V13" i="36"/>
  <c r="V14" i="36"/>
  <c r="V15" i="36"/>
  <c r="V17" i="36"/>
  <c r="V18" i="36"/>
  <c r="V25" i="36"/>
  <c r="V26" i="36"/>
  <c r="V27" i="36"/>
  <c r="U2" i="36"/>
  <c r="AA2" i="36" s="1"/>
  <c r="U3" i="36"/>
  <c r="AA3" i="36" s="1"/>
  <c r="U5" i="36"/>
  <c r="AA5" i="36" s="1"/>
  <c r="U6" i="36"/>
  <c r="X6" i="36" s="1"/>
  <c r="U10" i="36"/>
  <c r="V10" i="36" s="1"/>
  <c r="U11" i="36"/>
  <c r="Z11" i="36" s="1"/>
  <c r="U12" i="36"/>
  <c r="Z12" i="36" s="1"/>
  <c r="U13" i="36"/>
  <c r="Z13" i="36" s="1"/>
  <c r="U14" i="36"/>
  <c r="AA14" i="36" s="1"/>
  <c r="U15" i="36"/>
  <c r="AA15" i="36" s="1"/>
  <c r="U17" i="36"/>
  <c r="AA17" i="36" s="1"/>
  <c r="U18" i="36"/>
  <c r="X18" i="36" s="1"/>
  <c r="U22" i="36"/>
  <c r="V22" i="36" s="1"/>
  <c r="U23" i="36"/>
  <c r="Z23" i="36" s="1"/>
  <c r="U24" i="36"/>
  <c r="Z24" i="36" s="1"/>
  <c r="U25" i="36"/>
  <c r="Z25" i="36" s="1"/>
  <c r="U26" i="36"/>
  <c r="AA26" i="36" s="1"/>
  <c r="U27" i="36"/>
  <c r="AA27" i="36" s="1"/>
  <c r="T2" i="36"/>
  <c r="T3" i="36"/>
  <c r="T4" i="36"/>
  <c r="U4" i="36" s="1"/>
  <c r="T5" i="36"/>
  <c r="T6" i="36"/>
  <c r="T7" i="36"/>
  <c r="U7" i="36" s="1"/>
  <c r="T8" i="36"/>
  <c r="U8" i="36" s="1"/>
  <c r="T9" i="36"/>
  <c r="U9" i="36" s="1"/>
  <c r="T10" i="36"/>
  <c r="T11" i="36"/>
  <c r="T12" i="36"/>
  <c r="T13" i="36"/>
  <c r="T14" i="36"/>
  <c r="T15" i="36"/>
  <c r="T16" i="36"/>
  <c r="U16" i="36" s="1"/>
  <c r="T17" i="36"/>
  <c r="T18" i="36"/>
  <c r="T19" i="36"/>
  <c r="U19" i="36" s="1"/>
  <c r="T20" i="36"/>
  <c r="U20" i="36" s="1"/>
  <c r="T21" i="36"/>
  <c r="U21" i="36" s="1"/>
  <c r="T22" i="36"/>
  <c r="T23" i="36"/>
  <c r="T24" i="36"/>
  <c r="T25" i="36"/>
  <c r="T26" i="36"/>
  <c r="T27" i="36"/>
  <c r="T28" i="36"/>
  <c r="U28" i="36" s="1"/>
  <c r="S2" i="36"/>
  <c r="S3" i="36"/>
  <c r="S4" i="36"/>
  <c r="S5" i="36"/>
  <c r="S6" i="36"/>
  <c r="S7" i="36"/>
  <c r="S8" i="36"/>
  <c r="S9" i="36"/>
  <c r="S10" i="36"/>
  <c r="S11" i="36"/>
  <c r="S12" i="36"/>
  <c r="S13" i="36"/>
  <c r="S14" i="36"/>
  <c r="S15" i="36"/>
  <c r="S16" i="36"/>
  <c r="S17" i="36"/>
  <c r="S18" i="36"/>
  <c r="S19" i="36"/>
  <c r="S20" i="36"/>
  <c r="S21" i="36"/>
  <c r="S22" i="36"/>
  <c r="S23" i="36"/>
  <c r="S24" i="36"/>
  <c r="S25" i="36"/>
  <c r="S26" i="36"/>
  <c r="S27" i="36"/>
  <c r="S28" i="36"/>
  <c r="O2" i="36"/>
  <c r="O3" i="36"/>
  <c r="O4" i="36"/>
  <c r="O5" i="36"/>
  <c r="O6" i="36"/>
  <c r="O7" i="36"/>
  <c r="O8" i="36"/>
  <c r="O9" i="36"/>
  <c r="O10" i="36"/>
  <c r="O11" i="36"/>
  <c r="O12" i="36"/>
  <c r="O13" i="36"/>
  <c r="O14" i="36"/>
  <c r="O15" i="36"/>
  <c r="O16" i="36"/>
  <c r="O17" i="36"/>
  <c r="O18" i="36"/>
  <c r="O19" i="36"/>
  <c r="O20" i="36"/>
  <c r="O21" i="36"/>
  <c r="O22" i="36"/>
  <c r="O23" i="36"/>
  <c r="O24" i="36"/>
  <c r="O25" i="36"/>
  <c r="O26" i="36"/>
  <c r="O27" i="36"/>
  <c r="O28" i="36"/>
  <c r="R2" i="36"/>
  <c r="R3" i="36"/>
  <c r="R4" i="36"/>
  <c r="R5" i="36"/>
  <c r="R6" i="36"/>
  <c r="R7" i="36"/>
  <c r="R8" i="36"/>
  <c r="R9" i="36"/>
  <c r="R10" i="36"/>
  <c r="R11" i="36"/>
  <c r="R12" i="36"/>
  <c r="R13" i="36"/>
  <c r="R14" i="36"/>
  <c r="R15" i="36"/>
  <c r="R16" i="36"/>
  <c r="R17" i="36"/>
  <c r="R18" i="36"/>
  <c r="R19" i="36"/>
  <c r="R20" i="36"/>
  <c r="R21" i="36"/>
  <c r="R22" i="36"/>
  <c r="R23" i="36"/>
  <c r="R24" i="36"/>
  <c r="R25" i="36"/>
  <c r="R26" i="36"/>
  <c r="R27" i="36"/>
  <c r="R28" i="36"/>
  <c r="Q2" i="36"/>
  <c r="Q3" i="36"/>
  <c r="Q4" i="36"/>
  <c r="Q5" i="36"/>
  <c r="Q6" i="36"/>
  <c r="Q7" i="36"/>
  <c r="Q8" i="36"/>
  <c r="Q9" i="36"/>
  <c r="Q10" i="36"/>
  <c r="Q11" i="36"/>
  <c r="Q12" i="36"/>
  <c r="Q13" i="36"/>
  <c r="Q14" i="36"/>
  <c r="Q15" i="36"/>
  <c r="Q16" i="36"/>
  <c r="Q17" i="36"/>
  <c r="Q18" i="36"/>
  <c r="Q19" i="36"/>
  <c r="Q20" i="36"/>
  <c r="Q21" i="36"/>
  <c r="Q22" i="36"/>
  <c r="Q23" i="36"/>
  <c r="Q24" i="36"/>
  <c r="Q25" i="36"/>
  <c r="Q26" i="36"/>
  <c r="Q27" i="36"/>
  <c r="Q28" i="36"/>
  <c r="P2" i="36"/>
  <c r="P3" i="36"/>
  <c r="P4" i="36"/>
  <c r="P5" i="36"/>
  <c r="P6" i="36"/>
  <c r="P7" i="36"/>
  <c r="P8" i="36"/>
  <c r="P9" i="36"/>
  <c r="P10" i="36"/>
  <c r="P11" i="36"/>
  <c r="P12" i="36"/>
  <c r="P13" i="36"/>
  <c r="P14" i="36"/>
  <c r="P15" i="36"/>
  <c r="P16" i="36"/>
  <c r="P17" i="36"/>
  <c r="P18" i="36"/>
  <c r="P19" i="36"/>
  <c r="P20" i="36"/>
  <c r="P21" i="36"/>
  <c r="P22" i="36"/>
  <c r="P23" i="36"/>
  <c r="P24" i="36"/>
  <c r="P25" i="36"/>
  <c r="P26" i="36"/>
  <c r="P27" i="36"/>
  <c r="P28" i="36"/>
  <c r="F2" i="36"/>
  <c r="F3" i="36"/>
  <c r="F4" i="36"/>
  <c r="F5" i="36"/>
  <c r="F6" i="36"/>
  <c r="F7" i="36"/>
  <c r="F8" i="36"/>
  <c r="F9" i="36"/>
  <c r="F10" i="36"/>
  <c r="F11" i="36"/>
  <c r="F12" i="36"/>
  <c r="F13" i="36"/>
  <c r="F14" i="36"/>
  <c r="F15" i="36"/>
  <c r="F16" i="36"/>
  <c r="F17" i="36"/>
  <c r="F18" i="36"/>
  <c r="F19" i="36"/>
  <c r="F20" i="36"/>
  <c r="F21" i="36"/>
  <c r="F22" i="36"/>
  <c r="F23" i="36"/>
  <c r="F24" i="36"/>
  <c r="F25" i="36"/>
  <c r="F26" i="36"/>
  <c r="F27" i="36"/>
  <c r="F28" i="36"/>
  <c r="M13" i="31"/>
  <c r="J3" i="37"/>
  <c r="J4" i="37"/>
  <c r="J5" i="37"/>
  <c r="J6" i="37"/>
  <c r="J7" i="37"/>
  <c r="J8" i="37"/>
  <c r="J9" i="37"/>
  <c r="J10" i="37"/>
  <c r="J11" i="37"/>
  <c r="J2" i="37"/>
  <c r="I3" i="37"/>
  <c r="I4" i="37"/>
  <c r="I5" i="37"/>
  <c r="I6" i="37"/>
  <c r="I7" i="37"/>
  <c r="I8" i="37"/>
  <c r="I9" i="37"/>
  <c r="I10" i="37"/>
  <c r="I11" i="37"/>
  <c r="I2" i="37"/>
  <c r="I17" i="32"/>
  <c r="D17" i="32"/>
  <c r="K14" i="33" a="1"/>
  <c r="K14" i="33" s="1"/>
  <c r="G12" i="33"/>
  <c r="E9" i="33"/>
  <c r="M31" i="31"/>
  <c r="K32" i="31"/>
  <c r="K28" i="31"/>
  <c r="H3" i="37"/>
  <c r="H4" i="37"/>
  <c r="H5" i="37"/>
  <c r="H6" i="37"/>
  <c r="H7" i="37"/>
  <c r="H8" i="37"/>
  <c r="H9" i="37"/>
  <c r="H10" i="37"/>
  <c r="H11" i="37"/>
  <c r="H2" i="37"/>
  <c r="G3" i="37"/>
  <c r="G4" i="37"/>
  <c r="G5" i="37"/>
  <c r="G6" i="37"/>
  <c r="G7" i="37"/>
  <c r="G8" i="37"/>
  <c r="G9" i="37"/>
  <c r="G10" i="37"/>
  <c r="G11" i="37"/>
  <c r="G2" i="37"/>
  <c r="L9" i="31"/>
  <c r="B32" i="36"/>
  <c r="Y31" i="36" a="1"/>
  <c r="Y31" i="36" s="1"/>
  <c r="G31" i="36"/>
  <c r="E31" i="36"/>
  <c r="C31" i="36"/>
  <c r="K30" i="36"/>
  <c r="E30" i="36"/>
  <c r="B30" i="36"/>
  <c r="G21" i="34"/>
  <c r="F30" i="34"/>
  <c r="G30" i="34" s="1"/>
  <c r="I30" i="34" a="1"/>
  <c r="I30" i="34"/>
  <c r="H30" i="34"/>
  <c r="I22" i="34" a="1"/>
  <c r="I22" i="34"/>
  <c r="I23" i="34" a="1"/>
  <c r="I23" i="34"/>
  <c r="I24" i="34" a="1"/>
  <c r="I24" i="34"/>
  <c r="I25" i="34" a="1"/>
  <c r="I25" i="34"/>
  <c r="I26" i="34" a="1"/>
  <c r="I26" i="34"/>
  <c r="I27" i="34" a="1"/>
  <c r="I27" i="34"/>
  <c r="I28" i="34" a="1"/>
  <c r="I28" i="34"/>
  <c r="I29" i="34" a="1"/>
  <c r="I29" i="34"/>
  <c r="I21" i="34" a="1"/>
  <c r="I21" i="34" s="1"/>
  <c r="M21" i="34"/>
  <c r="M22" i="34" a="1"/>
  <c r="M22" i="34" s="1"/>
  <c r="M23" i="34" a="1"/>
  <c r="M23" i="34"/>
  <c r="M24" i="34" a="1"/>
  <c r="M24" i="34" s="1"/>
  <c r="H22" i="34"/>
  <c r="H23" i="34"/>
  <c r="H24" i="34"/>
  <c r="H25" i="34"/>
  <c r="H26" i="34"/>
  <c r="H27" i="34"/>
  <c r="H28" i="34"/>
  <c r="H29" i="34"/>
  <c r="H21" i="34"/>
  <c r="G22" i="34"/>
  <c r="G23" i="34"/>
  <c r="G24" i="34"/>
  <c r="G25" i="34"/>
  <c r="G26" i="34"/>
  <c r="G27" i="34"/>
  <c r="G28" i="34"/>
  <c r="G29" i="34"/>
  <c r="F22" i="34"/>
  <c r="F23" i="34"/>
  <c r="F24" i="34"/>
  <c r="F25" i="34"/>
  <c r="F26" i="34"/>
  <c r="F27" i="34"/>
  <c r="F28" i="34"/>
  <c r="F29" i="34"/>
  <c r="F21" i="34"/>
  <c r="M6" i="34"/>
  <c r="M7" i="34"/>
  <c r="M8" i="34"/>
  <c r="M9" i="34"/>
  <c r="M10" i="34"/>
  <c r="M11" i="34"/>
  <c r="M12" i="34"/>
  <c r="M13" i="34"/>
  <c r="M14" i="34"/>
  <c r="M5" i="34"/>
  <c r="L6" i="34"/>
  <c r="L7" i="34"/>
  <c r="L8" i="34"/>
  <c r="L9" i="34"/>
  <c r="L10" i="34"/>
  <c r="L11" i="34"/>
  <c r="L12" i="34"/>
  <c r="L13" i="34"/>
  <c r="L14" i="34"/>
  <c r="L5" i="34"/>
  <c r="N36" i="24"/>
  <c r="O35" i="24"/>
  <c r="O36" i="24"/>
  <c r="O37" i="24"/>
  <c r="O38" i="24"/>
  <c r="O39" i="24"/>
  <c r="O40" i="24"/>
  <c r="O41" i="24"/>
  <c r="O42" i="24"/>
  <c r="O43" i="24"/>
  <c r="O34" i="24"/>
  <c r="N35" i="24"/>
  <c r="N37" i="24"/>
  <c r="N38" i="24"/>
  <c r="N39" i="24"/>
  <c r="N40" i="24"/>
  <c r="N41" i="24"/>
  <c r="N42" i="24"/>
  <c r="N43" i="24"/>
  <c r="N34" i="24"/>
  <c r="I34" i="24"/>
  <c r="I35" i="24"/>
  <c r="I36" i="24"/>
  <c r="I37" i="24"/>
  <c r="I38" i="24"/>
  <c r="I39" i="24"/>
  <c r="I40" i="24"/>
  <c r="I41" i="24"/>
  <c r="I42" i="24"/>
  <c r="I33" i="24"/>
  <c r="H34" i="24"/>
  <c r="H35" i="24"/>
  <c r="H36" i="24"/>
  <c r="H37" i="24"/>
  <c r="H38" i="24"/>
  <c r="H39" i="24"/>
  <c r="H40" i="24"/>
  <c r="H41" i="24"/>
  <c r="H42" i="24"/>
  <c r="H33" i="24"/>
  <c r="G34" i="24"/>
  <c r="G35" i="24"/>
  <c r="G36" i="24"/>
  <c r="G37" i="24"/>
  <c r="G38" i="24"/>
  <c r="G39" i="24"/>
  <c r="G40" i="24"/>
  <c r="G41" i="24"/>
  <c r="G42" i="24"/>
  <c r="G33" i="24"/>
  <c r="D9" i="23"/>
  <c r="D8" i="23"/>
  <c r="H6" i="31"/>
  <c r="J5" i="24"/>
  <c r="J6" i="24"/>
  <c r="J7" i="24"/>
  <c r="J8" i="24"/>
  <c r="J9" i="24"/>
  <c r="J10" i="24"/>
  <c r="J11" i="24"/>
  <c r="J12" i="24"/>
  <c r="J13" i="24"/>
  <c r="J4" i="24"/>
  <c r="F25" i="23"/>
  <c r="F26" i="23"/>
  <c r="F27" i="23"/>
  <c r="F28" i="23"/>
  <c r="F29" i="23"/>
  <c r="E25" i="23"/>
  <c r="E26" i="23"/>
  <c r="E27" i="23"/>
  <c r="E28" i="23"/>
  <c r="E29" i="23"/>
  <c r="E24" i="23"/>
  <c r="D25" i="23"/>
  <c r="D26" i="23"/>
  <c r="D27" i="23"/>
  <c r="D28" i="23"/>
  <c r="D29" i="23"/>
  <c r="D24" i="23"/>
  <c r="C25" i="23"/>
  <c r="C26" i="23"/>
  <c r="C27" i="23"/>
  <c r="C28" i="23"/>
  <c r="C29" i="23"/>
  <c r="B25" i="23"/>
  <c r="B26" i="23"/>
  <c r="B27" i="23"/>
  <c r="B28" i="23"/>
  <c r="B29" i="23"/>
  <c r="C24" i="23"/>
  <c r="B24" i="23"/>
  <c r="F24" i="23" s="1"/>
  <c r="C4" i="23"/>
  <c r="C5" i="23"/>
  <c r="C6" i="23"/>
  <c r="C7" i="23"/>
  <c r="C8" i="23"/>
  <c r="C9" i="23"/>
  <c r="C10" i="23"/>
  <c r="C11" i="23"/>
  <c r="C12" i="23"/>
  <c r="C13" i="23"/>
  <c r="C14" i="23"/>
  <c r="C15" i="23"/>
  <c r="C16" i="23"/>
  <c r="D4" i="23"/>
  <c r="D5" i="23"/>
  <c r="D6" i="23"/>
  <c r="D7" i="23"/>
  <c r="D10" i="23"/>
  <c r="D11" i="23"/>
  <c r="D12" i="23"/>
  <c r="D13" i="23"/>
  <c r="D14" i="23"/>
  <c r="D15" i="23"/>
  <c r="D16" i="23"/>
  <c r="C43" i="20"/>
  <c r="C42" i="20"/>
  <c r="C41" i="20"/>
  <c r="F34" i="20"/>
  <c r="F35" i="20"/>
  <c r="F36" i="20"/>
  <c r="F37" i="20"/>
  <c r="F33" i="20"/>
  <c r="D21" i="20"/>
  <c r="D7" i="20"/>
  <c r="I3" i="18"/>
  <c r="I4" i="18"/>
  <c r="I5" i="18"/>
  <c r="I6" i="18"/>
  <c r="I7" i="18"/>
  <c r="I8" i="18"/>
  <c r="I9" i="18"/>
  <c r="I10" i="18"/>
  <c r="I11" i="18"/>
  <c r="I12" i="18"/>
  <c r="I13" i="18"/>
  <c r="I14" i="18"/>
  <c r="I15" i="18"/>
  <c r="I16" i="18"/>
  <c r="I17" i="18"/>
  <c r="I18" i="18"/>
  <c r="I19" i="18"/>
  <c r="I20" i="18"/>
  <c r="I21" i="18"/>
  <c r="I2" i="18"/>
  <c r="H3" i="18"/>
  <c r="H4" i="18"/>
  <c r="H5" i="18"/>
  <c r="H6" i="18"/>
  <c r="H7" i="18"/>
  <c r="H8" i="18"/>
  <c r="H9" i="18"/>
  <c r="H10" i="18"/>
  <c r="H11" i="18"/>
  <c r="H12" i="18"/>
  <c r="H13" i="18"/>
  <c r="H14" i="18"/>
  <c r="H15" i="18"/>
  <c r="H16" i="18"/>
  <c r="H17" i="18"/>
  <c r="H18" i="18"/>
  <c r="H19" i="18"/>
  <c r="H20" i="18"/>
  <c r="H21" i="18"/>
  <c r="H2" i="18"/>
  <c r="G3" i="18"/>
  <c r="G4" i="18"/>
  <c r="G5" i="18"/>
  <c r="G6" i="18"/>
  <c r="G7" i="18"/>
  <c r="G8" i="18"/>
  <c r="G9" i="18"/>
  <c r="G10" i="18"/>
  <c r="G11" i="18"/>
  <c r="G12" i="18"/>
  <c r="G13" i="18"/>
  <c r="G14" i="18"/>
  <c r="G15" i="18"/>
  <c r="G16" i="18"/>
  <c r="G17" i="18"/>
  <c r="G18" i="18"/>
  <c r="G19" i="18"/>
  <c r="G20" i="18"/>
  <c r="G21" i="18"/>
  <c r="G2" i="18"/>
  <c r="N3" i="17"/>
  <c r="N4" i="17"/>
  <c r="N5" i="17"/>
  <c r="N6" i="17"/>
  <c r="N7" i="17"/>
  <c r="N8" i="17"/>
  <c r="N9" i="17"/>
  <c r="N10" i="17"/>
  <c r="N11" i="17"/>
  <c r="N12" i="17"/>
  <c r="N13" i="17"/>
  <c r="N14" i="17"/>
  <c r="N15" i="17"/>
  <c r="N16" i="17"/>
  <c r="N17" i="17"/>
  <c r="N18" i="17"/>
  <c r="N19" i="17"/>
  <c r="N20" i="17"/>
  <c r="N21" i="17"/>
  <c r="N2" i="17"/>
  <c r="M3" i="17"/>
  <c r="M4" i="17"/>
  <c r="M5" i="17"/>
  <c r="M6" i="17"/>
  <c r="M7" i="17"/>
  <c r="M8" i="17"/>
  <c r="M9" i="17"/>
  <c r="M10" i="17"/>
  <c r="M11" i="17"/>
  <c r="M12" i="17"/>
  <c r="M13" i="17"/>
  <c r="M14" i="17"/>
  <c r="M15" i="17"/>
  <c r="M16" i="17"/>
  <c r="M17" i="17"/>
  <c r="M18" i="17"/>
  <c r="M19" i="17"/>
  <c r="M20" i="17"/>
  <c r="M21" i="17"/>
  <c r="M2" i="17"/>
  <c r="K3" i="17"/>
  <c r="K4" i="17"/>
  <c r="K5" i="17"/>
  <c r="K6" i="17"/>
  <c r="K7" i="17"/>
  <c r="K8" i="17"/>
  <c r="K9" i="17"/>
  <c r="K10" i="17"/>
  <c r="K11" i="17"/>
  <c r="K12" i="17"/>
  <c r="K13" i="17"/>
  <c r="K14" i="17"/>
  <c r="K15" i="17"/>
  <c r="K16" i="17"/>
  <c r="K17" i="17"/>
  <c r="K18" i="17"/>
  <c r="K19" i="17"/>
  <c r="K20" i="17"/>
  <c r="K21" i="17"/>
  <c r="J3" i="17"/>
  <c r="J4" i="17"/>
  <c r="J5" i="17"/>
  <c r="J6" i="17"/>
  <c r="J7" i="17"/>
  <c r="J8" i="17"/>
  <c r="J9" i="17"/>
  <c r="J10" i="17"/>
  <c r="J11" i="17"/>
  <c r="J12" i="17"/>
  <c r="J13" i="17"/>
  <c r="J14" i="17"/>
  <c r="J15" i="17"/>
  <c r="J16" i="17"/>
  <c r="J17" i="17"/>
  <c r="J18" i="17"/>
  <c r="J19" i="17"/>
  <c r="J20" i="17"/>
  <c r="J21" i="17"/>
  <c r="I3" i="17"/>
  <c r="I4" i="17"/>
  <c r="I5" i="17"/>
  <c r="I6" i="17"/>
  <c r="I7" i="17"/>
  <c r="I8" i="17"/>
  <c r="I9" i="17"/>
  <c r="I10" i="17"/>
  <c r="I11" i="17"/>
  <c r="I12" i="17"/>
  <c r="I13" i="17"/>
  <c r="I14" i="17"/>
  <c r="I15" i="17"/>
  <c r="I16" i="17"/>
  <c r="I17" i="17"/>
  <c r="I18" i="17"/>
  <c r="I19" i="17"/>
  <c r="I20" i="17"/>
  <c r="I21" i="17"/>
  <c r="I2" i="17"/>
  <c r="J2" i="17"/>
  <c r="K2" i="17"/>
  <c r="H3" i="17"/>
  <c r="H4" i="17"/>
  <c r="H5" i="17"/>
  <c r="H6" i="17"/>
  <c r="H7" i="17"/>
  <c r="H8" i="17"/>
  <c r="H9" i="17"/>
  <c r="H10" i="17"/>
  <c r="H11" i="17"/>
  <c r="H12" i="17"/>
  <c r="H13" i="17"/>
  <c r="H14" i="17"/>
  <c r="H15" i="17"/>
  <c r="H16" i="17"/>
  <c r="H17" i="17"/>
  <c r="H18" i="17"/>
  <c r="H19" i="17"/>
  <c r="H20" i="17"/>
  <c r="H21" i="17"/>
  <c r="H2" i="17"/>
  <c r="G3" i="17"/>
  <c r="G4" i="17"/>
  <c r="G5" i="17"/>
  <c r="G6" i="17"/>
  <c r="G7" i="17"/>
  <c r="G8" i="17"/>
  <c r="G9" i="17"/>
  <c r="G10" i="17"/>
  <c r="G11" i="17"/>
  <c r="G12" i="17"/>
  <c r="G13" i="17"/>
  <c r="G14" i="17"/>
  <c r="G15" i="17"/>
  <c r="G16" i="17"/>
  <c r="G17" i="17"/>
  <c r="G18" i="17"/>
  <c r="G19" i="17"/>
  <c r="G20" i="17"/>
  <c r="G21" i="17"/>
  <c r="G2" i="17"/>
  <c r="I9" i="30" a="1"/>
  <c r="I9" i="30" s="1"/>
  <c r="I8" i="30"/>
  <c r="I7" i="30"/>
  <c r="I6" i="30"/>
  <c r="G3" i="26" a="1"/>
  <c r="G3" i="26" s="1"/>
  <c r="G4" i="26" a="1"/>
  <c r="G4" i="26" s="1"/>
  <c r="G5" i="26" a="1"/>
  <c r="G5" i="26" s="1"/>
  <c r="G6" i="26" a="1"/>
  <c r="G6" i="26" s="1"/>
  <c r="G7" i="26" a="1"/>
  <c r="G7" i="26" s="1"/>
  <c r="G8" i="26" a="1"/>
  <c r="G8" i="26" s="1"/>
  <c r="G9" i="26" a="1"/>
  <c r="G9" i="26" s="1"/>
  <c r="G10" i="26" a="1"/>
  <c r="G10" i="26" s="1"/>
  <c r="G11" i="26" a="1"/>
  <c r="G11" i="26" s="1"/>
  <c r="I3" i="29"/>
  <c r="I4" i="29"/>
  <c r="I5" i="29"/>
  <c r="I6" i="29"/>
  <c r="I7" i="29"/>
  <c r="I8" i="29"/>
  <c r="I9" i="29"/>
  <c r="I10" i="29"/>
  <c r="I11" i="29"/>
  <c r="I12" i="29"/>
  <c r="I2" i="29"/>
  <c r="J2" i="29"/>
  <c r="J3" i="29"/>
  <c r="J4" i="29"/>
  <c r="J5" i="29"/>
  <c r="J6" i="29"/>
  <c r="J7" i="29"/>
  <c r="J8" i="29"/>
  <c r="J9" i="29"/>
  <c r="J10" i="29"/>
  <c r="J11" i="29"/>
  <c r="J12" i="29"/>
  <c r="G3" i="29"/>
  <c r="G4" i="29"/>
  <c r="G5" i="29"/>
  <c r="G6" i="29"/>
  <c r="G7" i="29"/>
  <c r="G8" i="29"/>
  <c r="G9" i="29"/>
  <c r="G10" i="29"/>
  <c r="G11" i="29"/>
  <c r="G12" i="29"/>
  <c r="G2" i="29"/>
  <c r="F3" i="29"/>
  <c r="F4" i="29"/>
  <c r="F5" i="29"/>
  <c r="F6" i="29"/>
  <c r="F7" i="29"/>
  <c r="F9" i="29"/>
  <c r="F10" i="29"/>
  <c r="F11" i="29"/>
  <c r="F12" i="29"/>
  <c r="F2" i="29"/>
  <c r="H3" i="29"/>
  <c r="H4" i="29"/>
  <c r="H5" i="29"/>
  <c r="H6" i="29"/>
  <c r="H7" i="29"/>
  <c r="H8" i="29"/>
  <c r="H9" i="29"/>
  <c r="H10" i="29"/>
  <c r="H11" i="29"/>
  <c r="H12" i="29"/>
  <c r="H2" i="29"/>
  <c r="G2" i="27"/>
  <c r="G2" i="27" a="1"/>
  <c r="G2" i="26" a="1"/>
  <c r="G2" i="26" s="1"/>
  <c r="B43" i="20"/>
  <c r="B42" i="20"/>
  <c r="B41" i="20"/>
  <c r="B27" i="20"/>
  <c r="C42" i="19"/>
  <c r="C43" i="19"/>
  <c r="C44" i="19"/>
  <c r="C41" i="19"/>
  <c r="B49" i="19"/>
  <c r="B50" i="19"/>
  <c r="B48" i="19"/>
  <c r="O3" i="17"/>
  <c r="O4" i="17"/>
  <c r="O5" i="17"/>
  <c r="O6" i="17"/>
  <c r="O7" i="17"/>
  <c r="O8" i="17"/>
  <c r="O9" i="17"/>
  <c r="O10" i="17"/>
  <c r="O11" i="17"/>
  <c r="O12" i="17"/>
  <c r="O13" i="17"/>
  <c r="O14" i="17"/>
  <c r="O15" i="17"/>
  <c r="O16" i="17"/>
  <c r="O17" i="17"/>
  <c r="O18" i="17"/>
  <c r="O19" i="17"/>
  <c r="O20" i="17"/>
  <c r="O21" i="17"/>
  <c r="O2" i="17"/>
  <c r="L2" i="17"/>
  <c r="L3" i="17"/>
  <c r="L4" i="17"/>
  <c r="L5" i="17"/>
  <c r="L6" i="17"/>
  <c r="L7" i="17"/>
  <c r="L8" i="17"/>
  <c r="L9" i="17"/>
  <c r="L10" i="17"/>
  <c r="L11" i="17"/>
  <c r="L12" i="17"/>
  <c r="L13" i="17"/>
  <c r="L14" i="17"/>
  <c r="L15" i="17"/>
  <c r="L16" i="17"/>
  <c r="L17" i="17"/>
  <c r="L18" i="17"/>
  <c r="L19" i="17"/>
  <c r="L20" i="17"/>
  <c r="L21" i="17"/>
  <c r="H3" i="25"/>
  <c r="H4" i="25"/>
  <c r="H5" i="25"/>
  <c r="H6" i="25"/>
  <c r="H7" i="25"/>
  <c r="H8" i="25"/>
  <c r="H9" i="25"/>
  <c r="H10" i="25"/>
  <c r="H11" i="25"/>
  <c r="H2" i="25"/>
  <c r="G4" i="25"/>
  <c r="G5" i="25"/>
  <c r="G6" i="25"/>
  <c r="G7" i="25"/>
  <c r="G8" i="25"/>
  <c r="G9" i="25"/>
  <c r="G10" i="25"/>
  <c r="G11" i="25"/>
  <c r="G2" i="25"/>
  <c r="G3" i="25"/>
  <c r="I5" i="24"/>
  <c r="I6" i="24"/>
  <c r="I7" i="24"/>
  <c r="I8" i="24"/>
  <c r="I9" i="24"/>
  <c r="I10" i="24"/>
  <c r="I11" i="24"/>
  <c r="I12" i="24"/>
  <c r="I13" i="24"/>
  <c r="I4" i="24"/>
  <c r="H5" i="24"/>
  <c r="H6" i="24"/>
  <c r="H7" i="24"/>
  <c r="H8" i="24"/>
  <c r="H9" i="24"/>
  <c r="H10" i="24"/>
  <c r="H11" i="24"/>
  <c r="H12" i="24"/>
  <c r="H13" i="24"/>
  <c r="H4" i="24"/>
  <c r="G5" i="24"/>
  <c r="G6" i="24"/>
  <c r="G7" i="24"/>
  <c r="G8" i="24"/>
  <c r="G9" i="24"/>
  <c r="G10" i="24"/>
  <c r="G11" i="24"/>
  <c r="G12" i="24"/>
  <c r="G13" i="24"/>
  <c r="G4" i="24"/>
  <c r="A25" i="21"/>
  <c r="B29" i="20"/>
  <c r="B28" i="20"/>
  <c r="G21" i="20"/>
  <c r="D5" i="20"/>
  <c r="D6" i="20"/>
  <c r="D8" i="20"/>
  <c r="D4" i="20"/>
  <c r="B42" i="19"/>
  <c r="B43" i="19"/>
  <c r="B44" i="19"/>
  <c r="B41" i="19"/>
  <c r="I17" i="19"/>
  <c r="J17" i="19"/>
  <c r="K17" i="19"/>
  <c r="L17" i="19"/>
  <c r="M17" i="19"/>
  <c r="N17" i="19"/>
  <c r="I18" i="19"/>
  <c r="J18" i="19"/>
  <c r="K18" i="19"/>
  <c r="L18" i="19"/>
  <c r="M18" i="19"/>
  <c r="N18" i="19"/>
  <c r="I19" i="19"/>
  <c r="J19" i="19"/>
  <c r="K19" i="19"/>
  <c r="L19" i="19"/>
  <c r="M19" i="19"/>
  <c r="N19" i="19"/>
  <c r="I20" i="19"/>
  <c r="J20" i="19"/>
  <c r="K20" i="19"/>
  <c r="L20" i="19"/>
  <c r="M20" i="19"/>
  <c r="N20" i="19"/>
  <c r="I21" i="19"/>
  <c r="J21" i="19"/>
  <c r="K21" i="19"/>
  <c r="L21" i="19"/>
  <c r="M21" i="19"/>
  <c r="N21" i="19"/>
  <c r="I22" i="19"/>
  <c r="J22" i="19"/>
  <c r="K22" i="19"/>
  <c r="L22" i="19"/>
  <c r="M22" i="19"/>
  <c r="N22" i="19"/>
  <c r="I23" i="19"/>
  <c r="J23" i="19"/>
  <c r="K23" i="19"/>
  <c r="L23" i="19"/>
  <c r="M23" i="19"/>
  <c r="N23" i="19"/>
  <c r="I24" i="19"/>
  <c r="J24" i="19"/>
  <c r="K24" i="19"/>
  <c r="L24" i="19"/>
  <c r="M24" i="19"/>
  <c r="N24" i="19"/>
  <c r="I25" i="19"/>
  <c r="J25" i="19"/>
  <c r="K25" i="19"/>
  <c r="L25" i="19"/>
  <c r="M25" i="19"/>
  <c r="N25" i="19"/>
  <c r="I26" i="19"/>
  <c r="J26" i="19"/>
  <c r="K26" i="19"/>
  <c r="L26" i="19"/>
  <c r="M26" i="19"/>
  <c r="N26" i="19"/>
  <c r="I27" i="19"/>
  <c r="J27" i="19"/>
  <c r="K27" i="19"/>
  <c r="L27" i="19"/>
  <c r="M27" i="19"/>
  <c r="N27" i="19"/>
  <c r="I28" i="19"/>
  <c r="J28" i="19"/>
  <c r="K28" i="19"/>
  <c r="L28" i="19"/>
  <c r="M28" i="19"/>
  <c r="N28" i="19"/>
  <c r="I29" i="19"/>
  <c r="J29" i="19"/>
  <c r="K29" i="19"/>
  <c r="L29" i="19"/>
  <c r="M29" i="19"/>
  <c r="N29" i="19"/>
  <c r="I30" i="19"/>
  <c r="J30" i="19"/>
  <c r="K30" i="19"/>
  <c r="L30" i="19"/>
  <c r="M30" i="19"/>
  <c r="N30" i="19"/>
  <c r="I31" i="19"/>
  <c r="J31" i="19"/>
  <c r="K31" i="19"/>
  <c r="L31" i="19"/>
  <c r="M31" i="19"/>
  <c r="N31" i="19"/>
  <c r="I32" i="19"/>
  <c r="J32" i="19"/>
  <c r="K32" i="19"/>
  <c r="L32" i="19"/>
  <c r="M32" i="19"/>
  <c r="N32" i="19"/>
  <c r="I33" i="19"/>
  <c r="J33" i="19"/>
  <c r="K33" i="19"/>
  <c r="L33" i="19"/>
  <c r="M33" i="19"/>
  <c r="N33" i="19"/>
  <c r="I34" i="19"/>
  <c r="J34" i="19"/>
  <c r="K34" i="19"/>
  <c r="L34" i="19"/>
  <c r="M34" i="19"/>
  <c r="N34" i="19"/>
  <c r="M119" i="15"/>
  <c r="L119" i="15"/>
  <c r="K119" i="15"/>
  <c r="J119" i="15"/>
  <c r="I119" i="15"/>
  <c r="M118" i="15"/>
  <c r="L118" i="15"/>
  <c r="K118" i="15"/>
  <c r="J118" i="15"/>
  <c r="I118" i="15"/>
  <c r="M117" i="15"/>
  <c r="L117" i="15"/>
  <c r="K117" i="15"/>
  <c r="J117" i="15"/>
  <c r="I117" i="15"/>
  <c r="M116" i="15"/>
  <c r="L116" i="15"/>
  <c r="K116" i="15"/>
  <c r="J116" i="15"/>
  <c r="I116" i="15"/>
  <c r="M115" i="15"/>
  <c r="L115" i="15"/>
  <c r="K115" i="15"/>
  <c r="J115" i="15"/>
  <c r="I115" i="15"/>
  <c r="M114" i="15"/>
  <c r="L114" i="15"/>
  <c r="K114" i="15"/>
  <c r="J114" i="15"/>
  <c r="I114" i="15"/>
  <c r="I108" i="15"/>
  <c r="I107" i="15"/>
  <c r="I106" i="15"/>
  <c r="I105" i="15"/>
  <c r="I104" i="15"/>
  <c r="I103" i="15"/>
  <c r="M97" i="15"/>
  <c r="L97" i="15"/>
  <c r="K97" i="15"/>
  <c r="J97" i="15"/>
  <c r="I97" i="15"/>
  <c r="M96" i="15"/>
  <c r="L96" i="15"/>
  <c r="K96" i="15"/>
  <c r="J96" i="15"/>
  <c r="I96" i="15"/>
  <c r="M95" i="15"/>
  <c r="L95" i="15"/>
  <c r="K95" i="15"/>
  <c r="J95" i="15"/>
  <c r="I95" i="15"/>
  <c r="M94" i="15"/>
  <c r="L94" i="15"/>
  <c r="K94" i="15"/>
  <c r="J94" i="15"/>
  <c r="I94" i="15"/>
  <c r="M93" i="15"/>
  <c r="L93" i="15"/>
  <c r="K93" i="15"/>
  <c r="J93" i="15"/>
  <c r="I93" i="15"/>
  <c r="M92" i="15"/>
  <c r="L92" i="15"/>
  <c r="K92" i="15"/>
  <c r="J92" i="15"/>
  <c r="I92" i="15"/>
  <c r="M86" i="15"/>
  <c r="L86" i="15"/>
  <c r="K86" i="15"/>
  <c r="J86" i="15"/>
  <c r="I86" i="15"/>
  <c r="M85" i="15"/>
  <c r="L85" i="15"/>
  <c r="K85" i="15"/>
  <c r="J85" i="15"/>
  <c r="I85" i="15"/>
  <c r="M84" i="15"/>
  <c r="L84" i="15"/>
  <c r="K84" i="15"/>
  <c r="J84" i="15"/>
  <c r="I84" i="15"/>
  <c r="M83" i="15"/>
  <c r="L83" i="15"/>
  <c r="K83" i="15"/>
  <c r="J83" i="15"/>
  <c r="I83" i="15"/>
  <c r="M82" i="15"/>
  <c r="L82" i="15"/>
  <c r="K82" i="15"/>
  <c r="J82" i="15"/>
  <c r="I82" i="15"/>
  <c r="M81" i="15"/>
  <c r="L81" i="15"/>
  <c r="K81" i="15"/>
  <c r="J81" i="15"/>
  <c r="I81" i="15"/>
  <c r="G29" i="15"/>
  <c r="G31" i="15" s="1"/>
  <c r="G33" i="15" s="1"/>
  <c r="M24" i="15"/>
  <c r="L24" i="15"/>
  <c r="K24" i="15"/>
  <c r="J24" i="15"/>
  <c r="I24" i="15"/>
  <c r="M23" i="15"/>
  <c r="L23" i="15"/>
  <c r="K23" i="15"/>
  <c r="J23" i="15"/>
  <c r="I23" i="15"/>
  <c r="M22" i="15"/>
  <c r="L22" i="15"/>
  <c r="K22" i="15"/>
  <c r="J22" i="15"/>
  <c r="I22" i="15"/>
  <c r="M21" i="15"/>
  <c r="L21" i="15"/>
  <c r="K21" i="15"/>
  <c r="J21" i="15"/>
  <c r="I21" i="15"/>
  <c r="M20" i="15"/>
  <c r="L20" i="15"/>
  <c r="K20" i="15"/>
  <c r="J20" i="15"/>
  <c r="I20" i="15"/>
  <c r="M19" i="15"/>
  <c r="L19" i="15"/>
  <c r="K19" i="15"/>
  <c r="J19" i="15"/>
  <c r="I19" i="15"/>
  <c r="I10" i="15"/>
  <c r="I9" i="15"/>
  <c r="I8" i="15"/>
  <c r="I7" i="15"/>
  <c r="I6" i="15"/>
  <c r="I5" i="15"/>
  <c r="M9" i="14"/>
  <c r="L9" i="14"/>
  <c r="K9" i="14"/>
  <c r="J9" i="14"/>
  <c r="I9" i="14"/>
  <c r="M8" i="14"/>
  <c r="L8" i="14"/>
  <c r="K8" i="14"/>
  <c r="J8" i="14"/>
  <c r="I8" i="14"/>
  <c r="M7" i="14"/>
  <c r="L7" i="14"/>
  <c r="K7" i="14"/>
  <c r="J7" i="14"/>
  <c r="I7" i="14"/>
  <c r="M6" i="14"/>
  <c r="L6" i="14"/>
  <c r="K6" i="14"/>
  <c r="J6" i="14"/>
  <c r="I6" i="14"/>
  <c r="M5" i="14"/>
  <c r="L5" i="14"/>
  <c r="K5" i="14"/>
  <c r="J5" i="14"/>
  <c r="I5" i="14"/>
  <c r="M4" i="14"/>
  <c r="L4" i="14"/>
  <c r="K4" i="14"/>
  <c r="J4" i="14"/>
  <c r="I4" i="14"/>
  <c r="D129" i="10" a="1"/>
  <c r="D129" i="10" s="1"/>
  <c r="D127" i="10"/>
  <c r="D125" i="10"/>
  <c r="D126" i="10" s="1"/>
  <c r="M119" i="10"/>
  <c r="L119" i="10"/>
  <c r="K119" i="10"/>
  <c r="J119" i="10"/>
  <c r="I119" i="10"/>
  <c r="M118" i="10"/>
  <c r="L118" i="10"/>
  <c r="K118" i="10"/>
  <c r="J118" i="10"/>
  <c r="I118" i="10"/>
  <c r="M117" i="10"/>
  <c r="L117" i="10"/>
  <c r="K117" i="10"/>
  <c r="J117" i="10"/>
  <c r="I117" i="10"/>
  <c r="M116" i="10"/>
  <c r="L116" i="10"/>
  <c r="K116" i="10"/>
  <c r="J116" i="10"/>
  <c r="I116" i="10"/>
  <c r="M115" i="10"/>
  <c r="L115" i="10"/>
  <c r="K115" i="10"/>
  <c r="J115" i="10"/>
  <c r="I115" i="10"/>
  <c r="M114" i="10"/>
  <c r="L114" i="10"/>
  <c r="K114" i="10"/>
  <c r="J114" i="10"/>
  <c r="I114" i="10"/>
  <c r="I108" i="10"/>
  <c r="I107" i="10"/>
  <c r="I106" i="10"/>
  <c r="I105" i="10"/>
  <c r="I104" i="10"/>
  <c r="I103" i="10"/>
  <c r="M97" i="10"/>
  <c r="L97" i="10"/>
  <c r="K97" i="10"/>
  <c r="J97" i="10"/>
  <c r="I97" i="10"/>
  <c r="M96" i="10"/>
  <c r="L96" i="10"/>
  <c r="K96" i="10"/>
  <c r="J96" i="10"/>
  <c r="I96" i="10"/>
  <c r="M95" i="10"/>
  <c r="L95" i="10"/>
  <c r="K95" i="10"/>
  <c r="J95" i="10"/>
  <c r="I95" i="10"/>
  <c r="M94" i="10"/>
  <c r="L94" i="10"/>
  <c r="K94" i="10"/>
  <c r="J94" i="10"/>
  <c r="I94" i="10"/>
  <c r="M93" i="10"/>
  <c r="L93" i="10"/>
  <c r="K93" i="10"/>
  <c r="J93" i="10"/>
  <c r="I93" i="10"/>
  <c r="M92" i="10"/>
  <c r="L92" i="10"/>
  <c r="K92" i="10"/>
  <c r="J92" i="10"/>
  <c r="I92" i="10"/>
  <c r="M86" i="10"/>
  <c r="L86" i="10"/>
  <c r="K86" i="10"/>
  <c r="J86" i="10"/>
  <c r="I86" i="10"/>
  <c r="M85" i="10"/>
  <c r="L85" i="10"/>
  <c r="K85" i="10"/>
  <c r="J85" i="10"/>
  <c r="I85" i="10"/>
  <c r="M84" i="10"/>
  <c r="L84" i="10"/>
  <c r="K84" i="10"/>
  <c r="J84" i="10"/>
  <c r="I84" i="10"/>
  <c r="M83" i="10"/>
  <c r="L83" i="10"/>
  <c r="K83" i="10"/>
  <c r="J83" i="10"/>
  <c r="I83" i="10"/>
  <c r="M82" i="10"/>
  <c r="L82" i="10"/>
  <c r="K82" i="10"/>
  <c r="J82" i="10"/>
  <c r="I82" i="10"/>
  <c r="M81" i="10"/>
  <c r="L81" i="10"/>
  <c r="K81" i="10"/>
  <c r="J81" i="10"/>
  <c r="I81" i="10"/>
  <c r="G29" i="10"/>
  <c r="G31" i="10" s="1"/>
  <c r="G33" i="10" s="1"/>
  <c r="M24" i="10"/>
  <c r="L24" i="10"/>
  <c r="K24" i="10"/>
  <c r="J24" i="10"/>
  <c r="I24" i="10"/>
  <c r="M23" i="10"/>
  <c r="L23" i="10"/>
  <c r="K23" i="10"/>
  <c r="J23" i="10"/>
  <c r="I23" i="10"/>
  <c r="M22" i="10"/>
  <c r="L22" i="10"/>
  <c r="K22" i="10"/>
  <c r="J22" i="10"/>
  <c r="I22" i="10"/>
  <c r="M21" i="10"/>
  <c r="L21" i="10"/>
  <c r="K21" i="10"/>
  <c r="J21" i="10"/>
  <c r="I21" i="10"/>
  <c r="M20" i="10"/>
  <c r="L20" i="10"/>
  <c r="K20" i="10"/>
  <c r="J20" i="10"/>
  <c r="I20" i="10"/>
  <c r="M19" i="10"/>
  <c r="L19" i="10"/>
  <c r="K19" i="10"/>
  <c r="J19" i="10"/>
  <c r="I19" i="10"/>
  <c r="I10" i="10"/>
  <c r="I9" i="10"/>
  <c r="I8" i="10"/>
  <c r="I7" i="10"/>
  <c r="I6" i="10"/>
  <c r="I5" i="10"/>
  <c r="M117" i="2"/>
  <c r="L117" i="2"/>
  <c r="K117" i="2"/>
  <c r="J117" i="2"/>
  <c r="I117" i="2"/>
  <c r="M116" i="2"/>
  <c r="L116" i="2"/>
  <c r="K116" i="2"/>
  <c r="J116" i="2"/>
  <c r="I116" i="2"/>
  <c r="M115" i="2"/>
  <c r="L115" i="2"/>
  <c r="K115" i="2"/>
  <c r="J115" i="2"/>
  <c r="I115" i="2"/>
  <c r="M119" i="2"/>
  <c r="L119" i="2"/>
  <c r="K119" i="2"/>
  <c r="J119" i="2"/>
  <c r="I119" i="2"/>
  <c r="M114" i="2"/>
  <c r="L114" i="2"/>
  <c r="K114" i="2"/>
  <c r="J114" i="2"/>
  <c r="I114" i="2"/>
  <c r="M118" i="2"/>
  <c r="L118" i="2"/>
  <c r="K118" i="2"/>
  <c r="J118" i="2"/>
  <c r="I118" i="2"/>
  <c r="G29" i="2"/>
  <c r="G31" i="2" s="1"/>
  <c r="G33" i="2" s="1"/>
  <c r="I108" i="2"/>
  <c r="I107" i="2"/>
  <c r="I106" i="2"/>
  <c r="I105" i="2"/>
  <c r="I104" i="2"/>
  <c r="I103" i="2"/>
  <c r="M97" i="2"/>
  <c r="L97" i="2"/>
  <c r="K97" i="2"/>
  <c r="J97" i="2"/>
  <c r="I97" i="2"/>
  <c r="M96" i="2"/>
  <c r="L96" i="2"/>
  <c r="K96" i="2"/>
  <c r="J96" i="2"/>
  <c r="I96" i="2"/>
  <c r="M95" i="2"/>
  <c r="L95" i="2"/>
  <c r="K95" i="2"/>
  <c r="J95" i="2"/>
  <c r="I95" i="2"/>
  <c r="M94" i="2"/>
  <c r="L94" i="2"/>
  <c r="K94" i="2"/>
  <c r="J94" i="2"/>
  <c r="I94" i="2"/>
  <c r="M93" i="2"/>
  <c r="L93" i="2"/>
  <c r="K93" i="2"/>
  <c r="J93" i="2"/>
  <c r="I93" i="2"/>
  <c r="M92" i="2"/>
  <c r="L92" i="2"/>
  <c r="K92" i="2"/>
  <c r="J92" i="2"/>
  <c r="I92" i="2"/>
  <c r="M86" i="2"/>
  <c r="L86" i="2"/>
  <c r="K86" i="2"/>
  <c r="J86" i="2"/>
  <c r="I86" i="2"/>
  <c r="M85" i="2"/>
  <c r="L85" i="2"/>
  <c r="K85" i="2"/>
  <c r="J85" i="2"/>
  <c r="I85" i="2"/>
  <c r="M84" i="2"/>
  <c r="L84" i="2"/>
  <c r="K84" i="2"/>
  <c r="J84" i="2"/>
  <c r="I84" i="2"/>
  <c r="M83" i="2"/>
  <c r="L83" i="2"/>
  <c r="K83" i="2"/>
  <c r="J83" i="2"/>
  <c r="I83" i="2"/>
  <c r="M82" i="2"/>
  <c r="L82" i="2"/>
  <c r="K82" i="2"/>
  <c r="J82" i="2"/>
  <c r="I82" i="2"/>
  <c r="M81" i="2"/>
  <c r="L81" i="2"/>
  <c r="K81" i="2"/>
  <c r="J81" i="2"/>
  <c r="I81" i="2"/>
  <c r="M20" i="2"/>
  <c r="M21" i="2"/>
  <c r="M22" i="2"/>
  <c r="M23" i="2"/>
  <c r="M24" i="2"/>
  <c r="L20" i="2"/>
  <c r="L21" i="2"/>
  <c r="L22" i="2"/>
  <c r="L23" i="2"/>
  <c r="L24" i="2"/>
  <c r="K20" i="2"/>
  <c r="K21" i="2"/>
  <c r="K22" i="2"/>
  <c r="K23" i="2"/>
  <c r="K24" i="2"/>
  <c r="J20" i="2"/>
  <c r="J21" i="2"/>
  <c r="J22" i="2"/>
  <c r="J23" i="2"/>
  <c r="J24" i="2"/>
  <c r="M19" i="2"/>
  <c r="L19" i="2"/>
  <c r="K19" i="2"/>
  <c r="J19" i="2"/>
  <c r="I20" i="2"/>
  <c r="I21" i="2"/>
  <c r="I22" i="2"/>
  <c r="I23" i="2"/>
  <c r="I24" i="2"/>
  <c r="I19" i="2"/>
  <c r="I6" i="2"/>
  <c r="I7" i="2"/>
  <c r="I8" i="2"/>
  <c r="I9" i="2"/>
  <c r="I10" i="2"/>
  <c r="I5" i="2"/>
  <c r="Y20" i="36" l="1"/>
  <c r="X20" i="36"/>
  <c r="AA20" i="36"/>
  <c r="W20" i="36"/>
  <c r="Z20" i="36"/>
  <c r="V20" i="36"/>
  <c r="AA28" i="36"/>
  <c r="W28" i="36"/>
  <c r="V28" i="36"/>
  <c r="Y28" i="36"/>
  <c r="Z28" i="36"/>
  <c r="X28" i="36"/>
  <c r="AA16" i="36"/>
  <c r="W16" i="36"/>
  <c r="V16" i="36"/>
  <c r="Y16" i="36"/>
  <c r="Z16" i="36"/>
  <c r="X16" i="36"/>
  <c r="V21" i="36"/>
  <c r="Y21" i="36"/>
  <c r="X21" i="36"/>
  <c r="AA21" i="36"/>
  <c r="W21" i="36"/>
  <c r="Z21" i="36"/>
  <c r="V9" i="36"/>
  <c r="Y9" i="36"/>
  <c r="X9" i="36"/>
  <c r="AA9" i="36"/>
  <c r="W9" i="36"/>
  <c r="Z9" i="36"/>
  <c r="X7" i="36"/>
  <c r="AA7" i="36"/>
  <c r="Z7" i="36"/>
  <c r="W7" i="36"/>
  <c r="V7" i="36"/>
  <c r="Y7" i="36"/>
  <c r="X19" i="36"/>
  <c r="AA19" i="36"/>
  <c r="Z19" i="36"/>
  <c r="W19" i="36"/>
  <c r="V19" i="36"/>
  <c r="Y19" i="36"/>
  <c r="Y8" i="36"/>
  <c r="W8" i="36"/>
  <c r="X8" i="36"/>
  <c r="AA8" i="36"/>
  <c r="Z8" i="36"/>
  <c r="V8" i="36"/>
  <c r="AA4" i="36"/>
  <c r="W4" i="36"/>
  <c r="V4" i="36"/>
  <c r="Y4" i="36"/>
  <c r="Z4" i="36"/>
  <c r="X4" i="36"/>
  <c r="Y12" i="36"/>
  <c r="W25" i="36"/>
  <c r="W13" i="36"/>
  <c r="Z22" i="36"/>
  <c r="Z10" i="36"/>
  <c r="AA25" i="36"/>
  <c r="AA13" i="36"/>
  <c r="W24" i="36"/>
  <c r="W12" i="36"/>
  <c r="X27" i="36"/>
  <c r="X15" i="36"/>
  <c r="X3" i="36"/>
  <c r="Y18" i="36"/>
  <c r="Y6" i="36"/>
  <c r="AA24" i="36"/>
  <c r="AA12" i="36"/>
  <c r="W23" i="36"/>
  <c r="W11" i="36"/>
  <c r="AA23" i="36"/>
  <c r="AA11" i="36"/>
  <c r="W22" i="36"/>
  <c r="W10" i="36"/>
  <c r="X25" i="36"/>
  <c r="X13" i="36"/>
  <c r="AA22" i="36"/>
  <c r="AA10" i="36"/>
  <c r="X24" i="36"/>
  <c r="X12" i="36"/>
  <c r="Y27" i="36"/>
  <c r="Y15" i="36"/>
  <c r="Y3" i="36"/>
  <c r="V24" i="36"/>
  <c r="V12" i="36"/>
  <c r="W17" i="36"/>
  <c r="W5" i="36"/>
  <c r="Y23" i="36"/>
  <c r="Y11" i="36"/>
  <c r="Z26" i="36"/>
  <c r="Z14" i="36"/>
  <c r="Z2" i="36"/>
  <c r="V23" i="36"/>
  <c r="V11" i="36"/>
  <c r="Y22" i="36"/>
  <c r="Y10" i="36"/>
  <c r="Y24" i="36"/>
  <c r="W27" i="36"/>
  <c r="W15" i="36"/>
  <c r="W3" i="36"/>
  <c r="W26" i="36"/>
  <c r="W14" i="36"/>
  <c r="W2" i="36"/>
  <c r="K52" i="33"/>
  <c r="J52" i="33"/>
  <c r="I52" i="33"/>
  <c r="H52" i="33"/>
  <c r="G52" i="33"/>
  <c r="K46" i="33"/>
  <c r="J46" i="33"/>
  <c r="I46" i="33"/>
  <c r="H46" i="33"/>
  <c r="G46" i="33"/>
  <c r="Q39" i="33"/>
  <c r="P39" i="33"/>
  <c r="O39" i="33"/>
  <c r="N39" i="33"/>
  <c r="M39" i="33"/>
  <c r="H39" i="33"/>
  <c r="G39" i="33"/>
  <c r="F39" i="33"/>
  <c r="E39" i="33"/>
  <c r="D39" i="33"/>
  <c r="L33" i="33"/>
  <c r="K33" i="33"/>
  <c r="N31" i="33"/>
  <c r="M31" i="33"/>
  <c r="P29" i="33"/>
  <c r="O29" i="33"/>
  <c r="N29" i="33"/>
  <c r="M29" i="33"/>
  <c r="O27" i="33"/>
  <c r="N27" i="33"/>
  <c r="M27" i="33"/>
  <c r="L27" i="33"/>
  <c r="K27" i="33"/>
  <c r="J27" i="33"/>
  <c r="O25" i="33"/>
  <c r="N25" i="33"/>
  <c r="M25" i="33"/>
  <c r="L25" i="33"/>
  <c r="K25" i="33"/>
  <c r="J25" i="33"/>
  <c r="C19" i="33"/>
  <c r="C18" i="33"/>
  <c r="C17" i="33"/>
  <c r="C16" i="33"/>
  <c r="K17" i="33"/>
  <c r="K16" i="33"/>
  <c r="K15" i="33"/>
  <c r="I17" i="33"/>
  <c r="I16" i="33"/>
  <c r="I15" i="33"/>
  <c r="I14" i="33"/>
  <c r="M15" i="33"/>
  <c r="M14" i="33"/>
  <c r="M13" i="33"/>
  <c r="M12" i="33"/>
  <c r="I12" i="33"/>
  <c r="I11" i="33"/>
  <c r="I10" i="33"/>
  <c r="I9" i="33"/>
  <c r="M8" i="33"/>
  <c r="D135" i="10"/>
  <c r="D134" i="10"/>
  <c r="D133" i="10"/>
  <c r="D132" i="10"/>
  <c r="D131" i="10"/>
  <c r="D130"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36941C-27F8-4518-92CA-A71AD614CCE3}" keepAlive="1" name="Query - Coffe_sales" description="Connection to the 'Coffe_sales' query in the workbook." type="5" refreshedVersion="6" background="1" saveData="1">
    <dbPr connection="Provider=Microsoft.Mashup.OleDb.1;Data Source=$Workbook$;Location=Coffe_sales;Extended Properties=&quot;&quot;" command="SELECT * FROM [Coffe_sales]"/>
  </connection>
  <connection id="2" xr16:uid="{10B269B8-191F-4087-AB0A-A28A26FD57D7}" keepAlive="1" name="Query - index_1" description="Connection to the 'index_1' query in the workbook." type="5" refreshedVersion="0" background="1">
    <dbPr connection="Provider=Microsoft.Mashup.OleDb.1;Data Source=$Workbook$;Location=index_1;Extended Properties=&quot;&quot;" command="SELECT * FROM [index_1]"/>
  </connection>
  <connection id="3" xr16:uid="{915379F5-C36F-4513-BB3D-CAD655A74929}" keepAlive="1" name="Query - index_1 (1)" description="Connection to the 'index_1 (1)' query in the workbook." type="5" refreshedVersion="0" background="1">
    <dbPr connection="Provider=Microsoft.Mashup.OleDb.1;Data Source=$Workbook$;Location=&quot;index_1 (1)&quot;;Extended Properties=&quot;&quot;" command="SELECT * FROM [index_1 (1)]"/>
  </connection>
  <connection id="4" xr16:uid="{175CA317-A065-4080-8B49-5BDAF99EBCE5}" keepAlive="1" name="Query - index_1 (2)" description="Connection to the 'index_1 (2)' query in the workbook." type="5" refreshedVersion="0" background="1">
    <dbPr connection="Provider=Microsoft.Mashup.OleDb.1;Data Source=$Workbook$;Location=&quot;index_1 (2)&quot;;Extended Properties=&quot;&quot;" command="SELECT * FROM [index_1 (2)]"/>
  </connection>
  <connection id="5" xr16:uid="{B8F94F58-7909-4A1B-8EBD-B479F3184C23}" keepAlive="1" name="Query - index_1 (3)" description="Connection to the 'index_1 (3)' query in the workbook." type="5" refreshedVersion="8" background="1" saveData="1">
    <dbPr connection="Provider=Microsoft.Mashup.OleDb.1;Data Source=$Workbook$;Location=&quot;index_1 (3)&quot;;Extended Properties=&quot;&quot;" command="SELECT * FROM [index_1 (3)]"/>
  </connection>
  <connection id="6" xr16:uid="{4D8CA0E6-D358-4DB1-B747-8E5C80C1760A}" keepAlive="1" name="Query - Pune_House_Data" description="Connection to the 'Pune_House_Data' query in the workbook." type="5" refreshedVersion="8" background="1" saveData="1">
    <dbPr connection="Provider=Microsoft.Mashup.OleDb.1;Data Source=$Workbook$;Location=Pune_House_Data;Extended Properties=&quot;&quot;" command="SELECT * FROM [Pune_House_Data]"/>
  </connection>
  <connection id="7" xr16:uid="{478A4FB2-EBB5-4953-9205-EAD0503BDFC4}" keepAlive="1" name="Query - Table 14" description="Connection to the 'Table 14' query in the workbook." type="5" refreshedVersion="6" background="1" saveData="1">
    <dbPr connection="Provider=Microsoft.Mashup.OleDb.1;Data Source=$Workbook$;Location=Table 14;Extended Properties=&quot;&quot;" command="SELECT * FROM [Table 14]"/>
  </connection>
  <connection id="8" xr16:uid="{550CE063-D0ED-4790-AF8B-01F7731F8CA6}" keepAlive="1" name="Query - train" description="Connection to the 'train' query in the workbook." type="5" refreshedVersion="0" background="1">
    <dbPr connection="Provider=Microsoft.Mashup.OleDb.1;Data Source=$Workbook$;Location=train;Extended Properties=&quot;&quot;" command="SELECT * FROM [train]"/>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<sst xmlns="http://schemas.openxmlformats.org/spreadsheetml/2006/main" count="19911" uniqueCount="477">
  <si>
    <t>emp ID</t>
  </si>
  <si>
    <t>emp name</t>
  </si>
  <si>
    <t>Gender</t>
  </si>
  <si>
    <t>Account Number</t>
  </si>
  <si>
    <t>Salary</t>
  </si>
  <si>
    <t>Bonus</t>
  </si>
  <si>
    <t>Incentives</t>
  </si>
  <si>
    <t>Total</t>
  </si>
  <si>
    <t>Average</t>
  </si>
  <si>
    <t>count</t>
  </si>
  <si>
    <t>max</t>
  </si>
  <si>
    <t>min</t>
  </si>
  <si>
    <t>Bob</t>
  </si>
  <si>
    <t>M</t>
  </si>
  <si>
    <t>165FFB</t>
  </si>
  <si>
    <t>Alice</t>
  </si>
  <si>
    <t>F</t>
  </si>
  <si>
    <t>726BHh</t>
  </si>
  <si>
    <t>Adam</t>
  </si>
  <si>
    <t>5687BJ</t>
  </si>
  <si>
    <t>Ram</t>
  </si>
  <si>
    <t>676BJH</t>
  </si>
  <si>
    <t>Sham</t>
  </si>
  <si>
    <t>8098BH</t>
  </si>
  <si>
    <t>Riya</t>
  </si>
  <si>
    <t>5765JU</t>
  </si>
  <si>
    <t>practical excel class-1</t>
  </si>
  <si>
    <t>alt + H + O + I</t>
  </si>
  <si>
    <t>dd-mm-yyyy</t>
  </si>
  <si>
    <t>0068768</t>
  </si>
  <si>
    <t>0076576576</t>
  </si>
  <si>
    <t>0045</t>
  </si>
  <si>
    <t>07657657</t>
  </si>
  <si>
    <t>dhanashree</t>
  </si>
  <si>
    <t>city</t>
  </si>
  <si>
    <t>hyderabad</t>
  </si>
  <si>
    <t>pune</t>
  </si>
  <si>
    <t>delhi</t>
  </si>
  <si>
    <t>to convert to table - ctrl+T</t>
  </si>
  <si>
    <t>to apply filter - ctrl + shift + L</t>
  </si>
  <si>
    <t>Column1</t>
  </si>
  <si>
    <t>Dhanashree</t>
  </si>
  <si>
    <t>1) autoadjust series if the row is removed</t>
  </si>
  <si>
    <t>2) lower and upper case for row</t>
  </si>
  <si>
    <t>step value is 4 which means it will print 4th number</t>
  </si>
  <si>
    <t>Raj</t>
  </si>
  <si>
    <t>Roll Number</t>
  </si>
  <si>
    <t>Python</t>
  </si>
  <si>
    <t>ML</t>
  </si>
  <si>
    <t>Stats</t>
  </si>
  <si>
    <t>Excel</t>
  </si>
  <si>
    <t>NA</t>
  </si>
  <si>
    <t>Count</t>
  </si>
  <si>
    <t>countA</t>
  </si>
  <si>
    <t>countblank</t>
  </si>
  <si>
    <t>python percentage</t>
  </si>
  <si>
    <t>ML Percentage</t>
  </si>
  <si>
    <t>stats percentage</t>
  </si>
  <si>
    <t>excel percentage</t>
  </si>
  <si>
    <t>addition</t>
  </si>
  <si>
    <t>subtraction</t>
  </si>
  <si>
    <t>multiplication</t>
  </si>
  <si>
    <t>divide</t>
  </si>
  <si>
    <t>skip - values</t>
  </si>
  <si>
    <t>paste link</t>
  </si>
  <si>
    <t xml:space="preserve">Trim function </t>
  </si>
  <si>
    <t>abc     xyz</t>
  </si>
  <si>
    <t xml:space="preserve">     xyz  zbc</t>
  </si>
  <si>
    <t>ab     y</t>
  </si>
  <si>
    <t xml:space="preserve">          abcz</t>
  </si>
  <si>
    <t>First Name</t>
  </si>
  <si>
    <t>Last Name</t>
  </si>
  <si>
    <t>Emma</t>
  </si>
  <si>
    <t>Johnson</t>
  </si>
  <si>
    <t>Liam</t>
  </si>
  <si>
    <t>Smith</t>
  </si>
  <si>
    <t>Olivia</t>
  </si>
  <si>
    <t>Brown</t>
  </si>
  <si>
    <t>Noah</t>
  </si>
  <si>
    <t>Davis</t>
  </si>
  <si>
    <t>Ava</t>
  </si>
  <si>
    <t>Wilson</t>
  </si>
  <si>
    <t>Text join</t>
  </si>
  <si>
    <t>Flash Fill</t>
  </si>
  <si>
    <t>Substitute</t>
  </si>
  <si>
    <t>(cntrl + E)</t>
  </si>
  <si>
    <t>intro to deliminator</t>
  </si>
  <si>
    <t>Full Name</t>
  </si>
  <si>
    <t xml:space="preserve">Ram </t>
  </si>
  <si>
    <t>kumar</t>
  </si>
  <si>
    <t>sharma</t>
  </si>
  <si>
    <t>First name</t>
  </si>
  <si>
    <t>Middle name</t>
  </si>
  <si>
    <t>Last name</t>
  </si>
  <si>
    <t>text-join</t>
  </si>
  <si>
    <t>concat</t>
  </si>
  <si>
    <t>full name</t>
  </si>
  <si>
    <t>Emma Johnson</t>
  </si>
  <si>
    <t>Liam Smith</t>
  </si>
  <si>
    <t>Olivia Brown</t>
  </si>
  <si>
    <t>Noah Davis</t>
  </si>
  <si>
    <t>Ava Wilson</t>
  </si>
  <si>
    <t>data science</t>
  </si>
  <si>
    <t xml:space="preserve">data science has big future big </t>
  </si>
  <si>
    <t>Days</t>
  </si>
  <si>
    <t>Date</t>
  </si>
  <si>
    <t>current time</t>
  </si>
  <si>
    <t>month</t>
  </si>
  <si>
    <t>year</t>
  </si>
  <si>
    <t>Quantity</t>
  </si>
  <si>
    <t>AirMax</t>
  </si>
  <si>
    <t>SwiftBank</t>
  </si>
  <si>
    <t>AquaGo</t>
  </si>
  <si>
    <t>GlowLamp</t>
  </si>
  <si>
    <t>FreshPod</t>
  </si>
  <si>
    <t>SoundBuds</t>
  </si>
  <si>
    <t>FitPro</t>
  </si>
  <si>
    <t>SnapBlend</t>
  </si>
  <si>
    <t>CozyBlanket</t>
  </si>
  <si>
    <t>ClearGuard</t>
  </si>
  <si>
    <t>VoltPanel</t>
  </si>
  <si>
    <t>ChillBag</t>
  </si>
  <si>
    <t>ZenKit</t>
  </si>
  <si>
    <t>sr no.</t>
  </si>
  <si>
    <t>Product</t>
  </si>
  <si>
    <t>price</t>
  </si>
  <si>
    <t>quantity</t>
  </si>
  <si>
    <t>total</t>
  </si>
  <si>
    <t xml:space="preserve">using Roundbetween function to get the random values and then fixing the values using paste special function </t>
  </si>
  <si>
    <t>number</t>
  </si>
  <si>
    <t>round</t>
  </si>
  <si>
    <t>roundup</t>
  </si>
  <si>
    <t>rounddown</t>
  </si>
  <si>
    <t>Employee</t>
  </si>
  <si>
    <t>Region</t>
  </si>
  <si>
    <t>Unit Sold</t>
  </si>
  <si>
    <t>Unit Price</t>
  </si>
  <si>
    <t>Total Sales</t>
  </si>
  <si>
    <t>Alice Brown</t>
  </si>
  <si>
    <t>North</t>
  </si>
  <si>
    <t>East</t>
  </si>
  <si>
    <t>South</t>
  </si>
  <si>
    <t>West</t>
  </si>
  <si>
    <t>Mia Johnson</t>
  </si>
  <si>
    <t>Ethan Clark</t>
  </si>
  <si>
    <t>Sophia Lewis</t>
  </si>
  <si>
    <t>James Hall</t>
  </si>
  <si>
    <t>Emily Young</t>
  </si>
  <si>
    <t>Daniel King</t>
  </si>
  <si>
    <t>Bonus Eligible</t>
  </si>
  <si>
    <t>Remarks1</t>
  </si>
  <si>
    <t>Remakrs2</t>
  </si>
  <si>
    <t>Laptop</t>
  </si>
  <si>
    <t>Mouse</t>
  </si>
  <si>
    <t>Keyboard</t>
  </si>
  <si>
    <t>If total sales&gt;350, then ""</t>
  </si>
  <si>
    <t xml:space="preserve">if region is east and product is laptop </t>
  </si>
  <si>
    <t>if product is laptop or unit sodel &gt; 20 remark as check</t>
  </si>
  <si>
    <t>OR</t>
  </si>
  <si>
    <t>OR - marks true even If any one condition is satisfied</t>
  </si>
  <si>
    <t>AND - marks true if both the conditions are satisfied</t>
  </si>
  <si>
    <t xml:space="preserve">if region is east or product is laptop </t>
  </si>
  <si>
    <t>countif</t>
  </si>
  <si>
    <t>averageif</t>
  </si>
  <si>
    <t>sumif will give us total sales for North region only</t>
  </si>
  <si>
    <t>Avrg Total sales for Employees in East region</t>
  </si>
  <si>
    <t>how many times the laptop appears in product column</t>
  </si>
  <si>
    <t>Sumif</t>
  </si>
  <si>
    <t>sumif for North</t>
  </si>
  <si>
    <t>sumif for East</t>
  </si>
  <si>
    <t>smif for North</t>
  </si>
  <si>
    <t>ctrl+alt+V</t>
  </si>
  <si>
    <t>Total Percentage</t>
  </si>
  <si>
    <t>ML %</t>
  </si>
  <si>
    <t>A</t>
  </si>
  <si>
    <t>B</t>
  </si>
  <si>
    <t>C</t>
  </si>
  <si>
    <t>Raj       Kumar</t>
  </si>
  <si>
    <t xml:space="preserve">      Dev Joshi</t>
  </si>
  <si>
    <t xml:space="preserve">    divya  xyz </t>
  </si>
  <si>
    <t>Middle Name</t>
  </si>
  <si>
    <t>xyz</t>
  </si>
  <si>
    <t>abc</t>
  </si>
  <si>
    <t>sku</t>
  </si>
  <si>
    <t>Emma xyz johnson</t>
  </si>
  <si>
    <t>Liam abc smith</t>
  </si>
  <si>
    <t>Olivia abc brown</t>
  </si>
  <si>
    <t>Noah xyz davis</t>
  </si>
  <si>
    <t>Ava sku wilson</t>
  </si>
  <si>
    <t>Emmaxyz johnson</t>
  </si>
  <si>
    <t>Liamabc smith</t>
  </si>
  <si>
    <t>Oliviaabc brown</t>
  </si>
  <si>
    <t>Noahxyz davis</t>
  </si>
  <si>
    <t>Avasku wilson</t>
  </si>
  <si>
    <t>First NameFull Name</t>
  </si>
  <si>
    <t>Emma  xyz johnson</t>
  </si>
  <si>
    <t>Liam  abc smith</t>
  </si>
  <si>
    <t>Olivia  abc brown</t>
  </si>
  <si>
    <t>Noah  xyz davis</t>
  </si>
  <si>
    <t>Ava  sku wilson</t>
  </si>
  <si>
    <t>First Name  Name</t>
  </si>
  <si>
    <t>Remark2</t>
  </si>
  <si>
    <t>Order Date</t>
  </si>
  <si>
    <t>Sales</t>
  </si>
  <si>
    <t>Profit</t>
  </si>
  <si>
    <t>Shipping Cost</t>
  </si>
  <si>
    <t>Market</t>
  </si>
  <si>
    <t>Sub-Category</t>
  </si>
  <si>
    <t>Category</t>
  </si>
  <si>
    <t>Order Priority</t>
  </si>
  <si>
    <t>Segment</t>
  </si>
  <si>
    <t>Office</t>
  </si>
  <si>
    <t>Tech</t>
  </si>
  <si>
    <t>USCA</t>
  </si>
  <si>
    <t>MONTH</t>
  </si>
  <si>
    <t>YEAR</t>
  </si>
  <si>
    <t>WEEKDAY</t>
  </si>
  <si>
    <t>UPPER</t>
  </si>
  <si>
    <t>LOWER</t>
  </si>
  <si>
    <t>LEN</t>
  </si>
  <si>
    <t>LEFT</t>
  </si>
  <si>
    <t>RIGHT</t>
  </si>
  <si>
    <t>MID</t>
  </si>
  <si>
    <t>CONCAT</t>
  </si>
  <si>
    <t>Europe</t>
  </si>
  <si>
    <t>Accessories</t>
  </si>
  <si>
    <t>Technology</t>
  </si>
  <si>
    <t>Medium</t>
  </si>
  <si>
    <t>Corporate</t>
  </si>
  <si>
    <t>High</t>
  </si>
  <si>
    <t>Home Office</t>
  </si>
  <si>
    <t>Africa</t>
  </si>
  <si>
    <t>Consumer</t>
  </si>
  <si>
    <t>Critical</t>
  </si>
  <si>
    <t>LATAM</t>
  </si>
  <si>
    <t>Asia Pacific</t>
  </si>
  <si>
    <t>Low</t>
  </si>
  <si>
    <t>ProductID</t>
  </si>
  <si>
    <t>ProductName</t>
  </si>
  <si>
    <t>UnitPrice</t>
  </si>
  <si>
    <t>Chai</t>
  </si>
  <si>
    <t>Beverages</t>
  </si>
  <si>
    <t>Coffee</t>
  </si>
  <si>
    <t>Tea</t>
  </si>
  <si>
    <t>GreenTea</t>
  </si>
  <si>
    <t>Juice</t>
  </si>
  <si>
    <t>Cola</t>
  </si>
  <si>
    <t>Lemonade</t>
  </si>
  <si>
    <t>Milk</t>
  </si>
  <si>
    <t>Dairy</t>
  </si>
  <si>
    <t>Cheese</t>
  </si>
  <si>
    <t>Butter</t>
  </si>
  <si>
    <t>Yogurt</t>
  </si>
  <si>
    <t>IceCream</t>
  </si>
  <si>
    <t>Bread</t>
  </si>
  <si>
    <t>Bakery</t>
  </si>
  <si>
    <t>Croissant</t>
  </si>
  <si>
    <t>Muffin</t>
  </si>
  <si>
    <t>Donut</t>
  </si>
  <si>
    <t>Bagel</t>
  </si>
  <si>
    <t>Apple</t>
  </si>
  <si>
    <t>Fruits</t>
  </si>
  <si>
    <t>Banana</t>
  </si>
  <si>
    <t>Orange</t>
  </si>
  <si>
    <t>Mango</t>
  </si>
  <si>
    <t>Grapes</t>
  </si>
  <si>
    <t>Carrot</t>
  </si>
  <si>
    <t>Vegetables</t>
  </si>
  <si>
    <t>Potato</t>
  </si>
  <si>
    <t>Onion</t>
  </si>
  <si>
    <t>Tomato</t>
  </si>
  <si>
    <t>Spinach</t>
  </si>
  <si>
    <t>Chicken</t>
  </si>
  <si>
    <t>Meat</t>
  </si>
  <si>
    <t>Beef</t>
  </si>
  <si>
    <t>Lamb</t>
  </si>
  <si>
    <t>Fish</t>
  </si>
  <si>
    <t>Shrimp</t>
  </si>
  <si>
    <t>Rice</t>
  </si>
  <si>
    <t>Grains</t>
  </si>
  <si>
    <t>Wheat</t>
  </si>
  <si>
    <t>Oats</t>
  </si>
  <si>
    <t>Corn</t>
  </si>
  <si>
    <t>Pasta</t>
  </si>
  <si>
    <t>Sugar</t>
  </si>
  <si>
    <t>Condiments</t>
  </si>
  <si>
    <t>Salt</t>
  </si>
  <si>
    <t>Pepper</t>
  </si>
  <si>
    <t>sum</t>
  </si>
  <si>
    <t>subtotal</t>
  </si>
  <si>
    <t>Name</t>
  </si>
  <si>
    <t>Age</t>
  </si>
  <si>
    <t>Country</t>
  </si>
  <si>
    <t>Employeed</t>
  </si>
  <si>
    <t>Marks</t>
  </si>
  <si>
    <t>Divya</t>
  </si>
  <si>
    <t>Praveen</t>
  </si>
  <si>
    <t>Pradeep</t>
  </si>
  <si>
    <t>Dev</t>
  </si>
  <si>
    <t>Ashu</t>
  </si>
  <si>
    <t>Ravi</t>
  </si>
  <si>
    <t>India</t>
  </si>
  <si>
    <t>USA</t>
  </si>
  <si>
    <t>Canada</t>
  </si>
  <si>
    <t>Yes</t>
  </si>
  <si>
    <t>No</t>
  </si>
  <si>
    <t>Adult or Minor</t>
  </si>
  <si>
    <t>Eligible (AND)</t>
  </si>
  <si>
    <t>Acceptance (OR)</t>
  </si>
  <si>
    <t>NOT (If minor or adult check)</t>
  </si>
  <si>
    <t>if age is greater than 18 then Adult else Minor</t>
  </si>
  <si>
    <t>if age is greater than 18 and person is employeed then eligible else not eligible</t>
  </si>
  <si>
    <t>if person belongs to either India or USA then only the visa is approved and accepted else Rejected</t>
  </si>
  <si>
    <t>Job Test</t>
  </si>
  <si>
    <t>if age is greater than 18 then yes else No</t>
  </si>
  <si>
    <t>if age is greater than or equal to 18 and emplyeed status should be no then we will conduct Test else No Test</t>
  </si>
  <si>
    <t>var</t>
  </si>
  <si>
    <t>std</t>
  </si>
  <si>
    <t>correlation</t>
  </si>
  <si>
    <t>percentile</t>
  </si>
  <si>
    <t>python</t>
  </si>
  <si>
    <t xml:space="preserve">count - it counts the cells having numbers </t>
  </si>
  <si>
    <t xml:space="preserve">countblank - it count only the blank cells </t>
  </si>
  <si>
    <t>count A- it count the cells having text as well as number</t>
  </si>
  <si>
    <t>AND</t>
  </si>
  <si>
    <t>Vote</t>
  </si>
  <si>
    <t>Rating</t>
  </si>
  <si>
    <t>status(AND)</t>
  </si>
  <si>
    <t>status(OR)</t>
  </si>
  <si>
    <t>AND/ OR operator condition - vote &gt; 6000 and ratings&gt;=3</t>
  </si>
  <si>
    <t>maths</t>
  </si>
  <si>
    <t>DL</t>
  </si>
  <si>
    <t>AI</t>
  </si>
  <si>
    <t>Status</t>
  </si>
  <si>
    <t>200,250+,300,350+</t>
  </si>
  <si>
    <t>200 - poor</t>
  </si>
  <si>
    <t>250 - avrg</t>
  </si>
  <si>
    <t>300 - good</t>
  </si>
  <si>
    <t>350 - excellent</t>
  </si>
  <si>
    <t>less than 300 - fail</t>
  </si>
  <si>
    <t>300  pass</t>
  </si>
  <si>
    <t>Remark</t>
  </si>
  <si>
    <t>Result</t>
  </si>
  <si>
    <t>TODAY'S DATE:</t>
  </si>
  <si>
    <t>HELLO MOTTO</t>
  </si>
  <si>
    <t>CURRENT DATE AND TIME:</t>
  </si>
  <si>
    <t>DATE:</t>
  </si>
  <si>
    <t>Q1</t>
  </si>
  <si>
    <t>Q2</t>
  </si>
  <si>
    <t>Q3</t>
  </si>
  <si>
    <t>Q4</t>
  </si>
  <si>
    <t>Pear</t>
  </si>
  <si>
    <t>Kiwi</t>
  </si>
  <si>
    <t>Pineapple</t>
  </si>
  <si>
    <t>Peach</t>
  </si>
  <si>
    <t>Watermelon</t>
  </si>
  <si>
    <t>ID</t>
  </si>
  <si>
    <t>Toal Sales</t>
  </si>
  <si>
    <t>Makrs</t>
  </si>
  <si>
    <t>Day</t>
  </si>
  <si>
    <t>Column2</t>
  </si>
  <si>
    <t>Total Amount</t>
  </si>
  <si>
    <t>mm/dd/yyyy</t>
  </si>
  <si>
    <t>dd/mm/yyyy</t>
  </si>
  <si>
    <t>mm-dd-yyyy</t>
  </si>
  <si>
    <t>hello world</t>
  </si>
  <si>
    <t>hello     world</t>
  </si>
  <si>
    <t>Vlookup</t>
  </si>
  <si>
    <t>Hlookup</t>
  </si>
  <si>
    <t>Xlookup</t>
  </si>
  <si>
    <t>Columnwise</t>
  </si>
  <si>
    <t>rowwise</t>
  </si>
  <si>
    <t>both</t>
  </si>
  <si>
    <t xml:space="preserve">move in forward direction only </t>
  </si>
  <si>
    <t>it moves in both the direction</t>
  </si>
  <si>
    <t>(F2&gt;=500,"Excellent",F2&gt;=400,"Good",F2&gt;=300,"average",F2&lt;=200,"Poor")</t>
  </si>
  <si>
    <t>(B39,A25:A34,B25:G34)</t>
  </si>
  <si>
    <t>XOR</t>
  </si>
  <si>
    <t>NXOR</t>
  </si>
  <si>
    <t>Minor</t>
  </si>
  <si>
    <t>NAND</t>
  </si>
  <si>
    <t>NOR</t>
  </si>
  <si>
    <t>praveen</t>
  </si>
  <si>
    <t>Region = East</t>
  </si>
  <si>
    <t xml:space="preserve">Product = Laptop </t>
  </si>
  <si>
    <t>Profit = 20</t>
  </si>
  <si>
    <t>sumif</t>
  </si>
  <si>
    <t>sumifs</t>
  </si>
  <si>
    <t>match will give you position of value</t>
  </si>
  <si>
    <t>index will give you the exact value</t>
  </si>
  <si>
    <t xml:space="preserve">filling missing data </t>
  </si>
  <si>
    <t>match will give you the position of the selected value</t>
  </si>
  <si>
    <t>index will give you the eaxct value</t>
  </si>
  <si>
    <t>hour_of_day</t>
  </si>
  <si>
    <t>cash_type</t>
  </si>
  <si>
    <t>money</t>
  </si>
  <si>
    <t>coffee_name</t>
  </si>
  <si>
    <t>Time_of_Day</t>
  </si>
  <si>
    <t>Weekday</t>
  </si>
  <si>
    <t>Month_name</t>
  </si>
  <si>
    <t>Weekdaysort</t>
  </si>
  <si>
    <t>Monthsort</t>
  </si>
  <si>
    <t>Time</t>
  </si>
  <si>
    <t>card</t>
  </si>
  <si>
    <t>Latte</t>
  </si>
  <si>
    <t>Morning</t>
  </si>
  <si>
    <t>Fri</t>
  </si>
  <si>
    <t>Mar</t>
  </si>
  <si>
    <t>Hot Chocolate</t>
  </si>
  <si>
    <t>Afternoon</t>
  </si>
  <si>
    <t>Americano</t>
  </si>
  <si>
    <t>Americano with Milk</t>
  </si>
  <si>
    <t>Night</t>
  </si>
  <si>
    <t>Cocoa</t>
  </si>
  <si>
    <t>Sat</t>
  </si>
  <si>
    <t>Sun</t>
  </si>
  <si>
    <t>Cortado</t>
  </si>
  <si>
    <t>Mon</t>
  </si>
  <si>
    <t>Espresso</t>
  </si>
  <si>
    <t>Tue</t>
  </si>
  <si>
    <t>Wed</t>
  </si>
  <si>
    <t>Cappuccino</t>
  </si>
  <si>
    <t>Thu</t>
  </si>
  <si>
    <t>Apr</t>
  </si>
  <si>
    <t>May</t>
  </si>
  <si>
    <t>Jun</t>
  </si>
  <si>
    <t>Jul</t>
  </si>
  <si>
    <t>Aug</t>
  </si>
  <si>
    <t>Sep</t>
  </si>
  <si>
    <t>Oct</t>
  </si>
  <si>
    <t>Nov</t>
  </si>
  <si>
    <t>Dec</t>
  </si>
  <si>
    <t>Jan</t>
  </si>
  <si>
    <t>Feb</t>
  </si>
  <si>
    <t>Row Labels</t>
  </si>
  <si>
    <t>Grand Total</t>
  </si>
  <si>
    <t>Sum of money</t>
  </si>
  <si>
    <t>coffee with c letter</t>
  </si>
  <si>
    <t xml:space="preserve">coffee with a letter </t>
  </si>
  <si>
    <t xml:space="preserve">remainning coffee </t>
  </si>
  <si>
    <t xml:space="preserve">subtotal </t>
  </si>
  <si>
    <t xml:space="preserve">countif </t>
  </si>
  <si>
    <t xml:space="preserve">sum </t>
  </si>
  <si>
    <t xml:space="preserve">sumif </t>
  </si>
  <si>
    <t>rank</t>
  </si>
  <si>
    <t>Mean</t>
  </si>
  <si>
    <t>Standard Error</t>
  </si>
  <si>
    <t>Median</t>
  </si>
  <si>
    <t>Mode</t>
  </si>
  <si>
    <t>Standard Deviation</t>
  </si>
  <si>
    <t>Sample Variance</t>
  </si>
  <si>
    <t>Kurtosis</t>
  </si>
  <si>
    <t>Skewness</t>
  </si>
  <si>
    <t>Range</t>
  </si>
  <si>
    <t>Minimum</t>
  </si>
  <si>
    <t>Maximum</t>
  </si>
  <si>
    <t>Sum</t>
  </si>
  <si>
    <t>Largest(1)</t>
  </si>
  <si>
    <t>Smallest(1)</t>
  </si>
  <si>
    <t>Confidence Level(95.0%)</t>
  </si>
  <si>
    <t>Column3</t>
  </si>
  <si>
    <t>vteLandmarks of Delhi</t>
  </si>
  <si>
    <t>Buildings_x000D_
and structures</t>
  </si>
  <si>
    <t>Agrasen Ki Baoli Barakhamba Hauz Khas Jahaz Mahal Jantar Mantar Kartavya Bhavan Kashmiri Gate Khirki Mosque Purana Qila Qutb Minar Rashtrapati Bhavan Red Fort Sansad Bhavan Secretariat Building Tomb of Adham Khan Tomb of Humayun Tomb of Safdar Jang Tughlaqabad Fort Zafar Mahal</t>
  </si>
  <si>
    <t>Religious sites</t>
  </si>
  <si>
    <t>Ahinsa Sthal Akshardham Cathedral Church of the Redemption Chhatarpur Temple Fatehpuri Mosque Gurdwara Bangla Sahib Gurdwara Sis Ganj Sahib Hanuman Temple ISKCON Temple Jama Masjid Laxminarayan Temple Lotus Temple Nizamuddin Dargah Sacred Heart Cathedral Sri Digambar Jain Lal Mandir Yogmaya Temple</t>
  </si>
  <si>
    <t>Memorials</t>
  </si>
  <si>
    <t>India Gate National Police Memorial Raj Ghat Shaheedi Park Wall of Truth National War Memorial</t>
  </si>
  <si>
    <t>Streets and plazas</t>
  </si>
  <si>
    <t>Chandni Chowk Connaught Place Dilli Haat Khari Baoli Rajpath</t>
  </si>
  <si>
    <t>Parks and gardens</t>
  </si>
  <si>
    <t>Central Park (Sunder Nursery) Coronation Park Delhi Ridge Garden of Five Senses Lodi Gardens Mehrauli Archaeological Park (Jamali Kamali Mosque and Tomb, Tomb of Balban) National Zoological Park</t>
  </si>
  <si>
    <t xml:space="preserve">DATE </t>
  </si>
  <si>
    <t>VIEW</t>
  </si>
  <si>
    <t>PREDICTED VALUE</t>
  </si>
  <si>
    <t>TREND</t>
  </si>
  <si>
    <t>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</si>
</sst>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_(* \(#,##0.00\);_(* &quot;-&quot;??_);_(@_)"/>
    <numFmt numFmtId="165" formatCode="[$-F800]dddd\,\ mmmm\ dd\,\ yyyy"/>
    <numFmt numFmtId="166" formatCode="[$-409]mmmm\ d\,\ yyyy;@"/>
    <numFmt numFmtId="167" formatCode="[$-409]d\-mmm;@"/>
    <numFmt numFmtId="168" formatCode="&quot;$&quot;#,##0.00"/>
    <numFmt numFmtId="169" formatCode="[$₹-4009]\ #,##0.00"/>
    <numFmt numFmtId="170" formatCode="[$₿]\ #,##0.000000" x16r2:formatCode16="[$₿-x-xbt2]\ #,##0.000000"/>
    <numFmt numFmtId="171" formatCode="0.00000%"/>
    <numFmt numFmtId="172" formatCode="mm/dd/yy;@"/>
    <numFmt numFmtId="173" formatCode="[$-F400]h:mm:ss\ AM/PM"/>
  </numFmts>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b/>
      <sz val="18"/>
      <color theme="1"/>
      <name val="Bahnschrift SemiLight"/>
      <family val="2"/>
    </font>
    <font>
      <b/>
      <sz val="16"/>
      <color theme="1"/>
      <name val="Calibri"/>
      <family val="2"/>
      <scheme val="minor"/>
    </font>
    <font>
      <b/>
      <sz val="16"/>
      <color theme="0"/>
      <name val="Calibri"/>
      <family val="2"/>
      <scheme val="minor"/>
    </font>
    <font>
      <b/>
      <sz val="16"/>
      <color theme="8" tint="-0.499984740745262"/>
      <name val="Calibri"/>
      <family val="2"/>
      <scheme val="minor"/>
    </font>
    <font>
      <sz val="11"/>
      <color theme="8" tint="-0.499984740745262"/>
      <name val="Calibri"/>
      <family val="2"/>
      <scheme val="minor"/>
    </font>
    <font>
      <b/>
      <sz val="18"/>
      <color theme="1"/>
      <name val="Calibri"/>
      <family val="2"/>
      <scheme val="minor"/>
    </font>
    <font>
      <b/>
      <sz val="24"/>
      <color theme="1"/>
      <name val="Bahnschrift SemiLight"/>
      <family val="2"/>
    </font>
    <font>
      <b/>
      <sz val="11"/>
      <color rgb="FFFA7D00"/>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i/>
      <sz val="11"/>
      <color theme="1"/>
      <name val="Calibri"/>
      <family val="2"/>
      <scheme val="minor"/>
    </font>
  </fonts>
  <fills count="28">
    <fill>
      <patternFill patternType="none"/>
    </fill>
    <fill>
      <patternFill patternType="gray125"/>
    </fill>
    <fill>
      <patternFill patternType="solid">
        <fgColor rgb="FFA5A5A5"/>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rgb="FFFF0000"/>
        <bgColor indexed="64"/>
      </patternFill>
    </fill>
    <fill>
      <patternFill patternType="solid">
        <fgColor rgb="FFF2F2F2"/>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4" tint="0.79998168889431442"/>
        <bgColor theme="4" tint="0.79998168889431442"/>
      </patternFill>
    </fill>
    <fill>
      <patternFill patternType="solid">
        <fgColor theme="4"/>
        <bgColor theme="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0"/>
        <bgColor theme="4"/>
      </patternFill>
    </fill>
    <fill>
      <patternFill patternType="solid">
        <fgColor theme="0"/>
        <bgColor theme="4" tint="0.79998168889431442"/>
      </patternFill>
    </fill>
  </fills>
  <borders count="20">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diagonal/>
    </border>
    <border>
      <left/>
      <right/>
      <top/>
      <bottom style="thin">
        <color theme="4" tint="0.39997558519241921"/>
      </bottom>
      <diagonal/>
    </border>
    <border>
      <left/>
      <right/>
      <top style="thin">
        <color theme="4" tint="0.39997558519241921"/>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9">
    <xf numFmtId="0" fontId="0" fillId="0" borderId="0"/>
    <xf numFmtId="164" fontId="1" fillId="0" borderId="0" applyFont="0" applyFill="0" applyBorder="0" applyAlignment="0" applyProtection="0"/>
    <xf numFmtId="0" fontId="2" fillId="2" borderId="1" applyNumberFormat="0" applyAlignment="0" applyProtection="0"/>
    <xf numFmtId="9" fontId="1" fillId="0" borderId="0" applyFont="0" applyFill="0" applyBorder="0" applyAlignment="0" applyProtection="0"/>
    <xf numFmtId="0" fontId="12" fillId="17" borderId="3" applyNumberFormat="0" applyAlignment="0" applyProtection="0"/>
    <xf numFmtId="0" fontId="3"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cellStyleXfs>
  <cellXfs count="121">
    <xf numFmtId="0" fontId="0" fillId="0" borderId="0" xfId="0"/>
    <xf numFmtId="0" fontId="0" fillId="0" borderId="0" xfId="0" applyAlignment="1">
      <alignment horizontal="center"/>
    </xf>
    <xf numFmtId="0" fontId="0" fillId="0" borderId="2" xfId="0" applyBorder="1" applyAlignment="1">
      <alignment horizontal="center" vertical="center"/>
    </xf>
    <xf numFmtId="0" fontId="6" fillId="4" borderId="2" xfId="0" applyFont="1" applyFill="1" applyBorder="1" applyAlignment="1">
      <alignment horizontal="center" vertical="center"/>
    </xf>
    <xf numFmtId="0" fontId="6" fillId="5" borderId="2" xfId="0" applyFont="1" applyFill="1" applyBorder="1" applyAlignment="1">
      <alignment horizontal="center" vertical="center"/>
    </xf>
    <xf numFmtId="0" fontId="8" fillId="6" borderId="2" xfId="0" applyFont="1" applyFill="1" applyBorder="1" applyAlignment="1">
      <alignment horizontal="center" vertical="center"/>
    </xf>
    <xf numFmtId="0" fontId="6" fillId="7" borderId="2" xfId="0" applyFont="1" applyFill="1" applyBorder="1" applyAlignment="1">
      <alignment horizontal="center" vertical="center"/>
    </xf>
    <xf numFmtId="0" fontId="6" fillId="8" borderId="2" xfId="0" applyFont="1" applyFill="1" applyBorder="1" applyAlignment="1">
      <alignment horizontal="center" vertical="center"/>
    </xf>
    <xf numFmtId="0" fontId="7" fillId="9" borderId="2" xfId="0" applyFont="1" applyFill="1" applyBorder="1" applyAlignment="1">
      <alignment horizontal="center" vertical="center"/>
    </xf>
    <xf numFmtId="0" fontId="6" fillId="10" borderId="2" xfId="0" applyFont="1" applyFill="1" applyBorder="1" applyAlignment="1">
      <alignment horizontal="center" vertical="center"/>
    </xf>
    <xf numFmtId="0" fontId="0" fillId="11"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xf>
    <xf numFmtId="0" fontId="0" fillId="14" borderId="2" xfId="0" applyFill="1" applyBorder="1" applyAlignment="1">
      <alignment horizontal="center" vertical="center"/>
    </xf>
    <xf numFmtId="0" fontId="0" fillId="15" borderId="2" xfId="0" applyFill="1" applyBorder="1" applyAlignment="1">
      <alignment horizontal="center" vertical="center"/>
    </xf>
    <xf numFmtId="0" fontId="0" fillId="4" borderId="2" xfId="0" applyFill="1" applyBorder="1" applyAlignment="1">
      <alignment horizontal="center" vertical="center"/>
    </xf>
    <xf numFmtId="0" fontId="0" fillId="5" borderId="2" xfId="0" applyFill="1" applyBorder="1" applyAlignment="1">
      <alignment horizontal="center" vertical="center"/>
    </xf>
    <xf numFmtId="0" fontId="9" fillId="6" borderId="2" xfId="0" applyFont="1" applyFill="1" applyBorder="1" applyAlignment="1">
      <alignment horizontal="center" vertical="center"/>
    </xf>
    <xf numFmtId="0" fontId="0" fillId="7" borderId="2" xfId="0" applyFill="1" applyBorder="1" applyAlignment="1">
      <alignment horizontal="center" vertical="center"/>
    </xf>
    <xf numFmtId="0" fontId="0" fillId="8" borderId="2" xfId="0" applyFill="1" applyBorder="1" applyAlignment="1">
      <alignment horizontal="center" vertical="center"/>
    </xf>
    <xf numFmtId="0" fontId="3" fillId="9" borderId="2" xfId="0" applyFont="1" applyFill="1" applyBorder="1" applyAlignment="1">
      <alignment horizontal="center" vertical="center"/>
    </xf>
    <xf numFmtId="0" fontId="0" fillId="10" borderId="2" xfId="0" applyFill="1" applyBorder="1" applyAlignment="1">
      <alignment horizontal="center" vertical="center"/>
    </xf>
    <xf numFmtId="0" fontId="6" fillId="11" borderId="2" xfId="0" applyFont="1" applyFill="1" applyBorder="1" applyAlignment="1">
      <alignment horizontal="center" vertical="center"/>
    </xf>
    <xf numFmtId="0" fontId="6" fillId="12" borderId="2" xfId="0" applyFont="1" applyFill="1" applyBorder="1" applyAlignment="1">
      <alignment horizontal="center" vertical="center"/>
    </xf>
    <xf numFmtId="0" fontId="6" fillId="13" borderId="2" xfId="0" applyFont="1" applyFill="1" applyBorder="1" applyAlignment="1">
      <alignment horizontal="center" vertical="center"/>
    </xf>
    <xf numFmtId="0" fontId="6" fillId="14" borderId="2" xfId="0" applyFont="1" applyFill="1" applyBorder="1" applyAlignment="1">
      <alignment horizontal="center" vertical="center"/>
    </xf>
    <xf numFmtId="0" fontId="6" fillId="15" borderId="2" xfId="0" applyFont="1" applyFill="1" applyBorder="1" applyAlignment="1">
      <alignment horizontal="center" vertical="center"/>
    </xf>
    <xf numFmtId="2" fontId="0" fillId="12" borderId="2" xfId="0" applyNumberFormat="1" applyFill="1" applyBorder="1" applyAlignment="1">
      <alignment horizontal="center" vertical="center"/>
    </xf>
    <xf numFmtId="0" fontId="6" fillId="0" borderId="2" xfId="0" applyFont="1" applyBorder="1" applyAlignment="1">
      <alignment horizontal="center" vertical="center"/>
    </xf>
    <xf numFmtId="0" fontId="0" fillId="0" borderId="2" xfId="0" applyBorder="1" applyAlignment="1">
      <alignment wrapText="1"/>
    </xf>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0" fontId="0" fillId="0" borderId="0" xfId="0" applyNumberFormat="1"/>
    <xf numFmtId="171" fontId="0" fillId="0" borderId="0" xfId="0" applyNumberFormat="1"/>
    <xf numFmtId="9" fontId="0" fillId="0" borderId="0" xfId="0" applyNumberFormat="1"/>
    <xf numFmtId="0" fontId="0" fillId="0" borderId="0" xfId="0" quotePrefix="1"/>
    <xf numFmtId="164" fontId="0" fillId="0" borderId="0" xfId="1" applyFont="1"/>
    <xf numFmtId="0" fontId="2" fillId="2" borderId="1" xfId="2" applyAlignment="1">
      <alignment horizontal="center"/>
    </xf>
    <xf numFmtId="0" fontId="0" fillId="16" borderId="2" xfId="0" applyFill="1" applyBorder="1" applyAlignment="1">
      <alignment horizontal="center" vertical="center"/>
    </xf>
    <xf numFmtId="14" fontId="0" fillId="0" borderId="0" xfId="0" applyNumberFormat="1"/>
    <xf numFmtId="0" fontId="14" fillId="0" borderId="2" xfId="0" applyFont="1" applyBorder="1" applyAlignment="1">
      <alignment horizontal="center" vertical="center"/>
    </xf>
    <xf numFmtId="0" fontId="12" fillId="17" borderId="3" xfId="4" applyAlignment="1">
      <alignment horizontal="center" vertical="center"/>
    </xf>
    <xf numFmtId="0" fontId="1" fillId="19" borderId="2" xfId="6" applyBorder="1" applyAlignment="1">
      <alignment horizontal="center" vertical="center"/>
    </xf>
    <xf numFmtId="0" fontId="1" fillId="20" borderId="2" xfId="7" applyBorder="1" applyAlignment="1">
      <alignment horizontal="center" vertical="center"/>
    </xf>
    <xf numFmtId="0" fontId="1" fillId="21" borderId="2" xfId="8" applyBorder="1" applyAlignment="1">
      <alignment horizontal="center" vertical="center"/>
    </xf>
    <xf numFmtId="0" fontId="3" fillId="18" borderId="2" xfId="5" applyBorder="1" applyAlignment="1">
      <alignment horizontal="center" vertical="center"/>
    </xf>
    <xf numFmtId="0" fontId="0" fillId="16" borderId="0" xfId="0" applyFill="1"/>
    <xf numFmtId="172" fontId="0" fillId="0" borderId="0" xfId="0" applyNumberFormat="1"/>
    <xf numFmtId="0" fontId="13" fillId="0" borderId="2" xfId="0" applyFont="1" applyBorder="1" applyAlignment="1">
      <alignment horizontal="center" vertical="top"/>
    </xf>
    <xf numFmtId="0" fontId="13" fillId="0" borderId="6" xfId="0" applyFont="1" applyBorder="1" applyAlignment="1">
      <alignment horizontal="center" vertical="top"/>
    </xf>
    <xf numFmtId="9" fontId="0" fillId="0" borderId="0" xfId="3" applyFont="1"/>
    <xf numFmtId="0" fontId="13" fillId="0" borderId="0" xfId="0" applyFont="1" applyAlignment="1">
      <alignment horizontal="center" vertical="center" wrapText="1"/>
    </xf>
    <xf numFmtId="0" fontId="0" fillId="0" borderId="0" xfId="0" applyAlignment="1">
      <alignment vertical="center" wrapText="1"/>
    </xf>
    <xf numFmtId="0" fontId="13" fillId="0" borderId="0" xfId="0" applyFont="1"/>
    <xf numFmtId="0" fontId="13" fillId="0" borderId="0" xfId="0" applyFont="1" applyAlignment="1">
      <alignment vertical="center" wrapText="1"/>
    </xf>
    <xf numFmtId="14" fontId="0" fillId="22" borderId="4" xfId="0" applyNumberFormat="1" applyFill="1" applyBorder="1"/>
    <xf numFmtId="14" fontId="0" fillId="0" borderId="4" xfId="0" applyNumberFormat="1" applyBorder="1"/>
    <xf numFmtId="22" fontId="0" fillId="0" borderId="0" xfId="0" applyNumberFormat="1"/>
    <xf numFmtId="0" fontId="0" fillId="7" borderId="0" xfId="0" applyFill="1"/>
    <xf numFmtId="0" fontId="0" fillId="13" borderId="0" xfId="0" applyFill="1"/>
    <xf numFmtId="0" fontId="2" fillId="23" borderId="7" xfId="0" applyFont="1" applyFill="1" applyBorder="1"/>
    <xf numFmtId="14" fontId="0" fillId="22" borderId="5" xfId="0" applyNumberFormat="1" applyFill="1" applyBorder="1"/>
    <xf numFmtId="0" fontId="0" fillId="22" borderId="5" xfId="0" applyFill="1" applyBorder="1"/>
    <xf numFmtId="0" fontId="0" fillId="22" borderId="7" xfId="0" applyFill="1" applyBorder="1"/>
    <xf numFmtId="14" fontId="0" fillId="0" borderId="5" xfId="0" applyNumberFormat="1" applyBorder="1"/>
    <xf numFmtId="0" fontId="0" fillId="0" borderId="5" xfId="0" applyBorder="1"/>
    <xf numFmtId="14" fontId="0" fillId="22" borderId="8" xfId="0" applyNumberFormat="1" applyFill="1" applyBorder="1"/>
    <xf numFmtId="0" fontId="0" fillId="22" borderId="8" xfId="0" applyFill="1" applyBorder="1"/>
    <xf numFmtId="0" fontId="13" fillId="0" borderId="9" xfId="0" applyFont="1" applyBorder="1" applyAlignment="1">
      <alignment horizontal="center" vertical="top"/>
    </xf>
    <xf numFmtId="18" fontId="0" fillId="0" borderId="0" xfId="0" applyNumberFormat="1"/>
    <xf numFmtId="0" fontId="0" fillId="4" borderId="0" xfId="0" applyFill="1" applyAlignment="1">
      <alignment vertical="center" wrapText="1"/>
    </xf>
    <xf numFmtId="0" fontId="15" fillId="16" borderId="0" xfId="0" applyFont="1" applyFill="1"/>
    <xf numFmtId="0" fontId="13" fillId="0" borderId="2" xfId="0" applyFont="1" applyBorder="1" applyAlignment="1">
      <alignment horizontal="center" vertical="center"/>
    </xf>
    <xf numFmtId="0" fontId="0" fillId="4" borderId="0" xfId="0" applyFill="1"/>
    <xf numFmtId="0" fontId="0" fillId="24" borderId="0" xfId="0" applyFill="1"/>
    <xf numFmtId="0" fontId="0" fillId="25" borderId="0" xfId="0" applyFill="1"/>
    <xf numFmtId="0" fontId="0" fillId="0" borderId="2" xfId="0" applyBorder="1"/>
    <xf numFmtId="0" fontId="0" fillId="7" borderId="2" xfId="0" applyFill="1" applyBorder="1"/>
    <xf numFmtId="0" fontId="13" fillId="0" borderId="0" xfId="0" applyFont="1" applyAlignment="1">
      <alignment horizontal="center"/>
    </xf>
    <xf numFmtId="0" fontId="0" fillId="0" borderId="2" xfId="0" applyBorder="1" applyAlignment="1">
      <alignment horizontal="center"/>
    </xf>
    <xf numFmtId="0" fontId="0" fillId="27" borderId="7" xfId="0" applyFill="1" applyBorder="1"/>
    <xf numFmtId="0" fontId="0" fillId="27" borderId="5" xfId="0" applyFill="1" applyBorder="1"/>
    <xf numFmtId="0" fontId="0" fillId="27" borderId="8" xfId="0" applyFill="1" applyBorder="1"/>
    <xf numFmtId="0" fontId="16" fillId="26" borderId="7" xfId="0" applyFont="1" applyFill="1" applyBorder="1"/>
    <xf numFmtId="0" fontId="0" fillId="24" borderId="2" xfId="0" applyFill="1" applyBorder="1"/>
    <xf numFmtId="0" fontId="0" fillId="7" borderId="0" xfId="0" applyFill="1" applyAlignment="1">
      <alignment vertical="center" wrapText="1"/>
    </xf>
    <xf numFmtId="0" fontId="0" fillId="15" borderId="0" xfId="0" applyFill="1"/>
    <xf numFmtId="0" fontId="0" fillId="5" borderId="0" xfId="0" applyFill="1"/>
    <xf numFmtId="0" fontId="0" fillId="16" borderId="2" xfId="0" applyFill="1" applyBorder="1"/>
    <xf numFmtId="0" fontId="13" fillId="0" borderId="6" xfId="0" applyFont="1" applyBorder="1" applyAlignment="1">
      <alignment horizontal="center" vertical="center"/>
    </xf>
    <xf numFmtId="0" fontId="0" fillId="0" borderId="0" xfId="0" applyNumberFormat="1"/>
    <xf numFmtId="0" fontId="0" fillId="0" borderId="10" xfId="0" applyBorder="1"/>
    <xf numFmtId="0" fontId="0" fillId="0" borderId="11" xfId="0" applyBorder="1"/>
    <xf numFmtId="0" fontId="0" fillId="0" borderId="12" xfId="0" applyBorder="1"/>
    <xf numFmtId="14" fontId="0" fillId="0" borderId="13" xfId="0" applyNumberFormat="1" applyBorder="1"/>
    <xf numFmtId="173" fontId="0" fillId="0" borderId="2" xfId="0" applyNumberFormat="1" applyBorder="1"/>
    <xf numFmtId="0" fontId="0" fillId="0" borderId="2" xfId="0" applyNumberFormat="1" applyBorder="1"/>
    <xf numFmtId="0" fontId="0" fillId="0" borderId="14" xfId="0" applyBorder="1"/>
    <xf numFmtId="14" fontId="0" fillId="0" borderId="15" xfId="0" applyNumberFormat="1" applyBorder="1"/>
    <xf numFmtId="173" fontId="0" fillId="0" borderId="16" xfId="0" applyNumberFormat="1" applyBorder="1"/>
    <xf numFmtId="0" fontId="0" fillId="0" borderId="16" xfId="0" applyBorder="1"/>
    <xf numFmtId="0" fontId="0" fillId="0" borderId="16" xfId="0" applyNumberFormat="1" applyBorder="1"/>
    <xf numFmtId="0" fontId="0" fillId="0" borderId="17" xfId="0" applyBorder="1"/>
    <xf numFmtId="0" fontId="0" fillId="0" borderId="0" xfId="0" pivotButton="1"/>
    <xf numFmtId="0" fontId="0" fillId="0" borderId="0" xfId="0" applyAlignment="1">
      <alignment horizontal="left"/>
    </xf>
    <xf numFmtId="0" fontId="13" fillId="0" borderId="2" xfId="0" applyFont="1" applyBorder="1" applyAlignment="1">
      <alignment horizontal="center" vertical="center" wrapText="1"/>
    </xf>
    <xf numFmtId="16" fontId="0" fillId="0" borderId="2" xfId="0" applyNumberFormat="1" applyBorder="1" applyAlignment="1">
      <alignment vertical="center" wrapText="1"/>
    </xf>
    <xf numFmtId="0" fontId="0" fillId="0" borderId="2" xfId="0" applyBorder="1" applyAlignment="1">
      <alignment vertical="center" wrapText="1"/>
    </xf>
    <xf numFmtId="0" fontId="13" fillId="0" borderId="6"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0" fillId="0" borderId="0" xfId="0" applyFill="1" applyBorder="1" applyAlignment="1"/>
    <xf numFmtId="0" fontId="0" fillId="0" borderId="18" xfId="0" applyFill="1" applyBorder="1" applyAlignment="1"/>
    <xf numFmtId="0" fontId="17" fillId="0" borderId="19" xfId="0" applyFont="1" applyFill="1" applyBorder="1" applyAlignment="1">
      <alignment horizontal="center"/>
    </xf>
    <xf numFmtId="0" fontId="10" fillId="0" borderId="2" xfId="0" applyFont="1" applyBorder="1" applyAlignment="1">
      <alignment horizontal="center" vertical="center"/>
    </xf>
    <xf numFmtId="0" fontId="11" fillId="3" borderId="2" xfId="0" applyFont="1" applyFill="1" applyBorder="1" applyAlignment="1">
      <alignment horizontal="center" vertical="center"/>
    </xf>
    <xf numFmtId="0" fontId="5" fillId="3" borderId="2" xfId="0" applyFont="1" applyFill="1" applyBorder="1" applyAlignment="1">
      <alignment horizontal="center" vertical="center"/>
    </xf>
    <xf numFmtId="0" fontId="0" fillId="0" borderId="0" xfId="0" applyAlignment="1">
      <alignment horizontal="center"/>
    </xf>
  </cellXfs>
  <cellStyles count="9">
    <cellStyle name="20% - Accent1" xfId="6" builtinId="30"/>
    <cellStyle name="40% - Accent1" xfId="7" builtinId="31"/>
    <cellStyle name="60% - Accent1" xfId="8" builtinId="32"/>
    <cellStyle name="Accent1" xfId="5" builtinId="29"/>
    <cellStyle name="Calculation" xfId="4" builtinId="22"/>
    <cellStyle name="Check Cell" xfId="2" builtinId="23"/>
    <cellStyle name="Comma" xfId="1" builtinId="3"/>
    <cellStyle name="Normal" xfId="0" builtinId="0"/>
    <cellStyle name="Percent" xfId="3" builtinId="5"/>
  </cellStyles>
  <dxfs count="116">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73" formatCode="[$-F400]h:mm:ss\ AM/P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border>
    </dxf>
    <dxf>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border>
    </dxf>
    <dxf>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border>
    </dxf>
    <dxf>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border>
    </dxf>
    <dxf>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border>
    </dxf>
    <dxf>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border>
    </dxf>
    <dxf>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border>
    </dxf>
    <dxf>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border>
    </dxf>
    <dxf>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border>
    </dxf>
    <dxf>
      <numFmt numFmtId="0" formatCode="General"/>
      <fill>
        <patternFill patternType="solid">
          <fgColor theme="4" tint="0.79998168889431442"/>
          <bgColor theme="0"/>
        </patternFill>
      </fill>
      <border diagonalUp="0" diagonalDown="0">
        <left/>
        <right/>
        <top style="thin">
          <color theme="4" tint="0.39997558519241921"/>
        </top>
        <bottom style="thin">
          <color theme="4" tint="0.39997558519241921"/>
        </bottom>
      </border>
    </dxf>
    <dxf>
      <numFmt numFmtId="0" formatCode="General"/>
      <fill>
        <patternFill patternType="solid">
          <fgColor theme="4" tint="0.79998168889431442"/>
          <bgColor theme="0"/>
        </patternFill>
      </fill>
      <border diagonalUp="0" diagonalDown="0">
        <left/>
        <right/>
        <top style="thin">
          <color theme="4" tint="0.39997558519241921"/>
        </top>
        <bottom style="thin">
          <color theme="4" tint="0.39997558519241921"/>
        </bottom>
      </border>
    </dxf>
    <dxf>
      <numFmt numFmtId="0" formatCode="General"/>
      <fill>
        <patternFill patternType="solid">
          <fgColor theme="4" tint="0.79998168889431442"/>
          <bgColor theme="0"/>
        </patternFill>
      </fill>
      <border diagonalUp="0" diagonalDown="0">
        <left/>
        <right/>
        <top style="thin">
          <color theme="4" tint="0.39997558519241921"/>
        </top>
        <bottom style="thin">
          <color theme="4" tint="0.39997558519241921"/>
        </bottom>
      </border>
    </dxf>
    <dxf>
      <numFmt numFmtId="0" formatCode="General"/>
      <fill>
        <patternFill patternType="solid">
          <fgColor theme="4" tint="0.79998168889431442"/>
          <bgColor theme="0"/>
        </patternFill>
      </fill>
      <border diagonalUp="0" diagonalDown="0">
        <left/>
        <right/>
        <top style="thin">
          <color theme="4" tint="0.39997558519241921"/>
        </top>
        <bottom style="thin">
          <color theme="4" tint="0.39997558519241921"/>
        </bottom>
      </border>
    </dxf>
    <dxf>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19" formatCode="dd/mm/yyyy"/>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onnections" Target="connections.xml"/><Relationship Id="rId47"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microsoft.com/office/2011/relationships/timelineCache" Target="timelineCaches/timelineCache1.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tx>
            <c:strRef>
              <c:f>Charts!$E$1</c:f>
              <c:strCache>
                <c:ptCount val="1"/>
                <c:pt idx="0">
                  <c:v>Unit Price</c:v>
                </c:pt>
              </c:strCache>
            </c:strRef>
          </c:tx>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Charts!$A$2:$A$12</c:f>
              <c:strCache>
                <c:ptCount val="10"/>
                <c:pt idx="0">
                  <c:v>Alice Brown</c:v>
                </c:pt>
                <c:pt idx="1">
                  <c:v>Liam Smith</c:v>
                </c:pt>
                <c:pt idx="2">
                  <c:v>Noah Davis</c:v>
                </c:pt>
                <c:pt idx="3">
                  <c:v>Ava Wilson</c:v>
                </c:pt>
                <c:pt idx="4">
                  <c:v>Mia Johnson</c:v>
                </c:pt>
                <c:pt idx="5">
                  <c:v>Ethan Clark</c:v>
                </c:pt>
                <c:pt idx="6">
                  <c:v>Sophia Lewis</c:v>
                </c:pt>
                <c:pt idx="7">
                  <c:v>James Hall</c:v>
                </c:pt>
                <c:pt idx="8">
                  <c:v>Emily Young</c:v>
                </c:pt>
                <c:pt idx="9">
                  <c:v>Daniel King</c:v>
                </c:pt>
              </c:strCache>
            </c:strRef>
          </c:cat>
          <c:val>
            <c:numRef>
              <c:f>Charts!$E$2:$E$12</c:f>
              <c:numCache>
                <c:formatCode>General</c:formatCode>
                <c:ptCount val="11"/>
                <c:pt idx="0">
                  <c:v>50</c:v>
                </c:pt>
                <c:pt idx="1">
                  <c:v>40</c:v>
                </c:pt>
                <c:pt idx="2">
                  <c:v>25</c:v>
                </c:pt>
                <c:pt idx="3">
                  <c:v>30</c:v>
                </c:pt>
                <c:pt idx="4">
                  <c:v>20</c:v>
                </c:pt>
                <c:pt idx="5">
                  <c:v>35</c:v>
                </c:pt>
                <c:pt idx="6">
                  <c:v>60</c:v>
                </c:pt>
                <c:pt idx="7">
                  <c:v>45</c:v>
                </c:pt>
                <c:pt idx="8">
                  <c:v>80</c:v>
                </c:pt>
                <c:pt idx="9">
                  <c:v>15</c:v>
                </c:pt>
              </c:numCache>
            </c:numRef>
          </c:val>
          <c:extLst>
            <c:ext xmlns:c16="http://schemas.microsoft.com/office/drawing/2014/chart" uri="{C3380CC4-5D6E-409C-BE32-E72D297353CC}">
              <c16:uniqueId val="{00000000-49B4-4C36-ADEC-4F6151FBB684}"/>
            </c:ext>
          </c:extLst>
        </c:ser>
        <c:dLbls>
          <c:dLblPos val="inEnd"/>
          <c:showLegendKey val="0"/>
          <c:showVal val="1"/>
          <c:showCatName val="0"/>
          <c:showSerName val="0"/>
          <c:showPercent val="0"/>
          <c:showBubbleSize val="0"/>
        </c:dLbls>
        <c:gapWidth val="41"/>
        <c:axId val="170494319"/>
        <c:axId val="1178038559"/>
      </c:barChart>
      <c:catAx>
        <c:axId val="17049431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Name</a:t>
                </a:r>
              </a:p>
              <a:p>
                <a:pPr>
                  <a:defRPr/>
                </a:pPr>
                <a:endParaRPr lang="en-IN"/>
              </a:p>
            </c:rich>
          </c:tx>
          <c:layout>
            <c:manualLayout>
              <c:xMode val="edge"/>
              <c:yMode val="edge"/>
              <c:x val="0.43362832994739958"/>
              <c:y val="0.9142349277235868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178038559"/>
        <c:crosses val="autoZero"/>
        <c:auto val="1"/>
        <c:lblAlgn val="ctr"/>
        <c:lblOffset val="100"/>
        <c:noMultiLvlLbl val="0"/>
      </c:catAx>
      <c:valAx>
        <c:axId val="1178038559"/>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Marks</a:t>
                </a:r>
              </a:p>
              <a:p>
                <a:pPr>
                  <a:defRPr/>
                </a:pPr>
                <a:endParaRPr lang="en-IN"/>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704943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stacked"/>
        <c:varyColors val="0"/>
        <c:ser>
          <c:idx val="0"/>
          <c:order val="0"/>
          <c:tx>
            <c:strRef>
              <c:f>Sheet14!$D$3615</c:f>
              <c:strCache>
                <c:ptCount val="1"/>
                <c:pt idx="0">
                  <c:v>Unit Sold</c:v>
                </c:pt>
              </c:strCache>
            </c:strRef>
          </c:tx>
          <c:spPr>
            <a:solidFill>
              <a:schemeClr val="accent6"/>
            </a:solidFill>
            <a:ln>
              <a:noFill/>
            </a:ln>
            <a:effectLst>
              <a:outerShdw blurRad="254000" sx="102000" sy="102000" algn="ctr" rotWithShape="0">
                <a:prstClr val="black">
                  <a:alpha val="20000"/>
                </a:prstClr>
              </a:outerShdw>
            </a:effectLst>
          </c:spPr>
          <c:invertIfNegative val="0"/>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Sheet14!$A$3616:$A$3625</c:f>
              <c:strCache>
                <c:ptCount val="10"/>
                <c:pt idx="0">
                  <c:v>Alice Brown</c:v>
                </c:pt>
                <c:pt idx="1">
                  <c:v>Liam Smith</c:v>
                </c:pt>
                <c:pt idx="2">
                  <c:v>Noah Davis</c:v>
                </c:pt>
                <c:pt idx="3">
                  <c:v>Ava Wilson</c:v>
                </c:pt>
                <c:pt idx="4">
                  <c:v>Mia Johnson</c:v>
                </c:pt>
                <c:pt idx="5">
                  <c:v>Ethan Clark</c:v>
                </c:pt>
                <c:pt idx="6">
                  <c:v>Sophia Lewis</c:v>
                </c:pt>
                <c:pt idx="7">
                  <c:v>James Hall</c:v>
                </c:pt>
                <c:pt idx="8">
                  <c:v>Emily Young</c:v>
                </c:pt>
                <c:pt idx="9">
                  <c:v>Daniel King</c:v>
                </c:pt>
              </c:strCache>
            </c:strRef>
          </c:cat>
          <c:val>
            <c:numRef>
              <c:f>Sheet14!$D$3616:$D$3625</c:f>
              <c:numCache>
                <c:formatCode>General</c:formatCode>
                <c:ptCount val="10"/>
                <c:pt idx="0">
                  <c:v>12</c:v>
                </c:pt>
                <c:pt idx="1">
                  <c:v>8</c:v>
                </c:pt>
                <c:pt idx="2">
                  <c:v>15</c:v>
                </c:pt>
                <c:pt idx="3">
                  <c:v>10</c:v>
                </c:pt>
                <c:pt idx="4">
                  <c:v>6</c:v>
                </c:pt>
                <c:pt idx="5">
                  <c:v>20</c:v>
                </c:pt>
                <c:pt idx="6">
                  <c:v>14</c:v>
                </c:pt>
                <c:pt idx="7">
                  <c:v>9</c:v>
                </c:pt>
                <c:pt idx="8">
                  <c:v>7</c:v>
                </c:pt>
                <c:pt idx="9">
                  <c:v>11</c:v>
                </c:pt>
              </c:numCache>
            </c:numRef>
          </c:val>
          <c:extLst>
            <c:ext xmlns:c16="http://schemas.microsoft.com/office/drawing/2014/chart" uri="{C3380CC4-5D6E-409C-BE32-E72D297353CC}">
              <c16:uniqueId val="{00000000-0A7B-4BD1-8A06-879B5DC002C4}"/>
            </c:ext>
          </c:extLst>
        </c:ser>
        <c:dLbls>
          <c:showLegendKey val="0"/>
          <c:showVal val="0"/>
          <c:showCatName val="0"/>
          <c:showSerName val="0"/>
          <c:showPercent val="0"/>
          <c:showBubbleSize val="0"/>
        </c:dLbls>
        <c:gapWidth val="100"/>
        <c:overlap val="100"/>
        <c:axId val="118912847"/>
        <c:axId val="284984527"/>
      </c:barChart>
      <c:catAx>
        <c:axId val="118912847"/>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Employee</a:t>
                </a:r>
              </a:p>
              <a:p>
                <a:pPr>
                  <a:defRPr/>
                </a:pPr>
                <a:endParaRPr lang="en-IN"/>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84984527"/>
        <c:crosses val="autoZero"/>
        <c:auto val="1"/>
        <c:lblAlgn val="ctr"/>
        <c:lblOffset val="100"/>
        <c:noMultiLvlLbl val="0"/>
      </c:catAx>
      <c:valAx>
        <c:axId val="28498452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 Unit sold</a:t>
                </a:r>
              </a:p>
              <a:p>
                <a:pPr>
                  <a:defRPr/>
                </a:pP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891284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[Aug sheet dhanshree.xlsx]coffee sale data pivot char tab!PivotTable1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'coffee sale data pivot char tab'!$B$3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'coffee sale data pivot char tab'!$A$4:$A$7</c:f>
              <c:strCache>
                <c:ptCount val="3"/>
                <c:pt idx="0">
                  <c:v>coffee with a letter </c:v>
                </c:pt>
                <c:pt idx="1">
                  <c:v>coffee with c letter</c:v>
                </c:pt>
                <c:pt idx="2">
                  <c:v>remainning coffee </c:v>
                </c:pt>
              </c:strCache>
            </c:strRef>
          </c:cat>
          <c:val>
            <c:numRef>
              <c:f>'coffee sale data pivot char tab'!$B$4:$B$7</c:f>
              <c:numCache>
                <c:formatCode>General</c:formatCode>
                <c:ptCount val="3"/>
                <c:pt idx="0">
                  <c:v>39401.379999999852</c:v>
                </c:pt>
                <c:pt idx="1">
                  <c:v>33345.15999999932</c:v>
                </c:pt>
                <c:pt idx="2">
                  <c:v>39499.03999999963</c:v>
                </c:pt>
              </c:numCache>
            </c:numRef>
          </c:val>
          <c:extLst>
            <c:ext xmlns:c16="http://schemas.microsoft.com/office/drawing/2014/chart" uri="{C3380CC4-5D6E-409C-BE32-E72D297353CC}">
              <c16:uniqueId val="{00000000-B255-49C8-AB32-BCD6C82EF91F}"/>
            </c:ext>
          </c:extLst>
        </c:ser>
        <c:dLbls>
          <c:dLblPos val="outEnd"/>
          <c:showLegendKey val="0"/>
          <c:showVal val="1"/>
          <c:showCatName val="0"/>
          <c:showSerName val="0"/>
          <c:showPercent val="0"/>
          <c:showBubbleSize val="0"/>
        </c:dLbls>
        <c:gapWidth val="219"/>
        <c:overlap val="-27"/>
        <c:axId val="655793376"/>
        <c:axId val="655794032"/>
      </c:barChart>
      <c:catAx>
        <c:axId val="65579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794032"/>
        <c:crosses val="autoZero"/>
        <c:auto val="1"/>
        <c:lblAlgn val="ctr"/>
        <c:lblOffset val="100"/>
        <c:noMultiLvlLbl val="0"/>
      </c:catAx>
      <c:valAx>
        <c:axId val="65579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7933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tr"/>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rot="0" spcFirstLastPara="1" vertOverflow="ellipsis" vert="horz" wrap="square" lIns="38100" tIns="19050" rIns="38100" bIns="19050" anchor="ctr" anchorCtr="1" compatLnSpc="0"/>
          <a:lstStyle/>
          <a:p>
            <a:pPr algn="ctr" rtl="0">
              <a:defRPr sz="1800" b="1" i="0" u="none" strike="noStrike" kern="1200" baseline="0">
                <a:solidFill>
                  <a:sysClr val="windowText" lastClr="000000">
                    <a:lumMod val="75000"/>
                    <a:lumOff val="25000"/>
                  </a:sysClr>
                </a:solidFill>
                <a:latin typeface="+mn-lt"/>
                <a:ea typeface="+mn-ea"/>
                <a:cs typeface="+mn-cs"/>
              </a:defRPr>
            </a:pPr>
            <a:r>
              <a:rPr kumimoji="0" lang="en-IN" sz="1800" b="1" i="0" u="none" strike="noStrike" kern="1200" cap="none" spc="0" normalizeH="0" baseline="0" noProof="0">
                <a:ln>
                  <a:noFill/>
                </a:ln>
                <a:solidFill>
                  <a:sysClr val="windowText" lastClr="000000">
                    <a:lumMod val="75000"/>
                    <a:lumOff val="25000"/>
                  </a:sysClr>
                </a:solidFill>
                <a:effectLst/>
                <a:uLnTx/>
                <a:uFillTx/>
                <a:latin typeface="Calibri" panose="020F0502020204030204"/>
              </a:rPr>
              <a:t> Sales</a:t>
            </a:r>
          </a:p>
          <a:p>
            <a:pPr algn="ctr" rtl="0">
              <a:defRPr sz="1800" b="1" i="0" u="none" strike="noStrike" kern="1200" baseline="0">
                <a:solidFill>
                  <a:sysClr val="windowText" lastClr="000000">
                    <a:lumMod val="75000"/>
                    <a:lumOff val="25000"/>
                  </a:sysClr>
                </a:solidFill>
                <a:latin typeface="+mn-lt"/>
                <a:ea typeface="+mn-ea"/>
                <a:cs typeface="+mn-cs"/>
              </a:defRPr>
            </a:pPr>
            <a:endParaRPr lang="en-IN"/>
          </a:p>
        </cx:rich>
      </cx:tx>
    </cx:title>
    <cx:plotArea>
      <cx:plotAreaRegion>
        <cx:series layoutId="clusteredColumn" uniqueId="{04CBB58A-1FCD-4AE2-9D01-F4B7C063E1F8}">
          <cx:dataLabels pos="ctr">
            <cx:visibility seriesName="0" categoryName="0" value="1"/>
          </cx:dataLabels>
          <cx:dataId val="0"/>
          <cx:layoutPr>
            <cx:parentLabelLayout val="overlapping"/>
            <cx:aggregation/>
          </cx:layoutPr>
          <cx:axisId val="0"/>
        </cx:series>
        <cx:series layoutId="paretoLine" ownerIdx="0" uniqueId="{101F5C4E-2C8B-4560-BA6E-27B5D579369E}">
          <cx:axisId val="2"/>
        </cx:series>
      </cx:plotAreaRegion>
      <cx:axis id="0">
        <cx:valScaling/>
        <cx:tickLabels/>
      </cx:axis>
      <cx:axis id="1">
        <cx:catScaling/>
        <cx:tickLabels/>
      </cx:axis>
      <cx:axis id="2">
        <cx:valScaling max="1" min="0"/>
        <cx:units unit="percentage"/>
        <cx:tickLabels/>
      </cx:axis>
    </cx:plotArea>
    <cx:legend pos="r" align="ctr" overlay="0"/>
  </cx:chart>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6" Type="http://schemas.openxmlformats.org/officeDocument/2006/relationships/image" Target="../media/image13.png"/><Relationship Id="rId21" Type="http://schemas.openxmlformats.org/officeDocument/2006/relationships/customXml" Target="../ink/ink11.xml"/><Relationship Id="rId42" Type="http://schemas.openxmlformats.org/officeDocument/2006/relationships/image" Target="../media/image21.png"/><Relationship Id="rId47" Type="http://schemas.openxmlformats.org/officeDocument/2006/relationships/customXml" Target="../ink/ink24.xml"/><Relationship Id="rId63" Type="http://schemas.openxmlformats.org/officeDocument/2006/relationships/customXml" Target="../ink/ink32.xml"/><Relationship Id="rId68" Type="http://schemas.openxmlformats.org/officeDocument/2006/relationships/image" Target="../media/image34.png"/><Relationship Id="rId84" Type="http://schemas.openxmlformats.org/officeDocument/2006/relationships/image" Target="../media/image42.png"/><Relationship Id="rId89" Type="http://schemas.openxmlformats.org/officeDocument/2006/relationships/customXml" Target="../ink/ink45.xml"/><Relationship Id="rId112" Type="http://schemas.openxmlformats.org/officeDocument/2006/relationships/image" Target="../media/image56.png"/><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customXml" Target="../ink/ink15.xml"/><Relationship Id="rId107" Type="http://schemas.openxmlformats.org/officeDocument/2006/relationships/customXml" Target="../ink/ink54.xml"/><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customXml" Target="../ink/ink19.xml"/><Relationship Id="rId40" Type="http://schemas.openxmlformats.org/officeDocument/2006/relationships/image" Target="../media/image20.png"/><Relationship Id="rId45" Type="http://schemas.openxmlformats.org/officeDocument/2006/relationships/customXml" Target="../ink/ink23.xml"/><Relationship Id="rId53" Type="http://schemas.openxmlformats.org/officeDocument/2006/relationships/customXml" Target="../ink/ink27.xml"/><Relationship Id="rId58" Type="http://schemas.openxmlformats.org/officeDocument/2006/relationships/image" Target="../media/image29.png"/><Relationship Id="rId66" Type="http://schemas.openxmlformats.org/officeDocument/2006/relationships/image" Target="../media/image33.png"/><Relationship Id="rId74" Type="http://schemas.openxmlformats.org/officeDocument/2006/relationships/image" Target="../media/image37.png"/><Relationship Id="rId79" Type="http://schemas.openxmlformats.org/officeDocument/2006/relationships/customXml" Target="../ink/ink40.xml"/><Relationship Id="rId87" Type="http://schemas.openxmlformats.org/officeDocument/2006/relationships/customXml" Target="../ink/ink44.xml"/><Relationship Id="rId102" Type="http://schemas.openxmlformats.org/officeDocument/2006/relationships/image" Target="../media/image51.png"/><Relationship Id="rId110" Type="http://schemas.openxmlformats.org/officeDocument/2006/relationships/image" Target="../media/image55.png"/><Relationship Id="rId5" Type="http://schemas.openxmlformats.org/officeDocument/2006/relationships/customXml" Target="../ink/ink3.xml"/><Relationship Id="rId61" Type="http://schemas.openxmlformats.org/officeDocument/2006/relationships/customXml" Target="../ink/ink31.xml"/><Relationship Id="rId82" Type="http://schemas.openxmlformats.org/officeDocument/2006/relationships/image" Target="../media/image41.png"/><Relationship Id="rId90" Type="http://schemas.openxmlformats.org/officeDocument/2006/relationships/image" Target="../media/image45.png"/><Relationship Id="rId95" Type="http://schemas.openxmlformats.org/officeDocument/2006/relationships/customXml" Target="../ink/ink48.xml"/><Relationship Id="rId19" Type="http://schemas.openxmlformats.org/officeDocument/2006/relationships/customXml" Target="../ink/ink10.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35" Type="http://schemas.openxmlformats.org/officeDocument/2006/relationships/customXml" Target="../ink/ink18.xml"/><Relationship Id="rId43" Type="http://schemas.openxmlformats.org/officeDocument/2006/relationships/customXml" Target="../ink/ink22.xml"/><Relationship Id="rId48" Type="http://schemas.openxmlformats.org/officeDocument/2006/relationships/image" Target="../media/image24.png"/><Relationship Id="rId56" Type="http://schemas.openxmlformats.org/officeDocument/2006/relationships/image" Target="../media/image28.png"/><Relationship Id="rId64" Type="http://schemas.openxmlformats.org/officeDocument/2006/relationships/image" Target="../media/image32.png"/><Relationship Id="rId69" Type="http://schemas.openxmlformats.org/officeDocument/2006/relationships/customXml" Target="../ink/ink35.xml"/><Relationship Id="rId77" Type="http://schemas.openxmlformats.org/officeDocument/2006/relationships/customXml" Target="../ink/ink39.xml"/><Relationship Id="rId100" Type="http://schemas.openxmlformats.org/officeDocument/2006/relationships/image" Target="../media/image50.png"/><Relationship Id="rId105" Type="http://schemas.openxmlformats.org/officeDocument/2006/relationships/customXml" Target="../ink/ink53.xml"/><Relationship Id="rId8" Type="http://schemas.openxmlformats.org/officeDocument/2006/relationships/image" Target="../media/image4.png"/><Relationship Id="rId51" Type="http://schemas.openxmlformats.org/officeDocument/2006/relationships/customXml" Target="../ink/ink26.xml"/><Relationship Id="rId72" Type="http://schemas.openxmlformats.org/officeDocument/2006/relationships/image" Target="../media/image36.png"/><Relationship Id="rId80" Type="http://schemas.openxmlformats.org/officeDocument/2006/relationships/image" Target="../media/image40.png"/><Relationship Id="rId85" Type="http://schemas.openxmlformats.org/officeDocument/2006/relationships/customXml" Target="../ink/ink43.xml"/><Relationship Id="rId93" Type="http://schemas.openxmlformats.org/officeDocument/2006/relationships/customXml" Target="../ink/ink47.xml"/><Relationship Id="rId98" Type="http://schemas.openxmlformats.org/officeDocument/2006/relationships/image" Target="../media/image49.png"/><Relationship Id="rId3" Type="http://schemas.openxmlformats.org/officeDocument/2006/relationships/customXml" Target="../ink/ink2.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38" Type="http://schemas.openxmlformats.org/officeDocument/2006/relationships/image" Target="../media/image19.png"/><Relationship Id="rId46" Type="http://schemas.openxmlformats.org/officeDocument/2006/relationships/image" Target="../media/image23.png"/><Relationship Id="rId59" Type="http://schemas.openxmlformats.org/officeDocument/2006/relationships/customXml" Target="../ink/ink30.xml"/><Relationship Id="rId67" Type="http://schemas.openxmlformats.org/officeDocument/2006/relationships/customXml" Target="../ink/ink34.xml"/><Relationship Id="rId103" Type="http://schemas.openxmlformats.org/officeDocument/2006/relationships/customXml" Target="../ink/ink52.xml"/><Relationship Id="rId108" Type="http://schemas.openxmlformats.org/officeDocument/2006/relationships/image" Target="../media/image54.png"/><Relationship Id="rId20" Type="http://schemas.openxmlformats.org/officeDocument/2006/relationships/image" Target="../media/image10.png"/><Relationship Id="rId41" Type="http://schemas.openxmlformats.org/officeDocument/2006/relationships/customXml" Target="../ink/ink21.xml"/><Relationship Id="rId54" Type="http://schemas.openxmlformats.org/officeDocument/2006/relationships/image" Target="../media/image27.png"/><Relationship Id="rId62" Type="http://schemas.openxmlformats.org/officeDocument/2006/relationships/image" Target="../media/image31.png"/><Relationship Id="rId70" Type="http://schemas.openxmlformats.org/officeDocument/2006/relationships/image" Target="../media/image35.png"/><Relationship Id="rId75" Type="http://schemas.openxmlformats.org/officeDocument/2006/relationships/customXml" Target="../ink/ink38.xml"/><Relationship Id="rId83" Type="http://schemas.openxmlformats.org/officeDocument/2006/relationships/customXml" Target="../ink/ink42.xml"/><Relationship Id="rId88" Type="http://schemas.openxmlformats.org/officeDocument/2006/relationships/image" Target="../media/image44.png"/><Relationship Id="rId91" Type="http://schemas.openxmlformats.org/officeDocument/2006/relationships/customXml" Target="../ink/ink46.xml"/><Relationship Id="rId96" Type="http://schemas.openxmlformats.org/officeDocument/2006/relationships/image" Target="../media/image48.png"/><Relationship Id="rId111" Type="http://schemas.openxmlformats.org/officeDocument/2006/relationships/customXml" Target="../ink/ink56.xml"/><Relationship Id="rId1" Type="http://schemas.openxmlformats.org/officeDocument/2006/relationships/customXml" Target="../ink/ink1.xml"/><Relationship Id="rId6" Type="http://schemas.openxmlformats.org/officeDocument/2006/relationships/image" Target="../media/image3.png"/><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customXml" Target="../ink/ink25.xml"/><Relationship Id="rId57" Type="http://schemas.openxmlformats.org/officeDocument/2006/relationships/customXml" Target="../ink/ink29.xml"/><Relationship Id="rId106" Type="http://schemas.openxmlformats.org/officeDocument/2006/relationships/image" Target="../media/image53.png"/><Relationship Id="rId10" Type="http://schemas.openxmlformats.org/officeDocument/2006/relationships/image" Target="../media/image5.png"/><Relationship Id="rId31" Type="http://schemas.openxmlformats.org/officeDocument/2006/relationships/customXml" Target="../ink/ink16.xml"/><Relationship Id="rId44" Type="http://schemas.openxmlformats.org/officeDocument/2006/relationships/image" Target="../media/image22.png"/><Relationship Id="rId52" Type="http://schemas.openxmlformats.org/officeDocument/2006/relationships/image" Target="../media/image26.png"/><Relationship Id="rId60" Type="http://schemas.openxmlformats.org/officeDocument/2006/relationships/image" Target="../media/image30.png"/><Relationship Id="rId65" Type="http://schemas.openxmlformats.org/officeDocument/2006/relationships/customXml" Target="../ink/ink33.xml"/><Relationship Id="rId73" Type="http://schemas.openxmlformats.org/officeDocument/2006/relationships/customXml" Target="../ink/ink37.xml"/><Relationship Id="rId78" Type="http://schemas.openxmlformats.org/officeDocument/2006/relationships/image" Target="../media/image39.png"/><Relationship Id="rId81" Type="http://schemas.openxmlformats.org/officeDocument/2006/relationships/customXml" Target="../ink/ink41.xml"/><Relationship Id="rId86" Type="http://schemas.openxmlformats.org/officeDocument/2006/relationships/image" Target="../media/image43.png"/><Relationship Id="rId94" Type="http://schemas.openxmlformats.org/officeDocument/2006/relationships/image" Target="../media/image47.png"/><Relationship Id="rId99" Type="http://schemas.openxmlformats.org/officeDocument/2006/relationships/customXml" Target="../ink/ink50.xml"/><Relationship Id="rId101" Type="http://schemas.openxmlformats.org/officeDocument/2006/relationships/customXml" Target="../ink/ink51.xml"/><Relationship Id="rId4" Type="http://schemas.openxmlformats.org/officeDocument/2006/relationships/image" Target="../media/image2.png"/><Relationship Id="rId9" Type="http://schemas.openxmlformats.org/officeDocument/2006/relationships/customXml" Target="../ink/ink5.xml"/><Relationship Id="rId13" Type="http://schemas.openxmlformats.org/officeDocument/2006/relationships/customXml" Target="../ink/ink7.xml"/><Relationship Id="rId18" Type="http://schemas.openxmlformats.org/officeDocument/2006/relationships/image" Target="../media/image9.png"/><Relationship Id="rId39" Type="http://schemas.openxmlformats.org/officeDocument/2006/relationships/customXml" Target="../ink/ink20.xml"/><Relationship Id="rId109" Type="http://schemas.openxmlformats.org/officeDocument/2006/relationships/customXml" Target="../ink/ink55.xml"/><Relationship Id="rId34" Type="http://schemas.openxmlformats.org/officeDocument/2006/relationships/image" Target="../media/image17.png"/><Relationship Id="rId50" Type="http://schemas.openxmlformats.org/officeDocument/2006/relationships/image" Target="../media/image25.png"/><Relationship Id="rId55" Type="http://schemas.openxmlformats.org/officeDocument/2006/relationships/customXml" Target="../ink/ink28.xml"/><Relationship Id="rId76" Type="http://schemas.openxmlformats.org/officeDocument/2006/relationships/image" Target="../media/image38.png"/><Relationship Id="rId97" Type="http://schemas.openxmlformats.org/officeDocument/2006/relationships/customXml" Target="../ink/ink49.xml"/><Relationship Id="rId104" Type="http://schemas.openxmlformats.org/officeDocument/2006/relationships/image" Target="../media/image52.png"/><Relationship Id="rId7" Type="http://schemas.openxmlformats.org/officeDocument/2006/relationships/customXml" Target="../ink/ink4.xml"/><Relationship Id="rId71" Type="http://schemas.openxmlformats.org/officeDocument/2006/relationships/customXml" Target="../ink/ink36.xml"/><Relationship Id="rId92" Type="http://schemas.openxmlformats.org/officeDocument/2006/relationships/image" Target="../media/image46.png"/></Relationships>
</file>

<file path=xl/drawings/_rels/drawing2.xml.rels><?xml version="1.0" encoding="UTF-8" standalone="yes"?>
<Relationships xmlns="http://schemas.openxmlformats.org/package/2006/relationships"><Relationship Id="rId8" Type="http://schemas.openxmlformats.org/officeDocument/2006/relationships/image" Target="../media/image60.png"/><Relationship Id="rId13" Type="http://schemas.openxmlformats.org/officeDocument/2006/relationships/customXml" Target="../ink/ink63.xml"/><Relationship Id="rId18" Type="http://schemas.openxmlformats.org/officeDocument/2006/relationships/customXml" Target="../ink/ink67.xml"/><Relationship Id="rId26" Type="http://schemas.openxmlformats.org/officeDocument/2006/relationships/customXml" Target="../ink/ink74.xml"/><Relationship Id="rId3" Type="http://schemas.openxmlformats.org/officeDocument/2006/relationships/customXml" Target="../ink/ink58.xml"/><Relationship Id="rId21" Type="http://schemas.openxmlformats.org/officeDocument/2006/relationships/customXml" Target="../ink/ink70.xml"/><Relationship Id="rId7" Type="http://schemas.openxmlformats.org/officeDocument/2006/relationships/customXml" Target="../ink/ink60.xml"/><Relationship Id="rId12" Type="http://schemas.openxmlformats.org/officeDocument/2006/relationships/image" Target="../media/image62.png"/><Relationship Id="rId17" Type="http://schemas.openxmlformats.org/officeDocument/2006/relationships/customXml" Target="../ink/ink66.xml"/><Relationship Id="rId25" Type="http://schemas.openxmlformats.org/officeDocument/2006/relationships/image" Target="../media/image64.png"/><Relationship Id="rId2" Type="http://schemas.openxmlformats.org/officeDocument/2006/relationships/image" Target="../media/image57.png"/><Relationship Id="rId16" Type="http://schemas.openxmlformats.org/officeDocument/2006/relationships/customXml" Target="../ink/ink65.xml"/><Relationship Id="rId20" Type="http://schemas.openxmlformats.org/officeDocument/2006/relationships/customXml" Target="../ink/ink69.xml"/><Relationship Id="rId29" Type="http://schemas.openxmlformats.org/officeDocument/2006/relationships/image" Target="../media/image66.png"/><Relationship Id="rId1" Type="http://schemas.openxmlformats.org/officeDocument/2006/relationships/customXml" Target="../ink/ink57.xml"/><Relationship Id="rId6" Type="http://schemas.openxmlformats.org/officeDocument/2006/relationships/image" Target="../media/image59.png"/><Relationship Id="rId11" Type="http://schemas.openxmlformats.org/officeDocument/2006/relationships/customXml" Target="../ink/ink62.xml"/><Relationship Id="rId24" Type="http://schemas.openxmlformats.org/officeDocument/2006/relationships/customXml" Target="../ink/ink73.xml"/><Relationship Id="rId5" Type="http://schemas.openxmlformats.org/officeDocument/2006/relationships/customXml" Target="../ink/ink59.xml"/><Relationship Id="rId15" Type="http://schemas.openxmlformats.org/officeDocument/2006/relationships/customXml" Target="../ink/ink64.xml"/><Relationship Id="rId23" Type="http://schemas.openxmlformats.org/officeDocument/2006/relationships/customXml" Target="../ink/ink72.xml"/><Relationship Id="rId28" Type="http://schemas.openxmlformats.org/officeDocument/2006/relationships/customXml" Target="../ink/ink75.xml"/><Relationship Id="rId10" Type="http://schemas.openxmlformats.org/officeDocument/2006/relationships/image" Target="../media/image61.png"/><Relationship Id="rId19" Type="http://schemas.openxmlformats.org/officeDocument/2006/relationships/customXml" Target="../ink/ink68.xml"/><Relationship Id="rId4" Type="http://schemas.openxmlformats.org/officeDocument/2006/relationships/image" Target="../media/image58.png"/><Relationship Id="rId9" Type="http://schemas.openxmlformats.org/officeDocument/2006/relationships/customXml" Target="../ink/ink61.xml"/><Relationship Id="rId14" Type="http://schemas.openxmlformats.org/officeDocument/2006/relationships/image" Target="../media/image63.png"/><Relationship Id="rId22" Type="http://schemas.openxmlformats.org/officeDocument/2006/relationships/customXml" Target="../ink/ink71.xml"/><Relationship Id="rId27" Type="http://schemas.openxmlformats.org/officeDocument/2006/relationships/image" Target="../media/image65.png"/></Relationships>
</file>

<file path=xl/drawings/_rels/drawing3.xml.rels><?xml version="1.0" encoding="UTF-8" standalone="yes"?>
<Relationships xmlns="http://schemas.openxmlformats.org/package/2006/relationships"><Relationship Id="rId8" Type="http://schemas.openxmlformats.org/officeDocument/2006/relationships/image" Target="../media/image60.png"/><Relationship Id="rId1" Type="http://schemas.openxmlformats.org/officeDocument/2006/relationships/customXml" Target="../ink/ink76.xml"/><Relationship Id="rId5" Type="http://schemas.openxmlformats.org/officeDocument/2006/relationships/customXml" Target="../ink/ink77.xml"/><Relationship Id="rId4" Type="http://schemas.openxmlformats.org/officeDocument/2006/relationships/image" Target="../media/image58.png"/></Relationships>
</file>

<file path=xl/drawings/_rels/drawing4.xml.rels><?xml version="1.0" encoding="UTF-8" standalone="yes"?>
<Relationships xmlns="http://schemas.openxmlformats.org/package/2006/relationships"><Relationship Id="rId1" Type="http://schemas.openxmlformats.org/officeDocument/2006/relationships/customXml" Target="../ink/ink78.xml"/><Relationship Id="rId4" Type="http://schemas.openxmlformats.org/officeDocument/2006/relationships/image" Target="../media/image58.png"/></Relationships>
</file>

<file path=xl/drawings/_rels/drawing5.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2" Type="http://schemas.openxmlformats.org/officeDocument/2006/relationships/image" Target="../media/image67.png"/><Relationship Id="rId1" Type="http://schemas.openxmlformats.org/officeDocument/2006/relationships/customXml" Target="../ink/ink7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10</xdr:col>
      <xdr:colOff>449160</xdr:colOff>
      <xdr:row>3</xdr:row>
      <xdr:rowOff>159990</xdr:rowOff>
    </xdr:from>
    <xdr:to>
      <xdr:col>11</xdr:col>
      <xdr:colOff>480720</xdr:colOff>
      <xdr:row>8</xdr:row>
      <xdr:rowOff>182440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13" name="Ink 112">
              <a:extLst>
                <a:ext uri="{FF2B5EF4-FFF2-40B4-BE49-F238E27FC236}">
                  <a16:creationId xmlns:a16="http://schemas.microsoft.com/office/drawing/2014/main" id="{EE5730B1-A5A3-8622-F3D1-B96BFFBEA019}"/>
                </a:ext>
              </a:extLst>
            </xdr14:cNvPr>
            <xdr14:cNvContentPartPr/>
          </xdr14:nvContentPartPr>
          <xdr14:nvPr macro=""/>
          <xdr14:xfrm>
            <a:off x="6545160" y="712440"/>
            <a:ext cx="641160" cy="943200"/>
          </xdr14:xfrm>
        </xdr:contentPart>
      </mc:Choice>
      <mc:Fallback xmlns="">
        <xdr:pic>
          <xdr:nvPicPr>
            <xdr:cNvPr id="113" name="Ink 112">
              <a:extLst>
                <a:ext uri="{FF2B5EF4-FFF2-40B4-BE49-F238E27FC236}">
                  <a16:creationId xmlns:a16="http://schemas.microsoft.com/office/drawing/2014/main" id="{EE5730B1-A5A3-8622-F3D1-B96BFFBEA019}"/>
                </a:ext>
              </a:extLst>
            </xdr:cNvPr>
            <xdr:cNvPicPr/>
          </xdr:nvPicPr>
          <xdr:blipFill>
            <a:blip xmlns:r="http://schemas.openxmlformats.org/officeDocument/2006/relationships" r:embed="rId2"/>
            <a:stretch>
              <a:fillRect/>
            </a:stretch>
          </xdr:blipFill>
          <xdr:spPr>
            <a:xfrm>
              <a:off x="6539040" y="706320"/>
              <a:ext cx="653400" cy="955440"/>
            </a:xfrm>
            <a:prstGeom prst="rect">
              <a:avLst/>
            </a:prstGeom>
          </xdr:spPr>
        </xdr:pic>
      </mc:Fallback>
    </mc:AlternateContent>
    <xdr:clientData/>
  </xdr:twoCellAnchor>
  <xdr:twoCellAnchor editAs="oneCell">
    <xdr:from>
      <xdr:col>12</xdr:col>
      <xdr:colOff>457560</xdr:colOff>
      <xdr:row>13</xdr:row>
      <xdr:rowOff>80690</xdr:rowOff>
    </xdr:from>
    <xdr:to>
      <xdr:col>13</xdr:col>
      <xdr:colOff>363120</xdr:colOff>
      <xdr:row>17</xdr:row>
      <xdr:rowOff>92530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19" name="Ink 118">
              <a:extLst>
                <a:ext uri="{FF2B5EF4-FFF2-40B4-BE49-F238E27FC236}">
                  <a16:creationId xmlns:a16="http://schemas.microsoft.com/office/drawing/2014/main" id="{FADFE7D4-F92E-1B52-00F9-3AAE0AE29494}"/>
                </a:ext>
              </a:extLst>
            </xdr14:cNvPr>
            <xdr14:cNvContentPartPr/>
          </xdr14:nvContentPartPr>
          <xdr14:nvPr macro=""/>
          <xdr14:xfrm>
            <a:off x="7772760" y="2474640"/>
            <a:ext cx="515160" cy="748440"/>
          </xdr14:xfrm>
        </xdr:contentPart>
      </mc:Choice>
      <mc:Fallback xmlns="">
        <xdr:pic>
          <xdr:nvPicPr>
            <xdr:cNvPr id="119" name="Ink 118">
              <a:extLst>
                <a:ext uri="{FF2B5EF4-FFF2-40B4-BE49-F238E27FC236}">
                  <a16:creationId xmlns:a16="http://schemas.microsoft.com/office/drawing/2014/main" id="{FADFE7D4-F92E-1B52-00F9-3AAE0AE29494}"/>
                </a:ext>
              </a:extLst>
            </xdr:cNvPr>
            <xdr:cNvPicPr/>
          </xdr:nvPicPr>
          <xdr:blipFill>
            <a:blip xmlns:r="http://schemas.openxmlformats.org/officeDocument/2006/relationships" r:embed="rId4"/>
            <a:stretch>
              <a:fillRect/>
            </a:stretch>
          </xdr:blipFill>
          <xdr:spPr>
            <a:xfrm>
              <a:off x="7766640" y="2468520"/>
              <a:ext cx="527400" cy="760680"/>
            </a:xfrm>
            <a:prstGeom prst="rect">
              <a:avLst/>
            </a:prstGeom>
          </xdr:spPr>
        </xdr:pic>
      </mc:Fallback>
    </mc:AlternateContent>
    <xdr:clientData/>
  </xdr:twoCellAnchor>
  <xdr:twoCellAnchor editAs="oneCell">
    <xdr:from>
      <xdr:col>5</xdr:col>
      <xdr:colOff>400800</xdr:colOff>
      <xdr:row>0</xdr:row>
      <xdr:rowOff>53640</xdr:rowOff>
    </xdr:from>
    <xdr:to>
      <xdr:col>17</xdr:col>
      <xdr:colOff>449025</xdr:colOff>
      <xdr:row>22</xdr:row>
      <xdr:rowOff>44060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29" name="Ink 128">
              <a:extLst>
                <a:ext uri="{FF2B5EF4-FFF2-40B4-BE49-F238E27FC236}">
                  <a16:creationId xmlns:a16="http://schemas.microsoft.com/office/drawing/2014/main" id="{D251B5BC-1F73-7BE8-8EC4-6D7DBA84CAE5}"/>
                </a:ext>
              </a:extLst>
            </xdr14:cNvPr>
            <xdr14:cNvContentPartPr/>
          </xdr14:nvContentPartPr>
          <xdr14:nvPr macro=""/>
          <xdr14:xfrm>
            <a:off x="3448800" y="53640"/>
            <a:ext cx="7787520" cy="4041720"/>
          </xdr14:xfrm>
        </xdr:contentPart>
      </mc:Choice>
      <mc:Fallback xmlns="">
        <xdr:pic>
          <xdr:nvPicPr>
            <xdr:cNvPr id="129" name="Ink 128">
              <a:extLst>
                <a:ext uri="{FF2B5EF4-FFF2-40B4-BE49-F238E27FC236}">
                  <a16:creationId xmlns:a16="http://schemas.microsoft.com/office/drawing/2014/main" id="{D251B5BC-1F73-7BE8-8EC4-6D7DBA84CAE5}"/>
                </a:ext>
              </a:extLst>
            </xdr:cNvPr>
            <xdr:cNvPicPr/>
          </xdr:nvPicPr>
          <xdr:blipFill>
            <a:blip xmlns:r="http://schemas.openxmlformats.org/officeDocument/2006/relationships" r:embed="rId6"/>
            <a:stretch>
              <a:fillRect/>
            </a:stretch>
          </xdr:blipFill>
          <xdr:spPr>
            <a:xfrm>
              <a:off x="3442648" y="47565"/>
              <a:ext cx="7799824" cy="4053870"/>
            </a:xfrm>
            <a:prstGeom prst="rect">
              <a:avLst/>
            </a:prstGeom>
          </xdr:spPr>
        </xdr:pic>
      </mc:Fallback>
    </mc:AlternateContent>
    <xdr:clientData/>
  </xdr:twoCellAnchor>
  <xdr:twoCellAnchor editAs="oneCell">
    <xdr:from>
      <xdr:col>6</xdr:col>
      <xdr:colOff>160764</xdr:colOff>
      <xdr:row>25</xdr:row>
      <xdr:rowOff>56346</xdr:rowOff>
    </xdr:from>
    <xdr:to>
      <xdr:col>8</xdr:col>
      <xdr:colOff>24272</xdr:colOff>
      <xdr:row>27</xdr:row>
      <xdr:rowOff>90999</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76" name="Ink 175">
              <a:extLst>
                <a:ext uri="{FF2B5EF4-FFF2-40B4-BE49-F238E27FC236}">
                  <a16:creationId xmlns:a16="http://schemas.microsoft.com/office/drawing/2014/main" id="{45B1A2DC-BA82-28C9-3546-B8FB6B56BD5B}"/>
                </a:ext>
              </a:extLst>
            </xdr14:cNvPr>
            <xdr14:cNvContentPartPr/>
          </xdr14:nvContentPartPr>
          <xdr14:nvPr macro=""/>
          <xdr14:xfrm>
            <a:off x="3828600" y="4676682"/>
            <a:ext cx="1086120" cy="404280"/>
          </xdr14:xfrm>
        </xdr:contentPart>
      </mc:Choice>
      <mc:Fallback xmlns="">
        <xdr:pic>
          <xdr:nvPicPr>
            <xdr:cNvPr id="176" name="Ink 175">
              <a:extLst>
                <a:ext uri="{FF2B5EF4-FFF2-40B4-BE49-F238E27FC236}">
                  <a16:creationId xmlns:a16="http://schemas.microsoft.com/office/drawing/2014/main" id="{45B1A2DC-BA82-28C9-3546-B8FB6B56BD5B}"/>
                </a:ext>
              </a:extLst>
            </xdr:cNvPr>
            <xdr:cNvPicPr/>
          </xdr:nvPicPr>
          <xdr:blipFill>
            <a:blip xmlns:r="http://schemas.openxmlformats.org/officeDocument/2006/relationships" r:embed="rId8"/>
            <a:stretch>
              <a:fillRect/>
            </a:stretch>
          </xdr:blipFill>
          <xdr:spPr>
            <a:xfrm>
              <a:off x="3822482" y="4670567"/>
              <a:ext cx="1098356" cy="416509"/>
            </a:xfrm>
            <a:prstGeom prst="rect">
              <a:avLst/>
            </a:prstGeom>
          </xdr:spPr>
        </xdr:pic>
      </mc:Fallback>
    </mc:AlternateContent>
    <xdr:clientData/>
  </xdr:twoCellAnchor>
  <xdr:twoCellAnchor editAs="oneCell">
    <xdr:from>
      <xdr:col>2</xdr:col>
      <xdr:colOff>16868</xdr:colOff>
      <xdr:row>30</xdr:row>
      <xdr:rowOff>151799</xdr:rowOff>
    </xdr:from>
    <xdr:to>
      <xdr:col>2</xdr:col>
      <xdr:colOff>91028</xdr:colOff>
      <xdr:row>31</xdr:row>
      <xdr:rowOff>157426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77" name="Ink 176">
              <a:extLst>
                <a:ext uri="{FF2B5EF4-FFF2-40B4-BE49-F238E27FC236}">
                  <a16:creationId xmlns:a16="http://schemas.microsoft.com/office/drawing/2014/main" id="{1C1318A2-ED35-3957-5D65-9BDF78D0B646}"/>
                </a:ext>
              </a:extLst>
            </xdr14:cNvPr>
            <xdr14:cNvContentPartPr/>
          </xdr14:nvContentPartPr>
          <xdr14:nvPr macro=""/>
          <xdr14:xfrm>
            <a:off x="1239480" y="5696202"/>
            <a:ext cx="74160" cy="190440"/>
          </xdr14:xfrm>
        </xdr:contentPart>
      </mc:Choice>
      <mc:Fallback xmlns="">
        <xdr:pic>
          <xdr:nvPicPr>
            <xdr:cNvPr id="177" name="Ink 176">
              <a:extLst>
                <a:ext uri="{FF2B5EF4-FFF2-40B4-BE49-F238E27FC236}">
                  <a16:creationId xmlns:a16="http://schemas.microsoft.com/office/drawing/2014/main" id="{1C1318A2-ED35-3957-5D65-9BDF78D0B646}"/>
                </a:ext>
              </a:extLst>
            </xdr:cNvPr>
            <xdr:cNvPicPr/>
          </xdr:nvPicPr>
          <xdr:blipFill>
            <a:blip xmlns:r="http://schemas.openxmlformats.org/officeDocument/2006/relationships" r:embed="rId10"/>
            <a:stretch>
              <a:fillRect/>
            </a:stretch>
          </xdr:blipFill>
          <xdr:spPr>
            <a:xfrm>
              <a:off x="1233360" y="5690082"/>
              <a:ext cx="86400" cy="202680"/>
            </a:xfrm>
            <a:prstGeom prst="rect">
              <a:avLst/>
            </a:prstGeom>
          </xdr:spPr>
        </xdr:pic>
      </mc:Fallback>
    </mc:AlternateContent>
    <xdr:clientData/>
  </xdr:twoCellAnchor>
  <xdr:twoCellAnchor editAs="oneCell">
    <xdr:from>
      <xdr:col>1</xdr:col>
      <xdr:colOff>209494</xdr:colOff>
      <xdr:row>22</xdr:row>
      <xdr:rowOff>65026</xdr:rowOff>
    </xdr:from>
    <xdr:to>
      <xdr:col>10</xdr:col>
      <xdr:colOff>362980</xdr:colOff>
      <xdr:row>39</xdr:row>
      <xdr:rowOff>114012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93" name="Ink 192">
              <a:extLst>
                <a:ext uri="{FF2B5EF4-FFF2-40B4-BE49-F238E27FC236}">
                  <a16:creationId xmlns:a16="http://schemas.microsoft.com/office/drawing/2014/main" id="{B6E28D7D-8565-998C-2BAF-2F50A670F11C}"/>
                </a:ext>
              </a:extLst>
            </xdr14:cNvPr>
            <xdr14:cNvContentPartPr/>
          </xdr14:nvContentPartPr>
          <xdr14:nvPr macro=""/>
          <xdr14:xfrm>
            <a:off x="820800" y="4130922"/>
            <a:ext cx="5655240" cy="3190814"/>
          </xdr14:xfrm>
        </xdr:contentPart>
      </mc:Choice>
      <mc:Fallback xmlns="">
        <xdr:pic>
          <xdr:nvPicPr>
            <xdr:cNvPr id="193" name="Ink 192">
              <a:extLst>
                <a:ext uri="{FF2B5EF4-FFF2-40B4-BE49-F238E27FC236}">
                  <a16:creationId xmlns:a16="http://schemas.microsoft.com/office/drawing/2014/main" id="{B6E28D7D-8565-998C-2BAF-2F50A670F11C}"/>
                </a:ext>
              </a:extLst>
            </xdr:cNvPr>
            <xdr:cNvPicPr/>
          </xdr:nvPicPr>
          <xdr:blipFill>
            <a:blip xmlns:r="http://schemas.openxmlformats.org/officeDocument/2006/relationships" r:embed="rId12"/>
            <a:stretch>
              <a:fillRect/>
            </a:stretch>
          </xdr:blipFill>
          <xdr:spPr>
            <a:xfrm>
              <a:off x="814632" y="4124825"/>
              <a:ext cx="5667575" cy="3203008"/>
            </a:xfrm>
            <a:prstGeom prst="rect">
              <a:avLst/>
            </a:prstGeom>
          </xdr:spPr>
        </xdr:pic>
      </mc:Fallback>
    </mc:AlternateContent>
    <xdr:clientData/>
  </xdr:twoCellAnchor>
  <xdr:twoCellAnchor editAs="oneCell">
    <xdr:from>
      <xdr:col>2</xdr:col>
      <xdr:colOff>526628</xdr:colOff>
      <xdr:row>29</xdr:row>
      <xdr:rowOff>150266</xdr:rowOff>
    </xdr:from>
    <xdr:to>
      <xdr:col>3</xdr:col>
      <xdr:colOff>293322</xdr:colOff>
      <xdr:row>31</xdr:row>
      <xdr:rowOff>99960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99" name="Ink 198">
              <a:extLst>
                <a:ext uri="{FF2B5EF4-FFF2-40B4-BE49-F238E27FC236}">
                  <a16:creationId xmlns:a16="http://schemas.microsoft.com/office/drawing/2014/main" id="{AE57A1F1-4D87-B39E-020E-4CD03A748EBC}"/>
                </a:ext>
              </a:extLst>
            </xdr14:cNvPr>
            <xdr14:cNvContentPartPr/>
          </xdr14:nvContentPartPr>
          <xdr14:nvPr macro=""/>
          <xdr14:xfrm>
            <a:off x="1749240" y="5509856"/>
            <a:ext cx="378000" cy="319320"/>
          </xdr14:xfrm>
        </xdr:contentPart>
      </mc:Choice>
      <mc:Fallback xmlns="">
        <xdr:pic>
          <xdr:nvPicPr>
            <xdr:cNvPr id="199" name="Ink 198">
              <a:extLst>
                <a:ext uri="{FF2B5EF4-FFF2-40B4-BE49-F238E27FC236}">
                  <a16:creationId xmlns:a16="http://schemas.microsoft.com/office/drawing/2014/main" id="{AE57A1F1-4D87-B39E-020E-4CD03A748EBC}"/>
                </a:ext>
              </a:extLst>
            </xdr:cNvPr>
            <xdr:cNvPicPr/>
          </xdr:nvPicPr>
          <xdr:blipFill>
            <a:blip xmlns:r="http://schemas.openxmlformats.org/officeDocument/2006/relationships" r:embed="rId14"/>
            <a:stretch>
              <a:fillRect/>
            </a:stretch>
          </xdr:blipFill>
          <xdr:spPr>
            <a:xfrm>
              <a:off x="1743120" y="5503743"/>
              <a:ext cx="390240" cy="331546"/>
            </a:xfrm>
            <a:prstGeom prst="rect">
              <a:avLst/>
            </a:prstGeom>
          </xdr:spPr>
        </xdr:pic>
      </mc:Fallback>
    </mc:AlternateContent>
    <xdr:clientData/>
  </xdr:twoCellAnchor>
  <xdr:twoCellAnchor editAs="oneCell">
    <xdr:from>
      <xdr:col>3</xdr:col>
      <xdr:colOff>22602</xdr:colOff>
      <xdr:row>32</xdr:row>
      <xdr:rowOff>130426</xdr:rowOff>
    </xdr:from>
    <xdr:to>
      <xdr:col>4</xdr:col>
      <xdr:colOff>258376</xdr:colOff>
      <xdr:row>37</xdr:row>
      <xdr:rowOff>73599</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210" name="Ink 209">
              <a:extLst>
                <a:ext uri="{FF2B5EF4-FFF2-40B4-BE49-F238E27FC236}">
                  <a16:creationId xmlns:a16="http://schemas.microsoft.com/office/drawing/2014/main" id="{6EF979A1-5A96-7A0D-585C-520EBA85AD45}"/>
                </a:ext>
              </a:extLst>
            </xdr14:cNvPr>
            <xdr14:cNvContentPartPr/>
          </xdr14:nvContentPartPr>
          <xdr14:nvPr macro=""/>
          <xdr14:xfrm>
            <a:off x="1856520" y="6044456"/>
            <a:ext cx="847080" cy="867240"/>
          </xdr14:xfrm>
        </xdr:contentPart>
      </mc:Choice>
      <mc:Fallback xmlns="">
        <xdr:pic>
          <xdr:nvPicPr>
            <xdr:cNvPr id="210" name="Ink 209">
              <a:extLst>
                <a:ext uri="{FF2B5EF4-FFF2-40B4-BE49-F238E27FC236}">
                  <a16:creationId xmlns:a16="http://schemas.microsoft.com/office/drawing/2014/main" id="{6EF979A1-5A96-7A0D-585C-520EBA85AD45}"/>
                </a:ext>
              </a:extLst>
            </xdr:cNvPr>
            <xdr:cNvPicPr/>
          </xdr:nvPicPr>
          <xdr:blipFill>
            <a:blip xmlns:r="http://schemas.openxmlformats.org/officeDocument/2006/relationships" r:embed="rId16"/>
            <a:stretch>
              <a:fillRect/>
            </a:stretch>
          </xdr:blipFill>
          <xdr:spPr>
            <a:xfrm>
              <a:off x="1850400" y="6038336"/>
              <a:ext cx="859320" cy="879480"/>
            </a:xfrm>
            <a:prstGeom prst="rect">
              <a:avLst/>
            </a:prstGeom>
          </xdr:spPr>
        </xdr:pic>
      </mc:Fallback>
    </mc:AlternateContent>
    <xdr:clientData/>
  </xdr:twoCellAnchor>
  <xdr:twoCellAnchor editAs="oneCell">
    <xdr:from>
      <xdr:col>3</xdr:col>
      <xdr:colOff>575280</xdr:colOff>
      <xdr:row>98</xdr:row>
      <xdr:rowOff>42463</xdr:rowOff>
    </xdr:from>
    <xdr:to>
      <xdr:col>4</xdr:col>
      <xdr:colOff>256560</xdr:colOff>
      <xdr:row>99</xdr:row>
      <xdr:rowOff>100406</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27" name="Ink 226">
              <a:extLst>
                <a:ext uri="{FF2B5EF4-FFF2-40B4-BE49-F238E27FC236}">
                  <a16:creationId xmlns:a16="http://schemas.microsoft.com/office/drawing/2014/main" id="{D8DC9663-E886-86B1-EBE4-2914937E6828}"/>
                </a:ext>
              </a:extLst>
            </xdr14:cNvPr>
            <xdr14:cNvContentPartPr/>
          </xdr14:nvContentPartPr>
          <xdr14:nvPr macro=""/>
          <xdr14:xfrm>
            <a:off x="2404080" y="18178063"/>
            <a:ext cx="290880" cy="243000"/>
          </xdr14:xfrm>
        </xdr:contentPart>
      </mc:Choice>
      <mc:Fallback xmlns="">
        <xdr:pic>
          <xdr:nvPicPr>
            <xdr:cNvPr id="227" name="Ink 226">
              <a:extLst>
                <a:ext uri="{FF2B5EF4-FFF2-40B4-BE49-F238E27FC236}">
                  <a16:creationId xmlns:a16="http://schemas.microsoft.com/office/drawing/2014/main" id="{D8DC9663-E886-86B1-EBE4-2914937E6828}"/>
                </a:ext>
              </a:extLst>
            </xdr:cNvPr>
            <xdr:cNvPicPr/>
          </xdr:nvPicPr>
          <xdr:blipFill>
            <a:blip xmlns:r="http://schemas.openxmlformats.org/officeDocument/2006/relationships" r:embed="rId18"/>
            <a:stretch>
              <a:fillRect/>
            </a:stretch>
          </xdr:blipFill>
          <xdr:spPr>
            <a:xfrm>
              <a:off x="2397960" y="18171952"/>
              <a:ext cx="303120" cy="255222"/>
            </a:xfrm>
            <a:prstGeom prst="rect">
              <a:avLst/>
            </a:prstGeom>
          </xdr:spPr>
        </xdr:pic>
      </mc:Fallback>
    </mc:AlternateContent>
    <xdr:clientData/>
  </xdr:twoCellAnchor>
  <xdr:twoCellAnchor editAs="oneCell">
    <xdr:from>
      <xdr:col>2</xdr:col>
      <xdr:colOff>597519</xdr:colOff>
      <xdr:row>34</xdr:row>
      <xdr:rowOff>152961</xdr:rowOff>
    </xdr:from>
    <xdr:to>
      <xdr:col>3</xdr:col>
      <xdr:colOff>550498</xdr:colOff>
      <xdr:row>35</xdr:row>
      <xdr:rowOff>94535</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228" name="Ink 227">
              <a:extLst>
                <a:ext uri="{FF2B5EF4-FFF2-40B4-BE49-F238E27FC236}">
                  <a16:creationId xmlns:a16="http://schemas.microsoft.com/office/drawing/2014/main" id="{5A2B59F0-CBCD-50F7-7357-A876701D61B1}"/>
                </a:ext>
              </a:extLst>
            </xdr14:cNvPr>
            <xdr14:cNvContentPartPr/>
          </xdr14:nvContentPartPr>
          <xdr14:nvPr macro=""/>
          <xdr14:xfrm>
            <a:off x="1810440" y="6460152"/>
            <a:ext cx="559440" cy="127080"/>
          </xdr14:xfrm>
        </xdr:contentPart>
      </mc:Choice>
      <mc:Fallback xmlns="">
        <xdr:pic>
          <xdr:nvPicPr>
            <xdr:cNvPr id="228" name="Ink 227">
              <a:extLst>
                <a:ext uri="{FF2B5EF4-FFF2-40B4-BE49-F238E27FC236}">
                  <a16:creationId xmlns:a16="http://schemas.microsoft.com/office/drawing/2014/main" id="{5A2B59F0-CBCD-50F7-7357-A876701D61B1}"/>
                </a:ext>
              </a:extLst>
            </xdr:cNvPr>
            <xdr:cNvPicPr/>
          </xdr:nvPicPr>
          <xdr:blipFill>
            <a:blip xmlns:r="http://schemas.openxmlformats.org/officeDocument/2006/relationships" r:embed="rId20"/>
            <a:stretch>
              <a:fillRect/>
            </a:stretch>
          </xdr:blipFill>
          <xdr:spPr>
            <a:xfrm>
              <a:off x="1804320" y="6454032"/>
              <a:ext cx="571680" cy="139320"/>
            </a:xfrm>
            <a:prstGeom prst="rect">
              <a:avLst/>
            </a:prstGeom>
          </xdr:spPr>
        </xdr:pic>
      </mc:Fallback>
    </mc:AlternateContent>
    <xdr:clientData/>
  </xdr:twoCellAnchor>
  <xdr:twoCellAnchor editAs="oneCell">
    <xdr:from>
      <xdr:col>4</xdr:col>
      <xdr:colOff>543797</xdr:colOff>
      <xdr:row>28</xdr:row>
      <xdr:rowOff>125920</xdr:rowOff>
    </xdr:from>
    <xdr:to>
      <xdr:col>6</xdr:col>
      <xdr:colOff>63476</xdr:colOff>
      <xdr:row>36</xdr:row>
      <xdr:rowOff>54155</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231" name="Ink 230">
              <a:extLst>
                <a:ext uri="{FF2B5EF4-FFF2-40B4-BE49-F238E27FC236}">
                  <a16:creationId xmlns:a16="http://schemas.microsoft.com/office/drawing/2014/main" id="{13D1AD09-5C4B-0C7D-BE32-40E2767E8B3B}"/>
                </a:ext>
              </a:extLst>
            </xdr14:cNvPr>
            <xdr14:cNvContentPartPr/>
          </xdr14:nvContentPartPr>
          <xdr14:nvPr macro=""/>
          <xdr14:xfrm>
            <a:off x="2969640" y="5320077"/>
            <a:ext cx="732600" cy="1412280"/>
          </xdr14:xfrm>
        </xdr:contentPart>
      </mc:Choice>
      <mc:Fallback xmlns="">
        <xdr:pic>
          <xdr:nvPicPr>
            <xdr:cNvPr id="231" name="Ink 230">
              <a:extLst>
                <a:ext uri="{FF2B5EF4-FFF2-40B4-BE49-F238E27FC236}">
                  <a16:creationId xmlns:a16="http://schemas.microsoft.com/office/drawing/2014/main" id="{13D1AD09-5C4B-0C7D-BE32-40E2767E8B3B}"/>
                </a:ext>
              </a:extLst>
            </xdr:cNvPr>
            <xdr:cNvPicPr/>
          </xdr:nvPicPr>
          <xdr:blipFill>
            <a:blip xmlns:r="http://schemas.openxmlformats.org/officeDocument/2006/relationships" r:embed="rId22"/>
            <a:stretch>
              <a:fillRect/>
            </a:stretch>
          </xdr:blipFill>
          <xdr:spPr>
            <a:xfrm>
              <a:off x="2963520" y="5313957"/>
              <a:ext cx="744840" cy="1424520"/>
            </a:xfrm>
            <a:prstGeom prst="rect">
              <a:avLst/>
            </a:prstGeom>
          </xdr:spPr>
        </xdr:pic>
      </mc:Fallback>
    </mc:AlternateContent>
    <xdr:clientData/>
  </xdr:twoCellAnchor>
  <xdr:twoCellAnchor editAs="oneCell">
    <xdr:from>
      <xdr:col>11</xdr:col>
      <xdr:colOff>140853</xdr:colOff>
      <xdr:row>38</xdr:row>
      <xdr:rowOff>125179</xdr:rowOff>
    </xdr:from>
    <xdr:to>
      <xdr:col>11</xdr:col>
      <xdr:colOff>388173</xdr:colOff>
      <xdr:row>39</xdr:row>
      <xdr:rowOff>142713</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235" name="Ink 234">
              <a:extLst>
                <a:ext uri="{FF2B5EF4-FFF2-40B4-BE49-F238E27FC236}">
                  <a16:creationId xmlns:a16="http://schemas.microsoft.com/office/drawing/2014/main" id="{6F46D25D-55D5-A2B3-E431-4AD0F6A4C430}"/>
                </a:ext>
              </a:extLst>
            </xdr14:cNvPr>
            <xdr14:cNvContentPartPr/>
          </xdr14:nvContentPartPr>
          <xdr14:nvPr macro=""/>
          <xdr14:xfrm>
            <a:off x="6811920" y="7174392"/>
            <a:ext cx="247320" cy="203040"/>
          </xdr14:xfrm>
        </xdr:contentPart>
      </mc:Choice>
      <mc:Fallback xmlns="">
        <xdr:pic>
          <xdr:nvPicPr>
            <xdr:cNvPr id="235" name="Ink 234">
              <a:extLst>
                <a:ext uri="{FF2B5EF4-FFF2-40B4-BE49-F238E27FC236}">
                  <a16:creationId xmlns:a16="http://schemas.microsoft.com/office/drawing/2014/main" id="{6F46D25D-55D5-A2B3-E431-4AD0F6A4C430}"/>
                </a:ext>
              </a:extLst>
            </xdr:cNvPr>
            <xdr:cNvPicPr/>
          </xdr:nvPicPr>
          <xdr:blipFill>
            <a:blip xmlns:r="http://schemas.openxmlformats.org/officeDocument/2006/relationships" r:embed="rId24"/>
            <a:stretch>
              <a:fillRect/>
            </a:stretch>
          </xdr:blipFill>
          <xdr:spPr>
            <a:xfrm>
              <a:off x="6805800" y="7168272"/>
              <a:ext cx="259560" cy="215280"/>
            </a:xfrm>
            <a:prstGeom prst="rect">
              <a:avLst/>
            </a:prstGeom>
          </xdr:spPr>
        </xdr:pic>
      </mc:Fallback>
    </mc:AlternateContent>
    <xdr:clientData/>
  </xdr:twoCellAnchor>
  <xdr:twoCellAnchor editAs="oneCell">
    <xdr:from>
      <xdr:col>11</xdr:col>
      <xdr:colOff>460893</xdr:colOff>
      <xdr:row>31</xdr:row>
      <xdr:rowOff>63638</xdr:rowOff>
    </xdr:from>
    <xdr:to>
      <xdr:col>16</xdr:col>
      <xdr:colOff>190034</xdr:colOff>
      <xdr:row>39</xdr:row>
      <xdr:rowOff>70713</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250" name="Ink 249">
              <a:extLst>
                <a:ext uri="{FF2B5EF4-FFF2-40B4-BE49-F238E27FC236}">
                  <a16:creationId xmlns:a16="http://schemas.microsoft.com/office/drawing/2014/main" id="{977F362A-783B-84B2-FDDE-F0C0F234B8CD}"/>
                </a:ext>
              </a:extLst>
            </xdr14:cNvPr>
            <xdr14:cNvContentPartPr/>
          </xdr14:nvContentPartPr>
          <xdr14:nvPr macro=""/>
          <xdr14:xfrm>
            <a:off x="7131960" y="5814312"/>
            <a:ext cx="3182400" cy="1491120"/>
          </xdr14:xfrm>
        </xdr:contentPart>
      </mc:Choice>
      <mc:Fallback xmlns="">
        <xdr:pic>
          <xdr:nvPicPr>
            <xdr:cNvPr id="250" name="Ink 249">
              <a:extLst>
                <a:ext uri="{FF2B5EF4-FFF2-40B4-BE49-F238E27FC236}">
                  <a16:creationId xmlns:a16="http://schemas.microsoft.com/office/drawing/2014/main" id="{977F362A-783B-84B2-FDDE-F0C0F234B8CD}"/>
                </a:ext>
              </a:extLst>
            </xdr:cNvPr>
            <xdr:cNvPicPr/>
          </xdr:nvPicPr>
          <xdr:blipFill>
            <a:blip xmlns:r="http://schemas.openxmlformats.org/officeDocument/2006/relationships" r:embed="rId26"/>
            <a:stretch>
              <a:fillRect/>
            </a:stretch>
          </xdr:blipFill>
          <xdr:spPr>
            <a:xfrm>
              <a:off x="7125840" y="5808193"/>
              <a:ext cx="3194640" cy="1503357"/>
            </a:xfrm>
            <a:prstGeom prst="rect">
              <a:avLst/>
            </a:prstGeom>
          </xdr:spPr>
        </xdr:pic>
      </mc:Fallback>
    </mc:AlternateContent>
    <xdr:clientData/>
  </xdr:twoCellAnchor>
  <xdr:twoCellAnchor editAs="oneCell">
    <xdr:from>
      <xdr:col>2</xdr:col>
      <xdr:colOff>394839</xdr:colOff>
      <xdr:row>22</xdr:row>
      <xdr:rowOff>184108</xdr:rowOff>
    </xdr:from>
    <xdr:to>
      <xdr:col>9</xdr:col>
      <xdr:colOff>526494</xdr:colOff>
      <xdr:row>40</xdr:row>
      <xdr:rowOff>70247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51" name="Ink 250">
              <a:extLst>
                <a:ext uri="{FF2B5EF4-FFF2-40B4-BE49-F238E27FC236}">
                  <a16:creationId xmlns:a16="http://schemas.microsoft.com/office/drawing/2014/main" id="{32BF58E4-4FDA-8A98-8157-4AFB214B7E3E}"/>
                </a:ext>
              </a:extLst>
            </xdr14:cNvPr>
            <xdr14:cNvContentPartPr/>
          </xdr14:nvContentPartPr>
          <xdr14:nvPr macro=""/>
          <xdr14:xfrm>
            <a:off x="1607760" y="4265232"/>
            <a:ext cx="4376880" cy="3225240"/>
          </xdr14:xfrm>
        </xdr:contentPart>
      </mc:Choice>
      <mc:Fallback xmlns="">
        <xdr:pic>
          <xdr:nvPicPr>
            <xdr:cNvPr id="251" name="Ink 250">
              <a:extLst>
                <a:ext uri="{FF2B5EF4-FFF2-40B4-BE49-F238E27FC236}">
                  <a16:creationId xmlns:a16="http://schemas.microsoft.com/office/drawing/2014/main" id="{32BF58E4-4FDA-8A98-8157-4AFB214B7E3E}"/>
                </a:ext>
              </a:extLst>
            </xdr:cNvPr>
            <xdr:cNvPicPr/>
          </xdr:nvPicPr>
          <xdr:blipFill>
            <a:blip xmlns:r="http://schemas.openxmlformats.org/officeDocument/2006/relationships" r:embed="rId28"/>
            <a:stretch>
              <a:fillRect/>
            </a:stretch>
          </xdr:blipFill>
          <xdr:spPr>
            <a:xfrm>
              <a:off x="1601640" y="4259112"/>
              <a:ext cx="4389120" cy="3237480"/>
            </a:xfrm>
            <a:prstGeom prst="rect">
              <a:avLst/>
            </a:prstGeom>
          </xdr:spPr>
        </xdr:pic>
      </mc:Fallback>
    </mc:AlternateContent>
    <xdr:clientData/>
  </xdr:twoCellAnchor>
  <xdr:twoCellAnchor editAs="oneCell">
    <xdr:from>
      <xdr:col>3</xdr:col>
      <xdr:colOff>187258</xdr:colOff>
      <xdr:row>25</xdr:row>
      <xdr:rowOff>48432</xdr:rowOff>
    </xdr:from>
    <xdr:to>
      <xdr:col>4</xdr:col>
      <xdr:colOff>529757</xdr:colOff>
      <xdr:row>28</xdr:row>
      <xdr:rowOff>66475</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260" name="Ink 259">
              <a:extLst>
                <a:ext uri="{FF2B5EF4-FFF2-40B4-BE49-F238E27FC236}">
                  <a16:creationId xmlns:a16="http://schemas.microsoft.com/office/drawing/2014/main" id="{9E45A0C3-9052-1694-3293-0C6CA013E648}"/>
                </a:ext>
              </a:extLst>
            </xdr14:cNvPr>
            <xdr14:cNvContentPartPr/>
          </xdr14:nvContentPartPr>
          <xdr14:nvPr macro=""/>
          <xdr14:xfrm>
            <a:off x="2006640" y="4686072"/>
            <a:ext cx="948960" cy="574560"/>
          </xdr14:xfrm>
        </xdr:contentPart>
      </mc:Choice>
      <mc:Fallback xmlns="">
        <xdr:pic>
          <xdr:nvPicPr>
            <xdr:cNvPr id="260" name="Ink 259">
              <a:extLst>
                <a:ext uri="{FF2B5EF4-FFF2-40B4-BE49-F238E27FC236}">
                  <a16:creationId xmlns:a16="http://schemas.microsoft.com/office/drawing/2014/main" id="{9E45A0C3-9052-1694-3293-0C6CA013E648}"/>
                </a:ext>
              </a:extLst>
            </xdr:cNvPr>
            <xdr:cNvPicPr/>
          </xdr:nvPicPr>
          <xdr:blipFill>
            <a:blip xmlns:r="http://schemas.openxmlformats.org/officeDocument/2006/relationships" r:embed="rId30"/>
            <a:stretch>
              <a:fillRect/>
            </a:stretch>
          </xdr:blipFill>
          <xdr:spPr>
            <a:xfrm>
              <a:off x="2000520" y="4679952"/>
              <a:ext cx="961200" cy="586800"/>
            </a:xfrm>
            <a:prstGeom prst="rect">
              <a:avLst/>
            </a:prstGeom>
          </xdr:spPr>
        </xdr:pic>
      </mc:Fallback>
    </mc:AlternateContent>
    <xdr:clientData/>
  </xdr:twoCellAnchor>
  <xdr:twoCellAnchor editAs="oneCell">
    <xdr:from>
      <xdr:col>19</xdr:col>
      <xdr:colOff>9012</xdr:colOff>
      <xdr:row>28</xdr:row>
      <xdr:rowOff>165835</xdr:rowOff>
    </xdr:from>
    <xdr:to>
      <xdr:col>20</xdr:col>
      <xdr:colOff>93391</xdr:colOff>
      <xdr:row>32</xdr:row>
      <xdr:rowOff>116812</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263" name="Ink 262">
              <a:extLst>
                <a:ext uri="{FF2B5EF4-FFF2-40B4-BE49-F238E27FC236}">
                  <a16:creationId xmlns:a16="http://schemas.microsoft.com/office/drawing/2014/main" id="{9292A043-7967-0D23-FB2A-08BEE9DD4426}"/>
                </a:ext>
              </a:extLst>
            </xdr14:cNvPr>
            <xdr14:cNvContentPartPr/>
          </xdr14:nvContentPartPr>
          <xdr14:nvPr macro=""/>
          <xdr14:xfrm>
            <a:off x="11952720" y="5359992"/>
            <a:ext cx="690840" cy="693000"/>
          </xdr14:xfrm>
        </xdr:contentPart>
      </mc:Choice>
      <mc:Fallback xmlns="">
        <xdr:pic>
          <xdr:nvPicPr>
            <xdr:cNvPr id="263" name="Ink 262">
              <a:extLst>
                <a:ext uri="{FF2B5EF4-FFF2-40B4-BE49-F238E27FC236}">
                  <a16:creationId xmlns:a16="http://schemas.microsoft.com/office/drawing/2014/main" id="{9292A043-7967-0D23-FB2A-08BEE9DD4426}"/>
                </a:ext>
              </a:extLst>
            </xdr:cNvPr>
            <xdr:cNvPicPr/>
          </xdr:nvPicPr>
          <xdr:blipFill>
            <a:blip xmlns:r="http://schemas.openxmlformats.org/officeDocument/2006/relationships" r:embed="rId32"/>
            <a:stretch>
              <a:fillRect/>
            </a:stretch>
          </xdr:blipFill>
          <xdr:spPr>
            <a:xfrm>
              <a:off x="11946600" y="5353872"/>
              <a:ext cx="703080" cy="705240"/>
            </a:xfrm>
            <a:prstGeom prst="rect">
              <a:avLst/>
            </a:prstGeom>
          </xdr:spPr>
        </xdr:pic>
      </mc:Fallback>
    </mc:AlternateContent>
    <xdr:clientData/>
  </xdr:twoCellAnchor>
  <xdr:twoCellAnchor editAs="oneCell">
    <xdr:from>
      <xdr:col>16</xdr:col>
      <xdr:colOff>100394</xdr:colOff>
      <xdr:row>30</xdr:row>
      <xdr:rowOff>44663</xdr:rowOff>
    </xdr:from>
    <xdr:to>
      <xdr:col>19</xdr:col>
      <xdr:colOff>177492</xdr:colOff>
      <xdr:row>40</xdr:row>
      <xdr:rowOff>28127</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271" name="Ink 270">
              <a:extLst>
                <a:ext uri="{FF2B5EF4-FFF2-40B4-BE49-F238E27FC236}">
                  <a16:creationId xmlns:a16="http://schemas.microsoft.com/office/drawing/2014/main" id="{A41D9F02-C24D-001A-123E-D145367D5796}"/>
                </a:ext>
              </a:extLst>
            </xdr14:cNvPr>
            <xdr14:cNvContentPartPr/>
          </xdr14:nvContentPartPr>
          <xdr14:nvPr macro=""/>
          <xdr14:xfrm>
            <a:off x="10224720" y="5609832"/>
            <a:ext cx="1896480" cy="1838520"/>
          </xdr14:xfrm>
        </xdr:contentPart>
      </mc:Choice>
      <mc:Fallback xmlns="">
        <xdr:pic>
          <xdr:nvPicPr>
            <xdr:cNvPr id="271" name="Ink 270">
              <a:extLst>
                <a:ext uri="{FF2B5EF4-FFF2-40B4-BE49-F238E27FC236}">
                  <a16:creationId xmlns:a16="http://schemas.microsoft.com/office/drawing/2014/main" id="{A41D9F02-C24D-001A-123E-D145367D5796}"/>
                </a:ext>
              </a:extLst>
            </xdr:cNvPr>
            <xdr:cNvPicPr/>
          </xdr:nvPicPr>
          <xdr:blipFill>
            <a:blip xmlns:r="http://schemas.openxmlformats.org/officeDocument/2006/relationships" r:embed="rId34"/>
            <a:stretch>
              <a:fillRect/>
            </a:stretch>
          </xdr:blipFill>
          <xdr:spPr>
            <a:xfrm>
              <a:off x="10218600" y="5603713"/>
              <a:ext cx="1908720" cy="1850758"/>
            </a:xfrm>
            <a:prstGeom prst="rect">
              <a:avLst/>
            </a:prstGeom>
          </xdr:spPr>
        </xdr:pic>
      </mc:Fallback>
    </mc:AlternateContent>
    <xdr:clientData/>
  </xdr:twoCellAnchor>
  <xdr:twoCellAnchor editAs="oneCell">
    <xdr:from>
      <xdr:col>10</xdr:col>
      <xdr:colOff>445993</xdr:colOff>
      <xdr:row>25</xdr:row>
      <xdr:rowOff>72912</xdr:rowOff>
    </xdr:from>
    <xdr:to>
      <xdr:col>21</xdr:col>
      <xdr:colOff>30171</xdr:colOff>
      <xdr:row>44</xdr:row>
      <xdr:rowOff>124185</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272" name="Ink 271">
              <a:extLst>
                <a:ext uri="{FF2B5EF4-FFF2-40B4-BE49-F238E27FC236}">
                  <a16:creationId xmlns:a16="http://schemas.microsoft.com/office/drawing/2014/main" id="{16F64BF6-5B0D-E76D-CCF3-899CA397D9AB}"/>
                </a:ext>
              </a:extLst>
            </xdr14:cNvPr>
            <xdr14:cNvContentPartPr/>
          </xdr14:nvContentPartPr>
          <xdr14:nvPr macro=""/>
          <xdr14:xfrm>
            <a:off x="6510600" y="4710552"/>
            <a:ext cx="6676200" cy="3575880"/>
          </xdr14:xfrm>
        </xdr:contentPart>
      </mc:Choice>
      <mc:Fallback xmlns="">
        <xdr:pic>
          <xdr:nvPicPr>
            <xdr:cNvPr id="272" name="Ink 271">
              <a:extLst>
                <a:ext uri="{FF2B5EF4-FFF2-40B4-BE49-F238E27FC236}">
                  <a16:creationId xmlns:a16="http://schemas.microsoft.com/office/drawing/2014/main" id="{16F64BF6-5B0D-E76D-CCF3-899CA397D9AB}"/>
                </a:ext>
              </a:extLst>
            </xdr:cNvPr>
            <xdr:cNvPicPr/>
          </xdr:nvPicPr>
          <xdr:blipFill>
            <a:blip xmlns:r="http://schemas.openxmlformats.org/officeDocument/2006/relationships" r:embed="rId36"/>
            <a:stretch>
              <a:fillRect/>
            </a:stretch>
          </xdr:blipFill>
          <xdr:spPr>
            <a:xfrm>
              <a:off x="6504480" y="4704432"/>
              <a:ext cx="6688440" cy="3588120"/>
            </a:xfrm>
            <a:prstGeom prst="rect">
              <a:avLst/>
            </a:prstGeom>
          </xdr:spPr>
        </xdr:pic>
      </mc:Fallback>
    </mc:AlternateContent>
    <xdr:clientData/>
  </xdr:twoCellAnchor>
  <xdr:twoCellAnchor editAs="oneCell">
    <xdr:from>
      <xdr:col>14</xdr:col>
      <xdr:colOff>918871</xdr:colOff>
      <xdr:row>35</xdr:row>
      <xdr:rowOff>171172</xdr:rowOff>
    </xdr:from>
    <xdr:to>
      <xdr:col>15</xdr:col>
      <xdr:colOff>415255</xdr:colOff>
      <xdr:row>37</xdr:row>
      <xdr:rowOff>47481</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273" name="Ink 272">
              <a:extLst>
                <a:ext uri="{FF2B5EF4-FFF2-40B4-BE49-F238E27FC236}">
                  <a16:creationId xmlns:a16="http://schemas.microsoft.com/office/drawing/2014/main" id="{FAD4A5E2-37D6-AB56-F2D2-16A6052434F3}"/>
                </a:ext>
              </a:extLst>
            </xdr14:cNvPr>
            <xdr14:cNvContentPartPr/>
          </xdr14:nvContentPartPr>
          <xdr14:nvPr macro=""/>
          <xdr14:xfrm>
            <a:off x="9409320" y="6663869"/>
            <a:ext cx="523800" cy="247320"/>
          </xdr14:xfrm>
        </xdr:contentPart>
      </mc:Choice>
      <mc:Fallback xmlns="">
        <xdr:pic>
          <xdr:nvPicPr>
            <xdr:cNvPr id="273" name="Ink 272">
              <a:extLst>
                <a:ext uri="{FF2B5EF4-FFF2-40B4-BE49-F238E27FC236}">
                  <a16:creationId xmlns:a16="http://schemas.microsoft.com/office/drawing/2014/main" id="{FAD4A5E2-37D6-AB56-F2D2-16A6052434F3}"/>
                </a:ext>
              </a:extLst>
            </xdr:cNvPr>
            <xdr:cNvPicPr/>
          </xdr:nvPicPr>
          <xdr:blipFill>
            <a:blip xmlns:r="http://schemas.openxmlformats.org/officeDocument/2006/relationships" r:embed="rId38"/>
            <a:stretch>
              <a:fillRect/>
            </a:stretch>
          </xdr:blipFill>
          <xdr:spPr>
            <a:xfrm>
              <a:off x="9403200" y="6657749"/>
              <a:ext cx="536040" cy="259560"/>
            </a:xfrm>
            <a:prstGeom prst="rect">
              <a:avLst/>
            </a:prstGeom>
          </xdr:spPr>
        </xdr:pic>
      </mc:Fallback>
    </mc:AlternateContent>
    <xdr:clientData/>
  </xdr:twoCellAnchor>
  <xdr:twoCellAnchor editAs="oneCell">
    <xdr:from>
      <xdr:col>17</xdr:col>
      <xdr:colOff>28533</xdr:colOff>
      <xdr:row>33</xdr:row>
      <xdr:rowOff>135024</xdr:rowOff>
    </xdr:from>
    <xdr:to>
      <xdr:col>17</xdr:col>
      <xdr:colOff>191613</xdr:colOff>
      <xdr:row>34</xdr:row>
      <xdr:rowOff>43118</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274" name="Ink 273">
              <a:extLst>
                <a:ext uri="{FF2B5EF4-FFF2-40B4-BE49-F238E27FC236}">
                  <a16:creationId xmlns:a16="http://schemas.microsoft.com/office/drawing/2014/main" id="{3BEFFF3C-6EF7-E007-ADEE-EFBFF0327C16}"/>
                </a:ext>
              </a:extLst>
            </xdr14:cNvPr>
            <xdr14:cNvContentPartPr/>
          </xdr14:nvContentPartPr>
          <xdr14:nvPr macro=""/>
          <xdr14:xfrm>
            <a:off x="10759320" y="6256709"/>
            <a:ext cx="163080" cy="93600"/>
          </xdr14:xfrm>
        </xdr:contentPart>
      </mc:Choice>
      <mc:Fallback xmlns="">
        <xdr:pic>
          <xdr:nvPicPr>
            <xdr:cNvPr id="274" name="Ink 273">
              <a:extLst>
                <a:ext uri="{FF2B5EF4-FFF2-40B4-BE49-F238E27FC236}">
                  <a16:creationId xmlns:a16="http://schemas.microsoft.com/office/drawing/2014/main" id="{3BEFFF3C-6EF7-E007-ADEE-EFBFF0327C16}"/>
                </a:ext>
              </a:extLst>
            </xdr:cNvPr>
            <xdr:cNvPicPr/>
          </xdr:nvPicPr>
          <xdr:blipFill>
            <a:blip xmlns:r="http://schemas.openxmlformats.org/officeDocument/2006/relationships" r:embed="rId40"/>
            <a:stretch>
              <a:fillRect/>
            </a:stretch>
          </xdr:blipFill>
          <xdr:spPr>
            <a:xfrm>
              <a:off x="10753200" y="6250589"/>
              <a:ext cx="175320" cy="105840"/>
            </a:xfrm>
            <a:prstGeom prst="rect">
              <a:avLst/>
            </a:prstGeom>
          </xdr:spPr>
        </xdr:pic>
      </mc:Fallback>
    </mc:AlternateContent>
    <xdr:clientData/>
  </xdr:twoCellAnchor>
  <xdr:twoCellAnchor editAs="oneCell">
    <xdr:from>
      <xdr:col>19</xdr:col>
      <xdr:colOff>10092</xdr:colOff>
      <xdr:row>31</xdr:row>
      <xdr:rowOff>32275</xdr:rowOff>
    </xdr:from>
    <xdr:to>
      <xdr:col>19</xdr:col>
      <xdr:colOff>371892</xdr:colOff>
      <xdr:row>32</xdr:row>
      <xdr:rowOff>18849</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275" name="Ink 274">
              <a:extLst>
                <a:ext uri="{FF2B5EF4-FFF2-40B4-BE49-F238E27FC236}">
                  <a16:creationId xmlns:a16="http://schemas.microsoft.com/office/drawing/2014/main" id="{E21A0C0E-7B5A-773B-9A33-0D6F9747AF69}"/>
                </a:ext>
              </a:extLst>
            </xdr14:cNvPr>
            <xdr14:cNvContentPartPr/>
          </xdr14:nvContentPartPr>
          <xdr14:nvPr macro=""/>
          <xdr14:xfrm>
            <a:off x="11953800" y="5782949"/>
            <a:ext cx="361800" cy="172080"/>
          </xdr14:xfrm>
        </xdr:contentPart>
      </mc:Choice>
      <mc:Fallback xmlns="">
        <xdr:pic>
          <xdr:nvPicPr>
            <xdr:cNvPr id="275" name="Ink 274">
              <a:extLst>
                <a:ext uri="{FF2B5EF4-FFF2-40B4-BE49-F238E27FC236}">
                  <a16:creationId xmlns:a16="http://schemas.microsoft.com/office/drawing/2014/main" id="{E21A0C0E-7B5A-773B-9A33-0D6F9747AF69}"/>
                </a:ext>
              </a:extLst>
            </xdr:cNvPr>
            <xdr:cNvPicPr/>
          </xdr:nvPicPr>
          <xdr:blipFill>
            <a:blip xmlns:r="http://schemas.openxmlformats.org/officeDocument/2006/relationships" r:embed="rId42"/>
            <a:stretch>
              <a:fillRect/>
            </a:stretch>
          </xdr:blipFill>
          <xdr:spPr>
            <a:xfrm>
              <a:off x="11947680" y="5776829"/>
              <a:ext cx="374040" cy="184320"/>
            </a:xfrm>
            <a:prstGeom prst="rect">
              <a:avLst/>
            </a:prstGeom>
          </xdr:spPr>
        </xdr:pic>
      </mc:Fallback>
    </mc:AlternateContent>
    <xdr:clientData/>
  </xdr:twoCellAnchor>
  <xdr:twoCellAnchor editAs="oneCell">
    <xdr:from>
      <xdr:col>4</xdr:col>
      <xdr:colOff>18917</xdr:colOff>
      <xdr:row>44</xdr:row>
      <xdr:rowOff>95486</xdr:rowOff>
    </xdr:from>
    <xdr:to>
      <xdr:col>6</xdr:col>
      <xdr:colOff>520316</xdr:colOff>
      <xdr:row>50</xdr:row>
      <xdr:rowOff>141652</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279" name="Ink 278">
              <a:extLst>
                <a:ext uri="{FF2B5EF4-FFF2-40B4-BE49-F238E27FC236}">
                  <a16:creationId xmlns:a16="http://schemas.microsoft.com/office/drawing/2014/main" id="{6892B84D-3D24-73D2-B2D3-D7141D35AF9F}"/>
                </a:ext>
              </a:extLst>
            </xdr14:cNvPr>
            <xdr14:cNvContentPartPr/>
          </xdr14:nvContentPartPr>
          <xdr14:nvPr macro=""/>
          <xdr14:xfrm>
            <a:off x="2444760" y="8257733"/>
            <a:ext cx="1714320" cy="1159200"/>
          </xdr14:xfrm>
        </xdr:contentPart>
      </mc:Choice>
      <mc:Fallback xmlns="">
        <xdr:pic>
          <xdr:nvPicPr>
            <xdr:cNvPr id="279" name="Ink 278">
              <a:extLst>
                <a:ext uri="{FF2B5EF4-FFF2-40B4-BE49-F238E27FC236}">
                  <a16:creationId xmlns:a16="http://schemas.microsoft.com/office/drawing/2014/main" id="{6892B84D-3D24-73D2-B2D3-D7141D35AF9F}"/>
                </a:ext>
              </a:extLst>
            </xdr:cNvPr>
            <xdr:cNvPicPr/>
          </xdr:nvPicPr>
          <xdr:blipFill>
            <a:blip xmlns:r="http://schemas.openxmlformats.org/officeDocument/2006/relationships" r:embed="rId44"/>
            <a:stretch>
              <a:fillRect/>
            </a:stretch>
          </xdr:blipFill>
          <xdr:spPr>
            <a:xfrm>
              <a:off x="2438640" y="8251611"/>
              <a:ext cx="1726560" cy="1171444"/>
            </a:xfrm>
            <a:prstGeom prst="rect">
              <a:avLst/>
            </a:prstGeom>
          </xdr:spPr>
        </xdr:pic>
      </mc:Fallback>
    </mc:AlternateContent>
    <xdr:clientData/>
  </xdr:twoCellAnchor>
  <xdr:twoCellAnchor editAs="oneCell">
    <xdr:from>
      <xdr:col>4</xdr:col>
      <xdr:colOff>349757</xdr:colOff>
      <xdr:row>47</xdr:row>
      <xdr:rowOff>159926</xdr:rowOff>
    </xdr:from>
    <xdr:to>
      <xdr:col>4</xdr:col>
      <xdr:colOff>459197</xdr:colOff>
      <xdr:row>48</xdr:row>
      <xdr:rowOff>25900</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283" name="Ink 282">
              <a:extLst>
                <a:ext uri="{FF2B5EF4-FFF2-40B4-BE49-F238E27FC236}">
                  <a16:creationId xmlns:a16="http://schemas.microsoft.com/office/drawing/2014/main" id="{91E57F9B-3284-D601-2A09-DE55F4BE1DF5}"/>
                </a:ext>
              </a:extLst>
            </xdr14:cNvPr>
            <xdr14:cNvContentPartPr/>
          </xdr14:nvContentPartPr>
          <xdr14:nvPr macro=""/>
          <xdr14:xfrm>
            <a:off x="2775600" y="8878690"/>
            <a:ext cx="109440" cy="51480"/>
          </xdr14:xfrm>
        </xdr:contentPart>
      </mc:Choice>
      <mc:Fallback xmlns="">
        <xdr:pic>
          <xdr:nvPicPr>
            <xdr:cNvPr id="283" name="Ink 282">
              <a:extLst>
                <a:ext uri="{FF2B5EF4-FFF2-40B4-BE49-F238E27FC236}">
                  <a16:creationId xmlns:a16="http://schemas.microsoft.com/office/drawing/2014/main" id="{91E57F9B-3284-D601-2A09-DE55F4BE1DF5}"/>
                </a:ext>
              </a:extLst>
            </xdr:cNvPr>
            <xdr:cNvPicPr/>
          </xdr:nvPicPr>
          <xdr:blipFill>
            <a:blip xmlns:r="http://schemas.openxmlformats.org/officeDocument/2006/relationships" r:embed="rId46"/>
            <a:stretch>
              <a:fillRect/>
            </a:stretch>
          </xdr:blipFill>
          <xdr:spPr>
            <a:xfrm>
              <a:off x="2769480" y="8872570"/>
              <a:ext cx="121680" cy="63720"/>
            </a:xfrm>
            <a:prstGeom prst="rect">
              <a:avLst/>
            </a:prstGeom>
          </xdr:spPr>
        </xdr:pic>
      </mc:Fallback>
    </mc:AlternateContent>
    <xdr:clientData/>
  </xdr:twoCellAnchor>
  <xdr:twoCellAnchor editAs="oneCell">
    <xdr:from>
      <xdr:col>16</xdr:col>
      <xdr:colOff>435194</xdr:colOff>
      <xdr:row>67</xdr:row>
      <xdr:rowOff>107328</xdr:rowOff>
    </xdr:from>
    <xdr:to>
      <xdr:col>16</xdr:col>
      <xdr:colOff>559394</xdr:colOff>
      <xdr:row>70</xdr:row>
      <xdr:rowOff>14491</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357" name="Ink 356">
              <a:extLst>
                <a:ext uri="{FF2B5EF4-FFF2-40B4-BE49-F238E27FC236}">
                  <a16:creationId xmlns:a16="http://schemas.microsoft.com/office/drawing/2014/main" id="{D6DB2054-BC09-D122-C856-15028F948413}"/>
                </a:ext>
              </a:extLst>
            </xdr14:cNvPr>
            <xdr14:cNvContentPartPr/>
          </xdr14:nvContentPartPr>
          <xdr14:nvPr macro=""/>
          <xdr14:xfrm>
            <a:off x="10559520" y="12536204"/>
            <a:ext cx="124200" cy="463680"/>
          </xdr14:xfrm>
        </xdr:contentPart>
      </mc:Choice>
      <mc:Fallback xmlns="">
        <xdr:pic>
          <xdr:nvPicPr>
            <xdr:cNvPr id="357" name="Ink 356">
              <a:extLst>
                <a:ext uri="{FF2B5EF4-FFF2-40B4-BE49-F238E27FC236}">
                  <a16:creationId xmlns:a16="http://schemas.microsoft.com/office/drawing/2014/main" id="{D6DB2054-BC09-D122-C856-15028F948413}"/>
                </a:ext>
              </a:extLst>
            </xdr:cNvPr>
            <xdr:cNvPicPr/>
          </xdr:nvPicPr>
          <xdr:blipFill>
            <a:blip xmlns:r="http://schemas.openxmlformats.org/officeDocument/2006/relationships" r:embed="rId48"/>
            <a:stretch>
              <a:fillRect/>
            </a:stretch>
          </xdr:blipFill>
          <xdr:spPr>
            <a:xfrm>
              <a:off x="10553400" y="12530084"/>
              <a:ext cx="136440" cy="475920"/>
            </a:xfrm>
            <a:prstGeom prst="rect">
              <a:avLst/>
            </a:prstGeom>
          </xdr:spPr>
        </xdr:pic>
      </mc:Fallback>
    </mc:AlternateContent>
    <xdr:clientData/>
  </xdr:twoCellAnchor>
  <xdr:twoCellAnchor editAs="oneCell">
    <xdr:from>
      <xdr:col>1</xdr:col>
      <xdr:colOff>349339</xdr:colOff>
      <xdr:row>54</xdr:row>
      <xdr:rowOff>62621</xdr:rowOff>
    </xdr:from>
    <xdr:to>
      <xdr:col>3</xdr:col>
      <xdr:colOff>478138</xdr:colOff>
      <xdr:row>55</xdr:row>
      <xdr:rowOff>22555</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370" name="Ink 369">
              <a:extLst>
                <a:ext uri="{FF2B5EF4-FFF2-40B4-BE49-F238E27FC236}">
                  <a16:creationId xmlns:a16="http://schemas.microsoft.com/office/drawing/2014/main" id="{C974B4B1-39BE-687A-9C88-C94DE477C773}"/>
                </a:ext>
              </a:extLst>
            </xdr14:cNvPr>
            <xdr14:cNvContentPartPr/>
          </xdr14:nvContentPartPr>
          <xdr14:nvPr macro=""/>
          <xdr14:xfrm>
            <a:off x="955800" y="10079924"/>
            <a:ext cx="1341720" cy="145440"/>
          </xdr14:xfrm>
        </xdr:contentPart>
      </mc:Choice>
      <mc:Fallback xmlns="">
        <xdr:pic>
          <xdr:nvPicPr>
            <xdr:cNvPr id="370" name="Ink 369">
              <a:extLst>
                <a:ext uri="{FF2B5EF4-FFF2-40B4-BE49-F238E27FC236}">
                  <a16:creationId xmlns:a16="http://schemas.microsoft.com/office/drawing/2014/main" id="{C974B4B1-39BE-687A-9C88-C94DE477C773}"/>
                </a:ext>
              </a:extLst>
            </xdr:cNvPr>
            <xdr:cNvPicPr/>
          </xdr:nvPicPr>
          <xdr:blipFill>
            <a:blip xmlns:r="http://schemas.openxmlformats.org/officeDocument/2006/relationships" r:embed="rId50"/>
            <a:stretch>
              <a:fillRect/>
            </a:stretch>
          </xdr:blipFill>
          <xdr:spPr>
            <a:xfrm>
              <a:off x="949682" y="10073819"/>
              <a:ext cx="1353957" cy="157650"/>
            </a:xfrm>
            <a:prstGeom prst="rect">
              <a:avLst/>
            </a:prstGeom>
          </xdr:spPr>
        </xdr:pic>
      </mc:Fallback>
    </mc:AlternateContent>
    <xdr:clientData/>
  </xdr:twoCellAnchor>
  <xdr:twoCellAnchor editAs="oneCell">
    <xdr:from>
      <xdr:col>9</xdr:col>
      <xdr:colOff>21054</xdr:colOff>
      <xdr:row>47</xdr:row>
      <xdr:rowOff>78120</xdr:rowOff>
    </xdr:from>
    <xdr:to>
      <xdr:col>11</xdr:col>
      <xdr:colOff>136893</xdr:colOff>
      <xdr:row>52</xdr:row>
      <xdr:rowOff>129072</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380" name="Ink 379">
              <a:extLst>
                <a:ext uri="{FF2B5EF4-FFF2-40B4-BE49-F238E27FC236}">
                  <a16:creationId xmlns:a16="http://schemas.microsoft.com/office/drawing/2014/main" id="{4DCD8E19-C1B0-C225-0C88-6602B9E0A30A}"/>
                </a:ext>
              </a:extLst>
            </xdr14:cNvPr>
            <xdr14:cNvContentPartPr/>
          </xdr14:nvContentPartPr>
          <xdr14:nvPr macro=""/>
          <xdr14:xfrm>
            <a:off x="5479200" y="8796884"/>
            <a:ext cx="1328760" cy="978480"/>
          </xdr14:xfrm>
        </xdr:contentPart>
      </mc:Choice>
      <mc:Fallback xmlns="">
        <xdr:pic>
          <xdr:nvPicPr>
            <xdr:cNvPr id="380" name="Ink 379">
              <a:extLst>
                <a:ext uri="{FF2B5EF4-FFF2-40B4-BE49-F238E27FC236}">
                  <a16:creationId xmlns:a16="http://schemas.microsoft.com/office/drawing/2014/main" id="{4DCD8E19-C1B0-C225-0C88-6602B9E0A30A}"/>
                </a:ext>
              </a:extLst>
            </xdr:cNvPr>
            <xdr:cNvPicPr/>
          </xdr:nvPicPr>
          <xdr:blipFill>
            <a:blip xmlns:r="http://schemas.openxmlformats.org/officeDocument/2006/relationships" r:embed="rId52"/>
            <a:stretch>
              <a:fillRect/>
            </a:stretch>
          </xdr:blipFill>
          <xdr:spPr>
            <a:xfrm>
              <a:off x="5473080" y="8790762"/>
              <a:ext cx="1341000" cy="990725"/>
            </a:xfrm>
            <a:prstGeom prst="rect">
              <a:avLst/>
            </a:prstGeom>
          </xdr:spPr>
        </xdr:pic>
      </mc:Fallback>
    </mc:AlternateContent>
    <xdr:clientData/>
  </xdr:twoCellAnchor>
  <xdr:twoCellAnchor editAs="oneCell">
    <xdr:from>
      <xdr:col>1</xdr:col>
      <xdr:colOff>225859</xdr:colOff>
      <xdr:row>59</xdr:row>
      <xdr:rowOff>118253</xdr:rowOff>
    </xdr:from>
    <xdr:to>
      <xdr:col>3</xdr:col>
      <xdr:colOff>207778</xdr:colOff>
      <xdr:row>61</xdr:row>
      <xdr:rowOff>24801</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383" name="Ink 382">
              <a:extLst>
                <a:ext uri="{FF2B5EF4-FFF2-40B4-BE49-F238E27FC236}">
                  <a16:creationId xmlns:a16="http://schemas.microsoft.com/office/drawing/2014/main" id="{59A9CB75-BC59-18EE-4D4F-406E1686F78C}"/>
                </a:ext>
              </a:extLst>
            </xdr14:cNvPr>
            <xdr14:cNvContentPartPr/>
          </xdr14:nvContentPartPr>
          <xdr14:nvPr macro=""/>
          <xdr14:xfrm>
            <a:off x="832320" y="11063084"/>
            <a:ext cx="1194840" cy="277560"/>
          </xdr14:xfrm>
        </xdr:contentPart>
      </mc:Choice>
      <mc:Fallback xmlns="">
        <xdr:pic>
          <xdr:nvPicPr>
            <xdr:cNvPr id="383" name="Ink 382">
              <a:extLst>
                <a:ext uri="{FF2B5EF4-FFF2-40B4-BE49-F238E27FC236}">
                  <a16:creationId xmlns:a16="http://schemas.microsoft.com/office/drawing/2014/main" id="{59A9CB75-BC59-18EE-4D4F-406E1686F78C}"/>
                </a:ext>
              </a:extLst>
            </xdr:cNvPr>
            <xdr:cNvPicPr/>
          </xdr:nvPicPr>
          <xdr:blipFill>
            <a:blip xmlns:r="http://schemas.openxmlformats.org/officeDocument/2006/relationships" r:embed="rId54"/>
            <a:stretch>
              <a:fillRect/>
            </a:stretch>
          </xdr:blipFill>
          <xdr:spPr>
            <a:xfrm>
              <a:off x="826202" y="11056964"/>
              <a:ext cx="1207076" cy="289800"/>
            </a:xfrm>
            <a:prstGeom prst="rect">
              <a:avLst/>
            </a:prstGeom>
          </xdr:spPr>
        </xdr:pic>
      </mc:Fallback>
    </mc:AlternateContent>
    <xdr:clientData/>
  </xdr:twoCellAnchor>
  <xdr:twoCellAnchor editAs="oneCell">
    <xdr:from>
      <xdr:col>5</xdr:col>
      <xdr:colOff>197257</xdr:colOff>
      <xdr:row>54</xdr:row>
      <xdr:rowOff>76661</xdr:rowOff>
    </xdr:from>
    <xdr:to>
      <xdr:col>6</xdr:col>
      <xdr:colOff>287036</xdr:colOff>
      <xdr:row>57</xdr:row>
      <xdr:rowOff>70584</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384" name="Ink 383">
              <a:extLst>
                <a:ext uri="{FF2B5EF4-FFF2-40B4-BE49-F238E27FC236}">
                  <a16:creationId xmlns:a16="http://schemas.microsoft.com/office/drawing/2014/main" id="{B12C5EF0-44B2-5E90-D841-073F1DF2DD65}"/>
                </a:ext>
              </a:extLst>
            </xdr14:cNvPr>
            <xdr14:cNvContentPartPr/>
          </xdr14:nvContentPartPr>
          <xdr14:nvPr macro=""/>
          <xdr14:xfrm>
            <a:off x="3229560" y="10093964"/>
            <a:ext cx="696240" cy="550440"/>
          </xdr14:xfrm>
        </xdr:contentPart>
      </mc:Choice>
      <mc:Fallback xmlns="">
        <xdr:pic>
          <xdr:nvPicPr>
            <xdr:cNvPr id="384" name="Ink 383">
              <a:extLst>
                <a:ext uri="{FF2B5EF4-FFF2-40B4-BE49-F238E27FC236}">
                  <a16:creationId xmlns:a16="http://schemas.microsoft.com/office/drawing/2014/main" id="{B12C5EF0-44B2-5E90-D841-073F1DF2DD65}"/>
                </a:ext>
              </a:extLst>
            </xdr:cNvPr>
            <xdr:cNvPicPr/>
          </xdr:nvPicPr>
          <xdr:blipFill>
            <a:blip xmlns:r="http://schemas.openxmlformats.org/officeDocument/2006/relationships" r:embed="rId56"/>
            <a:stretch>
              <a:fillRect/>
            </a:stretch>
          </xdr:blipFill>
          <xdr:spPr>
            <a:xfrm>
              <a:off x="3223440" y="10087844"/>
              <a:ext cx="708480" cy="562680"/>
            </a:xfrm>
            <a:prstGeom prst="rect">
              <a:avLst/>
            </a:prstGeom>
          </xdr:spPr>
        </xdr:pic>
      </mc:Fallback>
    </mc:AlternateContent>
    <xdr:clientData/>
  </xdr:twoCellAnchor>
  <xdr:twoCellAnchor editAs="oneCell">
    <xdr:from>
      <xdr:col>0</xdr:col>
      <xdr:colOff>492480</xdr:colOff>
      <xdr:row>49</xdr:row>
      <xdr:rowOff>118632</xdr:rowOff>
    </xdr:from>
    <xdr:to>
      <xdr:col>9</xdr:col>
      <xdr:colOff>210414</xdr:colOff>
      <xdr:row>72</xdr:row>
      <xdr:rowOff>166560</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390" name="Ink 389">
              <a:extLst>
                <a:ext uri="{FF2B5EF4-FFF2-40B4-BE49-F238E27FC236}">
                  <a16:creationId xmlns:a16="http://schemas.microsoft.com/office/drawing/2014/main" id="{FDB5C98D-7854-717F-5A7E-5772CED6218E}"/>
                </a:ext>
              </a:extLst>
            </xdr14:cNvPr>
            <xdr14:cNvContentPartPr/>
          </xdr14:nvContentPartPr>
          <xdr14:nvPr macro=""/>
          <xdr14:xfrm>
            <a:off x="492480" y="9208407"/>
            <a:ext cx="5176080" cy="4314557"/>
          </xdr14:xfrm>
        </xdr:contentPart>
      </mc:Choice>
      <mc:Fallback xmlns="">
        <xdr:pic>
          <xdr:nvPicPr>
            <xdr:cNvPr id="390" name="Ink 389">
              <a:extLst>
                <a:ext uri="{FF2B5EF4-FFF2-40B4-BE49-F238E27FC236}">
                  <a16:creationId xmlns:a16="http://schemas.microsoft.com/office/drawing/2014/main" id="{FDB5C98D-7854-717F-5A7E-5772CED6218E}"/>
                </a:ext>
              </a:extLst>
            </xdr:cNvPr>
            <xdr:cNvPicPr/>
          </xdr:nvPicPr>
          <xdr:blipFill>
            <a:blip xmlns:r="http://schemas.openxmlformats.org/officeDocument/2006/relationships" r:embed="rId58"/>
            <a:stretch>
              <a:fillRect/>
            </a:stretch>
          </xdr:blipFill>
          <xdr:spPr>
            <a:xfrm>
              <a:off x="486360" y="9202287"/>
              <a:ext cx="5188320" cy="4326797"/>
            </a:xfrm>
            <a:prstGeom prst="rect">
              <a:avLst/>
            </a:prstGeom>
          </xdr:spPr>
        </xdr:pic>
      </mc:Fallback>
    </mc:AlternateContent>
    <xdr:clientData/>
  </xdr:twoCellAnchor>
  <xdr:twoCellAnchor editAs="oneCell">
    <xdr:from>
      <xdr:col>1</xdr:col>
      <xdr:colOff>478939</xdr:colOff>
      <xdr:row>62</xdr:row>
      <xdr:rowOff>157853</xdr:rowOff>
    </xdr:from>
    <xdr:to>
      <xdr:col>6</xdr:col>
      <xdr:colOff>338876</xdr:colOff>
      <xdr:row>67</xdr:row>
      <xdr:rowOff>121325</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394" name="Ink 393">
              <a:extLst>
                <a:ext uri="{FF2B5EF4-FFF2-40B4-BE49-F238E27FC236}">
                  <a16:creationId xmlns:a16="http://schemas.microsoft.com/office/drawing/2014/main" id="{5C56DC42-5EF8-8C03-86C1-F654B6A41A5C}"/>
                </a:ext>
              </a:extLst>
            </xdr14:cNvPr>
            <xdr14:cNvContentPartPr/>
          </xdr14:nvContentPartPr>
          <xdr14:nvPr macro=""/>
          <xdr14:xfrm>
            <a:off x="1085400" y="11659201"/>
            <a:ext cx="2892240" cy="891000"/>
          </xdr14:xfrm>
        </xdr:contentPart>
      </mc:Choice>
      <mc:Fallback xmlns="">
        <xdr:pic>
          <xdr:nvPicPr>
            <xdr:cNvPr id="394" name="Ink 393">
              <a:extLst>
                <a:ext uri="{FF2B5EF4-FFF2-40B4-BE49-F238E27FC236}">
                  <a16:creationId xmlns:a16="http://schemas.microsoft.com/office/drawing/2014/main" id="{5C56DC42-5EF8-8C03-86C1-F654B6A41A5C}"/>
                </a:ext>
              </a:extLst>
            </xdr:cNvPr>
            <xdr:cNvPicPr/>
          </xdr:nvPicPr>
          <xdr:blipFill>
            <a:blip xmlns:r="http://schemas.openxmlformats.org/officeDocument/2006/relationships" r:embed="rId60"/>
            <a:stretch>
              <a:fillRect/>
            </a:stretch>
          </xdr:blipFill>
          <xdr:spPr>
            <a:xfrm>
              <a:off x="1079280" y="11653081"/>
              <a:ext cx="2904480" cy="903240"/>
            </a:xfrm>
            <a:prstGeom prst="rect">
              <a:avLst/>
            </a:prstGeom>
          </xdr:spPr>
        </xdr:pic>
      </mc:Fallback>
    </mc:AlternateContent>
    <xdr:clientData/>
  </xdr:twoCellAnchor>
  <xdr:twoCellAnchor editAs="oneCell">
    <xdr:from>
      <xdr:col>1</xdr:col>
      <xdr:colOff>547339</xdr:colOff>
      <xdr:row>66</xdr:row>
      <xdr:rowOff>129710</xdr:rowOff>
    </xdr:from>
    <xdr:to>
      <xdr:col>3</xdr:col>
      <xdr:colOff>500098</xdr:colOff>
      <xdr:row>68</xdr:row>
      <xdr:rowOff>50659</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398" name="Ink 397">
              <a:extLst>
                <a:ext uri="{FF2B5EF4-FFF2-40B4-BE49-F238E27FC236}">
                  <a16:creationId xmlns:a16="http://schemas.microsoft.com/office/drawing/2014/main" id="{2C284C23-E219-9E8A-DE5F-E06746C3F728}"/>
                </a:ext>
              </a:extLst>
            </xdr14:cNvPr>
            <xdr14:cNvContentPartPr/>
          </xdr14:nvContentPartPr>
          <xdr14:nvPr macro=""/>
          <xdr14:xfrm>
            <a:off x="1153800" y="12373081"/>
            <a:ext cx="1165680" cy="291960"/>
          </xdr14:xfrm>
        </xdr:contentPart>
      </mc:Choice>
      <mc:Fallback xmlns="">
        <xdr:pic>
          <xdr:nvPicPr>
            <xdr:cNvPr id="398" name="Ink 397">
              <a:extLst>
                <a:ext uri="{FF2B5EF4-FFF2-40B4-BE49-F238E27FC236}">
                  <a16:creationId xmlns:a16="http://schemas.microsoft.com/office/drawing/2014/main" id="{2C284C23-E219-9E8A-DE5F-E06746C3F728}"/>
                </a:ext>
              </a:extLst>
            </xdr:cNvPr>
            <xdr:cNvPicPr/>
          </xdr:nvPicPr>
          <xdr:blipFill>
            <a:blip xmlns:r="http://schemas.openxmlformats.org/officeDocument/2006/relationships" r:embed="rId62"/>
            <a:stretch>
              <a:fillRect/>
            </a:stretch>
          </xdr:blipFill>
          <xdr:spPr>
            <a:xfrm>
              <a:off x="1147680" y="12366961"/>
              <a:ext cx="1177920" cy="304200"/>
            </a:xfrm>
            <a:prstGeom prst="rect">
              <a:avLst/>
            </a:prstGeom>
          </xdr:spPr>
        </xdr:pic>
      </mc:Fallback>
    </mc:AlternateContent>
    <xdr:clientData/>
  </xdr:twoCellAnchor>
  <xdr:twoCellAnchor editAs="oneCell">
    <xdr:from>
      <xdr:col>2</xdr:col>
      <xdr:colOff>269199</xdr:colOff>
      <xdr:row>71</xdr:row>
      <xdr:rowOff>64022</xdr:rowOff>
    </xdr:from>
    <xdr:to>
      <xdr:col>4</xdr:col>
      <xdr:colOff>265517</xdr:colOff>
      <xdr:row>73</xdr:row>
      <xdr:rowOff>40051</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401" name="Ink 400">
              <a:extLst>
                <a:ext uri="{FF2B5EF4-FFF2-40B4-BE49-F238E27FC236}">
                  <a16:creationId xmlns:a16="http://schemas.microsoft.com/office/drawing/2014/main" id="{5FE5DCC5-321B-10BF-ED0A-A56534CF0A2E}"/>
                </a:ext>
              </a:extLst>
            </xdr14:cNvPr>
            <xdr14:cNvContentPartPr/>
          </xdr14:nvContentPartPr>
          <xdr14:nvPr macro=""/>
          <xdr14:xfrm>
            <a:off x="1482120" y="13234921"/>
            <a:ext cx="1209240" cy="347040"/>
          </xdr14:xfrm>
        </xdr:contentPart>
      </mc:Choice>
      <mc:Fallback xmlns="">
        <xdr:pic>
          <xdr:nvPicPr>
            <xdr:cNvPr id="401" name="Ink 400">
              <a:extLst>
                <a:ext uri="{FF2B5EF4-FFF2-40B4-BE49-F238E27FC236}">
                  <a16:creationId xmlns:a16="http://schemas.microsoft.com/office/drawing/2014/main" id="{5FE5DCC5-321B-10BF-ED0A-A56534CF0A2E}"/>
                </a:ext>
              </a:extLst>
            </xdr:cNvPr>
            <xdr:cNvPicPr/>
          </xdr:nvPicPr>
          <xdr:blipFill>
            <a:blip xmlns:r="http://schemas.openxmlformats.org/officeDocument/2006/relationships" r:embed="rId64"/>
            <a:stretch>
              <a:fillRect/>
            </a:stretch>
          </xdr:blipFill>
          <xdr:spPr>
            <a:xfrm>
              <a:off x="1476002" y="13228807"/>
              <a:ext cx="1221476" cy="359267"/>
            </a:xfrm>
            <a:prstGeom prst="rect">
              <a:avLst/>
            </a:prstGeom>
          </xdr:spPr>
        </xdr:pic>
      </mc:Fallback>
    </mc:AlternateContent>
    <xdr:clientData/>
  </xdr:twoCellAnchor>
  <xdr:twoCellAnchor editAs="oneCell">
    <xdr:from>
      <xdr:col>2</xdr:col>
      <xdr:colOff>268119</xdr:colOff>
      <xdr:row>66</xdr:row>
      <xdr:rowOff>74630</xdr:rowOff>
    </xdr:from>
    <xdr:to>
      <xdr:col>6</xdr:col>
      <xdr:colOff>428156</xdr:colOff>
      <xdr:row>72</xdr:row>
      <xdr:rowOff>164357</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405" name="Ink 404">
              <a:extLst>
                <a:ext uri="{FF2B5EF4-FFF2-40B4-BE49-F238E27FC236}">
                  <a16:creationId xmlns:a16="http://schemas.microsoft.com/office/drawing/2014/main" id="{779069A5-1792-D94F-6662-D0BC45F06C48}"/>
                </a:ext>
              </a:extLst>
            </xdr14:cNvPr>
            <xdr14:cNvContentPartPr/>
          </xdr14:nvContentPartPr>
          <xdr14:nvPr macro=""/>
          <xdr14:xfrm>
            <a:off x="1481040" y="12318001"/>
            <a:ext cx="2585880" cy="1202760"/>
          </xdr14:xfrm>
        </xdr:contentPart>
      </mc:Choice>
      <mc:Fallback xmlns="">
        <xdr:pic>
          <xdr:nvPicPr>
            <xdr:cNvPr id="405" name="Ink 404">
              <a:extLst>
                <a:ext uri="{FF2B5EF4-FFF2-40B4-BE49-F238E27FC236}">
                  <a16:creationId xmlns:a16="http://schemas.microsoft.com/office/drawing/2014/main" id="{779069A5-1792-D94F-6662-D0BC45F06C48}"/>
                </a:ext>
              </a:extLst>
            </xdr:cNvPr>
            <xdr:cNvPicPr/>
          </xdr:nvPicPr>
          <xdr:blipFill>
            <a:blip xmlns:r="http://schemas.openxmlformats.org/officeDocument/2006/relationships" r:embed="rId66"/>
            <a:stretch>
              <a:fillRect/>
            </a:stretch>
          </xdr:blipFill>
          <xdr:spPr>
            <a:xfrm>
              <a:off x="1474920" y="12311881"/>
              <a:ext cx="2598120" cy="1215000"/>
            </a:xfrm>
            <a:prstGeom prst="rect">
              <a:avLst/>
            </a:prstGeom>
          </xdr:spPr>
        </xdr:pic>
      </mc:Fallback>
    </mc:AlternateContent>
    <xdr:clientData/>
  </xdr:twoCellAnchor>
  <xdr:twoCellAnchor editAs="oneCell">
    <xdr:from>
      <xdr:col>2</xdr:col>
      <xdr:colOff>261999</xdr:colOff>
      <xdr:row>70</xdr:row>
      <xdr:rowOff>168888</xdr:rowOff>
    </xdr:from>
    <xdr:to>
      <xdr:col>4</xdr:col>
      <xdr:colOff>305837</xdr:colOff>
      <xdr:row>73</xdr:row>
      <xdr:rowOff>9451</xdr:rowOff>
    </xdr:to>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408" name="Ink 407">
              <a:extLst>
                <a:ext uri="{FF2B5EF4-FFF2-40B4-BE49-F238E27FC236}">
                  <a16:creationId xmlns:a16="http://schemas.microsoft.com/office/drawing/2014/main" id="{D921E0F7-8149-97DB-4468-9743E91D1A47}"/>
                </a:ext>
              </a:extLst>
            </xdr14:cNvPr>
            <xdr14:cNvContentPartPr/>
          </xdr14:nvContentPartPr>
          <xdr14:nvPr macro=""/>
          <xdr14:xfrm>
            <a:off x="1474920" y="13154281"/>
            <a:ext cx="1256760" cy="397080"/>
          </xdr14:xfrm>
        </xdr:contentPart>
      </mc:Choice>
      <mc:Fallback xmlns="">
        <xdr:pic>
          <xdr:nvPicPr>
            <xdr:cNvPr id="408" name="Ink 407">
              <a:extLst>
                <a:ext uri="{FF2B5EF4-FFF2-40B4-BE49-F238E27FC236}">
                  <a16:creationId xmlns:a16="http://schemas.microsoft.com/office/drawing/2014/main" id="{D921E0F7-8149-97DB-4468-9743E91D1A47}"/>
                </a:ext>
              </a:extLst>
            </xdr:cNvPr>
            <xdr:cNvPicPr/>
          </xdr:nvPicPr>
          <xdr:blipFill>
            <a:blip xmlns:r="http://schemas.openxmlformats.org/officeDocument/2006/relationships" r:embed="rId68"/>
            <a:stretch>
              <a:fillRect/>
            </a:stretch>
          </xdr:blipFill>
          <xdr:spPr>
            <a:xfrm>
              <a:off x="1468800" y="13148155"/>
              <a:ext cx="1269000" cy="409331"/>
            </a:xfrm>
            <a:prstGeom prst="rect">
              <a:avLst/>
            </a:prstGeom>
          </xdr:spPr>
        </xdr:pic>
      </mc:Fallback>
    </mc:AlternateContent>
    <xdr:clientData/>
  </xdr:twoCellAnchor>
  <xdr:twoCellAnchor editAs="oneCell">
    <xdr:from>
      <xdr:col>12</xdr:col>
      <xdr:colOff>513232</xdr:colOff>
      <xdr:row>53</xdr:row>
      <xdr:rowOff>45446</xdr:rowOff>
    </xdr:from>
    <xdr:to>
      <xdr:col>14</xdr:col>
      <xdr:colOff>750391</xdr:colOff>
      <xdr:row>55</xdr:row>
      <xdr:rowOff>1315</xdr:rowOff>
    </xdr:to>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411" name="Ink 410">
              <a:extLst>
                <a:ext uri="{FF2B5EF4-FFF2-40B4-BE49-F238E27FC236}">
                  <a16:creationId xmlns:a16="http://schemas.microsoft.com/office/drawing/2014/main" id="{3A21EA37-9937-C4B4-A996-208404D15754}"/>
                </a:ext>
              </a:extLst>
            </xdr14:cNvPr>
            <xdr14:cNvContentPartPr/>
          </xdr14:nvContentPartPr>
          <xdr14:nvPr macro=""/>
          <xdr14:xfrm>
            <a:off x="7790760" y="9877244"/>
            <a:ext cx="1450080" cy="326880"/>
          </xdr14:xfrm>
        </xdr:contentPart>
      </mc:Choice>
      <mc:Fallback xmlns="">
        <xdr:pic>
          <xdr:nvPicPr>
            <xdr:cNvPr id="411" name="Ink 410">
              <a:extLst>
                <a:ext uri="{FF2B5EF4-FFF2-40B4-BE49-F238E27FC236}">
                  <a16:creationId xmlns:a16="http://schemas.microsoft.com/office/drawing/2014/main" id="{3A21EA37-9937-C4B4-A996-208404D15754}"/>
                </a:ext>
              </a:extLst>
            </xdr:cNvPr>
            <xdr:cNvPicPr/>
          </xdr:nvPicPr>
          <xdr:blipFill>
            <a:blip xmlns:r="http://schemas.openxmlformats.org/officeDocument/2006/relationships" r:embed="rId70"/>
            <a:stretch>
              <a:fillRect/>
            </a:stretch>
          </xdr:blipFill>
          <xdr:spPr>
            <a:xfrm>
              <a:off x="7784640" y="9871124"/>
              <a:ext cx="1462320" cy="339120"/>
            </a:xfrm>
            <a:prstGeom prst="rect">
              <a:avLst/>
            </a:prstGeom>
          </xdr:spPr>
        </xdr:pic>
      </mc:Fallback>
    </mc:AlternateContent>
    <xdr:clientData/>
  </xdr:twoCellAnchor>
  <xdr:twoCellAnchor editAs="oneCell">
    <xdr:from>
      <xdr:col>12</xdr:col>
      <xdr:colOff>553912</xdr:colOff>
      <xdr:row>53</xdr:row>
      <xdr:rowOff>120326</xdr:rowOff>
    </xdr:from>
    <xdr:to>
      <xdr:col>14</xdr:col>
      <xdr:colOff>687391</xdr:colOff>
      <xdr:row>55</xdr:row>
      <xdr:rowOff>27235</xdr:rowOff>
    </xdr:to>
    <mc:AlternateContent xmlns:mc="http://schemas.openxmlformats.org/markup-compatibility/2006" xmlns:xdr14="http://schemas.microsoft.com/office/excel/2010/spreadsheetDrawing">
      <mc:Choice Requires="xdr14">
        <xdr:contentPart xmlns:r="http://schemas.openxmlformats.org/officeDocument/2006/relationships" r:id="rId71">
          <xdr14:nvContentPartPr>
            <xdr14:cNvPr id="414" name="Ink 413">
              <a:extLst>
                <a:ext uri="{FF2B5EF4-FFF2-40B4-BE49-F238E27FC236}">
                  <a16:creationId xmlns:a16="http://schemas.microsoft.com/office/drawing/2014/main" id="{710FC77D-11DA-256D-60A0-39FBFB9C7614}"/>
                </a:ext>
              </a:extLst>
            </xdr14:cNvPr>
            <xdr14:cNvContentPartPr/>
          </xdr14:nvContentPartPr>
          <xdr14:nvPr macro=""/>
          <xdr14:xfrm>
            <a:off x="7831440" y="9952124"/>
            <a:ext cx="1346400" cy="277920"/>
          </xdr14:xfrm>
        </xdr:contentPart>
      </mc:Choice>
      <mc:Fallback xmlns="">
        <xdr:pic>
          <xdr:nvPicPr>
            <xdr:cNvPr id="414" name="Ink 413">
              <a:extLst>
                <a:ext uri="{FF2B5EF4-FFF2-40B4-BE49-F238E27FC236}">
                  <a16:creationId xmlns:a16="http://schemas.microsoft.com/office/drawing/2014/main" id="{710FC77D-11DA-256D-60A0-39FBFB9C7614}"/>
                </a:ext>
              </a:extLst>
            </xdr:cNvPr>
            <xdr:cNvPicPr/>
          </xdr:nvPicPr>
          <xdr:blipFill>
            <a:blip xmlns:r="http://schemas.openxmlformats.org/officeDocument/2006/relationships" r:embed="rId72"/>
            <a:stretch>
              <a:fillRect/>
            </a:stretch>
          </xdr:blipFill>
          <xdr:spPr>
            <a:xfrm>
              <a:off x="7825318" y="9946004"/>
              <a:ext cx="1358643" cy="290160"/>
            </a:xfrm>
            <a:prstGeom prst="rect">
              <a:avLst/>
            </a:prstGeom>
          </xdr:spPr>
        </xdr:pic>
      </mc:Fallback>
    </mc:AlternateContent>
    <xdr:clientData/>
  </xdr:twoCellAnchor>
  <xdr:twoCellAnchor editAs="oneCell">
    <xdr:from>
      <xdr:col>17</xdr:col>
      <xdr:colOff>500493</xdr:colOff>
      <xdr:row>66</xdr:row>
      <xdr:rowOff>16670</xdr:rowOff>
    </xdr:from>
    <xdr:to>
      <xdr:col>18</xdr:col>
      <xdr:colOff>92033</xdr:colOff>
      <xdr:row>69</xdr:row>
      <xdr:rowOff>126513</xdr:rowOff>
    </xdr:to>
    <mc:AlternateContent xmlns:mc="http://schemas.openxmlformats.org/markup-compatibility/2006" xmlns:xdr14="http://schemas.microsoft.com/office/excel/2010/spreadsheetDrawing">
      <mc:Choice Requires="xdr14">
        <xdr:contentPart xmlns:r="http://schemas.openxmlformats.org/officeDocument/2006/relationships" r:id="rId73">
          <xdr14:nvContentPartPr>
            <xdr14:cNvPr id="433" name="Ink 432">
              <a:extLst>
                <a:ext uri="{FF2B5EF4-FFF2-40B4-BE49-F238E27FC236}">
                  <a16:creationId xmlns:a16="http://schemas.microsoft.com/office/drawing/2014/main" id="{5FC0E2E6-FCFF-53A6-E4CC-98468751C2B4}"/>
                </a:ext>
              </a:extLst>
            </xdr14:cNvPr>
            <xdr14:cNvContentPartPr/>
          </xdr14:nvContentPartPr>
          <xdr14:nvPr macro=""/>
          <xdr14:xfrm>
            <a:off x="11231280" y="12260041"/>
            <a:ext cx="198000" cy="666360"/>
          </xdr14:xfrm>
        </xdr:contentPart>
      </mc:Choice>
      <mc:Fallback xmlns="">
        <xdr:pic>
          <xdr:nvPicPr>
            <xdr:cNvPr id="433" name="Ink 432">
              <a:extLst>
                <a:ext uri="{FF2B5EF4-FFF2-40B4-BE49-F238E27FC236}">
                  <a16:creationId xmlns:a16="http://schemas.microsoft.com/office/drawing/2014/main" id="{5FC0E2E6-FCFF-53A6-E4CC-98468751C2B4}"/>
                </a:ext>
              </a:extLst>
            </xdr:cNvPr>
            <xdr:cNvPicPr/>
          </xdr:nvPicPr>
          <xdr:blipFill>
            <a:blip xmlns:r="http://schemas.openxmlformats.org/officeDocument/2006/relationships" r:embed="rId74"/>
            <a:stretch>
              <a:fillRect/>
            </a:stretch>
          </xdr:blipFill>
          <xdr:spPr>
            <a:xfrm>
              <a:off x="11225160" y="12253921"/>
              <a:ext cx="210240" cy="678600"/>
            </a:xfrm>
            <a:prstGeom prst="rect">
              <a:avLst/>
            </a:prstGeom>
          </xdr:spPr>
        </xdr:pic>
      </mc:Fallback>
    </mc:AlternateContent>
    <xdr:clientData/>
  </xdr:twoCellAnchor>
  <xdr:twoCellAnchor editAs="oneCell">
    <xdr:from>
      <xdr:col>14</xdr:col>
      <xdr:colOff>292471</xdr:colOff>
      <xdr:row>80</xdr:row>
      <xdr:rowOff>126216</xdr:rowOff>
    </xdr:from>
    <xdr:to>
      <xdr:col>16</xdr:col>
      <xdr:colOff>195434</xdr:colOff>
      <xdr:row>85</xdr:row>
      <xdr:rowOff>143327</xdr:rowOff>
    </xdr:to>
    <mc:AlternateContent xmlns:mc="http://schemas.openxmlformats.org/markup-compatibility/2006" xmlns:xdr14="http://schemas.microsoft.com/office/excel/2010/spreadsheetDrawing">
      <mc:Choice Requires="xdr14">
        <xdr:contentPart xmlns:r="http://schemas.openxmlformats.org/officeDocument/2006/relationships" r:id="rId75">
          <xdr14:nvContentPartPr>
            <xdr14:cNvPr id="489" name="Ink 488">
              <a:extLst>
                <a:ext uri="{FF2B5EF4-FFF2-40B4-BE49-F238E27FC236}">
                  <a16:creationId xmlns:a16="http://schemas.microsoft.com/office/drawing/2014/main" id="{C2CAAD83-DD6E-76D2-01CB-819CA9CDC95E}"/>
                </a:ext>
              </a:extLst>
            </xdr14:cNvPr>
            <xdr14:cNvContentPartPr/>
          </xdr14:nvContentPartPr>
          <xdr14:nvPr macro=""/>
          <xdr14:xfrm>
            <a:off x="8782920" y="14966665"/>
            <a:ext cx="1536840" cy="944640"/>
          </xdr14:xfrm>
        </xdr:contentPart>
      </mc:Choice>
      <mc:Fallback xmlns="">
        <xdr:pic>
          <xdr:nvPicPr>
            <xdr:cNvPr id="489" name="Ink 488">
              <a:extLst>
                <a:ext uri="{FF2B5EF4-FFF2-40B4-BE49-F238E27FC236}">
                  <a16:creationId xmlns:a16="http://schemas.microsoft.com/office/drawing/2014/main" id="{C2CAAD83-DD6E-76D2-01CB-819CA9CDC95E}"/>
                </a:ext>
              </a:extLst>
            </xdr:cNvPr>
            <xdr:cNvPicPr/>
          </xdr:nvPicPr>
          <xdr:blipFill>
            <a:blip xmlns:r="http://schemas.openxmlformats.org/officeDocument/2006/relationships" r:embed="rId76"/>
            <a:stretch>
              <a:fillRect/>
            </a:stretch>
          </xdr:blipFill>
          <xdr:spPr>
            <a:xfrm>
              <a:off x="8776801" y="14960545"/>
              <a:ext cx="1549077" cy="956880"/>
            </a:xfrm>
            <a:prstGeom prst="rect">
              <a:avLst/>
            </a:prstGeom>
          </xdr:spPr>
        </xdr:pic>
      </mc:Fallback>
    </mc:AlternateContent>
    <xdr:clientData/>
  </xdr:twoCellAnchor>
  <xdr:twoCellAnchor editAs="oneCell">
    <xdr:from>
      <xdr:col>11</xdr:col>
      <xdr:colOff>261813</xdr:colOff>
      <xdr:row>45</xdr:row>
      <xdr:rowOff>11860</xdr:rowOff>
    </xdr:from>
    <xdr:to>
      <xdr:col>20</xdr:col>
      <xdr:colOff>93751</xdr:colOff>
      <xdr:row>87</xdr:row>
      <xdr:rowOff>123316</xdr:rowOff>
    </xdr:to>
    <mc:AlternateContent xmlns:mc="http://schemas.openxmlformats.org/markup-compatibility/2006" xmlns:xdr14="http://schemas.microsoft.com/office/excel/2010/spreadsheetDrawing">
      <mc:Choice Requires="xdr14">
        <xdr:contentPart xmlns:r="http://schemas.openxmlformats.org/officeDocument/2006/relationships" r:id="rId77">
          <xdr14:nvContentPartPr>
            <xdr14:cNvPr id="496" name="Ink 495">
              <a:extLst>
                <a:ext uri="{FF2B5EF4-FFF2-40B4-BE49-F238E27FC236}">
                  <a16:creationId xmlns:a16="http://schemas.microsoft.com/office/drawing/2014/main" id="{9442DC3D-545C-D539-8734-C9069FD96058}"/>
                </a:ext>
              </a:extLst>
            </xdr14:cNvPr>
            <xdr14:cNvContentPartPr/>
          </xdr14:nvContentPartPr>
          <xdr14:nvPr macro=""/>
          <xdr14:xfrm>
            <a:off x="6932880" y="8359613"/>
            <a:ext cx="5711040" cy="7902692"/>
          </xdr14:xfrm>
        </xdr:contentPart>
      </mc:Choice>
      <mc:Fallback xmlns="">
        <xdr:pic>
          <xdr:nvPicPr>
            <xdr:cNvPr id="496" name="Ink 495">
              <a:extLst>
                <a:ext uri="{FF2B5EF4-FFF2-40B4-BE49-F238E27FC236}">
                  <a16:creationId xmlns:a16="http://schemas.microsoft.com/office/drawing/2014/main" id="{9442DC3D-545C-D539-8734-C9069FD96058}"/>
                </a:ext>
              </a:extLst>
            </xdr:cNvPr>
            <xdr:cNvPicPr/>
          </xdr:nvPicPr>
          <xdr:blipFill>
            <a:blip xmlns:r="http://schemas.openxmlformats.org/officeDocument/2006/relationships" r:embed="rId78"/>
            <a:stretch>
              <a:fillRect/>
            </a:stretch>
          </xdr:blipFill>
          <xdr:spPr>
            <a:xfrm>
              <a:off x="6926760" y="8353493"/>
              <a:ext cx="5723280" cy="7914932"/>
            </a:xfrm>
            <a:prstGeom prst="rect">
              <a:avLst/>
            </a:prstGeom>
          </xdr:spPr>
        </xdr:pic>
      </mc:Fallback>
    </mc:AlternateContent>
    <xdr:clientData/>
  </xdr:twoCellAnchor>
  <xdr:twoCellAnchor editAs="oneCell">
    <xdr:from>
      <xdr:col>1</xdr:col>
      <xdr:colOff>263299</xdr:colOff>
      <xdr:row>73</xdr:row>
      <xdr:rowOff>66115</xdr:rowOff>
    </xdr:from>
    <xdr:to>
      <xdr:col>12</xdr:col>
      <xdr:colOff>59272</xdr:colOff>
      <xdr:row>90</xdr:row>
      <xdr:rowOff>134159</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534" name="Ink 533">
              <a:extLst>
                <a:ext uri="{FF2B5EF4-FFF2-40B4-BE49-F238E27FC236}">
                  <a16:creationId xmlns:a16="http://schemas.microsoft.com/office/drawing/2014/main" id="{E601AAD6-E1E5-CABD-043A-D071EF5D1660}"/>
                </a:ext>
              </a:extLst>
            </xdr14:cNvPr>
            <xdr14:cNvContentPartPr/>
          </xdr14:nvContentPartPr>
          <xdr14:nvPr macro=""/>
          <xdr14:xfrm>
            <a:off x="869760" y="13608025"/>
            <a:ext cx="6467040" cy="3221640"/>
          </xdr14:xfrm>
        </xdr:contentPart>
      </mc:Choice>
      <mc:Fallback xmlns="">
        <xdr:pic>
          <xdr:nvPicPr>
            <xdr:cNvPr id="534" name="Ink 533">
              <a:extLst>
                <a:ext uri="{FF2B5EF4-FFF2-40B4-BE49-F238E27FC236}">
                  <a16:creationId xmlns:a16="http://schemas.microsoft.com/office/drawing/2014/main" id="{E601AAD6-E1E5-CABD-043A-D071EF5D1660}"/>
                </a:ext>
              </a:extLst>
            </xdr:cNvPr>
            <xdr:cNvPicPr/>
          </xdr:nvPicPr>
          <xdr:blipFill>
            <a:blip xmlns:r="http://schemas.openxmlformats.org/officeDocument/2006/relationships" r:embed="rId80"/>
            <a:stretch>
              <a:fillRect/>
            </a:stretch>
          </xdr:blipFill>
          <xdr:spPr>
            <a:xfrm>
              <a:off x="863640" y="13601905"/>
              <a:ext cx="6479280" cy="3233880"/>
            </a:xfrm>
            <a:prstGeom prst="rect">
              <a:avLst/>
            </a:prstGeom>
          </xdr:spPr>
        </xdr:pic>
      </mc:Fallback>
    </mc:AlternateContent>
    <xdr:clientData/>
  </xdr:twoCellAnchor>
  <xdr:twoCellAnchor editAs="oneCell">
    <xdr:from>
      <xdr:col>4</xdr:col>
      <xdr:colOff>495197</xdr:colOff>
      <xdr:row>81</xdr:row>
      <xdr:rowOff>25310</xdr:rowOff>
    </xdr:from>
    <xdr:to>
      <xdr:col>5</xdr:col>
      <xdr:colOff>43537</xdr:colOff>
      <xdr:row>81</xdr:row>
      <xdr:rowOff>76070</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535" name="Ink 534">
              <a:extLst>
                <a:ext uri="{FF2B5EF4-FFF2-40B4-BE49-F238E27FC236}">
                  <a16:creationId xmlns:a16="http://schemas.microsoft.com/office/drawing/2014/main" id="{00A90638-EBB3-CA02-E2C6-7040DA8F0163}"/>
                </a:ext>
              </a:extLst>
            </xdr14:cNvPr>
            <xdr14:cNvContentPartPr/>
          </xdr14:nvContentPartPr>
          <xdr14:nvPr macro=""/>
          <xdr14:xfrm>
            <a:off x="2921040" y="15051265"/>
            <a:ext cx="154800" cy="50760"/>
          </xdr14:xfrm>
        </xdr:contentPart>
      </mc:Choice>
      <mc:Fallback xmlns="">
        <xdr:pic>
          <xdr:nvPicPr>
            <xdr:cNvPr id="535" name="Ink 534">
              <a:extLst>
                <a:ext uri="{FF2B5EF4-FFF2-40B4-BE49-F238E27FC236}">
                  <a16:creationId xmlns:a16="http://schemas.microsoft.com/office/drawing/2014/main" id="{00A90638-EBB3-CA02-E2C6-7040DA8F0163}"/>
                </a:ext>
              </a:extLst>
            </xdr:cNvPr>
            <xdr:cNvPicPr/>
          </xdr:nvPicPr>
          <xdr:blipFill>
            <a:blip xmlns:r="http://schemas.openxmlformats.org/officeDocument/2006/relationships" r:embed="rId82"/>
            <a:stretch>
              <a:fillRect/>
            </a:stretch>
          </xdr:blipFill>
          <xdr:spPr>
            <a:xfrm>
              <a:off x="2914920" y="15045145"/>
              <a:ext cx="167040" cy="63000"/>
            </a:xfrm>
            <a:prstGeom prst="rect">
              <a:avLst/>
            </a:prstGeom>
          </xdr:spPr>
        </xdr:pic>
      </mc:Fallback>
    </mc:AlternateContent>
    <xdr:clientData/>
  </xdr:twoCellAnchor>
  <xdr:twoCellAnchor editAs="oneCell">
    <xdr:from>
      <xdr:col>12</xdr:col>
      <xdr:colOff>514672</xdr:colOff>
      <xdr:row>71</xdr:row>
      <xdr:rowOff>82123</xdr:rowOff>
    </xdr:from>
    <xdr:to>
      <xdr:col>19</xdr:col>
      <xdr:colOff>421932</xdr:colOff>
      <xdr:row>88</xdr:row>
      <xdr:rowOff>46488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539" name="Ink 538">
              <a:extLst>
                <a:ext uri="{FF2B5EF4-FFF2-40B4-BE49-F238E27FC236}">
                  <a16:creationId xmlns:a16="http://schemas.microsoft.com/office/drawing/2014/main" id="{71435C52-68B8-5AE7-1E6D-0C9AA6BF1F49}"/>
                </a:ext>
              </a:extLst>
            </xdr14:cNvPr>
            <xdr14:cNvContentPartPr/>
          </xdr14:nvContentPartPr>
          <xdr14:nvPr macro=""/>
          <xdr14:xfrm>
            <a:off x="7792200" y="13253022"/>
            <a:ext cx="4573440" cy="3117960"/>
          </xdr14:xfrm>
        </xdr:contentPart>
      </mc:Choice>
      <mc:Fallback xmlns="">
        <xdr:pic>
          <xdr:nvPicPr>
            <xdr:cNvPr id="539" name="Ink 538">
              <a:extLst>
                <a:ext uri="{FF2B5EF4-FFF2-40B4-BE49-F238E27FC236}">
                  <a16:creationId xmlns:a16="http://schemas.microsoft.com/office/drawing/2014/main" id="{71435C52-68B8-5AE7-1E6D-0C9AA6BF1F49}"/>
                </a:ext>
              </a:extLst>
            </xdr:cNvPr>
            <xdr:cNvPicPr/>
          </xdr:nvPicPr>
          <xdr:blipFill>
            <a:blip xmlns:r="http://schemas.openxmlformats.org/officeDocument/2006/relationships" r:embed="rId84"/>
            <a:stretch>
              <a:fillRect/>
            </a:stretch>
          </xdr:blipFill>
          <xdr:spPr>
            <a:xfrm>
              <a:off x="7786080" y="13246902"/>
              <a:ext cx="4585680" cy="3130200"/>
            </a:xfrm>
            <a:prstGeom prst="rect">
              <a:avLst/>
            </a:prstGeom>
          </xdr:spPr>
        </xdr:pic>
      </mc:Fallback>
    </mc:AlternateContent>
    <xdr:clientData/>
  </xdr:twoCellAnchor>
  <xdr:twoCellAnchor editAs="oneCell">
    <xdr:from>
      <xdr:col>13</xdr:col>
      <xdr:colOff>285131</xdr:colOff>
      <xdr:row>81</xdr:row>
      <xdr:rowOff>43627</xdr:rowOff>
    </xdr:from>
    <xdr:to>
      <xdr:col>14</xdr:col>
      <xdr:colOff>15631</xdr:colOff>
      <xdr:row>82</xdr:row>
      <xdr:rowOff>85281</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558" name="Ink 557">
              <a:extLst>
                <a:ext uri="{FF2B5EF4-FFF2-40B4-BE49-F238E27FC236}">
                  <a16:creationId xmlns:a16="http://schemas.microsoft.com/office/drawing/2014/main" id="{85F28999-D82D-F869-B5B3-25BC56593929}"/>
                </a:ext>
              </a:extLst>
            </xdr14:cNvPr>
            <xdr14:cNvContentPartPr/>
          </xdr14:nvContentPartPr>
          <xdr14:nvPr macro=""/>
          <xdr14:xfrm>
            <a:off x="8169120" y="15069582"/>
            <a:ext cx="336960" cy="227160"/>
          </xdr14:xfrm>
        </xdr:contentPart>
      </mc:Choice>
      <mc:Fallback xmlns="">
        <xdr:pic>
          <xdr:nvPicPr>
            <xdr:cNvPr id="558" name="Ink 557">
              <a:extLst>
                <a:ext uri="{FF2B5EF4-FFF2-40B4-BE49-F238E27FC236}">
                  <a16:creationId xmlns:a16="http://schemas.microsoft.com/office/drawing/2014/main" id="{85F28999-D82D-F869-B5B3-25BC56593929}"/>
                </a:ext>
              </a:extLst>
            </xdr:cNvPr>
            <xdr:cNvPicPr/>
          </xdr:nvPicPr>
          <xdr:blipFill>
            <a:blip xmlns:r="http://schemas.openxmlformats.org/officeDocument/2006/relationships" r:embed="rId86"/>
            <a:stretch>
              <a:fillRect/>
            </a:stretch>
          </xdr:blipFill>
          <xdr:spPr>
            <a:xfrm>
              <a:off x="8163000" y="15063462"/>
              <a:ext cx="349200" cy="239400"/>
            </a:xfrm>
            <a:prstGeom prst="rect">
              <a:avLst/>
            </a:prstGeom>
          </xdr:spPr>
        </xdr:pic>
      </mc:Fallback>
    </mc:AlternateContent>
    <xdr:clientData/>
  </xdr:twoCellAnchor>
  <xdr:twoCellAnchor editAs="oneCell">
    <xdr:from>
      <xdr:col>16</xdr:col>
      <xdr:colOff>55034</xdr:colOff>
      <xdr:row>77</xdr:row>
      <xdr:rowOff>49449</xdr:rowOff>
    </xdr:from>
    <xdr:to>
      <xdr:col>17</xdr:col>
      <xdr:colOff>102333</xdr:colOff>
      <xdr:row>81</xdr:row>
      <xdr:rowOff>17347</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565" name="Ink 564">
              <a:extLst>
                <a:ext uri="{FF2B5EF4-FFF2-40B4-BE49-F238E27FC236}">
                  <a16:creationId xmlns:a16="http://schemas.microsoft.com/office/drawing/2014/main" id="{66DFDCD9-A0FD-5226-B405-B7BD2CD903E8}"/>
                </a:ext>
              </a:extLst>
            </xdr14:cNvPr>
            <xdr14:cNvContentPartPr/>
          </xdr14:nvContentPartPr>
          <xdr14:nvPr macro=""/>
          <xdr14:xfrm>
            <a:off x="10179360" y="14333382"/>
            <a:ext cx="653760" cy="709920"/>
          </xdr14:xfrm>
        </xdr:contentPart>
      </mc:Choice>
      <mc:Fallback xmlns="">
        <xdr:pic>
          <xdr:nvPicPr>
            <xdr:cNvPr id="565" name="Ink 564">
              <a:extLst>
                <a:ext uri="{FF2B5EF4-FFF2-40B4-BE49-F238E27FC236}">
                  <a16:creationId xmlns:a16="http://schemas.microsoft.com/office/drawing/2014/main" id="{66DFDCD9-A0FD-5226-B405-B7BD2CD903E8}"/>
                </a:ext>
              </a:extLst>
            </xdr:cNvPr>
            <xdr:cNvPicPr/>
          </xdr:nvPicPr>
          <xdr:blipFill>
            <a:blip xmlns:r="http://schemas.openxmlformats.org/officeDocument/2006/relationships" r:embed="rId88"/>
            <a:stretch>
              <a:fillRect/>
            </a:stretch>
          </xdr:blipFill>
          <xdr:spPr>
            <a:xfrm>
              <a:off x="10173240" y="14327262"/>
              <a:ext cx="666000" cy="722160"/>
            </a:xfrm>
            <a:prstGeom prst="rect">
              <a:avLst/>
            </a:prstGeom>
          </xdr:spPr>
        </xdr:pic>
      </mc:Fallback>
    </mc:AlternateContent>
    <xdr:clientData/>
  </xdr:twoCellAnchor>
  <xdr:twoCellAnchor editAs="oneCell">
    <xdr:from>
      <xdr:col>4</xdr:col>
      <xdr:colOff>154997</xdr:colOff>
      <xdr:row>85</xdr:row>
      <xdr:rowOff>183244</xdr:rowOff>
    </xdr:from>
    <xdr:to>
      <xdr:col>5</xdr:col>
      <xdr:colOff>13297</xdr:colOff>
      <xdr:row>88</xdr:row>
      <xdr:rowOff>408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568" name="Ink 567">
              <a:extLst>
                <a:ext uri="{FF2B5EF4-FFF2-40B4-BE49-F238E27FC236}">
                  <a16:creationId xmlns:a16="http://schemas.microsoft.com/office/drawing/2014/main" id="{73632052-BC23-93DD-9ACE-D04B698B11B2}"/>
                </a:ext>
              </a:extLst>
            </xdr14:cNvPr>
            <xdr14:cNvContentPartPr/>
          </xdr14:nvContentPartPr>
          <xdr14:nvPr macro=""/>
          <xdr14:xfrm>
            <a:off x="2580840" y="15951222"/>
            <a:ext cx="464760" cy="373680"/>
          </xdr14:xfrm>
        </xdr:contentPart>
      </mc:Choice>
      <mc:Fallback xmlns="">
        <xdr:pic>
          <xdr:nvPicPr>
            <xdr:cNvPr id="568" name="Ink 567">
              <a:extLst>
                <a:ext uri="{FF2B5EF4-FFF2-40B4-BE49-F238E27FC236}">
                  <a16:creationId xmlns:a16="http://schemas.microsoft.com/office/drawing/2014/main" id="{73632052-BC23-93DD-9ACE-D04B698B11B2}"/>
                </a:ext>
              </a:extLst>
            </xdr:cNvPr>
            <xdr:cNvPicPr/>
          </xdr:nvPicPr>
          <xdr:blipFill>
            <a:blip xmlns:r="http://schemas.openxmlformats.org/officeDocument/2006/relationships" r:embed="rId90"/>
            <a:stretch>
              <a:fillRect/>
            </a:stretch>
          </xdr:blipFill>
          <xdr:spPr>
            <a:xfrm>
              <a:off x="2574720" y="15945108"/>
              <a:ext cx="477000" cy="385908"/>
            </a:xfrm>
            <a:prstGeom prst="rect">
              <a:avLst/>
            </a:prstGeom>
          </xdr:spPr>
        </xdr:pic>
      </mc:Fallback>
    </mc:AlternateContent>
    <xdr:clientData/>
  </xdr:twoCellAnchor>
  <xdr:twoCellAnchor editAs="oneCell">
    <xdr:from>
      <xdr:col>6</xdr:col>
      <xdr:colOff>592676</xdr:colOff>
      <xdr:row>85</xdr:row>
      <xdr:rowOff>122404</xdr:rowOff>
    </xdr:from>
    <xdr:to>
      <xdr:col>7</xdr:col>
      <xdr:colOff>299055</xdr:colOff>
      <xdr:row>87</xdr:row>
      <xdr:rowOff>146313</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569" name="Ink 568">
              <a:extLst>
                <a:ext uri="{FF2B5EF4-FFF2-40B4-BE49-F238E27FC236}">
                  <a16:creationId xmlns:a16="http://schemas.microsoft.com/office/drawing/2014/main" id="{94FB964C-9CED-B787-40FE-EF0DCB334C37}"/>
                </a:ext>
              </a:extLst>
            </xdr14:cNvPr>
            <xdr14:cNvContentPartPr/>
          </xdr14:nvContentPartPr>
          <xdr14:nvPr macro=""/>
          <xdr14:xfrm>
            <a:off x="4231440" y="15890382"/>
            <a:ext cx="312840" cy="394920"/>
          </xdr14:xfrm>
        </xdr:contentPart>
      </mc:Choice>
      <mc:Fallback xmlns="">
        <xdr:pic>
          <xdr:nvPicPr>
            <xdr:cNvPr id="569" name="Ink 568">
              <a:extLst>
                <a:ext uri="{FF2B5EF4-FFF2-40B4-BE49-F238E27FC236}">
                  <a16:creationId xmlns:a16="http://schemas.microsoft.com/office/drawing/2014/main" id="{94FB964C-9CED-B787-40FE-EF0DCB334C37}"/>
                </a:ext>
              </a:extLst>
            </xdr:cNvPr>
            <xdr:cNvPicPr/>
          </xdr:nvPicPr>
          <xdr:blipFill>
            <a:blip xmlns:r="http://schemas.openxmlformats.org/officeDocument/2006/relationships" r:embed="rId92"/>
            <a:stretch>
              <a:fillRect/>
            </a:stretch>
          </xdr:blipFill>
          <xdr:spPr>
            <a:xfrm>
              <a:off x="4225320" y="15884262"/>
              <a:ext cx="325080" cy="407160"/>
            </a:xfrm>
            <a:prstGeom prst="rect">
              <a:avLst/>
            </a:prstGeom>
          </xdr:spPr>
        </xdr:pic>
      </mc:Fallback>
    </mc:AlternateContent>
    <xdr:clientData/>
  </xdr:twoCellAnchor>
  <xdr:twoCellAnchor editAs="oneCell">
    <xdr:from>
      <xdr:col>13</xdr:col>
      <xdr:colOff>174971</xdr:colOff>
      <xdr:row>71</xdr:row>
      <xdr:rowOff>25963</xdr:rowOff>
    </xdr:from>
    <xdr:to>
      <xdr:col>14</xdr:col>
      <xdr:colOff>779911</xdr:colOff>
      <xdr:row>76</xdr:row>
      <xdr:rowOff>53515</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572" name="Ink 571">
              <a:extLst>
                <a:ext uri="{FF2B5EF4-FFF2-40B4-BE49-F238E27FC236}">
                  <a16:creationId xmlns:a16="http://schemas.microsoft.com/office/drawing/2014/main" id="{11B8F015-3257-0A1C-579C-5172CF98CF6A}"/>
                </a:ext>
              </a:extLst>
            </xdr14:cNvPr>
            <xdr14:cNvContentPartPr/>
          </xdr14:nvContentPartPr>
          <xdr14:nvPr macro=""/>
          <xdr14:xfrm>
            <a:off x="8058960" y="13196862"/>
            <a:ext cx="1211400" cy="955080"/>
          </xdr14:xfrm>
        </xdr:contentPart>
      </mc:Choice>
      <mc:Fallback xmlns="">
        <xdr:pic>
          <xdr:nvPicPr>
            <xdr:cNvPr id="572" name="Ink 571">
              <a:extLst>
                <a:ext uri="{FF2B5EF4-FFF2-40B4-BE49-F238E27FC236}">
                  <a16:creationId xmlns:a16="http://schemas.microsoft.com/office/drawing/2014/main" id="{11B8F015-3257-0A1C-579C-5172CF98CF6A}"/>
                </a:ext>
              </a:extLst>
            </xdr:cNvPr>
            <xdr:cNvPicPr/>
          </xdr:nvPicPr>
          <xdr:blipFill>
            <a:blip xmlns:r="http://schemas.openxmlformats.org/officeDocument/2006/relationships" r:embed="rId94"/>
            <a:stretch>
              <a:fillRect/>
            </a:stretch>
          </xdr:blipFill>
          <xdr:spPr>
            <a:xfrm>
              <a:off x="8052842" y="13190742"/>
              <a:ext cx="1223636" cy="967320"/>
            </a:xfrm>
            <a:prstGeom prst="rect">
              <a:avLst/>
            </a:prstGeom>
          </xdr:spPr>
        </xdr:pic>
      </mc:Fallback>
    </mc:AlternateContent>
    <xdr:clientData/>
  </xdr:twoCellAnchor>
  <xdr:twoCellAnchor editAs="oneCell">
    <xdr:from>
      <xdr:col>9</xdr:col>
      <xdr:colOff>55614</xdr:colOff>
      <xdr:row>78</xdr:row>
      <xdr:rowOff>77064</xdr:rowOff>
    </xdr:from>
    <xdr:to>
      <xdr:col>9</xdr:col>
      <xdr:colOff>562134</xdr:colOff>
      <xdr:row>80</xdr:row>
      <xdr:rowOff>99893</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575" name="Ink 574">
              <a:extLst>
                <a:ext uri="{FF2B5EF4-FFF2-40B4-BE49-F238E27FC236}">
                  <a16:creationId xmlns:a16="http://schemas.microsoft.com/office/drawing/2014/main" id="{17DCCEBF-A39E-D2BD-5ED7-C5157EDF4D67}"/>
                </a:ext>
              </a:extLst>
            </xdr14:cNvPr>
            <xdr14:cNvContentPartPr/>
          </xdr14:nvContentPartPr>
          <xdr14:nvPr macro=""/>
          <xdr14:xfrm>
            <a:off x="5513760" y="14546502"/>
            <a:ext cx="506520" cy="393840"/>
          </xdr14:xfrm>
        </xdr:contentPart>
      </mc:Choice>
      <mc:Fallback xmlns="">
        <xdr:pic>
          <xdr:nvPicPr>
            <xdr:cNvPr id="575" name="Ink 574">
              <a:extLst>
                <a:ext uri="{FF2B5EF4-FFF2-40B4-BE49-F238E27FC236}">
                  <a16:creationId xmlns:a16="http://schemas.microsoft.com/office/drawing/2014/main" id="{17DCCEBF-A39E-D2BD-5ED7-C5157EDF4D67}"/>
                </a:ext>
              </a:extLst>
            </xdr:cNvPr>
            <xdr:cNvPicPr/>
          </xdr:nvPicPr>
          <xdr:blipFill>
            <a:blip xmlns:r="http://schemas.openxmlformats.org/officeDocument/2006/relationships" r:embed="rId96"/>
            <a:stretch>
              <a:fillRect/>
            </a:stretch>
          </xdr:blipFill>
          <xdr:spPr>
            <a:xfrm>
              <a:off x="5507640" y="14540382"/>
              <a:ext cx="518760" cy="406080"/>
            </a:xfrm>
            <a:prstGeom prst="rect">
              <a:avLst/>
            </a:prstGeom>
          </xdr:spPr>
        </xdr:pic>
      </mc:Fallback>
    </mc:AlternateContent>
    <xdr:clientData/>
  </xdr:twoCellAnchor>
  <xdr:twoCellAnchor editAs="oneCell">
    <xdr:from>
      <xdr:col>8</xdr:col>
      <xdr:colOff>564875</xdr:colOff>
      <xdr:row>81</xdr:row>
      <xdr:rowOff>140107</xdr:rowOff>
    </xdr:from>
    <xdr:to>
      <xdr:col>10</xdr:col>
      <xdr:colOff>316033</xdr:colOff>
      <xdr:row>87</xdr:row>
      <xdr:rowOff>127233</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581" name="Ink 580">
              <a:extLst>
                <a:ext uri="{FF2B5EF4-FFF2-40B4-BE49-F238E27FC236}">
                  <a16:creationId xmlns:a16="http://schemas.microsoft.com/office/drawing/2014/main" id="{B98A797B-544F-F676-85C8-96681827E946}"/>
                </a:ext>
              </a:extLst>
            </xdr14:cNvPr>
            <xdr14:cNvContentPartPr/>
          </xdr14:nvContentPartPr>
          <xdr14:nvPr macro=""/>
          <xdr14:xfrm>
            <a:off x="5416560" y="15166062"/>
            <a:ext cx="964080" cy="1100160"/>
          </xdr14:xfrm>
        </xdr:contentPart>
      </mc:Choice>
      <mc:Fallback xmlns="">
        <xdr:pic>
          <xdr:nvPicPr>
            <xdr:cNvPr id="581" name="Ink 580">
              <a:extLst>
                <a:ext uri="{FF2B5EF4-FFF2-40B4-BE49-F238E27FC236}">
                  <a16:creationId xmlns:a16="http://schemas.microsoft.com/office/drawing/2014/main" id="{B98A797B-544F-F676-85C8-96681827E946}"/>
                </a:ext>
              </a:extLst>
            </xdr:cNvPr>
            <xdr:cNvPicPr/>
          </xdr:nvPicPr>
          <xdr:blipFill>
            <a:blip xmlns:r="http://schemas.openxmlformats.org/officeDocument/2006/relationships" r:embed="rId98"/>
            <a:stretch>
              <a:fillRect/>
            </a:stretch>
          </xdr:blipFill>
          <xdr:spPr>
            <a:xfrm>
              <a:off x="5410440" y="15159944"/>
              <a:ext cx="976320" cy="1112396"/>
            </a:xfrm>
            <a:prstGeom prst="rect">
              <a:avLst/>
            </a:prstGeom>
          </xdr:spPr>
        </xdr:pic>
      </mc:Fallback>
    </mc:AlternateContent>
    <xdr:clientData/>
  </xdr:twoCellAnchor>
  <xdr:twoCellAnchor editAs="oneCell">
    <xdr:from>
      <xdr:col>4</xdr:col>
      <xdr:colOff>77237</xdr:colOff>
      <xdr:row>81</xdr:row>
      <xdr:rowOff>180427</xdr:rowOff>
    </xdr:from>
    <xdr:to>
      <xdr:col>4</xdr:col>
      <xdr:colOff>242837</xdr:colOff>
      <xdr:row>82</xdr:row>
      <xdr:rowOff>89241</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582" name="Ink 581">
              <a:extLst>
                <a:ext uri="{FF2B5EF4-FFF2-40B4-BE49-F238E27FC236}">
                  <a16:creationId xmlns:a16="http://schemas.microsoft.com/office/drawing/2014/main" id="{CF3A5FE3-E079-7925-D8B1-096FC983D971}"/>
                </a:ext>
              </a:extLst>
            </xdr14:cNvPr>
            <xdr14:cNvContentPartPr/>
          </xdr14:nvContentPartPr>
          <xdr14:nvPr macro=""/>
          <xdr14:xfrm>
            <a:off x="2503080" y="15206382"/>
            <a:ext cx="165600" cy="94320"/>
          </xdr14:xfrm>
        </xdr:contentPart>
      </mc:Choice>
      <mc:Fallback xmlns="">
        <xdr:pic>
          <xdr:nvPicPr>
            <xdr:cNvPr id="582" name="Ink 581">
              <a:extLst>
                <a:ext uri="{FF2B5EF4-FFF2-40B4-BE49-F238E27FC236}">
                  <a16:creationId xmlns:a16="http://schemas.microsoft.com/office/drawing/2014/main" id="{CF3A5FE3-E079-7925-D8B1-096FC983D971}"/>
                </a:ext>
              </a:extLst>
            </xdr:cNvPr>
            <xdr:cNvPicPr/>
          </xdr:nvPicPr>
          <xdr:blipFill>
            <a:blip xmlns:r="http://schemas.openxmlformats.org/officeDocument/2006/relationships" r:embed="rId100"/>
            <a:stretch>
              <a:fillRect/>
            </a:stretch>
          </xdr:blipFill>
          <xdr:spPr>
            <a:xfrm>
              <a:off x="2496960" y="15200262"/>
              <a:ext cx="177840" cy="106560"/>
            </a:xfrm>
            <a:prstGeom prst="rect">
              <a:avLst/>
            </a:prstGeom>
          </xdr:spPr>
        </xdr:pic>
      </mc:Fallback>
    </mc:AlternateContent>
    <xdr:clientData/>
  </xdr:twoCellAnchor>
  <xdr:twoCellAnchor editAs="oneCell">
    <xdr:from>
      <xdr:col>4</xdr:col>
      <xdr:colOff>83717</xdr:colOff>
      <xdr:row>84</xdr:row>
      <xdr:rowOff>1190</xdr:rowOff>
    </xdr:from>
    <xdr:to>
      <xdr:col>6</xdr:col>
      <xdr:colOff>325916</xdr:colOff>
      <xdr:row>85</xdr:row>
      <xdr:rowOff>88924</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585" name="Ink 584">
              <a:extLst>
                <a:ext uri="{FF2B5EF4-FFF2-40B4-BE49-F238E27FC236}">
                  <a16:creationId xmlns:a16="http://schemas.microsoft.com/office/drawing/2014/main" id="{1FE5F627-33F8-FC55-4779-86CCDD58C169}"/>
                </a:ext>
              </a:extLst>
            </xdr14:cNvPr>
            <xdr14:cNvContentPartPr/>
          </xdr14:nvContentPartPr>
          <xdr14:nvPr macro=""/>
          <xdr14:xfrm>
            <a:off x="2509560" y="15583662"/>
            <a:ext cx="1455120" cy="273240"/>
          </xdr14:xfrm>
        </xdr:contentPart>
      </mc:Choice>
      <mc:Fallback xmlns="">
        <xdr:pic>
          <xdr:nvPicPr>
            <xdr:cNvPr id="585" name="Ink 584">
              <a:extLst>
                <a:ext uri="{FF2B5EF4-FFF2-40B4-BE49-F238E27FC236}">
                  <a16:creationId xmlns:a16="http://schemas.microsoft.com/office/drawing/2014/main" id="{1FE5F627-33F8-FC55-4779-86CCDD58C169}"/>
                </a:ext>
              </a:extLst>
            </xdr:cNvPr>
            <xdr:cNvPicPr/>
          </xdr:nvPicPr>
          <xdr:blipFill>
            <a:blip xmlns:r="http://schemas.openxmlformats.org/officeDocument/2006/relationships" r:embed="rId102"/>
            <a:stretch>
              <a:fillRect/>
            </a:stretch>
          </xdr:blipFill>
          <xdr:spPr>
            <a:xfrm>
              <a:off x="2503440" y="15577542"/>
              <a:ext cx="1467360" cy="285480"/>
            </a:xfrm>
            <a:prstGeom prst="rect">
              <a:avLst/>
            </a:prstGeom>
          </xdr:spPr>
        </xdr:pic>
      </mc:Fallback>
    </mc:AlternateContent>
    <xdr:clientData/>
  </xdr:twoCellAnchor>
  <xdr:twoCellAnchor editAs="oneCell">
    <xdr:from>
      <xdr:col>4</xdr:col>
      <xdr:colOff>310877</xdr:colOff>
      <xdr:row>88</xdr:row>
      <xdr:rowOff>155568</xdr:rowOff>
    </xdr:from>
    <xdr:to>
      <xdr:col>4</xdr:col>
      <xdr:colOff>381437</xdr:colOff>
      <xdr:row>89</xdr:row>
      <xdr:rowOff>57902</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586" name="Ink 585">
              <a:extLst>
                <a:ext uri="{FF2B5EF4-FFF2-40B4-BE49-F238E27FC236}">
                  <a16:creationId xmlns:a16="http://schemas.microsoft.com/office/drawing/2014/main" id="{28A487CE-F865-3E64-FBD7-4A7A03533DB2}"/>
                </a:ext>
              </a:extLst>
            </xdr14:cNvPr>
            <xdr14:cNvContentPartPr/>
          </xdr14:nvContentPartPr>
          <xdr14:nvPr macro=""/>
          <xdr14:xfrm>
            <a:off x="2736720" y="16480062"/>
            <a:ext cx="70560" cy="87840"/>
          </xdr14:xfrm>
        </xdr:contentPart>
      </mc:Choice>
      <mc:Fallback xmlns="">
        <xdr:pic>
          <xdr:nvPicPr>
            <xdr:cNvPr id="586" name="Ink 585">
              <a:extLst>
                <a:ext uri="{FF2B5EF4-FFF2-40B4-BE49-F238E27FC236}">
                  <a16:creationId xmlns:a16="http://schemas.microsoft.com/office/drawing/2014/main" id="{28A487CE-F865-3E64-FBD7-4A7A03533DB2}"/>
                </a:ext>
              </a:extLst>
            </xdr:cNvPr>
            <xdr:cNvPicPr/>
          </xdr:nvPicPr>
          <xdr:blipFill>
            <a:blip xmlns:r="http://schemas.openxmlformats.org/officeDocument/2006/relationships" r:embed="rId104"/>
            <a:stretch>
              <a:fillRect/>
            </a:stretch>
          </xdr:blipFill>
          <xdr:spPr>
            <a:xfrm>
              <a:off x="2730600" y="16473942"/>
              <a:ext cx="82800" cy="100080"/>
            </a:xfrm>
            <a:prstGeom prst="rect">
              <a:avLst/>
            </a:prstGeom>
          </xdr:spPr>
        </xdr:pic>
      </mc:Fallback>
    </mc:AlternateContent>
    <xdr:clientData/>
  </xdr:twoCellAnchor>
  <xdr:twoCellAnchor editAs="oneCell">
    <xdr:from>
      <xdr:col>4</xdr:col>
      <xdr:colOff>265877</xdr:colOff>
      <xdr:row>88</xdr:row>
      <xdr:rowOff>16248</xdr:rowOff>
    </xdr:from>
    <xdr:to>
      <xdr:col>4</xdr:col>
      <xdr:colOff>516077</xdr:colOff>
      <xdr:row>89</xdr:row>
      <xdr:rowOff>124142</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589" name="Ink 588">
              <a:extLst>
                <a:ext uri="{FF2B5EF4-FFF2-40B4-BE49-F238E27FC236}">
                  <a16:creationId xmlns:a16="http://schemas.microsoft.com/office/drawing/2014/main" id="{5C3A6A8C-78FA-4349-7366-93BF7BB5B51D}"/>
                </a:ext>
              </a:extLst>
            </xdr14:cNvPr>
            <xdr14:cNvContentPartPr/>
          </xdr14:nvContentPartPr>
          <xdr14:nvPr macro=""/>
          <xdr14:xfrm>
            <a:off x="2691720" y="16340742"/>
            <a:ext cx="250200" cy="293400"/>
          </xdr14:xfrm>
        </xdr:contentPart>
      </mc:Choice>
      <mc:Fallback xmlns="">
        <xdr:pic>
          <xdr:nvPicPr>
            <xdr:cNvPr id="589" name="Ink 588">
              <a:extLst>
                <a:ext uri="{FF2B5EF4-FFF2-40B4-BE49-F238E27FC236}">
                  <a16:creationId xmlns:a16="http://schemas.microsoft.com/office/drawing/2014/main" id="{5C3A6A8C-78FA-4349-7366-93BF7BB5B51D}"/>
                </a:ext>
              </a:extLst>
            </xdr:cNvPr>
            <xdr:cNvPicPr/>
          </xdr:nvPicPr>
          <xdr:blipFill>
            <a:blip xmlns:r="http://schemas.openxmlformats.org/officeDocument/2006/relationships" r:embed="rId106"/>
            <a:stretch>
              <a:fillRect/>
            </a:stretch>
          </xdr:blipFill>
          <xdr:spPr>
            <a:xfrm>
              <a:off x="2685600" y="16334622"/>
              <a:ext cx="262440" cy="305640"/>
            </a:xfrm>
            <a:prstGeom prst="rect">
              <a:avLst/>
            </a:prstGeom>
          </xdr:spPr>
        </xdr:pic>
      </mc:Fallback>
    </mc:AlternateContent>
    <xdr:clientData/>
  </xdr:twoCellAnchor>
  <xdr:twoCellAnchor editAs="oneCell">
    <xdr:from>
      <xdr:col>13</xdr:col>
      <xdr:colOff>259571</xdr:colOff>
      <xdr:row>81</xdr:row>
      <xdr:rowOff>28147</xdr:rowOff>
    </xdr:from>
    <xdr:to>
      <xdr:col>13</xdr:col>
      <xdr:colOff>492491</xdr:colOff>
      <xdr:row>82</xdr:row>
      <xdr:rowOff>75201</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592" name="Ink 591">
              <a:extLst>
                <a:ext uri="{FF2B5EF4-FFF2-40B4-BE49-F238E27FC236}">
                  <a16:creationId xmlns:a16="http://schemas.microsoft.com/office/drawing/2014/main" id="{E136DD59-6853-5C61-9D4B-CB14189AB475}"/>
                </a:ext>
              </a:extLst>
            </xdr14:cNvPr>
            <xdr14:cNvContentPartPr/>
          </xdr14:nvContentPartPr>
          <xdr14:nvPr macro=""/>
          <xdr14:xfrm>
            <a:off x="8143560" y="15054102"/>
            <a:ext cx="232920" cy="232560"/>
          </xdr14:xfrm>
        </xdr:contentPart>
      </mc:Choice>
      <mc:Fallback xmlns="">
        <xdr:pic>
          <xdr:nvPicPr>
            <xdr:cNvPr id="592" name="Ink 591">
              <a:extLst>
                <a:ext uri="{FF2B5EF4-FFF2-40B4-BE49-F238E27FC236}">
                  <a16:creationId xmlns:a16="http://schemas.microsoft.com/office/drawing/2014/main" id="{E136DD59-6853-5C61-9D4B-CB14189AB475}"/>
                </a:ext>
              </a:extLst>
            </xdr:cNvPr>
            <xdr:cNvPicPr/>
          </xdr:nvPicPr>
          <xdr:blipFill>
            <a:blip xmlns:r="http://schemas.openxmlformats.org/officeDocument/2006/relationships" r:embed="rId108"/>
            <a:stretch>
              <a:fillRect/>
            </a:stretch>
          </xdr:blipFill>
          <xdr:spPr>
            <a:xfrm>
              <a:off x="8137440" y="15047982"/>
              <a:ext cx="245160" cy="244800"/>
            </a:xfrm>
            <a:prstGeom prst="rect">
              <a:avLst/>
            </a:prstGeom>
          </xdr:spPr>
        </xdr:pic>
      </mc:Fallback>
    </mc:AlternateContent>
    <xdr:clientData/>
  </xdr:twoCellAnchor>
  <xdr:twoCellAnchor editAs="oneCell">
    <xdr:from>
      <xdr:col>6</xdr:col>
      <xdr:colOff>475316</xdr:colOff>
      <xdr:row>88</xdr:row>
      <xdr:rowOff>121728</xdr:rowOff>
    </xdr:from>
    <xdr:to>
      <xdr:col>7</xdr:col>
      <xdr:colOff>975</xdr:colOff>
      <xdr:row>89</xdr:row>
      <xdr:rowOff>120542</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593" name="Ink 592">
              <a:extLst>
                <a:ext uri="{FF2B5EF4-FFF2-40B4-BE49-F238E27FC236}">
                  <a16:creationId xmlns:a16="http://schemas.microsoft.com/office/drawing/2014/main" id="{40CCF03A-B2EA-516B-949E-33EE183C9B3E}"/>
                </a:ext>
              </a:extLst>
            </xdr14:cNvPr>
            <xdr14:cNvContentPartPr/>
          </xdr14:nvContentPartPr>
          <xdr14:nvPr macro=""/>
          <xdr14:xfrm>
            <a:off x="4114080" y="16446222"/>
            <a:ext cx="132120" cy="184320"/>
          </xdr14:xfrm>
        </xdr:contentPart>
      </mc:Choice>
      <mc:Fallback xmlns="">
        <xdr:pic>
          <xdr:nvPicPr>
            <xdr:cNvPr id="593" name="Ink 592">
              <a:extLst>
                <a:ext uri="{FF2B5EF4-FFF2-40B4-BE49-F238E27FC236}">
                  <a16:creationId xmlns:a16="http://schemas.microsoft.com/office/drawing/2014/main" id="{40CCF03A-B2EA-516B-949E-33EE183C9B3E}"/>
                </a:ext>
              </a:extLst>
            </xdr:cNvPr>
            <xdr:cNvPicPr/>
          </xdr:nvPicPr>
          <xdr:blipFill>
            <a:blip xmlns:r="http://schemas.openxmlformats.org/officeDocument/2006/relationships" r:embed="rId110"/>
            <a:stretch>
              <a:fillRect/>
            </a:stretch>
          </xdr:blipFill>
          <xdr:spPr>
            <a:xfrm>
              <a:off x="4107960" y="16440102"/>
              <a:ext cx="144360" cy="196560"/>
            </a:xfrm>
            <a:prstGeom prst="rect">
              <a:avLst/>
            </a:prstGeom>
          </xdr:spPr>
        </xdr:pic>
      </mc:Fallback>
    </mc:AlternateContent>
    <xdr:clientData/>
  </xdr:twoCellAnchor>
  <xdr:twoCellAnchor editAs="oneCell">
    <xdr:from>
      <xdr:col>9</xdr:col>
      <xdr:colOff>215814</xdr:colOff>
      <xdr:row>84</xdr:row>
      <xdr:rowOff>180470</xdr:rowOff>
    </xdr:from>
    <xdr:to>
      <xdr:col>9</xdr:col>
      <xdr:colOff>307974</xdr:colOff>
      <xdr:row>85</xdr:row>
      <xdr:rowOff>102244</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594" name="Ink 593">
              <a:extLst>
                <a:ext uri="{FF2B5EF4-FFF2-40B4-BE49-F238E27FC236}">
                  <a16:creationId xmlns:a16="http://schemas.microsoft.com/office/drawing/2014/main" id="{46EAFF09-CD45-2CA4-A636-4B656373B74D}"/>
                </a:ext>
              </a:extLst>
            </xdr14:cNvPr>
            <xdr14:cNvContentPartPr/>
          </xdr14:nvContentPartPr>
          <xdr14:nvPr macro=""/>
          <xdr14:xfrm>
            <a:off x="5673960" y="15762942"/>
            <a:ext cx="92160" cy="107280"/>
          </xdr14:xfrm>
        </xdr:contentPart>
      </mc:Choice>
      <mc:Fallback xmlns="">
        <xdr:pic>
          <xdr:nvPicPr>
            <xdr:cNvPr id="594" name="Ink 593">
              <a:extLst>
                <a:ext uri="{FF2B5EF4-FFF2-40B4-BE49-F238E27FC236}">
                  <a16:creationId xmlns:a16="http://schemas.microsoft.com/office/drawing/2014/main" id="{46EAFF09-CD45-2CA4-A636-4B656373B74D}"/>
                </a:ext>
              </a:extLst>
            </xdr:cNvPr>
            <xdr:cNvPicPr/>
          </xdr:nvPicPr>
          <xdr:blipFill>
            <a:blip xmlns:r="http://schemas.openxmlformats.org/officeDocument/2006/relationships" r:embed="rId112"/>
            <a:stretch>
              <a:fillRect/>
            </a:stretch>
          </xdr:blipFill>
          <xdr:spPr>
            <a:xfrm>
              <a:off x="5667840" y="15756822"/>
              <a:ext cx="104400" cy="11952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75050</xdr:colOff>
      <xdr:row>1</xdr:row>
      <xdr:rowOff>129940</xdr:rowOff>
    </xdr:from>
    <xdr:to>
      <xdr:col>10</xdr:col>
      <xdr:colOff>94130</xdr:colOff>
      <xdr:row>1</xdr:row>
      <xdr:rowOff>140020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46" name="Ink 145">
              <a:extLst>
                <a:ext uri="{FF2B5EF4-FFF2-40B4-BE49-F238E27FC236}">
                  <a16:creationId xmlns:a16="http://schemas.microsoft.com/office/drawing/2014/main" id="{31096E78-D24D-ABF2-4D3D-42BDBD828CD5}"/>
                </a:ext>
              </a:extLst>
            </xdr14:cNvPr>
            <xdr14:cNvContentPartPr/>
          </xdr14:nvContentPartPr>
          <xdr14:nvPr macro=""/>
          <xdr14:xfrm>
            <a:off x="6888600" y="498240"/>
            <a:ext cx="19080" cy="10080"/>
          </xdr14:xfrm>
        </xdr:contentPart>
      </mc:Choice>
      <mc:Fallback xmlns="">
        <xdr:pic>
          <xdr:nvPicPr>
            <xdr:cNvPr id="146" name="Ink 145">
              <a:extLst>
                <a:ext uri="{FF2B5EF4-FFF2-40B4-BE49-F238E27FC236}">
                  <a16:creationId xmlns:a16="http://schemas.microsoft.com/office/drawing/2014/main" id="{31096E78-D24D-ABF2-4D3D-42BDBD828CD5}"/>
                </a:ext>
              </a:extLst>
            </xdr:cNvPr>
            <xdr:cNvPicPr/>
          </xdr:nvPicPr>
          <xdr:blipFill>
            <a:blip xmlns:r="http://schemas.openxmlformats.org/officeDocument/2006/relationships" r:embed="rId2"/>
            <a:stretch>
              <a:fillRect/>
            </a:stretch>
          </xdr:blipFill>
          <xdr:spPr>
            <a:xfrm>
              <a:off x="6882480" y="492120"/>
              <a:ext cx="31320" cy="22320"/>
            </a:xfrm>
            <a:prstGeom prst="rect">
              <a:avLst/>
            </a:prstGeom>
          </xdr:spPr>
        </xdr:pic>
      </mc:Fallback>
    </mc:AlternateContent>
    <xdr:clientData/>
  </xdr:twoCellAnchor>
  <xdr:twoCellAnchor editAs="oneCell">
    <xdr:from>
      <xdr:col>3</xdr:col>
      <xdr:colOff>601770</xdr:colOff>
      <xdr:row>3</xdr:row>
      <xdr:rowOff>12560</xdr:rowOff>
    </xdr:from>
    <xdr:to>
      <xdr:col>3</xdr:col>
      <xdr:colOff>607530</xdr:colOff>
      <xdr:row>3</xdr:row>
      <xdr:rowOff>23360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92" name="Ink 191">
              <a:extLst>
                <a:ext uri="{FF2B5EF4-FFF2-40B4-BE49-F238E27FC236}">
                  <a16:creationId xmlns:a16="http://schemas.microsoft.com/office/drawing/2014/main" id="{263BAB31-E5CB-9D4B-CB93-8771EA5F9AA7}"/>
                </a:ext>
              </a:extLst>
            </xdr14:cNvPr>
            <xdr14:cNvContentPartPr/>
          </xdr14:nvContentPartPr>
          <xdr14:nvPr macro=""/>
          <xdr14:xfrm>
            <a:off x="2792520" y="749160"/>
            <a:ext cx="5760" cy="10800"/>
          </xdr14:xfrm>
        </xdr:contentPart>
      </mc:Choice>
      <mc:Fallback xmlns="">
        <xdr:pic>
          <xdr:nvPicPr>
            <xdr:cNvPr id="192" name="Ink 191">
              <a:extLst>
                <a:ext uri="{FF2B5EF4-FFF2-40B4-BE49-F238E27FC236}">
                  <a16:creationId xmlns:a16="http://schemas.microsoft.com/office/drawing/2014/main" id="{263BAB31-E5CB-9D4B-CB93-8771EA5F9AA7}"/>
                </a:ext>
              </a:extLst>
            </xdr:cNvPr>
            <xdr:cNvPicPr/>
          </xdr:nvPicPr>
          <xdr:blipFill>
            <a:blip xmlns:r="http://schemas.openxmlformats.org/officeDocument/2006/relationships" r:embed="rId4"/>
            <a:stretch>
              <a:fillRect/>
            </a:stretch>
          </xdr:blipFill>
          <xdr:spPr>
            <a:xfrm>
              <a:off x="2786400" y="743040"/>
              <a:ext cx="18000" cy="23040"/>
            </a:xfrm>
            <a:prstGeom prst="rect">
              <a:avLst/>
            </a:prstGeom>
          </xdr:spPr>
        </xdr:pic>
      </mc:Fallback>
    </mc:AlternateContent>
    <xdr:clientData/>
  </xdr:twoCellAnchor>
  <xdr:twoCellAnchor editAs="oneCell">
    <xdr:from>
      <xdr:col>12</xdr:col>
      <xdr:colOff>126650</xdr:colOff>
      <xdr:row>4</xdr:row>
      <xdr:rowOff>179410</xdr:rowOff>
    </xdr:from>
    <xdr:to>
      <xdr:col>12</xdr:col>
      <xdr:colOff>145730</xdr:colOff>
      <xdr:row>5</xdr:row>
      <xdr:rowOff>2100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00" name="Ink 299">
              <a:extLst>
                <a:ext uri="{FF2B5EF4-FFF2-40B4-BE49-F238E27FC236}">
                  <a16:creationId xmlns:a16="http://schemas.microsoft.com/office/drawing/2014/main" id="{AB29D33F-6ECB-9DA4-F41D-DCA260A41EEA}"/>
                </a:ext>
              </a:extLst>
            </xdr14:cNvPr>
            <xdr14:cNvContentPartPr/>
          </xdr14:nvContentPartPr>
          <xdr14:nvPr macro=""/>
          <xdr14:xfrm>
            <a:off x="8159400" y="1100160"/>
            <a:ext cx="19080" cy="6840"/>
          </xdr14:xfrm>
        </xdr:contentPart>
      </mc:Choice>
      <mc:Fallback xmlns="">
        <xdr:pic>
          <xdr:nvPicPr>
            <xdr:cNvPr id="300" name="Ink 299">
              <a:extLst>
                <a:ext uri="{FF2B5EF4-FFF2-40B4-BE49-F238E27FC236}">
                  <a16:creationId xmlns:a16="http://schemas.microsoft.com/office/drawing/2014/main" id="{AB29D33F-6ECB-9DA4-F41D-DCA260A41EEA}"/>
                </a:ext>
              </a:extLst>
            </xdr:cNvPr>
            <xdr:cNvPicPr/>
          </xdr:nvPicPr>
          <xdr:blipFill>
            <a:blip xmlns:r="http://schemas.openxmlformats.org/officeDocument/2006/relationships" r:embed="rId6"/>
            <a:stretch>
              <a:fillRect/>
            </a:stretch>
          </xdr:blipFill>
          <xdr:spPr>
            <a:xfrm>
              <a:off x="8153280" y="1094040"/>
              <a:ext cx="31320" cy="19080"/>
            </a:xfrm>
            <a:prstGeom prst="rect">
              <a:avLst/>
            </a:prstGeom>
          </xdr:spPr>
        </xdr:pic>
      </mc:Fallback>
    </mc:AlternateContent>
    <xdr:clientData/>
  </xdr:twoCellAnchor>
  <xdr:twoCellAnchor editAs="oneCell">
    <xdr:from>
      <xdr:col>1</xdr:col>
      <xdr:colOff>197370</xdr:colOff>
      <xdr:row>10</xdr:row>
      <xdr:rowOff>182950</xdr:rowOff>
    </xdr:from>
    <xdr:to>
      <xdr:col>1</xdr:col>
      <xdr:colOff>212850</xdr:colOff>
      <xdr:row>11</xdr:row>
      <xdr:rowOff>3120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325" name="Ink 324">
              <a:extLst>
                <a:ext uri="{FF2B5EF4-FFF2-40B4-BE49-F238E27FC236}">
                  <a16:creationId xmlns:a16="http://schemas.microsoft.com/office/drawing/2014/main" id="{A8A041C2-9544-88A1-2843-BEE9F73A7927}"/>
                </a:ext>
              </a:extLst>
            </xdr14:cNvPr>
            <xdr14:cNvContentPartPr/>
          </xdr14:nvContentPartPr>
          <xdr14:nvPr macro=""/>
          <xdr14:xfrm>
            <a:off x="1168920" y="2208600"/>
            <a:ext cx="15480" cy="4320"/>
          </xdr14:xfrm>
        </xdr:contentPart>
      </mc:Choice>
      <mc:Fallback xmlns="">
        <xdr:pic>
          <xdr:nvPicPr>
            <xdr:cNvPr id="325" name="Ink 324">
              <a:extLst>
                <a:ext uri="{FF2B5EF4-FFF2-40B4-BE49-F238E27FC236}">
                  <a16:creationId xmlns:a16="http://schemas.microsoft.com/office/drawing/2014/main" id="{A8A041C2-9544-88A1-2843-BEE9F73A7927}"/>
                </a:ext>
              </a:extLst>
            </xdr:cNvPr>
            <xdr:cNvPicPr/>
          </xdr:nvPicPr>
          <xdr:blipFill>
            <a:blip xmlns:r="http://schemas.openxmlformats.org/officeDocument/2006/relationships" r:embed="rId8"/>
            <a:stretch>
              <a:fillRect/>
            </a:stretch>
          </xdr:blipFill>
          <xdr:spPr>
            <a:xfrm>
              <a:off x="1162800" y="2202480"/>
              <a:ext cx="27720" cy="16560"/>
            </a:xfrm>
            <a:prstGeom prst="rect">
              <a:avLst/>
            </a:prstGeom>
          </xdr:spPr>
        </xdr:pic>
      </mc:Fallback>
    </mc:AlternateContent>
    <xdr:clientData/>
  </xdr:twoCellAnchor>
  <xdr:twoCellAnchor editAs="oneCell">
    <xdr:from>
      <xdr:col>6</xdr:col>
      <xdr:colOff>139970</xdr:colOff>
      <xdr:row>21</xdr:row>
      <xdr:rowOff>15260</xdr:rowOff>
    </xdr:from>
    <xdr:to>
      <xdr:col>6</xdr:col>
      <xdr:colOff>142490</xdr:colOff>
      <xdr:row>21</xdr:row>
      <xdr:rowOff>19580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354" name="Ink 353">
              <a:extLst>
                <a:ext uri="{FF2B5EF4-FFF2-40B4-BE49-F238E27FC236}">
                  <a16:creationId xmlns:a16="http://schemas.microsoft.com/office/drawing/2014/main" id="{A8AECF53-77C1-B6C0-EBC8-FE8416529371}"/>
                </a:ext>
              </a:extLst>
            </xdr14:cNvPr>
            <xdr14:cNvContentPartPr/>
          </xdr14:nvContentPartPr>
          <xdr14:nvPr macro=""/>
          <xdr14:xfrm>
            <a:off x="4515120" y="4066560"/>
            <a:ext cx="2520" cy="4320"/>
          </xdr14:xfrm>
        </xdr:contentPart>
      </mc:Choice>
      <mc:Fallback xmlns="">
        <xdr:pic>
          <xdr:nvPicPr>
            <xdr:cNvPr id="354" name="Ink 353">
              <a:extLst>
                <a:ext uri="{FF2B5EF4-FFF2-40B4-BE49-F238E27FC236}">
                  <a16:creationId xmlns:a16="http://schemas.microsoft.com/office/drawing/2014/main" id="{A8AECF53-77C1-B6C0-EBC8-FE8416529371}"/>
                </a:ext>
              </a:extLst>
            </xdr:cNvPr>
            <xdr:cNvPicPr/>
          </xdr:nvPicPr>
          <xdr:blipFill>
            <a:blip xmlns:r="http://schemas.openxmlformats.org/officeDocument/2006/relationships" r:embed="rId10"/>
            <a:stretch>
              <a:fillRect/>
            </a:stretch>
          </xdr:blipFill>
          <xdr:spPr>
            <a:xfrm>
              <a:off x="4509000" y="4060440"/>
              <a:ext cx="14760" cy="16560"/>
            </a:xfrm>
            <a:prstGeom prst="rect">
              <a:avLst/>
            </a:prstGeom>
          </xdr:spPr>
        </xdr:pic>
      </mc:Fallback>
    </mc:AlternateContent>
    <xdr:clientData/>
  </xdr:twoCellAnchor>
  <xdr:twoCellAnchor editAs="oneCell">
    <xdr:from>
      <xdr:col>13</xdr:col>
      <xdr:colOff>279530</xdr:colOff>
      <xdr:row>5</xdr:row>
      <xdr:rowOff>140700</xdr:rowOff>
    </xdr:from>
    <xdr:to>
      <xdr:col>13</xdr:col>
      <xdr:colOff>307610</xdr:colOff>
      <xdr:row>5</xdr:row>
      <xdr:rowOff>146460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376" name="Ink 375">
              <a:extLst>
                <a:ext uri="{FF2B5EF4-FFF2-40B4-BE49-F238E27FC236}">
                  <a16:creationId xmlns:a16="http://schemas.microsoft.com/office/drawing/2014/main" id="{38708995-FE1C-9831-12E6-AC9C9E4205CC}"/>
                </a:ext>
              </a:extLst>
            </xdr14:cNvPr>
            <xdr14:cNvContentPartPr/>
          </xdr14:nvContentPartPr>
          <xdr14:nvPr macro=""/>
          <xdr14:xfrm>
            <a:off x="8921880" y="1245600"/>
            <a:ext cx="28080" cy="5760"/>
          </xdr14:xfrm>
        </xdr:contentPart>
      </mc:Choice>
      <mc:Fallback xmlns="">
        <xdr:pic>
          <xdr:nvPicPr>
            <xdr:cNvPr id="376" name="Ink 375">
              <a:extLst>
                <a:ext uri="{FF2B5EF4-FFF2-40B4-BE49-F238E27FC236}">
                  <a16:creationId xmlns:a16="http://schemas.microsoft.com/office/drawing/2014/main" id="{38708995-FE1C-9831-12E6-AC9C9E4205CC}"/>
                </a:ext>
              </a:extLst>
            </xdr:cNvPr>
            <xdr:cNvPicPr/>
          </xdr:nvPicPr>
          <xdr:blipFill>
            <a:blip xmlns:r="http://schemas.openxmlformats.org/officeDocument/2006/relationships" r:embed="rId12"/>
            <a:stretch>
              <a:fillRect/>
            </a:stretch>
          </xdr:blipFill>
          <xdr:spPr>
            <a:xfrm>
              <a:off x="8915760" y="1239480"/>
              <a:ext cx="40320" cy="18000"/>
            </a:xfrm>
            <a:prstGeom prst="rect">
              <a:avLst/>
            </a:prstGeom>
          </xdr:spPr>
        </xdr:pic>
      </mc:Fallback>
    </mc:AlternateContent>
    <xdr:clientData/>
  </xdr:twoCellAnchor>
  <xdr:twoCellAnchor editAs="oneCell">
    <xdr:from>
      <xdr:col>7</xdr:col>
      <xdr:colOff>32930</xdr:colOff>
      <xdr:row>33</xdr:row>
      <xdr:rowOff>154820</xdr:rowOff>
    </xdr:from>
    <xdr:to>
      <xdr:col>10</xdr:col>
      <xdr:colOff>48410</xdr:colOff>
      <xdr:row>38</xdr:row>
      <xdr:rowOff>15270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428" name="Ink 427">
              <a:extLst>
                <a:ext uri="{FF2B5EF4-FFF2-40B4-BE49-F238E27FC236}">
                  <a16:creationId xmlns:a16="http://schemas.microsoft.com/office/drawing/2014/main" id="{4BB5DF1D-BC68-9CF5-F85B-97B4F73DA632}"/>
                </a:ext>
              </a:extLst>
            </xdr14:cNvPr>
            <xdr14:cNvContentPartPr/>
          </xdr14:nvContentPartPr>
          <xdr14:nvPr macro=""/>
          <xdr14:xfrm>
            <a:off x="5017680" y="6415920"/>
            <a:ext cx="1844280" cy="781200"/>
          </xdr14:xfrm>
        </xdr:contentPart>
      </mc:Choice>
      <mc:Fallback xmlns="">
        <xdr:pic>
          <xdr:nvPicPr>
            <xdr:cNvPr id="428" name="Ink 427">
              <a:extLst>
                <a:ext uri="{FF2B5EF4-FFF2-40B4-BE49-F238E27FC236}">
                  <a16:creationId xmlns:a16="http://schemas.microsoft.com/office/drawing/2014/main" id="{4BB5DF1D-BC68-9CF5-F85B-97B4F73DA632}"/>
                </a:ext>
              </a:extLst>
            </xdr:cNvPr>
            <xdr:cNvPicPr/>
          </xdr:nvPicPr>
          <xdr:blipFill>
            <a:blip xmlns:r="http://schemas.openxmlformats.org/officeDocument/2006/relationships" r:embed="rId14"/>
            <a:stretch>
              <a:fillRect/>
            </a:stretch>
          </xdr:blipFill>
          <xdr:spPr>
            <a:xfrm>
              <a:off x="5011560" y="6409800"/>
              <a:ext cx="1856520" cy="793440"/>
            </a:xfrm>
            <a:prstGeom prst="rect">
              <a:avLst/>
            </a:prstGeom>
          </xdr:spPr>
        </xdr:pic>
      </mc:Fallback>
    </mc:AlternateContent>
    <xdr:clientData/>
  </xdr:twoCellAnchor>
  <xdr:oneCellAnchor>
    <xdr:from>
      <xdr:col>10</xdr:col>
      <xdr:colOff>75050</xdr:colOff>
      <xdr:row>2</xdr:row>
      <xdr:rowOff>129940</xdr:rowOff>
    </xdr:from>
    <xdr:ext cx="19080" cy="1008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2" name="Ink 1">
              <a:extLst>
                <a:ext uri="{FF2B5EF4-FFF2-40B4-BE49-F238E27FC236}">
                  <a16:creationId xmlns:a16="http://schemas.microsoft.com/office/drawing/2014/main" id="{2FFB0983-4F70-4C80-BEA4-4093A7E5D78D}"/>
                </a:ext>
              </a:extLst>
            </xdr14:cNvPr>
            <xdr14:cNvContentPartPr/>
          </xdr14:nvContentPartPr>
          <xdr14:nvPr macro=""/>
          <xdr14:xfrm>
            <a:off x="6888600" y="498240"/>
            <a:ext cx="19080" cy="10080"/>
          </xdr14:xfrm>
        </xdr:contentPart>
      </mc:Choice>
      <mc:Fallback xmlns="">
        <xdr:pic>
          <xdr:nvPicPr>
            <xdr:cNvPr id="146" name="Ink 145">
              <a:extLst>
                <a:ext uri="{FF2B5EF4-FFF2-40B4-BE49-F238E27FC236}">
                  <a16:creationId xmlns:a16="http://schemas.microsoft.com/office/drawing/2014/main" id="{31096E78-D24D-ABF2-4D3D-42BDBD828CD5}"/>
                </a:ext>
              </a:extLst>
            </xdr:cNvPr>
            <xdr:cNvPicPr/>
          </xdr:nvPicPr>
          <xdr:blipFill>
            <a:blip xmlns:r="http://schemas.openxmlformats.org/officeDocument/2006/relationships" r:embed="rId2"/>
            <a:stretch>
              <a:fillRect/>
            </a:stretch>
          </xdr:blipFill>
          <xdr:spPr>
            <a:xfrm>
              <a:off x="6882480" y="492120"/>
              <a:ext cx="31320" cy="22320"/>
            </a:xfrm>
            <a:prstGeom prst="rect">
              <a:avLst/>
            </a:prstGeom>
          </xdr:spPr>
        </xdr:pic>
      </mc:Fallback>
    </mc:AlternateContent>
    <xdr:clientData/>
  </xdr:oneCellAnchor>
  <xdr:oneCellAnchor>
    <xdr:from>
      <xdr:col>10</xdr:col>
      <xdr:colOff>75050</xdr:colOff>
      <xdr:row>3</xdr:row>
      <xdr:rowOff>129940</xdr:rowOff>
    </xdr:from>
    <xdr:ext cx="19080" cy="10080"/>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3" name="Ink 2">
              <a:extLst>
                <a:ext uri="{FF2B5EF4-FFF2-40B4-BE49-F238E27FC236}">
                  <a16:creationId xmlns:a16="http://schemas.microsoft.com/office/drawing/2014/main" id="{D36EB79D-BD95-4608-8E79-8E214C62D820}"/>
                </a:ext>
              </a:extLst>
            </xdr14:cNvPr>
            <xdr14:cNvContentPartPr/>
          </xdr14:nvContentPartPr>
          <xdr14:nvPr macro=""/>
          <xdr14:xfrm>
            <a:off x="6888600" y="498240"/>
            <a:ext cx="19080" cy="10080"/>
          </xdr14:xfrm>
        </xdr:contentPart>
      </mc:Choice>
      <mc:Fallback xmlns="">
        <xdr:pic>
          <xdr:nvPicPr>
            <xdr:cNvPr id="146" name="Ink 145">
              <a:extLst>
                <a:ext uri="{FF2B5EF4-FFF2-40B4-BE49-F238E27FC236}">
                  <a16:creationId xmlns:a16="http://schemas.microsoft.com/office/drawing/2014/main" id="{31096E78-D24D-ABF2-4D3D-42BDBD828CD5}"/>
                </a:ext>
              </a:extLst>
            </xdr:cNvPr>
            <xdr:cNvPicPr/>
          </xdr:nvPicPr>
          <xdr:blipFill>
            <a:blip xmlns:r="http://schemas.openxmlformats.org/officeDocument/2006/relationships" r:embed="rId2"/>
            <a:stretch>
              <a:fillRect/>
            </a:stretch>
          </xdr:blipFill>
          <xdr:spPr>
            <a:xfrm>
              <a:off x="6882480" y="492120"/>
              <a:ext cx="31320" cy="22320"/>
            </a:xfrm>
            <a:prstGeom prst="rect">
              <a:avLst/>
            </a:prstGeom>
          </xdr:spPr>
        </xdr:pic>
      </mc:Fallback>
    </mc:AlternateContent>
    <xdr:clientData/>
  </xdr:oneCellAnchor>
  <xdr:oneCellAnchor>
    <xdr:from>
      <xdr:col>10</xdr:col>
      <xdr:colOff>75050</xdr:colOff>
      <xdr:row>4</xdr:row>
      <xdr:rowOff>129940</xdr:rowOff>
    </xdr:from>
    <xdr:ext cx="19080" cy="10080"/>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4" name="Ink 3">
              <a:extLst>
                <a:ext uri="{FF2B5EF4-FFF2-40B4-BE49-F238E27FC236}">
                  <a16:creationId xmlns:a16="http://schemas.microsoft.com/office/drawing/2014/main" id="{413BF235-328D-4F6A-A137-40B37229F3D8}"/>
                </a:ext>
              </a:extLst>
            </xdr14:cNvPr>
            <xdr14:cNvContentPartPr/>
          </xdr14:nvContentPartPr>
          <xdr14:nvPr macro=""/>
          <xdr14:xfrm>
            <a:off x="6888600" y="498240"/>
            <a:ext cx="19080" cy="10080"/>
          </xdr14:xfrm>
        </xdr:contentPart>
      </mc:Choice>
      <mc:Fallback xmlns="">
        <xdr:pic>
          <xdr:nvPicPr>
            <xdr:cNvPr id="146" name="Ink 145">
              <a:extLst>
                <a:ext uri="{FF2B5EF4-FFF2-40B4-BE49-F238E27FC236}">
                  <a16:creationId xmlns:a16="http://schemas.microsoft.com/office/drawing/2014/main" id="{31096E78-D24D-ABF2-4D3D-42BDBD828CD5}"/>
                </a:ext>
              </a:extLst>
            </xdr:cNvPr>
            <xdr:cNvPicPr/>
          </xdr:nvPicPr>
          <xdr:blipFill>
            <a:blip xmlns:r="http://schemas.openxmlformats.org/officeDocument/2006/relationships" r:embed="rId2"/>
            <a:stretch>
              <a:fillRect/>
            </a:stretch>
          </xdr:blipFill>
          <xdr:spPr>
            <a:xfrm>
              <a:off x="6882480" y="492120"/>
              <a:ext cx="31320" cy="22320"/>
            </a:xfrm>
            <a:prstGeom prst="rect">
              <a:avLst/>
            </a:prstGeom>
          </xdr:spPr>
        </xdr:pic>
      </mc:Fallback>
    </mc:AlternateContent>
    <xdr:clientData/>
  </xdr:oneCellAnchor>
  <xdr:oneCellAnchor>
    <xdr:from>
      <xdr:col>10</xdr:col>
      <xdr:colOff>75050</xdr:colOff>
      <xdr:row>5</xdr:row>
      <xdr:rowOff>129940</xdr:rowOff>
    </xdr:from>
    <xdr:ext cx="19080" cy="10080"/>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5" name="Ink 4">
              <a:extLst>
                <a:ext uri="{FF2B5EF4-FFF2-40B4-BE49-F238E27FC236}">
                  <a16:creationId xmlns:a16="http://schemas.microsoft.com/office/drawing/2014/main" id="{28ABEBAF-E944-44E3-A01D-D833AC99F48D}"/>
                </a:ext>
              </a:extLst>
            </xdr14:cNvPr>
            <xdr14:cNvContentPartPr/>
          </xdr14:nvContentPartPr>
          <xdr14:nvPr macro=""/>
          <xdr14:xfrm>
            <a:off x="6888600" y="498240"/>
            <a:ext cx="19080" cy="10080"/>
          </xdr14:xfrm>
        </xdr:contentPart>
      </mc:Choice>
      <mc:Fallback xmlns="">
        <xdr:pic>
          <xdr:nvPicPr>
            <xdr:cNvPr id="146" name="Ink 145">
              <a:extLst>
                <a:ext uri="{FF2B5EF4-FFF2-40B4-BE49-F238E27FC236}">
                  <a16:creationId xmlns:a16="http://schemas.microsoft.com/office/drawing/2014/main" id="{31096E78-D24D-ABF2-4D3D-42BDBD828CD5}"/>
                </a:ext>
              </a:extLst>
            </xdr:cNvPr>
            <xdr:cNvPicPr/>
          </xdr:nvPicPr>
          <xdr:blipFill>
            <a:blip xmlns:r="http://schemas.openxmlformats.org/officeDocument/2006/relationships" r:embed="rId2"/>
            <a:stretch>
              <a:fillRect/>
            </a:stretch>
          </xdr:blipFill>
          <xdr:spPr>
            <a:xfrm>
              <a:off x="6882480" y="492120"/>
              <a:ext cx="31320" cy="22320"/>
            </a:xfrm>
            <a:prstGeom prst="rect">
              <a:avLst/>
            </a:prstGeom>
          </xdr:spPr>
        </xdr:pic>
      </mc:Fallback>
    </mc:AlternateContent>
    <xdr:clientData/>
  </xdr:oneCellAnchor>
  <xdr:oneCellAnchor>
    <xdr:from>
      <xdr:col>10</xdr:col>
      <xdr:colOff>75050</xdr:colOff>
      <xdr:row>6</xdr:row>
      <xdr:rowOff>129940</xdr:rowOff>
    </xdr:from>
    <xdr:ext cx="19080" cy="10080"/>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6" name="Ink 5">
              <a:extLst>
                <a:ext uri="{FF2B5EF4-FFF2-40B4-BE49-F238E27FC236}">
                  <a16:creationId xmlns:a16="http://schemas.microsoft.com/office/drawing/2014/main" id="{FA7B431D-0416-4DE6-BEE4-79C7DB6EFF47}"/>
                </a:ext>
              </a:extLst>
            </xdr14:cNvPr>
            <xdr14:cNvContentPartPr/>
          </xdr14:nvContentPartPr>
          <xdr14:nvPr macro=""/>
          <xdr14:xfrm>
            <a:off x="6888600" y="498240"/>
            <a:ext cx="19080" cy="10080"/>
          </xdr14:xfrm>
        </xdr:contentPart>
      </mc:Choice>
      <mc:Fallback xmlns="">
        <xdr:pic>
          <xdr:nvPicPr>
            <xdr:cNvPr id="146" name="Ink 145">
              <a:extLst>
                <a:ext uri="{FF2B5EF4-FFF2-40B4-BE49-F238E27FC236}">
                  <a16:creationId xmlns:a16="http://schemas.microsoft.com/office/drawing/2014/main" id="{31096E78-D24D-ABF2-4D3D-42BDBD828CD5}"/>
                </a:ext>
              </a:extLst>
            </xdr:cNvPr>
            <xdr:cNvPicPr/>
          </xdr:nvPicPr>
          <xdr:blipFill>
            <a:blip xmlns:r="http://schemas.openxmlformats.org/officeDocument/2006/relationships" r:embed="rId2"/>
            <a:stretch>
              <a:fillRect/>
            </a:stretch>
          </xdr:blipFill>
          <xdr:spPr>
            <a:xfrm>
              <a:off x="6882480" y="492120"/>
              <a:ext cx="31320" cy="22320"/>
            </a:xfrm>
            <a:prstGeom prst="rect">
              <a:avLst/>
            </a:prstGeom>
          </xdr:spPr>
        </xdr:pic>
      </mc:Fallback>
    </mc:AlternateContent>
    <xdr:clientData/>
  </xdr:oneCellAnchor>
  <xdr:oneCellAnchor>
    <xdr:from>
      <xdr:col>10</xdr:col>
      <xdr:colOff>75050</xdr:colOff>
      <xdr:row>7</xdr:row>
      <xdr:rowOff>129940</xdr:rowOff>
    </xdr:from>
    <xdr:ext cx="19080" cy="10080"/>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7" name="Ink 6">
              <a:extLst>
                <a:ext uri="{FF2B5EF4-FFF2-40B4-BE49-F238E27FC236}">
                  <a16:creationId xmlns:a16="http://schemas.microsoft.com/office/drawing/2014/main" id="{72301E83-E207-4047-8F7A-55B9EC609941}"/>
                </a:ext>
              </a:extLst>
            </xdr14:cNvPr>
            <xdr14:cNvContentPartPr/>
          </xdr14:nvContentPartPr>
          <xdr14:nvPr macro=""/>
          <xdr14:xfrm>
            <a:off x="6888600" y="498240"/>
            <a:ext cx="19080" cy="10080"/>
          </xdr14:xfrm>
        </xdr:contentPart>
      </mc:Choice>
      <mc:Fallback xmlns="">
        <xdr:pic>
          <xdr:nvPicPr>
            <xdr:cNvPr id="146" name="Ink 145">
              <a:extLst>
                <a:ext uri="{FF2B5EF4-FFF2-40B4-BE49-F238E27FC236}">
                  <a16:creationId xmlns:a16="http://schemas.microsoft.com/office/drawing/2014/main" id="{31096E78-D24D-ABF2-4D3D-42BDBD828CD5}"/>
                </a:ext>
              </a:extLst>
            </xdr:cNvPr>
            <xdr:cNvPicPr/>
          </xdr:nvPicPr>
          <xdr:blipFill>
            <a:blip xmlns:r="http://schemas.openxmlformats.org/officeDocument/2006/relationships" r:embed="rId2"/>
            <a:stretch>
              <a:fillRect/>
            </a:stretch>
          </xdr:blipFill>
          <xdr:spPr>
            <a:xfrm>
              <a:off x="6882480" y="492120"/>
              <a:ext cx="31320" cy="22320"/>
            </a:xfrm>
            <a:prstGeom prst="rect">
              <a:avLst/>
            </a:prstGeom>
          </xdr:spPr>
        </xdr:pic>
      </mc:Fallback>
    </mc:AlternateContent>
    <xdr:clientData/>
  </xdr:oneCellAnchor>
  <xdr:oneCellAnchor>
    <xdr:from>
      <xdr:col>10</xdr:col>
      <xdr:colOff>75050</xdr:colOff>
      <xdr:row>8</xdr:row>
      <xdr:rowOff>129940</xdr:rowOff>
    </xdr:from>
    <xdr:ext cx="19080" cy="10080"/>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8" name="Ink 7">
              <a:extLst>
                <a:ext uri="{FF2B5EF4-FFF2-40B4-BE49-F238E27FC236}">
                  <a16:creationId xmlns:a16="http://schemas.microsoft.com/office/drawing/2014/main" id="{7FA6105B-9686-421A-9709-C3D60CC459E0}"/>
                </a:ext>
              </a:extLst>
            </xdr14:cNvPr>
            <xdr14:cNvContentPartPr/>
          </xdr14:nvContentPartPr>
          <xdr14:nvPr macro=""/>
          <xdr14:xfrm>
            <a:off x="6888600" y="498240"/>
            <a:ext cx="19080" cy="10080"/>
          </xdr14:xfrm>
        </xdr:contentPart>
      </mc:Choice>
      <mc:Fallback xmlns="">
        <xdr:pic>
          <xdr:nvPicPr>
            <xdr:cNvPr id="146" name="Ink 145">
              <a:extLst>
                <a:ext uri="{FF2B5EF4-FFF2-40B4-BE49-F238E27FC236}">
                  <a16:creationId xmlns:a16="http://schemas.microsoft.com/office/drawing/2014/main" id="{31096E78-D24D-ABF2-4D3D-42BDBD828CD5}"/>
                </a:ext>
              </a:extLst>
            </xdr:cNvPr>
            <xdr:cNvPicPr/>
          </xdr:nvPicPr>
          <xdr:blipFill>
            <a:blip xmlns:r="http://schemas.openxmlformats.org/officeDocument/2006/relationships" r:embed="rId2"/>
            <a:stretch>
              <a:fillRect/>
            </a:stretch>
          </xdr:blipFill>
          <xdr:spPr>
            <a:xfrm>
              <a:off x="6882480" y="492120"/>
              <a:ext cx="31320" cy="22320"/>
            </a:xfrm>
            <a:prstGeom prst="rect">
              <a:avLst/>
            </a:prstGeom>
          </xdr:spPr>
        </xdr:pic>
      </mc:Fallback>
    </mc:AlternateContent>
    <xdr:clientData/>
  </xdr:oneCellAnchor>
  <xdr:oneCellAnchor>
    <xdr:from>
      <xdr:col>10</xdr:col>
      <xdr:colOff>75050</xdr:colOff>
      <xdr:row>9</xdr:row>
      <xdr:rowOff>129940</xdr:rowOff>
    </xdr:from>
    <xdr:ext cx="19080" cy="10080"/>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9" name="Ink 8">
              <a:extLst>
                <a:ext uri="{FF2B5EF4-FFF2-40B4-BE49-F238E27FC236}">
                  <a16:creationId xmlns:a16="http://schemas.microsoft.com/office/drawing/2014/main" id="{8AE2AA15-09A8-45C1-939D-917EEF0F764D}"/>
                </a:ext>
              </a:extLst>
            </xdr14:cNvPr>
            <xdr14:cNvContentPartPr/>
          </xdr14:nvContentPartPr>
          <xdr14:nvPr macro=""/>
          <xdr14:xfrm>
            <a:off x="6888600" y="498240"/>
            <a:ext cx="19080" cy="10080"/>
          </xdr14:xfrm>
        </xdr:contentPart>
      </mc:Choice>
      <mc:Fallback xmlns="">
        <xdr:pic>
          <xdr:nvPicPr>
            <xdr:cNvPr id="146" name="Ink 145">
              <a:extLst>
                <a:ext uri="{FF2B5EF4-FFF2-40B4-BE49-F238E27FC236}">
                  <a16:creationId xmlns:a16="http://schemas.microsoft.com/office/drawing/2014/main" id="{31096E78-D24D-ABF2-4D3D-42BDBD828CD5}"/>
                </a:ext>
              </a:extLst>
            </xdr:cNvPr>
            <xdr:cNvPicPr/>
          </xdr:nvPicPr>
          <xdr:blipFill>
            <a:blip xmlns:r="http://schemas.openxmlformats.org/officeDocument/2006/relationships" r:embed="rId2"/>
            <a:stretch>
              <a:fillRect/>
            </a:stretch>
          </xdr:blipFill>
          <xdr:spPr>
            <a:xfrm>
              <a:off x="6882480" y="492120"/>
              <a:ext cx="31320" cy="22320"/>
            </a:xfrm>
            <a:prstGeom prst="rect">
              <a:avLst/>
            </a:prstGeom>
          </xdr:spPr>
        </xdr:pic>
      </mc:Fallback>
    </mc:AlternateContent>
    <xdr:clientData/>
  </xdr:oneCellAnchor>
  <xdr:oneCellAnchor>
    <xdr:from>
      <xdr:col>10</xdr:col>
      <xdr:colOff>75050</xdr:colOff>
      <xdr:row>10</xdr:row>
      <xdr:rowOff>129940</xdr:rowOff>
    </xdr:from>
    <xdr:ext cx="19080" cy="10080"/>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0" name="Ink 9">
              <a:extLst>
                <a:ext uri="{FF2B5EF4-FFF2-40B4-BE49-F238E27FC236}">
                  <a16:creationId xmlns:a16="http://schemas.microsoft.com/office/drawing/2014/main" id="{25AB027E-9275-4E23-9DCA-74B8FCDCC8CE}"/>
                </a:ext>
              </a:extLst>
            </xdr14:cNvPr>
            <xdr14:cNvContentPartPr/>
          </xdr14:nvContentPartPr>
          <xdr14:nvPr macro=""/>
          <xdr14:xfrm>
            <a:off x="6888600" y="498240"/>
            <a:ext cx="19080" cy="10080"/>
          </xdr14:xfrm>
        </xdr:contentPart>
      </mc:Choice>
      <mc:Fallback xmlns="">
        <xdr:pic>
          <xdr:nvPicPr>
            <xdr:cNvPr id="146" name="Ink 145">
              <a:extLst>
                <a:ext uri="{FF2B5EF4-FFF2-40B4-BE49-F238E27FC236}">
                  <a16:creationId xmlns:a16="http://schemas.microsoft.com/office/drawing/2014/main" id="{31096E78-D24D-ABF2-4D3D-42BDBD828CD5}"/>
                </a:ext>
              </a:extLst>
            </xdr:cNvPr>
            <xdr:cNvPicPr/>
          </xdr:nvPicPr>
          <xdr:blipFill>
            <a:blip xmlns:r="http://schemas.openxmlformats.org/officeDocument/2006/relationships" r:embed="rId2"/>
            <a:stretch>
              <a:fillRect/>
            </a:stretch>
          </xdr:blipFill>
          <xdr:spPr>
            <a:xfrm>
              <a:off x="6882480" y="492120"/>
              <a:ext cx="31320" cy="22320"/>
            </a:xfrm>
            <a:prstGeom prst="rect">
              <a:avLst/>
            </a:prstGeom>
          </xdr:spPr>
        </xdr:pic>
      </mc:Fallback>
    </mc:AlternateContent>
    <xdr:clientData/>
  </xdr:oneCellAnchor>
  <xdr:twoCellAnchor editAs="oneCell">
    <xdr:from>
      <xdr:col>3</xdr:col>
      <xdr:colOff>527610</xdr:colOff>
      <xdr:row>23</xdr:row>
      <xdr:rowOff>36840</xdr:rowOff>
    </xdr:from>
    <xdr:to>
      <xdr:col>6</xdr:col>
      <xdr:colOff>200090</xdr:colOff>
      <xdr:row>26</xdr:row>
      <xdr:rowOff>118350</xdr:rowOff>
    </xdr:to>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158" name="Ink 157">
              <a:extLst>
                <a:ext uri="{FF2B5EF4-FFF2-40B4-BE49-F238E27FC236}">
                  <a16:creationId xmlns:a16="http://schemas.microsoft.com/office/drawing/2014/main" id="{270EE859-5942-ACA1-F920-44455D1C3794}"/>
                </a:ext>
              </a:extLst>
            </xdr14:cNvPr>
            <xdr14:cNvContentPartPr/>
          </xdr14:nvContentPartPr>
          <xdr14:nvPr macro=""/>
          <xdr14:xfrm>
            <a:off x="2718360" y="4456440"/>
            <a:ext cx="1856880" cy="633960"/>
          </xdr14:xfrm>
        </xdr:contentPart>
      </mc:Choice>
      <mc:Fallback xmlns="">
        <xdr:pic>
          <xdr:nvPicPr>
            <xdr:cNvPr id="158" name="Ink 157">
              <a:extLst>
                <a:ext uri="{FF2B5EF4-FFF2-40B4-BE49-F238E27FC236}">
                  <a16:creationId xmlns:a16="http://schemas.microsoft.com/office/drawing/2014/main" id="{270EE859-5942-ACA1-F920-44455D1C3794}"/>
                </a:ext>
              </a:extLst>
            </xdr:cNvPr>
            <xdr:cNvPicPr/>
          </xdr:nvPicPr>
          <xdr:blipFill>
            <a:blip xmlns:r="http://schemas.openxmlformats.org/officeDocument/2006/relationships" r:embed="rId25"/>
            <a:stretch>
              <a:fillRect/>
            </a:stretch>
          </xdr:blipFill>
          <xdr:spPr>
            <a:xfrm>
              <a:off x="2712240" y="4450320"/>
              <a:ext cx="1869120" cy="646200"/>
            </a:xfrm>
            <a:prstGeom prst="rect">
              <a:avLst/>
            </a:prstGeom>
          </xdr:spPr>
        </xdr:pic>
      </mc:Fallback>
    </mc:AlternateContent>
    <xdr:clientData/>
  </xdr:twoCellAnchor>
  <xdr:twoCellAnchor editAs="oneCell">
    <xdr:from>
      <xdr:col>8</xdr:col>
      <xdr:colOff>163130</xdr:colOff>
      <xdr:row>23</xdr:row>
      <xdr:rowOff>108480</xdr:rowOff>
    </xdr:from>
    <xdr:to>
      <xdr:col>9</xdr:col>
      <xdr:colOff>133850</xdr:colOff>
      <xdr:row>25</xdr:row>
      <xdr:rowOff>80380</xdr:rowOff>
    </xdr:to>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188" name="Ink 187">
              <a:extLst>
                <a:ext uri="{FF2B5EF4-FFF2-40B4-BE49-F238E27FC236}">
                  <a16:creationId xmlns:a16="http://schemas.microsoft.com/office/drawing/2014/main" id="{8A88DB4B-7BDB-C4FF-4BE2-96F70590E919}"/>
                </a:ext>
              </a:extLst>
            </xdr14:cNvPr>
            <xdr14:cNvContentPartPr/>
          </xdr14:nvContentPartPr>
          <xdr14:nvPr macro=""/>
          <xdr14:xfrm>
            <a:off x="5757480" y="4528080"/>
            <a:ext cx="580320" cy="340200"/>
          </xdr14:xfrm>
        </xdr:contentPart>
      </mc:Choice>
      <mc:Fallback xmlns="">
        <xdr:pic>
          <xdr:nvPicPr>
            <xdr:cNvPr id="188" name="Ink 187">
              <a:extLst>
                <a:ext uri="{FF2B5EF4-FFF2-40B4-BE49-F238E27FC236}">
                  <a16:creationId xmlns:a16="http://schemas.microsoft.com/office/drawing/2014/main" id="{8A88DB4B-7BDB-C4FF-4BE2-96F70590E919}"/>
                </a:ext>
              </a:extLst>
            </xdr:cNvPr>
            <xdr:cNvPicPr/>
          </xdr:nvPicPr>
          <xdr:blipFill>
            <a:blip xmlns:r="http://schemas.openxmlformats.org/officeDocument/2006/relationships" r:embed="rId27"/>
            <a:stretch>
              <a:fillRect/>
            </a:stretch>
          </xdr:blipFill>
          <xdr:spPr>
            <a:xfrm>
              <a:off x="5751360" y="4521960"/>
              <a:ext cx="592560" cy="352440"/>
            </a:xfrm>
            <a:prstGeom prst="rect">
              <a:avLst/>
            </a:prstGeom>
          </xdr:spPr>
        </xdr:pic>
      </mc:Fallback>
    </mc:AlternateContent>
    <xdr:clientData/>
  </xdr:twoCellAnchor>
  <xdr:twoCellAnchor editAs="oneCell">
    <xdr:from>
      <xdr:col>10</xdr:col>
      <xdr:colOff>48410</xdr:colOff>
      <xdr:row>12</xdr:row>
      <xdr:rowOff>86610</xdr:rowOff>
    </xdr:from>
    <xdr:to>
      <xdr:col>10</xdr:col>
      <xdr:colOff>48770</xdr:colOff>
      <xdr:row>12</xdr:row>
      <xdr:rowOff>86970</xdr:rowOff>
    </xdr:to>
    <mc:AlternateContent xmlns:mc="http://schemas.openxmlformats.org/markup-compatibility/2006" xmlns:xdr14="http://schemas.microsoft.com/office/excel/2010/spreadsheetDrawing">
      <mc:Choice Requires="xdr14">
        <xdr:contentPart xmlns:r="http://schemas.openxmlformats.org/officeDocument/2006/relationships" r:id="rId28">
          <xdr14:nvContentPartPr>
            <xdr14:cNvPr id="241" name="Ink 240">
              <a:extLst>
                <a:ext uri="{FF2B5EF4-FFF2-40B4-BE49-F238E27FC236}">
                  <a16:creationId xmlns:a16="http://schemas.microsoft.com/office/drawing/2014/main" id="{0F9D6661-16AC-7E1C-2D22-2B3E7A05F20D}"/>
                </a:ext>
              </a:extLst>
            </xdr14:cNvPr>
            <xdr14:cNvContentPartPr/>
          </xdr14:nvContentPartPr>
          <xdr14:nvPr macro=""/>
          <xdr14:xfrm>
            <a:off x="6861960" y="2505960"/>
            <a:ext cx="360" cy="360"/>
          </xdr14:xfrm>
        </xdr:contentPart>
      </mc:Choice>
      <mc:Fallback xmlns="">
        <xdr:pic>
          <xdr:nvPicPr>
            <xdr:cNvPr id="241" name="Ink 240">
              <a:extLst>
                <a:ext uri="{FF2B5EF4-FFF2-40B4-BE49-F238E27FC236}">
                  <a16:creationId xmlns:a16="http://schemas.microsoft.com/office/drawing/2014/main" id="{0F9D6661-16AC-7E1C-2D22-2B3E7A05F20D}"/>
                </a:ext>
              </a:extLst>
            </xdr:cNvPr>
            <xdr:cNvPicPr/>
          </xdr:nvPicPr>
          <xdr:blipFill>
            <a:blip xmlns:r="http://schemas.openxmlformats.org/officeDocument/2006/relationships" r:embed="rId29"/>
            <a:stretch>
              <a:fillRect/>
            </a:stretch>
          </xdr:blipFill>
          <xdr:spPr>
            <a:xfrm>
              <a:off x="6855840" y="2499840"/>
              <a:ext cx="12600" cy="1260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601770</xdr:colOff>
      <xdr:row>3</xdr:row>
      <xdr:rowOff>12560</xdr:rowOff>
    </xdr:from>
    <xdr:to>
      <xdr:col>3</xdr:col>
      <xdr:colOff>607530</xdr:colOff>
      <xdr:row>3</xdr:row>
      <xdr:rowOff>23360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C40B3464-8AE4-46E3-971E-1A3F534C258B}"/>
                </a:ext>
              </a:extLst>
            </xdr14:cNvPr>
            <xdr14:cNvContentPartPr/>
          </xdr14:nvContentPartPr>
          <xdr14:nvPr macro=""/>
          <xdr14:xfrm>
            <a:off x="2792520" y="749160"/>
            <a:ext cx="5760" cy="10800"/>
          </xdr14:xfrm>
        </xdr:contentPart>
      </mc:Choice>
      <mc:Fallback xmlns="">
        <xdr:pic>
          <xdr:nvPicPr>
            <xdr:cNvPr id="192" name="Ink 191">
              <a:extLst>
                <a:ext uri="{FF2B5EF4-FFF2-40B4-BE49-F238E27FC236}">
                  <a16:creationId xmlns:a16="http://schemas.microsoft.com/office/drawing/2014/main" id="{263BAB31-E5CB-9D4B-CB93-8771EA5F9AA7}"/>
                </a:ext>
              </a:extLst>
            </xdr:cNvPr>
            <xdr:cNvPicPr/>
          </xdr:nvPicPr>
          <xdr:blipFill>
            <a:blip xmlns:r="http://schemas.openxmlformats.org/officeDocument/2006/relationships" r:embed="rId4"/>
            <a:stretch>
              <a:fillRect/>
            </a:stretch>
          </xdr:blipFill>
          <xdr:spPr>
            <a:xfrm>
              <a:off x="2786400" y="743040"/>
              <a:ext cx="18000" cy="23040"/>
            </a:xfrm>
            <a:prstGeom prst="rect">
              <a:avLst/>
            </a:prstGeom>
          </xdr:spPr>
        </xdr:pic>
      </mc:Fallback>
    </mc:AlternateContent>
    <xdr:clientData/>
  </xdr:twoCellAnchor>
  <xdr:twoCellAnchor editAs="oneCell">
    <xdr:from>
      <xdr:col>1</xdr:col>
      <xdr:colOff>197370</xdr:colOff>
      <xdr:row>10</xdr:row>
      <xdr:rowOff>182950</xdr:rowOff>
    </xdr:from>
    <xdr:to>
      <xdr:col>1</xdr:col>
      <xdr:colOff>212850</xdr:colOff>
      <xdr:row>11</xdr:row>
      <xdr:rowOff>3120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08066BFA-0E2F-46C7-B01F-D3920DDE2432}"/>
                </a:ext>
              </a:extLst>
            </xdr14:cNvPr>
            <xdr14:cNvContentPartPr/>
          </xdr14:nvContentPartPr>
          <xdr14:nvPr macro=""/>
          <xdr14:xfrm>
            <a:off x="1168920" y="2208600"/>
            <a:ext cx="15480" cy="4320"/>
          </xdr14:xfrm>
        </xdr:contentPart>
      </mc:Choice>
      <mc:Fallback xmlns="">
        <xdr:pic>
          <xdr:nvPicPr>
            <xdr:cNvPr id="325" name="Ink 324">
              <a:extLst>
                <a:ext uri="{FF2B5EF4-FFF2-40B4-BE49-F238E27FC236}">
                  <a16:creationId xmlns:a16="http://schemas.microsoft.com/office/drawing/2014/main" id="{A8A041C2-9544-88A1-2843-BEE9F73A7927}"/>
                </a:ext>
              </a:extLst>
            </xdr:cNvPr>
            <xdr:cNvPicPr/>
          </xdr:nvPicPr>
          <xdr:blipFill>
            <a:blip xmlns:r="http://schemas.openxmlformats.org/officeDocument/2006/relationships" r:embed="rId8"/>
            <a:stretch>
              <a:fillRect/>
            </a:stretch>
          </xdr:blipFill>
          <xdr:spPr>
            <a:xfrm>
              <a:off x="1162800" y="2202480"/>
              <a:ext cx="27720" cy="16560"/>
            </a:xfrm>
            <a:prstGeom prst="rect">
              <a:avLst/>
            </a:prstGeom>
          </xdr:spPr>
        </xdr:pic>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601770</xdr:colOff>
      <xdr:row>3</xdr:row>
      <xdr:rowOff>12560</xdr:rowOff>
    </xdr:from>
    <xdr:to>
      <xdr:col>3</xdr:col>
      <xdr:colOff>607530</xdr:colOff>
      <xdr:row>3</xdr:row>
      <xdr:rowOff>23360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7F387CDA-B32C-4D5F-92FF-34B2C308C358}"/>
                </a:ext>
              </a:extLst>
            </xdr14:cNvPr>
            <xdr14:cNvContentPartPr/>
          </xdr14:nvContentPartPr>
          <xdr14:nvPr macro=""/>
          <xdr14:xfrm>
            <a:off x="2792520" y="749160"/>
            <a:ext cx="5760" cy="10800"/>
          </xdr14:xfrm>
        </xdr:contentPart>
      </mc:Choice>
      <mc:Fallback xmlns="">
        <xdr:pic>
          <xdr:nvPicPr>
            <xdr:cNvPr id="192" name="Ink 191">
              <a:extLst>
                <a:ext uri="{FF2B5EF4-FFF2-40B4-BE49-F238E27FC236}">
                  <a16:creationId xmlns:a16="http://schemas.microsoft.com/office/drawing/2014/main" id="{263BAB31-E5CB-9D4B-CB93-8771EA5F9AA7}"/>
                </a:ext>
              </a:extLst>
            </xdr:cNvPr>
            <xdr:cNvPicPr/>
          </xdr:nvPicPr>
          <xdr:blipFill>
            <a:blip xmlns:r="http://schemas.openxmlformats.org/officeDocument/2006/relationships" r:embed="rId4"/>
            <a:stretch>
              <a:fillRect/>
            </a:stretch>
          </xdr:blipFill>
          <xdr:spPr>
            <a:xfrm>
              <a:off x="2786400" y="743040"/>
              <a:ext cx="18000" cy="23040"/>
            </a:xfrm>
            <a:prstGeom prst="rect">
              <a:avLst/>
            </a:prstGeom>
          </xdr:spPr>
        </xdr:pic>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20</xdr:row>
      <xdr:rowOff>152400</xdr:rowOff>
    </xdr:from>
    <xdr:to>
      <xdr:col>8</xdr:col>
      <xdr:colOff>574675</xdr:colOff>
      <xdr:row>39</xdr:row>
      <xdr:rowOff>57150</xdr:rowOff>
    </xdr:to>
    <xdr:graphicFrame macro="">
      <xdr:nvGraphicFramePr>
        <xdr:cNvPr id="3" name="Chart 2">
          <a:extLst>
            <a:ext uri="{FF2B5EF4-FFF2-40B4-BE49-F238E27FC236}">
              <a16:creationId xmlns:a16="http://schemas.microsoft.com/office/drawing/2014/main" id="{F97396DD-E5EB-8149-2D58-030C1AB23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34924</xdr:colOff>
      <xdr:row>0</xdr:row>
      <xdr:rowOff>304800</xdr:rowOff>
    </xdr:from>
    <xdr:to>
      <xdr:col>16</xdr:col>
      <xdr:colOff>171449</xdr:colOff>
      <xdr:row>10</xdr:row>
      <xdr:rowOff>6350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D3F0EC5A-ADED-29CB-F9CA-7F0DB9014A7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660264" y="304800"/>
              <a:ext cx="5622925" cy="17132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241300</xdr:colOff>
      <xdr:row>3614</xdr:row>
      <xdr:rowOff>190500</xdr:rowOff>
    </xdr:from>
    <xdr:to>
      <xdr:col>13</xdr:col>
      <xdr:colOff>546100</xdr:colOff>
      <xdr:row>3624</xdr:row>
      <xdr:rowOff>171450</xdr:rowOff>
    </xdr:to>
    <xdr:graphicFrame macro="">
      <xdr:nvGraphicFramePr>
        <xdr:cNvPr id="5" name="Chart 4">
          <a:extLst>
            <a:ext uri="{FF2B5EF4-FFF2-40B4-BE49-F238E27FC236}">
              <a16:creationId xmlns:a16="http://schemas.microsoft.com/office/drawing/2014/main" id="{BB32F97B-4EB4-A8AA-67FC-716CA3EA92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12</xdr:col>
      <xdr:colOff>356650</xdr:colOff>
      <xdr:row>24</xdr:row>
      <xdr:rowOff>158070</xdr:rowOff>
    </xdr:from>
    <xdr:to>
      <xdr:col>12</xdr:col>
      <xdr:colOff>358090</xdr:colOff>
      <xdr:row>24</xdr:row>
      <xdr:rowOff>158790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5" name="Ink 54">
              <a:extLst>
                <a:ext uri="{FF2B5EF4-FFF2-40B4-BE49-F238E27FC236}">
                  <a16:creationId xmlns:a16="http://schemas.microsoft.com/office/drawing/2014/main" id="{385DDDDC-37D0-7652-E5CD-1996390CD9AB}"/>
                </a:ext>
              </a:extLst>
            </xdr14:cNvPr>
            <xdr14:cNvContentPartPr/>
          </xdr14:nvContentPartPr>
          <xdr14:nvPr macro=""/>
          <xdr14:xfrm>
            <a:off x="7983000" y="4577670"/>
            <a:ext cx="1440" cy="720"/>
          </xdr14:xfrm>
        </xdr:contentPart>
      </mc:Choice>
      <mc:Fallback xmlns="">
        <xdr:pic>
          <xdr:nvPicPr>
            <xdr:cNvPr id="55" name="Ink 54">
              <a:extLst>
                <a:ext uri="{FF2B5EF4-FFF2-40B4-BE49-F238E27FC236}">
                  <a16:creationId xmlns:a16="http://schemas.microsoft.com/office/drawing/2014/main" id="{385DDDDC-37D0-7652-E5CD-1996390CD9AB}"/>
                </a:ext>
              </a:extLst>
            </xdr:cNvPr>
            <xdr:cNvPicPr/>
          </xdr:nvPicPr>
          <xdr:blipFill>
            <a:blip xmlns:r="http://schemas.openxmlformats.org/officeDocument/2006/relationships" r:embed="rId2"/>
            <a:stretch>
              <a:fillRect/>
            </a:stretch>
          </xdr:blipFill>
          <xdr:spPr>
            <a:xfrm>
              <a:off x="7976880" y="4571550"/>
              <a:ext cx="13680" cy="12960"/>
            </a:xfrm>
            <a:prstGeom prst="rect">
              <a:avLst/>
            </a:prstGeom>
          </xdr:spPr>
        </xdr:pic>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8</xdr:col>
      <xdr:colOff>350520</xdr:colOff>
      <xdr:row>1</xdr:row>
      <xdr:rowOff>160020</xdr:rowOff>
    </xdr:from>
    <xdr:to>
      <xdr:col>16</xdr:col>
      <xdr:colOff>45720</xdr:colOff>
      <xdr:row>16</xdr:row>
      <xdr:rowOff>160020</xdr:rowOff>
    </xdr:to>
    <xdr:graphicFrame macro="">
      <xdr:nvGraphicFramePr>
        <xdr:cNvPr id="3" name="Chart 2">
          <a:extLst>
            <a:ext uri="{FF2B5EF4-FFF2-40B4-BE49-F238E27FC236}">
              <a16:creationId xmlns:a16="http://schemas.microsoft.com/office/drawing/2014/main" id="{4F6D10B8-087C-4964-817F-AD71E0F982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411480</xdr:colOff>
      <xdr:row>2</xdr:row>
      <xdr:rowOff>7620</xdr:rowOff>
    </xdr:from>
    <xdr:to>
      <xdr:col>8</xdr:col>
      <xdr:colOff>91440</xdr:colOff>
      <xdr:row>9</xdr:row>
      <xdr:rowOff>99060</xdr:rowOff>
    </xdr:to>
    <mc:AlternateContent xmlns:mc="http://schemas.openxmlformats.org/markup-compatibility/2006" xmlns:tsle="http://schemas.microsoft.com/office/drawing/2012/timeslicer">
      <mc:Choice Requires="tsle">
        <xdr:graphicFrame macro="">
          <xdr:nvGraphicFramePr>
            <xdr:cNvPr id="4" name="Date">
              <a:extLst>
                <a:ext uri="{FF2B5EF4-FFF2-40B4-BE49-F238E27FC236}">
                  <a16:creationId xmlns:a16="http://schemas.microsoft.com/office/drawing/2014/main" id="{5B9CC2DD-A225-4899-A6B2-023845400B83}"/>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667000" y="37338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0:54:26.704"/>
    </inkml:context>
    <inkml:brush xml:id="br0">
      <inkml:brushProperty name="width" value="0.035" units="cm"/>
      <inkml:brushProperty name="height" value="0.035" units="cm"/>
    </inkml:brush>
  </inkml:definitions>
  <inkml:trace contextRef="#ctx0" brushRef="#br0">577 44 1976 0 0,'2'-5'228'0'0,"-3"1"-145"0"0,1 1 0 0 0,-1 0 0 0 0,0 0 0 0 0,0 0 0 0 0,0 0 0 0 0,-1 0 0 0 0,-1-4 0 0 0,2 6 140 0 0,1 0-219 0 0,0 1 0 0 0,0-1 0 0 0,-1 1 0 0 0,1-1 0 0 0,0 1 0 0 0,0-1 0 0 0,-1 1 0 0 0,1-1-1 0 0,0 1 1 0 0,-1 0 0 0 0,1-1 0 0 0,-1 1 0 0 0,1 0 0 0 0,0-1 0 0 0,-1 1 0 0 0,1 0 0 0 0,-1-1 0 0 0,1 1 0 0 0,-1 0-1 0 0,1 0 1 0 0,-1 0 0 0 0,1 0 0 0 0,-1-1 0 0 0,1 1 0 0 0,-1 0 0 0 0,1 0 0 0 0,-1 0 0 0 0,1 0 0 0 0,-1 0 0 0 0,1 0-1 0 0,-1 0 1 0 0,-1 1-2 0 0,1-1-1 0 0,-1 1 1 0 0,1 0-1 0 0,-1-1 0 0 0,1 1 1 0 0,0 0-1 0 0,-1 0 1 0 0,1 0-1 0 0,0 0 0 0 0,-2 2 1 0 0,-1 1 4 0 0,1 0-1 0 0,0 0 1 0 0,0 0 0 0 0,0 1 0 0 0,0-1 0 0 0,-2 6 0 0 0,1 2 11 0 0,3-9-13 0 0,-1 0 0 0 0,1 1-1 0 0,0-1 1 0 0,0 0 0 0 0,1 1 0 0 0,-1-1 0 0 0,1 8 0 0 0,-1-6-1 0 0,0 1 1 0 0,1-1 0 0 0,-2 1 0 0 0,1-1 0 0 0,-1 1-1 0 0,-3 8 1 0 0,2-7 32 0 0,0 0-1 0 0,1 0 0 0 0,-2 13 1 0 0,-23 217 543 0 0,14-63-476 0 0,7-67-69 0 0,4-53-10 0 0,-3 33-87 0 0,-43 180 129 0 0,-3 17-21 0 0,-18 109 303 0 0,14-94-67 0 0,15-94 35 0 0,1-6 294 0 0,32-165-448 0 0,4-20-26 0 0,1-1 0 0 0,-2 28 1 0 0,3-11 315 0 0,1-29 460 0 0,2-1-850 0 0,0-1 1 0 0,-1 1-1 0 0,1-1 1 0 0,0 0-1 0 0,-1 0 1 0 0,1 0-1 0 0,-1 0 1 0 0,1 0-1 0 0,-1 0 1 0 0,1 0-1 0 0,-1 0 0 0 0,1 0 1 0 0,-1-1-1 0 0,0 1 1 0 0,0 0-1 0 0,0-1 1 0 0,0 0-1 0 0,0 1 1 0 0,0-1-1 0 0,0 1 1 0 0,0-1-1 0 0,-1 0 0 0 0,1 0 1 0 0,0-2-1 0 0,3-9-2 0 0,0 0 0 0 0,2-17-1 0 0,11-55 90 0 0,-6 37-120 0 0,5-64 0 0 0,-2-73 21 0 0,10-148-303 0 0,-20 222 101 0 0,-15-152-1 0 0,2 185 106 0 0,-3 0 0 0 0,-39-133 0 0 0,-9-12-53 0 0,57 201 87 0 0,2 1 1 0 0,0-1-1 0 0,1 0 1 0 0,2 1-1 0 0,0-1 1 0 0,1 1-1 0 0,9-33 1 0 0,-11 51 12 0 0,-1-1 1 0 0,0 1 0 0 0,0 0 0 0 0,0-1 0 0 0,0 1 0 0 0,0-1-1 0 0,-1 1 1 0 0,1 0 0 0 0,-3-7 0 0 0,2 7-7 0 0,0-1 0 0 0,0 1 1 0 0,0-1-1 0 0,1 1 0 0 0,0-1 0 0 0,-1 1 1 0 0,1-1-1 0 0,1 0 0 0 0,0-6 0 0 0,2-10 8 0 0,-3 18-15 0 0,0-1 0 0 0,0 0 0 0 0,1 1 0 0 0,-1-1 0 0 0,1 0 0 0 0,0 1 0 0 0,-1-1 0 0 0,1 0 0 0 0,0 1 0 0 0,1-1 0 0 0,-1 1 0 0 0,0 0 0 0 0,2-3 0 0 0,5-8-143 0 0,-8 12 150 0 0,0 1-1 0 0,0-1 0 0 0,0 0 0 0 0,0 1 1 0 0,1-1-1 0 0,-1 0 0 0 0,0 1 1 0 0,0-1-1 0 0,1 1 0 0 0,-1-1 0 0 0,1 0 1 0 0,-1 1-1 0 0,0-1 0 0 0,1 1 1 0 0,-1-1-1 0 0,1 1 0 0 0,-1-1 0 0 0,1 1 1 0 0,0 0-1 0 0,-1-1 0 0 0,1 1 1 0 0,-1 0-1 0 0,1-1 0 0 0,0 1 0 0 0,-1 0 1 0 0,1 0-1 0 0,0-1 0 0 0,-1 1 0 0 0,2 0 1 0 0,0-2 3 0 0,0 1 0 0 0,0-1 1 0 0,0 0-1 0 0,0 0 0 0 0,-1 0 0 0 0,1-1 1 0 0,-1 1-1 0 0,1 0 0 0 0,1-5 1 0 0,6-6-59 0 0,7-9 101 0 0,-13 16-42 0 0,1 1 0 0 0,0-1 1 0 0,0 1-1 0 0,1 0 0 0 0,-1 1 1 0 0,1-1-1 0 0,8-5 0 0 0,-4 3 5 0 0,0 1 0 0 0,-1-1 0 0 0,0-1 0 0 0,0 0 0 0 0,0 0 0 0 0,-1 0 0 0 0,0-1 0 0 0,-1 0 0 0 0,0-1-1 0 0,0 1 1 0 0,-1-1 0 0 0,0 0 0 0 0,-1 0 0 0 0,0-1 0 0 0,-1 1 0 0 0,3-13 0 0 0,-5 14 8 0 0,-1 0 0 0 0,0 1 0 0 0,-2-15 0 0 0,1-4-29 0 0,1 26-34 0 0,0 2-57 0 0,1 0 46 0 0,0 0 0 0 0,-1 0 0 0 0,1 0 0 0 0,-1 0-1 0 0,0 0 1 0 0,1 0 0 0 0,-1 1 0 0 0,0-1 0 0 0,0 0 0 0 0,0 0 0 0 0,0 0 0 0 0,0 1 0 0 0,0-1 0 0 0,0 0 0 0 0,0 1 0 0 0,-1 27-116 0 0,-23 184-404 0 0,-21 134 467 0 0,-64 254 283 0 0,86-505-129 0 0,13-55 58 0 0,-9 59 0 0 0,12-50-71 0 0,-2-1-1 0 0,-20 61 1 0 0,12-25 57 0 0,13-67-43 0 0,1 1-1 0 0,0 20 1 0 0,-2 11-11 0 0,-10 71 91 0 0,8-70-62 0 0,2 0 0 0 0,3 1 1 0 0,4 58-1 0 0,0-13 73 0 0,-2-84-94 0 0,0 0 0 0 0,1 0 1 0 0,3 16-1 0 0,-3-25-20 0 0,1 1 1 0 0,-1-1-1 0 0,1 0 1 0 0,0 1-1 0 0,0-1 1 0 0,0 0-1 0 0,0 0 1 0 0,1 0-1 0 0,0 0 1 0 0,0-1-1 0 0,6 7 1 0 0,-4-6 4 0 0,-4-3-14 0 0,-1-1-1 0 0,1 0 1 0 0,0 1-1 0 0,-1-1 1 0 0,1 1-1 0 0,-1-1 1 0 0,1 1-1 0 0,-1 0 1 0 0,1-1-1 0 0,-1 1 1 0 0,1 0-1 0 0,-1-1 1 0 0,1 1-1 0 0,-1 0 1 0 0,0-1-1 0 0,1 1 1 0 0,-1 0-1 0 0,0 0 1 0 0,0-1-1 0 0,1 1 1 0 0,-1 0-1 0 0,0 0 1 0 0,0 0-1 0 0,0 0-3 0 0,0-1 0 0 0,0 0 0 0 0,0 1 1 0 0,0-1-1 0 0,0 0 0 0 0,0 1 0 0 0,0-1 0 0 0,0 0 0 0 0,0 0 0 0 0,0 1 0 0 0,0-1 1 0 0,0 0-1 0 0,0 1 0 0 0,0-1 0 0 0,0 0 0 0 0,1 0 0 0 0,-1 1 0 0 0,0-1 0 0 0,0 0 1 0 0,0 0-1 0 0,0 1 0 0 0,1-1 0 0 0,-1 0 0 0 0,0 0 0 0 0,0 1 0 0 0,1-1 0 0 0,-1 0 1 0 0,0 0-1 0 0,0 0 0 0 0,1 0 0 0 0,-1 1 0 0 0,1-1 0 0 0,14 2 82 0 0,13-5 302 0 0,-21 1-418 0 0,0-1 1 0 0,0-1 0 0 0,-1 1-1 0 0,0-1 1 0 0,1 0 0 0 0,-2 0-1 0 0,9-7 1 0 0,12-10-1254 0 0,-12 12 242 0 0</inkml:trace>
  <inkml:trace contextRef="#ctx0" brushRef="#br0" timeOffset="1561.54">1140 970 3273 0 0,'-1'-2'67'0'0,"0"0"1"0"0,0 0-1 0 0,0 0 1 0 0,0 0-1 0 0,1 0 1 0 0,-1 0-1 0 0,1 0 1 0 0,-1 0-1 0 0,1 0 1 0 0,0 0-1 0 0,-1 0 0 0 0,1 0 1 0 0,0 0-1 0 0,0 0 1 0 0,1 0-1 0 0,-1 0 1 0 0,0 0-1 0 0,1 0 1 0 0,-1 0-1 0 0,1 0 1 0 0,1-3-1 0 0,2 0-77 0 0,-1 0 0 0 0,1 0 0 0 0,0 1 0 0 0,1-1 0 0 0,-1 1-1 0 0,8-5 1 0 0,153-122 672 0 0,-126 104-466 0 0,1 2 0 0 0,64-31 0 0 0,-7 5 129 0 0,-64 32-290 0 0,1 1 0 0 0,49-18-1 0 0,-71 34-146 0 0,-12 6-75 0 0,-19 12 33 0 0,19-15 162 0 0,-20 14-21 0 0,-1-1 1 0 0,-1-1-1 0 0,1-1 0 0 0,-37 14 1 0 0,-97 28-8 0 0,-17 6 59 0 0,141-45-23 0 0,-2-2-1 0 0,1-2 1 0 0,-1 0 0 0 0,-41 6 0 0 0,68-16 73 0 0,3 0-4 0 0,0 0 1 0 0,-1-1 0 0 0,1 0-1 0 0,0 0 1 0 0,0 0 0 0 0,-1 0 0 0 0,-3 0-1 0 0,13-3 84 0 0,1 0-1 0 0,-1 0 1 0 0,0 0-1 0 0,7-5 1 0 0,-2 1-113 0 0,29-15-194 0 0,0 2 1 0 0,1 1-1 0 0,1 2 0 0 0,0 2 0 0 0,65-14 0 0 0,-74 23-910 0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0:54:35.459"/>
    </inkml:context>
    <inkml:brush xml:id="br0">
      <inkml:brushProperty name="width" value="0.035" units="cm"/>
      <inkml:brushProperty name="height" value="0.035" units="cm"/>
    </inkml:brush>
  </inkml:definitions>
  <inkml:trace contextRef="#ctx0" brushRef="#br0">14 19 2048 0 0,'0'-1'-11'0'0,"0"0"0"0"0,1 0 0 0 0,-1 0 0 0 0,0 0 0 0 0,0 0 0 0 0,1 0 0 0 0,-1 0 0 0 0,1 0 0 0 0,-1 0 0 0 0,1 0 0 0 0,-1 1 0 0 0,1-1 0 0 0,0 0 0 0 0,-1 0 0 0 0,1 0 0 0 0,0 1 0 0 0,1-2 0 0 0,-1 0 30 0 0,-2 3 112 0 0,0-1-130 0 0,0 0-1 0 0,0 0 1 0 0,0 0-1 0 0,0 0 1 0 0,0 0-1 0 0,0 1 0 0 0,0-1 1 0 0,0 0-1 0 0,0 0 1 0 0,0 1-1 0 0,1-1 1 0 0,-1 1-1 0 0,0-1 0 0 0,0 1 1 0 0,0-1-1 0 0,1 1 1 0 0,-1-1-1 0 0,0 1 1 0 0,0 0-1 0 0,1-1 0 0 0,-1 1 1 0 0,1 0-1 0 0,-1 0 1 0 0,0 0-1 0 0,1-1 1 0 0,0 1-1 0 0,-1 1 0 0 0,0 3-588 0 0</inkml:trace>
  <inkml:trace contextRef="#ctx0" brushRef="#br0" timeOffset="788.88">1374 2029 10506 0 0,'0'0'38'0'0,"3"-2"-2959"0"0,18-13 2789 0 0,12-9-4208 0 0</inkml:trace>
  <inkml:trace contextRef="#ctx0" brushRef="#br0" timeOffset="1249.78">222 218 6009 0 0,'0'-1'-392'0'0,"0"-1"-16"0"0,3 0 184 0 0,2 5-160 0 0,1 0 144 0 0,2 3-24 0 0,1 0-80 0 0,-1-1 48 0 0,1-1-16 0 0,-2 2-513 0 0,-2 0 97 0 0,6 0-224 0 0,-5 6 464 0 0</inkml:trace>
  <inkml:trace contextRef="#ctx0" brushRef="#br0" timeOffset="1663.26">1070 2079 14443 0 0,'0'0'112'0'0,"-12"-2"-1808"0"0,8 2 1336 0 0,0 0-160 0 0,3-1 95 0 0,5 2-431 0 0,-8 1-3217 0 0</inkml:trace>
  <inkml:trace contextRef="#ctx0" brushRef="#br0" timeOffset="2033.22">31 108 4641 0 0,'-4'-7'712'0'0,"6"0"3001"0"0,3 0-3873 0 0,6 0 64 0 0,-4 2 40 0 0,0 2-8 0 0,3 1 16 0 0,-7 2-40 0 0,9 3-72 0 0,-8 0 24 0 0,3 4-200 0 0,1-1-464 0 0,1 1-185 0 0,2 0-87 0 0,-4 1-432 0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0:52:57.176"/>
    </inkml:context>
    <inkml:brush xml:id="br0">
      <inkml:brushProperty name="width" value="0.035" units="cm"/>
      <inkml:brushProperty name="height" value="0.035" units="cm"/>
    </inkml:brush>
  </inkml:definitions>
  <inkml:trace contextRef="#ctx0" brushRef="#br0">1320 5147 7794 0 0,'-3'-7'1494'0'0,"-5"-16"2262"0"0,7 23-3756 0 0,1-1 0 0 0,0 1 0 0 0,0-1 0 0 0,0 0 0 0 0,0 1 0 0 0,0-1 0 0 0,0 1 0 0 0,0-1 0 0 0,0 0 0 0 0,0 1 0 0 0,0-1 0 0 0,0 1 1 0 0,1-1-1 0 0,-1 0 0 0 0,0 1 0 0 0,0-1 0 0 0,0 1 0 0 0,1-1 0 0 0,-1 1 0 0 0,0-1 0 0 0,1 1 0 0 0,-1-1 0 0 0,0 1 0 0 0,1-1 0 0 0,-1 1 0 0 0,1 0 0 0 0,-1-1 0 0 0,1 1 0 0 0,-1 0 0 0 0,1-1 0 0 0,-1 1 0 0 0,1 0 0 0 0,0-1 0 0 0,29-10-283 0 0,3-1 224 0 0,0-1 0 0 0,57-33 0 0 0,-38 12 18 0 0,1 3-1 0 0,1 3 1 0 0,2 2-1 0 0,111-37 0 0 0,-126 53-871 0 0,-8-4-1589 0 0</inkml:trace>
  <inkml:trace contextRef="#ctx0" brushRef="#br0" timeOffset="200.97">1511 5429 14691 0 0,'14'-1'-376'0'0,"2"0"232"0"0,7-7 48 0 0,6 0 16 0 0,3-2-16 0 0,9-1 24 0 0,4-5 24 0 0,8-1 0 0 0,3 1 80 0 0,1-5-16 0 0,2 1 0 0 0,-7 0-32 0 0,-2-2-280 0 0,-7-6-536 0 0,2 3-225 0 0,-6-5-71 0 0,4 5-472 0 0,4-1-569 0 0</inkml:trace>
  <inkml:trace contextRef="#ctx0" brushRef="#br0" timeOffset="649.15">3252 4290 9658 0 0,'1'-26'1290'0'0,"-1"19"-1176"0"0,0 0 0 0 0,1 0 0 0 0,0 0 0 0 0,0 0 0 0 0,0 0 0 0 0,4-10-1 0 0,-5 16-103 0 0,1 0 1 0 0,-1 0-1 0 0,1 0 0 0 0,0 0 0 0 0,-1 0 0 0 0,1 0 0 0 0,0 0 0 0 0,0 0 0 0 0,0 0 0 0 0,0 0 0 0 0,0 1 0 0 0,0-1 0 0 0,0 0 0 0 0,0 0 0 0 0,0 1 0 0 0,2-2 0 0 0,-1 2 25 0 0,0-1 0 0 0,0 1 0 0 0,0 0 0 0 0,0 0 0 0 0,0 0 0 0 0,0 0 0 0 0,0 0 0 0 0,0 0 0 0 0,0 1-1 0 0,0-1 1 0 0,0 0 0 0 0,0 1 0 0 0,3 1 0 0 0,3 1-19 0 0,0 1-1 0 0,0 0 0 0 0,-1 1 0 0 0,1 0 1 0 0,-1 0-1 0 0,0 0 0 0 0,0 1 1 0 0,-1 0-1 0 0,0 0 0 0 0,10 13 0 0 0,2 7-58 0 0,26 47 1 0 0,-26-40 5 0 0,115 231 111 0 0,-29-50 197 0 0,-84-180-970 0 0,2 0-1 0 0,1-1 1 0 0,44 48-1 0 0,-53-68-904 0 0</inkml:trace>
  <inkml:trace contextRef="#ctx0" brushRef="#br0" timeOffset="992.4">2662 4369 13979 0 0,'-1'-1'-11'0'0,"1"0"0"0"0,0 0-1 0 0,-1 0 1 0 0,1 0 0 0 0,0 0 0 0 0,0 0 0 0 0,0 0-1 0 0,0 1 1 0 0,-1-1 0 0 0,1 0 0 0 0,0 0 0 0 0,1 0 0 0 0,-1 0-1 0 0,0 0 1 0 0,0 0 0 0 0,0 0 0 0 0,0 0 0 0 0,1 0-1 0 0,-1 1 1 0 0,1-1 0 0 0,-1 0 0 0 0,0 0 0 0 0,2-1-1 0 0,0-1 9 0 0,0 1-1 0 0,0-1 0 0 0,1 1 0 0 0,-1 0 0 0 0,1 0 0 0 0,-1 0 1 0 0,5-2-1 0 0,9-5 68 0 0,0 1-1 0 0,19-5 1 0 0,-17 5-55 0 0,296-161 319 0 0,-53 25-258 0 0,-29 39-6 0 0,-6 3-15 0 0,-177 87 1 0 0,-36 12-33 0 0,-1-1 0 0 0,21-9 0 0 0,-26 10-60 0 0,-1 0 0 0 0,1 1-1 0 0,-1-1 1 0 0,11-1 0 0 0,-14 3-290 0 0,0 1 1 0 0,0 0-1 0 0,0-1 1 0 0,0 1-1 0 0,0 0 1 0 0,0 1-1 0 0,0-1 1 0 0,-1 0-1 0 0,1 1 1 0 0,0 0-1 0 0,0-1 1 0 0,0 1-1 0 0,4 3 1 0 0,4 4-2432 0 0</inkml:trace>
  <inkml:trace contextRef="#ctx0" brushRef="#br0" timeOffset="2218.89">4317 4313 2633 0 0,'-1'1'10'0'0,"-1"-1"1"0"0,1 1 0 0 0,0-1-1 0 0,-1 1 1 0 0,1-1 0 0 0,0 1 0 0 0,-1 0-1 0 0,1 0 1 0 0,0 0 0 0 0,0 0-1 0 0,0 0 1 0 0,-1 0 0 0 0,1 0-1 0 0,1 0 1 0 0,-1 1 0 0 0,0-1 0 0 0,0 0-1 0 0,0 1 1 0 0,0 1 0 0 0,-6 29 388 0 0,7-28-297 0 0,-1 0 0 0 0,1-1 0 0 0,-1 1-1 0 0,0 0 1 0 0,0-1 0 0 0,0 1 0 0 0,0-1-1 0 0,-3 6 1 0 0,3-8-67 0 0,1 0-1 0 0,0 0 1 0 0,-1 0 0 0 0,1 0-1 0 0,0 0 1 0 0,0 0 0 0 0,0 0-1 0 0,-1 0 1 0 0,1 0-1 0 0,0 0 1 0 0,0 0 0 0 0,1 0-1 0 0,-1 1 1 0 0,0-1 0 0 0,0 0-1 0 0,0 0 1 0 0,1 0-1 0 0,-1 0 1 0 0,1 0 0 0 0,-1 0-1 0 0,1 0 1 0 0,-1 0 0 0 0,1-1-1 0 0,-1 1 1 0 0,1 0-1 0 0,0 0 1 0 0,-1 0 0 0 0,1 0-1 0 0,0-1 1 0 0,0 1 0 0 0,0 0-1 0 0,-1-1 1 0 0,1 1-1 0 0,0-1 1 0 0,0 1 0 0 0,2 0-1 0 0,0 1 75 0 0,0 0 0 0 0,0 0 0 0 0,1 0 0 0 0,-1-1 0 0 0,1 1 0 0 0,-1-1-1 0 0,1 0 1 0 0,0 0 0 0 0,5 0 0 0 0,0-1 147 0 0,0-1-1 0 0,1-1 1 0 0,-1 0-1 0 0,0 0 1 0 0,0-1-1 0 0,0 0 1 0 0,-1-1 0 0 0,1 1-1 0 0,-1-2 1 0 0,11-6-1 0 0,4-5 14 0 0,0 0 0 0 0,23-24 0 0 0,-41 34-230 0 0,0-1 0 0 0,-1 0 0 0 0,0 0 0 0 0,0 0-1 0 0,0 0 1 0 0,-1-1 0 0 0,0 1 0 0 0,-1-1 0 0 0,1 0 0 0 0,1-11 0 0 0,2-7 125 0 0,-5 23-104 0 0,0-1-1 0 0,0 1 0 0 0,0 0 0 0 0,-1-1 1 0 0,1 1-1 0 0,-1-1 0 0 0,0 1 0 0 0,0 0 0 0 0,-1-1 1 0 0,1 1-1 0 0,-1-1 0 0 0,1 1 0 0 0,-1 0 1 0 0,0-1-1 0 0,0 1 0 0 0,-1 0 0 0 0,-2-5 1 0 0,1 4-3 0 0,0-1 0 0 0,0 1 1 0 0,0 0-1 0 0,-1 0 0 0 0,0 1 1 0 0,0-1-1 0 0,0 1 0 0 0,0 0 1 0 0,0 0-1 0 0,-8-4 0 0 0,2 3-20 0 0,0-1 1 0 0,0 2-1 0 0,0-1 0 0 0,0 1 1 0 0,-1 1-1 0 0,1 0 0 0 0,-1 0 1 0 0,1 1-1 0 0,-1 0 0 0 0,-16 2 0 0 0,7 2-75 0 0,0 0-1 0 0,-27 10 0 0 0,39-11 17 0 0,-1 1 0 0 0,1 1-1 0 0,0 0 1 0 0,0 0 0 0 0,1 0-1 0 0,-1 1 1 0 0,-11 10 0 0 0,14-9-11 0 0,1-1 0 0 0,0 1 0 0 0,0 1 1 0 0,0-1-1 0 0,1 0 0 0 0,0 1 0 0 0,0 0 0 0 0,0 0 1 0 0,-1 8-1 0 0,-11 25-139 0 0,12-35 160 0 0,0 0 0 0 0,1 0 0 0 0,0 0 1 0 0,0 0-1 0 0,0 1 0 0 0,1-1 1 0 0,0 0-1 0 0,0 1 0 0 0,0 0 1 0 0,0-1-1 0 0,1 1 0 0 0,0 0 0 0 0,0-1 1 0 0,1 1-1 0 0,0-1 0 0 0,0 1 1 0 0,0-1-1 0 0,0 1 0 0 0,1-1 1 0 0,0 1-1 0 0,4 8 0 0 0,-3-8 17 0 0,1-1 0 0 0,0 1-1 0 0,0-1 1 0 0,0 0 0 0 0,0 0-1 0 0,1 0 1 0 0,-1 0 0 0 0,1-1-1 0 0,0 0 1 0 0,1 0 0 0 0,-1 0-1 0 0,1-1 1 0 0,0 0 0 0 0,0 0-1 0 0,8 3 1 0 0,1 0 27 0 0,-1 0 1 0 0,1-1-1 0 0,1-1 0 0 0,-1 0 1 0 0,1-2-1 0 0,25 3 1 0 0,-16-6 38 0 0,-1-2 1 0 0,0 0 0 0 0,0-2 0 0 0,-1 0 0 0 0,1-2 0 0 0,-1 0 0 0 0,0-2 0 0 0,36-19-1 0 0,-49 21-48 0 0,1 0-1 0 0,-1-1 0 0 0,0-1 0 0 0,-1 0 0 0 0,15-19 1 0 0,6-4 37 0 0,8-4 7 0 0,-20 20-38 0 0,-1 0 0 0 0,-1-1 0 0 0,-1-1 0 0 0,17-24 0 0 0,-9 4 36 0 0,-2-1 1 0 0,-2 0 0 0 0,15-46 0 0 0,0-10-22 0 0,-34 95-49 0 0,0 0-1 0 0,0 0 1 0 0,0 0 0 0 0,0 0 0 0 0,0 1 0 0 0,0-1 0 0 0,0 0 0 0 0,0 0 0 0 0,0 0 0 0 0,0 0 0 0 0,0 0 0 0 0,0 0 0 0 0,0 0 0 0 0,0 0 0 0 0,0 0 0 0 0,0 0 0 0 0,0 0 0 0 0,1 0 0 0 0,-1 0 0 0 0,0 0 0 0 0,0 0 0 0 0,0 0 0 0 0,0 0 0 0 0,0 0 0 0 0,0 0 0 0 0,0 0 0 0 0,0 0 0 0 0,0 0 0 0 0,0 1-1 0 0,0-1 1 0 0,0 0 0 0 0,0 0 0 0 0,0 0 0 0 0,0 0 0 0 0,0 0 0 0 0,0 0 0 0 0,1 0 0 0 0,-1 0 0 0 0,0 0 0 0 0,0 0 0 0 0,0 0 0 0 0,0 0 0 0 0,0 0 0 0 0,0-1 0 0 0,0 1 0 0 0,0 0 0 0 0,0 0 0 0 0,0 0 0 0 0,0 0 0 0 0,0 0 0 0 0,0 0 0 0 0,0 0 0 0 0,0 0 0 0 0,0 0 0 0 0,1 0 0 0 0,-1 0-1 0 0,0 0 1 0 0,0 0 0 0 0,0 0 0 0 0,0 0 0 0 0,0 0 0 0 0,0 0 0 0 0,0 0 0 0 0,0 0 0 0 0,0 0 0 0 0,0-1 0 0 0,4 10-114 0 0,1 10 78 0 0,3 36-71 0 0,-7-37 91 0 0,2-1 1 0 0,5 22 0 0 0,4 5 61 0 0,-2 0 0 0 0,-2 1 0 0 0,-2 0 0 0 0,-2 0 0 0 0,-2 0 1 0 0,-4 58-1 0 0,2-62 36 0 0,1-32-136 0 0,-1 1 0 0 0,0 0 0 0 0,0 0 0 0 0,-4 14 0 0 0,4-22-173 0 0,-1-1 0 0 0,0 1 0 0 0,0 0 0 0 0,0 0 0 0 0,0 0 0 0 0,0-1 0 0 0,0 1 0 0 0,-1-1 0 0 0,1 1 0 0 0,0-1 0 0 0,-1 1 0 0 0,1-1 0 0 0,-1 0 0 0 0,0 0 0 0 0,1 0 0 0 0,-1 0 0 0 0,0 0 0 0 0,-2 1-1 0 0,2-3-1266 0 0,1-3-337 0 0</inkml:trace>
  <inkml:trace contextRef="#ctx0" brushRef="#br0" timeOffset="2372.32">5010 4057 6169 0 0,'-4'-7'160'0'0,"-1"0"-1"0"0,1 0 1 0 0,-1 0-1 0 0,-7-8 1 0 0,11 14-108 0 0,1 0 1 0 0,-1 0-1 0 0,0 0 0 0 0,0 0 1 0 0,0 0-1 0 0,1 1 0 0 0,-1-1 1 0 0,0 0-1 0 0,0 0 0 0 0,0 1 1 0 0,-1-1-1 0 0,1 0 0 0 0,0 1 1 0 0,0-1-1 0 0,0 1 1 0 0,0-1-1 0 0,0 1 0 0 0,-1 0 1 0 0,1 0-1 0 0,0-1 0 0 0,0 1 1 0 0,-1 0-1 0 0,1 0 0 0 0,0 0 1 0 0,0 0-1 0 0,-1 1 0 0 0,1-1 1 0 0,0 0-1 0 0,0 0 0 0 0,0 1 1 0 0,-1-1-1 0 0,1 1 0 0 0,0-1 1 0 0,0 1-1 0 0,0-1 1 0 0,0 1-1 0 0,0 0 0 0 0,-2 1 1 0 0,3-1-28 0 0,-1 0 1 0 0,1 0 0 0 0,-1 0 0 0 0,1 0-1 0 0,-1 0 1 0 0,1 0 0 0 0,-1 0 0 0 0,1 0 0 0 0,0 0-1 0 0,0 0 1 0 0,-1 0 0 0 0,1 1 0 0 0,0-1-1 0 0,0 0 1 0 0,0 0 0 0 0,0 0 0 0 0,1 0-1 0 0,-1 1 1 0 0,0-1 0 0 0,0 0 0 0 0,1 0 0 0 0,-1 0-1 0 0,0 0 1 0 0,1 0 0 0 0,-1 0 0 0 0,1 0-1 0 0,0 0 1 0 0,-1 0 0 0 0,1 0 0 0 0,0 0 0 0 0,-1 0-1 0 0,2 0 1 0 0,2 5 14 0 0,1-1-1 0 0,-1-1 1 0 0,1 1-1 0 0,6 4 1 0 0,8 4-27 0 0,1-1 0 0 0,0-1 0 0 0,1-2 0 0 0,38 14 0 0 0,16 7 37 0 0,-54-21-178 0 0,1-1 0 0 0,0 0 0 0 0,0-2 1 0 0,0-1-1 0 0,0 0 0 0 0,1-2 1 0 0,35 1-1 0 0,-37-6-608 0 0,-3-6-460 0 0</inkml:trace>
  <inkml:trace contextRef="#ctx0" brushRef="#br0" timeOffset="2646.24">5182 3058 11362 0 0,'-37'-26'1690'0'0,"37"27"-1713"0"0,0-1-1 0 0,0 0 1 0 0,0 1 0 0 0,0-1-1 0 0,0 0 1 0 0,0 1 0 0 0,0-1-1 0 0,0 0 1 0 0,0 1 0 0 0,0-1-1 0 0,0 0 1 0 0,0 1 0 0 0,0-1-1 0 0,0 0 1 0 0,0 1 0 0 0,0-1-1 0 0,0 0 1 0 0,0 1 0 0 0,0-1-1 0 0,1 0 1 0 0,-1 1 0 0 0,0-1-1 0 0,0 0 1 0 0,0 0 0 0 0,1 1-1 0 0,-1-1 1 0 0,0 0 0 0 0,0 1-1 0 0,1-1 1 0 0,-1 0 0 0 0,0 0-1 0 0,0 0 1 0 0,1 1 0 0 0,57 61-324 0 0,-3 3 1 0 0,58 89 0 0 0,-79-105 363 0 0,42 48 74 0 0,-44-58-7 0 0,52 81 0 0 0,65 121-1040 0 0,-43-85-4567 0 0,-91-134 3755 0 0</inkml:trace>
  <inkml:trace contextRef="#ctx0" brushRef="#br0" timeOffset="2876.97">5301 3787 12875 0 0,'0'-3'9'0'0,"1"-1"1"0"0,-1 1-1 0 0,0 0 1 0 0,1-1 0 0 0,0 1-1 0 0,0 0 1 0 0,0-1-1 0 0,0 1 1 0 0,0 0-1 0 0,1 0 1 0 0,-1 0-1 0 0,1 0 1 0 0,0 0 0 0 0,0 0-1 0 0,0 1 1 0 0,0-1-1 0 0,0 1 1 0 0,1-1-1 0 0,-1 1 1 0 0,1 0-1 0 0,-1 0 1 0 0,1 0 0 0 0,0 0-1 0 0,0 0 1 0 0,0 1-1 0 0,0-1 1 0 0,0 1-1 0 0,0 0 1 0 0,6-1-1 0 0,2-4-8 0 0,1 0-1 0 0,-1 0 0 0 0,0-1 0 0 0,0 0 1 0 0,-1-1-1 0 0,0 0 0 0 0,13-15 0 0 0,-8 8 11 0 0,33-23-1 0 0,24-13-119 0 0,45-29-905 0 0,-104 73 596 0 0,0-1-1 0 0,-1-1 0 0 0,0 0 1 0 0,-1-1-1 0 0,0 0 1 0 0,0-1-1 0 0,-1 0 0 0 0,9-14 1 0 0,10-7-1643 0 0,-14 15 605 0 0</inkml:trace>
  <inkml:trace contextRef="#ctx0" brushRef="#br0" timeOffset="3206.22">6206 3147 3649 0 0,'0'-1'45'0'0,"-1"0"0"0"0,1 0 0 0 0,-1 0 0 0 0,1 0 0 0 0,-1 0-1 0 0,1 0 1 0 0,-1 0 0 0 0,0 1 0 0 0,1-1 0 0 0,-1 0 0 0 0,0 0 0 0 0,0 1 0 0 0,1-1 0 0 0,-1 0 0 0 0,0 1 0 0 0,0-1 0 0 0,0 1 0 0 0,0-1 0 0 0,0 1 0 0 0,0-1 0 0 0,0 1 0 0 0,0 0 0 0 0,0 0 0 0 0,-2-1 0 0 0,-29-5 1255 0 0,-15 2 325 0 0,46 4-1546 0 0,0 0 0 0 0,0 0 1 0 0,0 0-1 0 0,0 0 0 0 0,0 0 1 0 0,0 0-1 0 0,0 0 0 0 0,0 1 1 0 0,0-1-1 0 0,0 0 0 0 0,0 1 1 0 0,0-1-1 0 0,0 0 0 0 0,-2 2 1 0 0,-10 1 385 0 0,5-3-283 0 0,11 4-99 0 0,5 5-86 0 0,113 145 173 0 0,-34-45-86 0 0,-57-69 156 0 0,38 68-1 0 0,-56-86-133 0 0,-2 0-1 0 0,0 1 0 0 0,-2 0 0 0 0,0 1 0 0 0,5 30 1 0 0,-8-21 20 0 0,4 63 0 0 0,-9-79-61 0 0,-1 0 1 0 0,0 0 0 0 0,-2 0 0 0 0,1 0 0 0 0,-9 25-1 0 0,-5-11 272 0 0,16-30-381 0 0,0 0-1 0 0,-1-1 1 0 0,1 1-1 0 0,-1 0 0 0 0,1 0 1 0 0,-1 0-1 0 0,0-1 1 0 0,1 1-1 0 0,-1 0 0 0 0,0-1 1 0 0,1 1-1 0 0,-1 0 1 0 0,0-1-1 0 0,0 1 0 0 0,0-1 1 0 0,0 1-1 0 0,1-1 1 0 0,-1 0-1 0 0,0 1 1 0 0,0-1-1 0 0,0 0 0 0 0,0 0 1 0 0,0 1-1 0 0,0-1 1 0 0,0 0-1 0 0,0 0 0 0 0,0 0 1 0 0,0 0-1 0 0,0 0 1 0 0,-1-1-1 0 0,-6-5-1958 0 0</inkml:trace>
  <inkml:trace contextRef="#ctx0" brushRef="#br0" timeOffset="3371.29">5940 2650 13563 0 0,'-9'-14'712'0'0,"5"0"1473"0"0,1 3-2217 0 0,1 1-17 0 0,-1 2 33 0 0,0 3-48 0 0,15 5-6185 0 0,-9 4 2144 0 0</inkml:trace>
  <inkml:trace contextRef="#ctx0" brushRef="#br0" timeOffset="3708.3">6711 3012 11939 0 0,'-13'4'2717'0'0,"11"-4"-2693"0"0,0 1-1 0 0,0-1 1 0 0,1 1 0 0 0,-1-1 0 0 0,0 1 0 0 0,0-1 0 0 0,0 1 0 0 0,1 0 0 0 0,-1 0 0 0 0,0 0-1 0 0,1 0 1 0 0,-1 0 0 0 0,1 0 0 0 0,-1 0 0 0 0,1 1 0 0 0,-1-1 0 0 0,1 1 0 0 0,0-1 0 0 0,0 1-1 0 0,0-1 1 0 0,0 1 0 0 0,0 0 0 0 0,0-1 0 0 0,0 1 0 0 0,0 0 0 0 0,0 2 0 0 0,-4 15-74 0 0,3-9 23 0 0,0-1-1 0 0,-1 0 1 0 0,0 0-1 0 0,0 0 1 0 0,-1-1 0 0 0,-5 9-1 0 0,8-15 14 0 0,0-1 0 0 0,0 0 0 0 0,0 0 0 0 0,0 1 0 0 0,0-1 0 0 0,0 0-1 0 0,0 1 1 0 0,1-1 0 0 0,-1 1 0 0 0,0-1 0 0 0,1 1 0 0 0,-1 0 0 0 0,1-1 0 0 0,0 1 0 0 0,-1-1-1 0 0,1 1 1 0 0,0 0 0 0 0,0-1 0 0 0,0 1 0 0 0,0 0 0 0 0,1-1 0 0 0,-1 1 0 0 0,0 0 0 0 0,1-1 0 0 0,-1 1-1 0 0,1-1 1 0 0,-1 1 0 0 0,1-1 0 0 0,-1 1 0 0 0,1-1 0 0 0,0 1 0 0 0,0-1 0 0 0,0 0 0 0 0,0 1-1 0 0,0-1 1 0 0,0 0 0 0 0,2 1 0 0 0,0 1-8 0 0,-1-1-1 0 0,1 0 0 0 0,0 0 1 0 0,0 0-1 0 0,0 0 1 0 0,0-1-1 0 0,0 0 1 0 0,1 1-1 0 0,-1-1 0 0 0,0 0 1 0 0,1 0-1 0 0,-1-1 1 0 0,1 1-1 0 0,-1-1 1 0 0,1 0-1 0 0,-1 1 1 0 0,1-2-1 0 0,-1 1 0 0 0,1 0 1 0 0,-1-1-1 0 0,1 1 1 0 0,-1-1-1 0 0,6-2 1 0 0,8-8 38 0 0,0 1 1 0 0,0-2-1 0 0,-2 0 1 0 0,1-2-1 0 0,-2 1 1 0 0,1-2 0 0 0,-2 0-1 0 0,0 0 1 0 0,-1-1-1 0 0,-1-1 1 0 0,13-22-1 0 0,-21 32-10 0 0,0 0-1 0 0,0 1 0 0 0,0-1 0 0 0,-1 0 0 0 0,0-1 1 0 0,2-13-1 0 0,-4 17 0 0 0,1 1 0 0 0,-1-1 0 0 0,0 0 0 0 0,-1 0 1 0 0,1 0-1 0 0,0 1 0 0 0,-1-1 0 0 0,0 0 0 0 0,0 0 0 0 0,0 1 0 0 0,-1-1 1 0 0,1 1-1 0 0,-1-1 0 0 0,1 1 0 0 0,-4-4 0 0 0,-1-2-74 0 0,4 6-13 0 0,1 1 0 0 0,-1-1 0 0 0,0 0-1 0 0,0 1 1 0 0,0-1 0 0 0,0 1 0 0 0,0 0 0 0 0,0 0-1 0 0,-1 0 1 0 0,1 0 0 0 0,-1 0 0 0 0,0 0-1 0 0,1 1 1 0 0,-1-1 0 0 0,-4-1 0 0 0,-21-5-5110 0 0,24 8 2846 0 0</inkml:trace>
  <inkml:trace contextRef="#ctx0" brushRef="#br0" timeOffset="4068.06">7208 2684 9954 0 0,'7'11'0'0'0,"-4"-9"-24"0"0,2 1-24 0 0,-2 5-80 0 0,6 5 96 0 0,0 1-24 0 0,4-5 32 0 0,-4 7-104 0 0,1 1 144 0 0,-2 1-64 0 0,-1 8 96 0 0,4-1 0 0 0,1 1-32 0 0,1-2-72 0 0,1-1-72 0 0,-4-5-952 0 0,0 0-961 0 0</inkml:trace>
  <inkml:trace contextRef="#ctx0" brushRef="#br0" timeOffset="4235.21">6923 2144 11538 0 0,'-11'-7'1897'0'0,"3"1"-1929"0"0,3 2-240 0 0,0-1 80 0 0,2 3-480 0 0,1 2-361 0 0,-1 2-407 0 0,3 5-56 0 0,4 4-1585 0 0</inkml:trace>
  <inkml:trace contextRef="#ctx0" brushRef="#br0" timeOffset="4668.19">7504 2299 11074 0 0,'157'245'-234'0'0,"-79"-104"330"0"0,-71-126-75 0 0,-1 1 0 0 0,-1 0 0 0 0,-1 0 1 0 0,0 1-1 0 0,-1-1 0 0 0,-1 1 0 0 0,0-1 0 0 0,-1 1 1 0 0,-1 0-1 0 0,-1 0 0 0 0,-3 19 0 0 0,5-35-7 0 0,-1-1-1 0 0,0 0 0 0 0,0 0 1 0 0,0 1-1 0 0,0-1 0 0 0,0 0 1 0 0,0 0-1 0 0,0 0 0 0 0,0 1 1 0 0,0-1-1 0 0,0 0 0 0 0,0 0 1 0 0,-1 1-1 0 0,1-1 0 0 0,0 0 0 0 0,0 0 1 0 0,0 1-1 0 0,0-1 0 0 0,0 0 1 0 0,0 0-1 0 0,0 0 0 0 0,-1 1 1 0 0,1-1-1 0 0,0 0 0 0 0,0 0 1 0 0,0 0-1 0 0,0 0 0 0 0,-1 0 1 0 0,1 1-1 0 0,0-1 0 0 0,0 0 1 0 0,0 0-1 0 0,-1 0 0 0 0,1 0 1 0 0,0 0-1 0 0,0 0 0 0 0,-1 0 1 0 0,-6-7 283 0 0,-5-16-78 0 0,1-4-89 0 0,2 0-1 0 0,0 0 0 0 0,2-1 0 0 0,1 0 1 0 0,1-1-1 0 0,-3-48 0 0 0,8 39-41 0 0,1-1-1 0 0,3 0 1 0 0,0 1 0 0 0,15-57-1 0 0,-9 51-92 0 0,-6 20-22 0 0,2 1 0 0 0,0-1 0 0 0,19-41 0 0 0,-23 59 2 0 0,1 0 0 0 0,0 1-1 0 0,1 0 1 0 0,-1-1-1 0 0,1 1 1 0 0,0 1 0 0 0,0-1-1 0 0,1 1 1 0 0,-1-1 0 0 0,1 1-1 0 0,0 1 1 0 0,0-1 0 0 0,0 1-1 0 0,1 0 1 0 0,-1 0 0 0 0,1 0-1 0 0,0 1 1 0 0,-1 0-1 0 0,1 0 1 0 0,6-1 0 0 0,-7 2-11 0 0,-1 1 0 0 0,1 0 1 0 0,-1 0-1 0 0,1 0 0 0 0,-1 0 1 0 0,0 1-1 0 0,1 0 0 0 0,-1 0 1 0 0,0 0-1 0 0,1 0 0 0 0,-1 1 1 0 0,0 0-1 0 0,7 4 0 0 0,4 3-64 0 0,-1 1 0 0 0,17 14 0 0 0,-14-10 56 0 0,2 3 75 0 0,-1 1 1 0 0,-1 1 0 0 0,30 41 0 0 0,-26-32-721 0 0,34 37 1 0 0,-27-38-771 0 0,-7 0-1954 0 0</inkml:trace>
  <inkml:trace contextRef="#ctx0" brushRef="#br0" timeOffset="5867.83">8537 813 3257 0 0,'-5'-6'1283'0'0,"-3"-3"680"0"0,2-7-591 0 0,6 16-1374 0 0,0-1 1 0 0,-1 1-1 0 0,1-1 0 0 0,0 1 0 0 0,-1-1 1 0 0,1 1-1 0 0,-1-1 0 0 0,1 1 1 0 0,-1-1-1 0 0,1 1 0 0 0,-1-1 0 0 0,1 1 1 0 0,-1 0-1 0 0,1-1 0 0 0,-1 1 1 0 0,1 0-1 0 0,-1 0 0 0 0,0-1 0 0 0,1 1 1 0 0,-1 0-1 0 0,-1 0 0 0 0,1 0-4 0 0,0-1 1 0 0,0 1-1 0 0,0 0 0 0 0,0 0 0 0 0,0 0 0 0 0,0 0 0 0 0,0 0 0 0 0,0 0 0 0 0,0 0 0 0 0,0 0 1 0 0,0 0-1 0 0,0 0 0 0 0,0 1 0 0 0,0-1 0 0 0,0 0 0 0 0,0 1 0 0 0,0-1 0 0 0,1 1 0 0 0,-1-1 1 0 0,-1 2-1 0 0,-45 98-636 0 0,42-85 660 0 0,1 0-1 0 0,0 0 1 0 0,1 1 0 0 0,-2 28-1 0 0,4 68-43 0 0,0-24-14 0 0,0 19 49 0 0,4 1 0 0 0,17 109 1 0 0,-15-176 15 0 0,26 155 127 0 0,-25-170-109 0 0,2-1-1 0 0,0 0 0 0 0,1-1 1 0 0,1 0-1 0 0,23 38 1 0 0,19 16 255 0 0,4-2 0 0 0,3-3 0 0 0,2-2-1 0 0,4-3 1 0 0,3-3 0 0 0,133 98 0 0 0,55 4 501 0 0,-242-160-703 0 0,0 1 0 0 0,1-2 0 0 0,31 9-1 0 0,-38-13-232 0 0,1 0 0 0 0,0 0 0 0 0,0-1 0 0 0,0-1 1 0 0,0 1-1 0 0,0-1 0 0 0,-1-1 0 0 0,14-2 0 0 0,-8-5-917 0 0,1-7-792 0 0</inkml:trace>
  <inkml:trace contextRef="#ctx0" brushRef="#br0" timeOffset="8837.14">9551 1311 3241 0 0,'-4'-5'118'0'0,"-13"-25"872"0"0,16 28 50 0 0,0 0-732 0 0,1 0-290 0 0,-8-10 502 0 0,5 12-265 0 0,1 10-220 0 0,3-6-28 0 0,0 0 1 0 0,0-1-1 0 0,0 1 0 0 0,1 0 0 0 0,-1-1 0 0 0,1 1 0 0 0,0-1 0 0 0,0 0 0 0 0,0 0 0 0 0,0 0 1 0 0,1 0-1 0 0,-1 0 0 0 0,1 0 0 0 0,6 4 0 0 0,14 21-22 0 0,4 24 54 0 0,-21-39 18 0 0,0 0 0 0 0,0-1-1 0 0,1 0 1 0 0,9 11 0 0 0,2 1-9 0 0,-1 0-1 0 0,-1 1 1 0 0,-1 0-1 0 0,19 45 1 0 0,36 130 90 0 0,-18-48 268 0 0,-36-115-264 0 0,37 64 0 0 0,-17-36 195 0 0,-36-63-292 0 0,1-1 0 0 0,-1 0-1 0 0,1 1 1 0 0,-1-1 0 0 0,1 0 0 0 0,0 1 0 0 0,0-1-1 0 0,0 0 1 0 0,0 0 0 0 0,0 0 0 0 0,0 0 0 0 0,0 0-1 0 0,0 0 1 0 0,0 0 0 0 0,0 0 0 0 0,0 0-1 0 0,1-1 1 0 0,-1 1 0 0 0,0 0 0 0 0,1-1 0 0 0,-1 1-1 0 0,0-1 1 0 0,3 1 0 0 0,-7-23 1341 0 0,2 15-1335 0 0,0 1 1 0 0,-1 0 0 0 0,0 0-1 0 0,-1 0 1 0 0,1 0-1 0 0,-1 0 1 0 0,0 0 0 0 0,-1 1-1 0 0,1 0 1 0 0,-1-1 0 0 0,-6-5-1 0 0,-8-8-4 0 0,-31-24 0 0 0,27 24-23 0 0,7 5-29 0 0,-1 2-1 0 0,-1-1 1 0 0,-20-10-1 0 0,30 19-17 0 0,-1 1-1 0 0,1-1 1 0 0,-1 1-1 0 0,0 1 1 0 0,0-1-1 0 0,0 2 1 0 0,0-1-1 0 0,0 1 1 0 0,0 0 0 0 0,-14 0-1 0 0,17 2-15 0 0,-1 0 0 0 0,0 0 0 0 0,1 1 0 0 0,-1 0 0 0 0,1 0 0 0 0,-1 0 0 0 0,1 0 1 0 0,0 1-1 0 0,0 0 0 0 0,0 0 0 0 0,1 0 0 0 0,-1 1 0 0 0,1 0 0 0 0,-1-1 0 0 0,-3 6 0 0 0,3-3-1 0 0,0 0 0 0 0,1 0 1 0 0,-1 0-1 0 0,1 0 0 0 0,0 1 0 0 0,1-1 1 0 0,0 1-1 0 0,0 0 0 0 0,0 0 0 0 0,1 0 1 0 0,-2 9-1 0 0,1 6-54 0 0,1 1 0 0 0,0 28 0 0 0,2-47 111 0 0,1-1-1 0 0,0 1 0 0 0,0-1 1 0 0,0 1-1 0 0,0-1 0 0 0,0 0 1 0 0,1 0-1 0 0,-1 1 0 0 0,1-1 0 0 0,0 0 1 0 0,0 0-1 0 0,0 0 0 0 0,0-1 1 0 0,1 1-1 0 0,-1 0 0 0 0,1-1 0 0 0,0 0 1 0 0,-1 0-1 0 0,1 1 0 0 0,0-1 1 0 0,0-1-1 0 0,0 1 0 0 0,1 0 1 0 0,-1-1-1 0 0,5 2 0 0 0,4 1 45 0 0,1 0 0 0 0,-1-1 0 0 0,0-1 0 0 0,1 0 0 0 0,23 1 0 0 0,-18-2-13 0 0,1-1 0 0 0,0-1 0 0 0,-1 0 0 0 0,1-2 0 0 0,-1 0 0 0 0,0-1 0 0 0,0-1 0 0 0,0-1 0 0 0,0 0 0 0 0,-1-1 0 0 0,0-1 0 0 0,25-16 0 0 0,24-16 44 0 0,-41 26-15 0 0,-1-2 0 0 0,0 0 0 0 0,37-33 0 0 0,-57 45-80 0 0,11-11 98 0 0,0 0 0 0 0,20-30 0 0 0,-31 40-59 0 0,0-1 0 0 0,-1 0 0 0 0,0-1-1 0 0,0 1 1 0 0,0 0 0 0 0,-1-1 0 0 0,0 0-1 0 0,0 0 1 0 0,-1 1 0 0 0,0-1 0 0 0,0 0-1 0 0,0-11 1 0 0,-1 8-12 0 0,-1-1 0 0 0,-1 0 0 0 0,1 1 1 0 0,-2-1-1 0 0,1 1 0 0 0,-1 0 0 0 0,-1-1 0 0 0,0 2 0 0 0,0-1 0 0 0,-1 0 1 0 0,-7-9-1 0 0,8 13-39 0 0,0 0 1 0 0,0 1 0 0 0,-1-1-1 0 0,0 1 1 0 0,-1 0 0 0 0,1 1-1 0 0,-1-1 1 0 0,1 1 0 0 0,-1 0 0 0 0,-1 0-1 0 0,1 1 1 0 0,0 0 0 0 0,-1 0-1 0 0,0 0 1 0 0,1 1 0 0 0,-1 0-1 0 0,-8-1 1 0 0,12 3-6 0 0,1-1 0 0 0,-1 1 0 0 0,1 0 0 0 0,0 1 0 0 0,-1-1 0 0 0,1 0 0 0 0,-1 1 0 0 0,1-1 0 0 0,0 1 0 0 0,-1 0 0 0 0,1 0 0 0 0,0 0 0 0 0,0 0 0 0 0,0 0 0 0 0,0 0 0 0 0,-1 1 0 0 0,2-1 0 0 0,-1 1 0 0 0,0-1 0 0 0,0 1 0 0 0,0 0 0 0 0,1 0 0 0 0,-1 0 0 0 0,-1 3 0 0 0,-12 11-123 0 0,9-10 99 0 0,0 0-1 0 0,1 0 1 0 0,0 1-1 0 0,0 0 1 0 0,1 0-1 0 0,0 0 0 0 0,0 1 1 0 0,1-1-1 0 0,0 1 1 0 0,0 0-1 0 0,0 0 1 0 0,1 0-1 0 0,0 0 1 0 0,1 0-1 0 0,0 1 1 0 0,0-1-1 0 0,1 11 1 0 0,0-13 19 0 0,1-1 0 0 0,-1 0 0 0 0,1 1 0 0 0,0-1 0 0 0,1 0 0 0 0,2 9 0 0 0,5 16-54 0 0,-8-25 87 0 0,0 0 0 0 0,0 0-1 0 0,1 0 1 0 0,-1 0-1 0 0,1-1 1 0 0,0 1 0 0 0,1 0-1 0 0,-1-1 1 0 0,1 0 0 0 0,0 1-1 0 0,0-1 1 0 0,0 0 0 0 0,1 0-1 0 0,-1-1 1 0 0,8 6-1 0 0,-6-5 48 0 0,1-1 0 0 0,-1 0-1 0 0,1 0 1 0 0,-1-1 0 0 0,1 1-1 0 0,0-1 1 0 0,0-1-1 0 0,0 1 1 0 0,0-1 0 0 0,1 0-1 0 0,-1-1 1 0 0,10 1-1 0 0,-1-2 23 0 0,0-1 0 0 0,0 0 0 0 0,0-1 0 0 0,0 0 0 0 0,0-1-1 0 0,-1-1 1 0 0,0 0 0 0 0,0-2 0 0 0,0 1 0 0 0,18-13-1 0 0,9-9 134 0 0,71-61 0 0 0,-100 77-234 0 0,0-1 1 0 0,-1 0-1 0 0,-1-1 0 0 0,14-22 1 0 0,17-23-406 0 0,-36 52 191 0 0,0 0 0 0 0,-1-1-1 0 0,1 0 1 0 0,-2 0 0 0 0,1 0 0 0 0,-1-1 0 0 0,0 1 0 0 0,0-1 0 0 0,-1 1-1 0 0,-1-1 1 0 0,2-10 0 0 0,-2 12-230 0 0,0 0-1 0 0,0 0 1 0 0,-1 0 0 0 0,1 0 0 0 0,-2 0-1 0 0,1 0 1 0 0,-1 0 0 0 0,0 0-1 0 0,0 0 1 0 0,-1 0 0 0 0,0 0 0 0 0,0 1-1 0 0,-3-8 1 0 0,-6-11-1370 0 0</inkml:trace>
  <inkml:trace contextRef="#ctx0" brushRef="#br0" timeOffset="9020.08">10449 1232 872 0 0,'-19'-20'264'0'0,"1"-2"874"0"0,-1 2 0 0 0,-1 0 0 0 0,-1 2 0 0 0,-30-22-1 0 0,51 40-1104 0 0,0 0 0 0 0,0-1 0 0 0,-1 1-1 0 0,1 0 1 0 0,0 0 0 0 0,-1-1 0 0 0,1 1-1 0 0,0 0 1 0 0,-1 0 0 0 0,1 0-1 0 0,0 0 1 0 0,-1-1 0 0 0,1 1 0 0 0,0 0-1 0 0,-1 0 1 0 0,1 0 0 0 0,-1 0 0 0 0,1 0-1 0 0,0 0 1 0 0,-1 0 0 0 0,1 0-1 0 0,0 0 1 0 0,-1 0 0 0 0,1 0 0 0 0,-1 0-1 0 0,1 0 1 0 0,-1 1 0 0 0,2 9 363 0 0,14 18-143 0 0,-13-24-128 0 0,29 46 82 0 0,3-2 0 0 0,67 77 0 0 0,-72-85-138 0 0,-23-30-69 0 0,0 0-1 0 0,14 14 1 0 0,97 110 378 0 0,-74-82-468 0 0,2-2 0 0 0,55 49 0 0 0,-91-93-608 0 0,-1 1 0 0 0,1-1 0 0 0,13 7 0 0 0,-2-3-1422 0 0</inkml:trace>
  <inkml:trace contextRef="#ctx0" brushRef="#br0" timeOffset="10516.22">10847 1295 5417 0 0,'-2'-10'205'0'0,"-1"-13"27"0"0,3 17 297 0 0,2 8 568 0 0,9 8-1027 0 0,-10-9-66 0 0,1 0-1 0 0,-1 0 0 0 0,1 0 0 0 0,-1 1 1 0 0,0-1-1 0 0,0 0 0 0 0,0 1 0 0 0,0-1 1 0 0,0 1-1 0 0,0-1 0 0 0,0 1 0 0 0,0-1 0 0 0,0 1 1 0 0,1 3-1 0 0,0 6 20 0 0,2-1-1 0 0,-1 0 1 0 0,1 1-1 0 0,6 9 1 0 0,-1-1 31 0 0,13 21 171 0 0,-17-27-117 0 0,-5-11-102 0 0,1 0 0 0 0,-1-1 0 0 0,1 1-1 0 0,-1 0 1 0 0,1-1 0 0 0,0 1 0 0 0,0-1 0 0 0,-1 1 0 0 0,1-1 0 0 0,0 0 0 0 0,0 1 0 0 0,0-1 0 0 0,1 0 0 0 0,-1 0 0 0 0,2 2 0 0 0,16 17-712 0 0,-16-17-797 0 0</inkml:trace>
  <inkml:trace contextRef="#ctx0" brushRef="#br0" timeOffset="10759.08">10628 912 11474 0 0,'-3'-2'-8'0'0,"-1"-4"-32"0"0,-2-1 24 0 0,-3 4-16 0 0,2 3-48 0 0,7 2-16 0 0,4 8-200 0 0,-1-2 80 0 0,8 5-560 0 0,-6-4 32 0 0,1-2-152 0 0,3 2 80 0 0,-4-6-249 0 0,8 5-591 0 0</inkml:trace>
  <inkml:trace contextRef="#ctx0" brushRef="#br0" timeOffset="11568.49">10949 993 3705 0 0,'-15'-1'501'0'0,"25"1"-305"0"0,-8 0-187 0 0,0 0 0 0 0,0 1 1 0 0,0-1-1 0 0,-1 0 0 0 0,1 1 0 0 0,0-1 0 0 0,0 1 1 0 0,-1-1-1 0 0,1 1 0 0 0,0 0 0 0 0,-1 0 1 0 0,1 0-1 0 0,-1 0 0 0 0,1 0 0 0 0,-1 0 0 0 0,1 0 1 0 0,-1 0-1 0 0,0 1 0 0 0,2 2 0 0 0,0-1 20 0 0,1 1-1 0 0,0 0 0 0 0,0-1 1 0 0,0 1-1 0 0,0-1 0 0 0,0 0 1 0 0,1-1-1 0 0,-1 1 0 0 0,9 3 0 0 0,-1 0-19 0 0,-1 1 6 0 0,0 0-1 0 0,0 1 1 0 0,-1 0-1 0 0,0 0 0 0 0,0 1 1 0 0,-1 1-1 0 0,0 0 1 0 0,-1 0-1 0 0,9 14 0 0 0,-10-14-10 0 0,2 3 40 0 0,0 0 0 0 0,-1 1 1 0 0,-1-1-1 0 0,0 2 0 0 0,-1-1 1 0 0,8 29-1 0 0,-11-32-17 0 0,-2-8 5 0 0,0 1 0 0 0,0 0 0 0 0,0 0 0 0 0,0 0 0 0 0,-1 0 0 0 0,0 0 0 0 0,0 0 0 0 0,0 0 0 0 0,0 4 0 0 0,-1-7 282 0 0,-11-23 975 0 0,6 6-1235 0 0,1 0 0 0 0,0-1 1 0 0,1 0-1 0 0,0 0 1 0 0,2 0-1 0 0,0 0 1 0 0,1 0-1 0 0,0 0 1 0 0,2-1-1 0 0,0 1 1 0 0,3-19-1 0 0,-2 30-40 0 0,-1-1 0 0 0,0 1 0 0 0,1 0 0 0 0,1 0 0 0 0,-1 0 0 0 0,1 0 0 0 0,0 0 0 0 0,0 0 1 0 0,0 1-1 0 0,1-1 0 0 0,5-5 0 0 0,-7 9-32 0 0,0 0 1 0 0,0 0 0 0 0,0 1 0 0 0,0-1 0 0 0,0 0-1 0 0,1 1 1 0 0,-1 0 0 0 0,1 0 0 0 0,-1 0-1 0 0,0 0 1 0 0,1 0 0 0 0,0 0 0 0 0,-1 0 0 0 0,1 1-1 0 0,-1 0 1 0 0,1-1 0 0 0,0 1 0 0 0,-1 0-1 0 0,1 0 1 0 0,0 0 0 0 0,-1 1 0 0 0,1-1 0 0 0,0 1-1 0 0,-1-1 1 0 0,1 1 0 0 0,-1 0 0 0 0,1 0-1 0 0,-1 0 1 0 0,4 2 0 0 0,3 3-4 0 0,1 1 1 0 0,-1-1-1 0 0,0 2 1 0 0,-1-1-1 0 0,13 15 1 0 0,-12-12 5 0 0,0-1 0 0 0,0-1 0 0 0,1 0-1 0 0,10 7 1 0 0,-14-11 17 0 0,-1-2 7 0 0,0 1-1 0 0,0 0 0 0 0,-1 0 1 0 0,1 0-1 0 0,-1 1 0 0 0,0-1 0 0 0,1 1 1 0 0,-2 0-1 0 0,1 0 0 0 0,5 8 1 0 0,-7-9-2 0 0,0 1 1 0 0,1-1 0 0 0,0 0 0 0 0,0 0 0 0 0,0 0-1 0 0,0 0 1 0 0,0-1 0 0 0,0 1 0 0 0,0-1-1 0 0,1 0 1 0 0,0 0 0 0 0,-1 0 0 0 0,1 0 0 0 0,5 1-1 0 0,-4-1 31 0 0,1 0 0 0 0,-1 0-1 0 0,1-1 1 0 0,-1 0 0 0 0,1 0-1 0 0,0 0 1 0 0,0-1-1 0 0,-1 0 1 0 0,1 0 0 0 0,6-1-1 0 0,-6-1 2 0 0,-1-1-1 0 0,0 0 0 0 0,0 0 0 0 0,0-1 1 0 0,0 0-1 0 0,-1 0 0 0 0,6-5 0 0 0,-6 5-17 0 0,11-11 33 0 0,-1 0 0 0 0,-1-1 0 0 0,-1-1 1 0 0,0 0-1 0 0,-1 0 0 0 0,-1-2 0 0 0,0 1 0 0 0,-1-1 0 0 0,-2 0 0 0 0,0-1 0 0 0,6-25 1 0 0,-9 28 16 0 0,4-31-1 0 0,-8 43-54 0 0,0-1-1 0 0,0 0 0 0 0,0 1 0 0 0,-1-1 0 0 0,0 0 0 0 0,0 1 1 0 0,0-1-1 0 0,0 1 0 0 0,-4-8 0 0 0,1 2-14 0 0,-7-14-119 0 0,11 24 105 0 0,0 0 1 0 0,-1 0-1 0 0,1 0 1 0 0,-1 1-1 0 0,0-1 1 0 0,1 0 0 0 0,-1 0-1 0 0,0 0 1 0 0,1 0-1 0 0,-1 1 1 0 0,0-1-1 0 0,0 0 1 0 0,0 1-1 0 0,1-1 1 0 0,-1 1-1 0 0,0-1 1 0 0,-2 0 0 0 0,2 1-2 0 0,1 0 0 0 0,0 0 0 0 0,-1 1 0 0 0,1-1 0 0 0,-1 0 1 0 0,1 0-1 0 0,0 1 0 0 0,-1-1 0 0 0,1 0 0 0 0,0 1 0 0 0,-1-1 1 0 0,1 0-1 0 0,0 1 0 0 0,-1-1 0 0 0,1 0 0 0 0,0 1 0 0 0,0-1 1 0 0,0 1-1 0 0,-1-1 0 0 0,1 0 0 0 0,0 1 0 0 0,0-1 0 0 0,0 1 1 0 0,0-1-1 0 0,0 1 0 0 0,0-1 0 0 0,0 1 0 0 0,-3 17-139 0 0,3-16 97 0 0,-2 7 21 0 0,1 1 0 0 0,0-1 0 0 0,1 0 0 0 0,-1 0 0 0 0,2 0 0 0 0,0 1 0 0 0,0-1 0 0 0,0 0 0 0 0,1 0 0 0 0,0 0-1 0 0,1 0 1 0 0,0 0 0 0 0,0-1 0 0 0,1 1 0 0 0,6 8 0 0 0,8 11-7 0 0,-15-21 60 0 0,1-1 0 0 0,1 1 0 0 0,-1-1-1 0 0,1 0 1 0 0,0 0 0 0 0,1 0-1 0 0,-1-1 1 0 0,1 0 0 0 0,0 0 0 0 0,10 6-1 0 0,-11-8 11 0 0,0-1 0 0 0,0 1 0 0 0,1-1 0 0 0,-1-1 1 0 0,0 1-1 0 0,1-1 0 0 0,6 1 0 0 0,-9-1-4 0 0,-1-1 1 0 0,1 0 0 0 0,0 0 0 0 0,0 0-1 0 0,-1-1 1 0 0,1 1 0 0 0,0-1 0 0 0,-1 1 0 0 0,1-1-1 0 0,-1 0 1 0 0,1 0 0 0 0,0 0 0 0 0,-1 0 0 0 0,0 0-1 0 0,1-1 1 0 0,2-2 0 0 0,-4 4-11 0 0,-1-1 0 0 0,1 0 1 0 0,0 0-1 0 0,-1 0 0 0 0,1 0 1 0 0,0 1-1 0 0,-1-1 0 0 0,1 0 1 0 0,-1 0-1 0 0,1 0 0 0 0,-1 0 0 0 0,0 0 1 0 0,1-2-1 0 0,5-11 57 0 0,34-26 102 0 0,-31 33-124 0 0,-1-2 0 0 0,1 1 0 0 0,-2-1-1 0 0,1 0 1 0 0,6-11 0 0 0,-11 13-36 0 0,0 1 0 0 0,-1-1 0 0 0,0 1 0 0 0,0-1 0 0 0,0 0 0 0 0,-1 0 0 0 0,0 1 0 0 0,0-1 0 0 0,-1 0 0 0 0,0-9 0 0 0,-2-7 14 0 0,-7-40-1 0 0,8 58-28 0 0,-1 1-1 0 0,0-1 0 0 0,0 1 0 0 0,-1-1 1 0 0,1 1-1 0 0,-1 0 0 0 0,0 0 0 0 0,0 1 1 0 0,0-1-1 0 0,0 0 0 0 0,-1 1 0 0 0,1 0 1 0 0,-1 0-1 0 0,-6-4 0 0 0,4 0-7 0 0,6 7 0 0 0,0-1 0 0 0,-1 1 0 0 0,1-1 0 0 0,-1 0 0 0 0,1 1 1 0 0,0-1-1 0 0,-1 1 0 0 0,1 0 0 0 0,-1-1 0 0 0,1 1 0 0 0,-1-1 1 0 0,0 1-1 0 0,1 0 0 0 0,-1-1 0 0 0,1 1 0 0 0,-1 0 0 0 0,0 0 0 0 0,1-1 1 0 0,-1 1-1 0 0,1 0 0 0 0,-1 0 0 0 0,0 0 0 0 0,1 0 0 0 0,-1 0 1 0 0,0 0-1 0 0,1 0 0 0 0,-1 0 0 0 0,0 0 0 0 0,1 0 0 0 0,-1 0 1 0 0,0 1-1 0 0,1-1 0 0 0,-1 0 0 0 0,0 1 0 0 0,-3-1-4 0 0,-14 6-162 0 0,18-5 171 0 0,0-1-1 0 0,-1 1 1 0 0,1-1-1 0 0,-1 0 1 0 0,1 1-1 0 0,0 0 1 0 0,-1-1-1 0 0,1 1 1 0 0,0-1-1 0 0,-1 1 1 0 0,1-1-1 0 0,0 1 1 0 0,0 0-1 0 0,0-1 1 0 0,-1 1-1 0 0,1-1 1 0 0,0 1-1 0 0,0 0 1 0 0,0-1-1 0 0,0 1 1 0 0,0 0-1 0 0,0-1 1 0 0,0 1-1 0 0,0 0 1 0 0,1-1-1 0 0,-1 1 1 0 0,0-1-1 0 0,1 2 1 0 0,-1 3-14 0 0,1 0 1 0 0,-1 1-1 0 0,1-1 1 0 0,-2 0-1 0 0,1 6 1 0 0,-1 19-62 0 0,3-15 65 0 0,7 38-120 0 0,-8-49 128 0 0,0-1 1 0 0,0 0 0 0 0,1 1-1 0 0,-1-1 1 0 0,1 0 0 0 0,0 0 0 0 0,0 0-1 0 0,0 0 1 0 0,0 0 0 0 0,0-1 0 0 0,0 1-1 0 0,5 3 1 0 0,12 12 74 0 0,-15-14-70 0 0,0 0-1 0 0,0 0 1 0 0,0 0 0 0 0,0-1-1 0 0,6 4 1 0 0,-8-6 23 0 0,0 0 0 0 0,0-1 0 0 0,-1 1 0 0 0,1 0 0 0 0,0-1 0 0 0,0 0 1 0 0,0 1-1 0 0,0-1 0 0 0,-1 0 0 0 0,1 0 0 0 0,0 0 0 0 0,0 0 0 0 0,0 0 0 0 0,0 0 1 0 0,0-1-1 0 0,0 1 0 0 0,-1-1 0 0 0,1 1 0 0 0,3-2 0 0 0,-2 0-29 0 0,2 1-31 0 0,-1-1 0 0 0,1 0 0 0 0,0 0 0 0 0,-1-1 0 0 0,0 1 0 0 0,0-1 0 0 0,1 0 0 0 0,-2 0 0 0 0,1 0 0 0 0,0-1 0 0 0,-1 1 1 0 0,1-1-1 0 0,4-7 0 0 0,-6 8-203 0 0,0-1 1 0 0,0 1 0 0 0,0-1-1 0 0,1 1 1 0 0,0 0-1 0 0,4-4 1 0 0,4-5-1371 0 0,-4 1 249 0 0</inkml:trace>
  <inkml:trace contextRef="#ctx0" brushRef="#br0" timeOffset="12509.47">12166 373 5577 0 0,'0'0'-1'0'0,"0"0"0"0"0,0 0 0 0 0,0 0 0 0 0,0 0 0 0 0,0 0 0 0 0,0 0 0 0 0,0 0 0 0 0,0 0 1 0 0,0 1-1 0 0,0-1 0 0 0,0 0 0 0 0,0 0 0 0 0,0 0 0 0 0,0 0 0 0 0,0 0 0 0 0,1 0 0 0 0,-1 0 0 0 0,0 0 0 0 0,0 0 0 0 0,0 0 0 0 0,0 0 0 0 0,0 0 0 0 0,0 0 0 0 0,0 0 0 0 0,0 0 0 0 0,1 1 0 0 0,-1-1 0 0 0,0 0 0 0 0,0 0 0 0 0,0 0 0 0 0,0 0 0 0 0,0 0 0 0 0,0 0 0 0 0,0 0 0 0 0,1-1 0 0 0,-1 1 0 0 0,0 0 1 0 0,0 0-1 0 0,0 0 0 0 0,0 0 0 0 0,0 0 0 0 0,0 0 0 0 0,0 0 0 0 0,0 0 0 0 0,1 0 0 0 0,-1 0 0 0 0,0 0 0 0 0,0 0 0 0 0,0 0 0 0 0,0 0 0 0 0,0 0 0 0 0,0-1 0 0 0,0 1 0 0 0,0 0 0 0 0,0 0 0 0 0,0 0 0 0 0,0 0 0 0 0,0 0 0 0 0,12 17-225 0 0,9 24 16 0 0,116 259 323 0 0,-132-289-80 0 0,-1 0 0 0 0,-1 1-1 0 0,1-1 1 0 0,-2 1 0 0 0,1 0-1 0 0,-2-1 1 0 0,0 1 0 0 0,0 0 0 0 0,-1 0-1 0 0,0 0 1 0 0,-1 0 0 0 0,-1 0-1 0 0,1 0 1 0 0,-2 0 0 0 0,0 0 0 0 0,-7 17-1 0 0,6-15 27 0 0,3-10 28 0 0,0-1-1 0 0,-1 1 0 0 0,1-1 1 0 0,-1 1-1 0 0,1-1 0 0 0,-4 5 1 0 0,5-7-70 0 0,-1-1 0 0 0,1 0 1 0 0,0 0-1 0 0,0 1 0 0 0,-1-1 1 0 0,1 0-1 0 0,0 0 0 0 0,0 1 1 0 0,-1-1-1 0 0,1 0 0 0 0,0 0 0 0 0,-1 0 1 0 0,1 0-1 0 0,0 0 0 0 0,-1 1 1 0 0,1-1-1 0 0,0 0 0 0 0,-1 0 1 0 0,1 0-1 0 0,0 0 0 0 0,-1 0 1 0 0,1 0-1 0 0,-1 0 0 0 0,1 0 1 0 0,0 0-1 0 0,-1-1 0 0 0,0 1 1 0 0,-11-14 548 0 0,11 10-520 0 0,-1-1 0 0 0,2 0-1 0 0,-1 1 1 0 0,1-1 0 0 0,-1 0 0 0 0,1 0-1 0 0,0 0 1 0 0,1 1 0 0 0,-1-1 0 0 0,1 0-1 0 0,2-5 1 0 0,-1-8 4 0 0,1 7-28 0 0,-1 0 0 0 0,1 1 0 0 0,1-1 0 0 0,5-12 0 0 0,1-2 33 0 0,17-55 76 0 0,-24 72-117 0 0,1 0 1 0 0,-1 0-1 0 0,1 0 0 0 0,1 0 0 0 0,-1 1 0 0 0,2-1 1 0 0,7-8-1 0 0,-7 9 62 0 0,0-2 0 0 0,0 1 1 0 0,9-18-1 0 0,-13 21-29 0 0,1-1-4 0 0,-1 0 0 0 0,1 0 0 0 0,0 1 0 0 0,0-1 0 0 0,0 1 0 0 0,1 0 0 0 0,7-8 0 0 0,13-14 114 0 0,-17 18-121 0 0,-6 9-38 0 0,-1-1-1 0 0,0 1 0 0 0,0 0 1 0 0,0-1-1 0 0,0 1 1 0 0,1 0-1 0 0,-1-1 0 0 0,0 1 1 0 0,0 0-1 0 0,1-1 1 0 0,-1 1-1 0 0,0 0 0 0 0,0 0 1 0 0,1-1-1 0 0,-1 1 1 0 0,0 0-1 0 0,1 0 0 0 0,-1 0 1 0 0,0-1-1 0 0,1 1 0 0 0,-1 0 1 0 0,0 0-1 0 0,1 0 1 0 0,-1 0-1 0 0,1 0 0 0 0,-1 0 1 0 0,0 0-1 0 0,1 0 1 0 0,-1 0-1 0 0,1 0 0 0 0,-1 0 1 0 0,0 0-1 0 0,1 0 1 0 0,-1 0-1 0 0,0 0 0 0 0,1 0 1 0 0,-1 0-1 0 0,1 1 1 0 0,15 18-354 0 0,-12-15 366 0 0,0 1 1 0 0,0-1-1 0 0,0 0 1 0 0,1 0-1 0 0,-1-1 1 0 0,1 1 0 0 0,0-1-1 0 0,0 0 1 0 0,0-1-1 0 0,0 1 1 0 0,1-1-1 0 0,-1 0 1 0 0,10 2 0 0 0,-13-4 13 0 0,1 0 0 0 0,-1 1 0 0 0,1-2 0 0 0,-1 1 0 0 0,1 0 0 0 0,-1 0 0 0 0,1-1 0 0 0,-1 1 0 0 0,1-1 0 0 0,-1 0 0 0 0,0 0 0 0 0,1 0 0 0 0,-1 0 0 0 0,0 0 0 0 0,1 0 0 0 0,-1-1 0 0 0,0 1 0 0 0,0-1 0 0 0,0 0 0 0 0,-1 1 0 0 0,1-1 0 0 0,0 0 0 0 0,0 0 0 0 0,-1 0 0 0 0,2-3 0 0 0,6-7 78 0 0,-1-1 1 0 0,13-27 0 0 0,-17 32-106 0 0,12-26-112 0 0,-2 67-37 0 0,-13-30 161 0 0,1 0 0 0 0,0 0 0 0 0,-1 0 0 0 0,1 0 0 0 0,1 0-1 0 0,-1 0 1 0 0,0 0 0 0 0,1-1 0 0 0,-1 1 0 0 0,1-1 0 0 0,0 0-1 0 0,0 0 1 0 0,0 0 0 0 0,0 0 0 0 0,0 0 0 0 0,0-1 0 0 0,0 1 0 0 0,0-1-1 0 0,1 0 1 0 0,-1 0 0 0 0,1 0 0 0 0,-1-1 0 0 0,1 1 0 0 0,-1-1-1 0 0,4 1 1 0 0,10-1 50 0 0,0-1-1 0 0,0-1 0 0 0,-1 0 0 0 0,19-5 1 0 0,-22 4-47 0 0,187-47-3317 0 0,-163 37 1502 0 0</inkml:trace>
  <inkml:trace contextRef="#ctx0" brushRef="#br0" timeOffset="14216.16">13901 497 7090 0 0,'1'0'158'0'0,"-1"-1"1"0"0,0 1-1 0 0,0-1 1 0 0,1 1-1 0 0,-1-1 1 0 0,0 1 0 0 0,0-1-1 0 0,0 1 1 0 0,0-1-1 0 0,0 1 1 0 0,0-1 0 0 0,0 1-1 0 0,0-1 1 0 0,0 1-1 0 0,0-1 1 0 0,0 1 0 0 0,0-1-1 0 0,0 1 1 0 0,0-1-1 0 0,0 1 1 0 0,0-1 0 0 0,0 1-1 0 0,-1-1 1 0 0,1 1-144 0 0,0 0 0 0 0,0 0-1 0 0,0 0 1 0 0,1 0 0 0 0,-1 0 0 0 0,0 0 0 0 0,0 0 0 0 0,0 0 0 0 0,0 0 0 0 0,0 0 0 0 0,0 0-1 0 0,1 0 1 0 0,-1 0 0 0 0,0 0 0 0 0,0 0 0 0 0,0 0 0 0 0,0 0 0 0 0,0 0 0 0 0,0 0 0 0 0,0 0-1 0 0,0 0 1 0 0,1 0 0 0 0,-1-1 0 0 0,0 1 0 0 0,0 0 0 0 0,0 0 0 0 0,0 0 0 0 0,0 0 0 0 0,0 0-1 0 0,0 0 1 0 0,0 0 0 0 0,0 0 0 0 0,0 0 0 0 0,0-1 0 0 0,1 1 0 0 0,-1 0 0 0 0,0 0 0 0 0,0 0-1 0 0,0 0 1 0 0,0 0 0 0 0,0 0 0 0 0,0 0 0 0 0,0-1 0 0 0,0 1 0 0 0,0 0 0 0 0,0 0 0 0 0,0 0-1 0 0,0 0 1 0 0,0 0 0 0 0,0 0 0 0 0,0-1 0 0 0,0 1 0 0 0,-1 0 0 0 0,2 1-60 0 0,0 0-1 0 0,0 0 1 0 0,0 0 0 0 0,-1 0 0 0 0,1 0 0 0 0,0 0-1 0 0,-1 0 1 0 0,1 0 0 0 0,-1 0 0 0 0,1 0 0 0 0,-1 1-1 0 0,1-1 1 0 0,-1 0 0 0 0,0 0 0 0 0,0 1 0 0 0,0-1-1 0 0,0 0 1 0 0,0 0 0 0 0,0 0 0 0 0,0 3-1 0 0,4 20-350 0 0,-3-22 380 0 0,0 0 1 0 0,0 1-1 0 0,0 0 0 0 0,0-1 0 0 0,0 1 0 0 0,-1 0 1 0 0,1-1-1 0 0,-1 1 0 0 0,0 0 0 0 0,0 0 1 0 0,0-1-1 0 0,0 5 0 0 0,-2-2 0 0 0,1 1 0 0 0,-1-1 1 0 0,0 0-1 0 0,-5 10 0 0 0,5-13 14 0 0,1 1 0 0 0,0 0 0 0 0,0 0 0 0 0,0 0 0 0 0,0 0 0 0 0,1 0 0 0 0,-1 0 0 0 0,1 0 0 0 0,-1 1 0 0 0,1-1 0 0 0,0 0 0 0 0,1 0 0 0 0,-1 0 0 0 0,0 0 0 0 0,1 0 0 0 0,0 0 0 0 0,-1 0 0 0 0,1 0 0 0 0,0 0 0 0 0,1 0 0 0 0,-1 0 0 0 0,3 3 0 0 0,2 9 9 0 0,-6-11 0 0 0,1 0 0 0 0,-1-1 0 0 0,0 1 0 0 0,0 0-1 0 0,-1-1 1 0 0,1 1 0 0 0,-1 0 0 0 0,0-1 0 0 0,1 1-1 0 0,-2-1 1 0 0,1 1 0 0 0,0-1 0 0 0,-1 1 0 0 0,0-1-1 0 0,1 0 1 0 0,-1 0 0 0 0,0 0 0 0 0,-1 0 0 0 0,-2 3 0 0 0,1-2-14 0 0,0-1 15 0 0,1-1 1 0 0,-1 2-1 0 0,1-1 1 0 0,0 0-1 0 0,0 1 1 0 0,0-1 0 0 0,0 1-1 0 0,1 0 1 0 0,0 0-1 0 0,-1 0 1 0 0,1 0-1 0 0,1 0 1 0 0,-1 0-1 0 0,0 1 1 0 0,1-1-1 0 0,0 1 1 0 0,0-1-1 0 0,1 1 1 0 0,-1 6 0 0 0,4 10-320 0 0,-5-2-876 0 0</inkml:trace>
  <inkml:trace contextRef="#ctx0" brushRef="#br0" timeOffset="29686.26">10442 3343 6329 0 0,'-1'-1'250'0'0,"1"1"0"0"0,-1 0 0 0 0,0 0-1 0 0,0 0 1 0 0,1-1 0 0 0,-1 1 0 0 0,0 0-1 0 0,1 0 1 0 0,-1 0 0 0 0,0 0 0 0 0,0 0-1 0 0,1 0 1 0 0,-1 1 0 0 0,0-1 0 0 0,0 0 0 0 0,1 0-1 0 0,-2 1 1 0 0,1 10-450 0 0,3 3 563 0 0,-3 3-358 0 0,1-14-11 0 0,-1 1 0 0 0,1 0 1 0 0,0 0-1 0 0,0 0 0 0 0,1 0 1 0 0,-1 0-1 0 0,1 0 0 0 0,0 0 1 0 0,0 0-1 0 0,0-1 0 0 0,0 1 1 0 0,1 0-1 0 0,-1-1 0 0 0,5 7 1 0 0,3 4 34 0 0,-1 1 1 0 0,-1-1-1 0 0,0 1 1 0 0,6 18 0 0 0,-2-3 74 0 0,-7-24-199 0 0,0 0 0 0 0,0 1 0 0 0,0-2 0 0 0,1 1 0 0 0,0-1 0 0 0,0 1 0 0 0,0-1 0 0 0,1-1 0 0 0,0 1 0 0 0,0-1 0 0 0,0 0 0 0 0,0 0 0 0 0,1-1 0 0 0,9 4 0 0 0,-12-6-1926 0 0</inkml:trace>
  <inkml:trace contextRef="#ctx0" brushRef="#br0" timeOffset="29866.17">10245 2929 10778 0 0,'-9'0'904'0'0,"2"0"-647"0"0,-2 1-249 0 0,2-1 40 0 0,0 2-48 0 0,2 5-56 0 0,2 0 24 0 0,1 3-32 0 0,1-1 64 0 0,-1-1-593 0 0,1-1 1 0 0,-3 1-208 0 0,4-1-24 0 0,1-1-840 0 0,3 2-521 0 0</inkml:trace>
  <inkml:trace contextRef="#ctx0" brushRef="#br0" timeOffset="31925.9">10843 3133 6545 0 0,'-3'-2'4'0'0,"1"1"-1"0"0,-1-1 0 0 0,0 0 0 0 0,1 1 0 0 0,-1-1 1 0 0,0 1-1 0 0,0 0 0 0 0,0 0 0 0 0,0 0 0 0 0,-1 0 1 0 0,1 1-1 0 0,0-1 0 0 0,0 1 0 0 0,0 0 0 0 0,0 0 1 0 0,-1 0-1 0 0,1 0 0 0 0,0 1 0 0 0,0-1 0 0 0,0 1 1 0 0,-6 2-1 0 0,6-1-7 0 0,0 0 1 0 0,0 0-1 0 0,0 0 1 0 0,0 0-1 0 0,0 1 1 0 0,1 0-1 0 0,-1-1 1 0 0,1 1-1 0 0,0 0 1 0 0,-1 0-1 0 0,1 0 1 0 0,1 1-1 0 0,-1-1 1 0 0,0 0-1 0 0,1 1 1 0 0,0-1-1 0 0,0 1 1 0 0,-2 7-1 0 0,-2 13 47 0 0,1 0 0 0 0,1 0 1 0 0,-1 33-1 0 0,4-48-2 0 0,0-1-1 0 0,1 1 1 0 0,-1-1 0 0 0,2 0 0 0 0,-1 1 0 0 0,1-1 0 0 0,0 0 0 0 0,1 0 0 0 0,0 0 0 0 0,0 0 0 0 0,1-1 0 0 0,0 1 0 0 0,5 7 0 0 0,-7-13 13 0 0,-1 0 0 0 0,1 0-1 0 0,-1 0 1 0 0,1 0 0 0 0,0-1 0 0 0,-1 1 0 0 0,1-1 0 0 0,0 1 0 0 0,0-1-1 0 0,1 0 1 0 0,-1 0 0 0 0,0 0 0 0 0,0 0 0 0 0,0 0 0 0 0,1 0-1 0 0,-1 0 1 0 0,0-1 0 0 0,1 1 0 0 0,-1-1 0 0 0,1 0 0 0 0,-1 0 0 0 0,0 0-1 0 0,1 0 1 0 0,-1 0 0 0 0,1 0 0 0 0,-1-1 0 0 0,0 1 0 0 0,1-1-1 0 0,-1 0 1 0 0,3-1 0 0 0,0 0 7 0 0,-1-1-1 0 0,0 0 0 0 0,0 0 1 0 0,0 0-1 0 0,0 0 1 0 0,0-1-1 0 0,0 1 1 0 0,-1-1-1 0 0,0 0 0 0 0,0 0 1 0 0,0 0-1 0 0,0-1 1 0 0,3-6-1 0 0,4-9 1 0 0,0 0-1 0 0,-1 0 1 0 0,-2-1 0 0 0,0-1-1 0 0,-1 1 1 0 0,-1-1-1 0 0,0 0 1 0 0,0-28 0 0 0,-3 5 68 0 0,-1 19-16 0 0,-2-46-1 0 0,0 65-31 0 0,0-1 1 0 0,-1 1-1 0 0,0-1 0 0 0,0 1 1 0 0,0 0-1 0 0,-1 0 1 0 0,0 0-1 0 0,0 0 0 0 0,-1 0 1 0 0,-6-8-1 0 0,9 13-58 0 0,-1-1 1 0 0,1 1-1 0 0,0 0 0 0 0,0 0 0 0 0,0-1 1 0 0,0 1-1 0 0,1-1 0 0 0,-1 1 0 0 0,0-3 1 0 0,1 1 34 0 0,3 14-93 0 0,1-1 27 0 0,0-1-1 0 0,0 1 1 0 0,0 0-1 0 0,1-1 1 0 0,0 0-1 0 0,1 0 1 0 0,0-1-1 0 0,11 12 1 0 0,7 10-13 0 0,24 35-41 0 0,2 0 126 0 0,-4 2 0 0 0,47 86 1 0 0,-68-100 53 0 0,26 74 0 0 0,-42-98-59 0 0,-1 1 0 0 0,-1-1-1 0 0,-2 1 1 0 0,3 47 0 0 0,-6-28 55 0 0,-2 0-1 0 0,-2 1 0 0 0,-2-2 1 0 0,-13 67-1 0 0,15-107-81 0 0,0-1 0 0 0,0 1 0 0 0,-1-1 0 0 0,0 0 0 0 0,0 0 0 0 0,0 0 0 0 0,-1 0 0 0 0,0 0 1 0 0,0-1-1 0 0,0 0 0 0 0,-1 0 0 0 0,-10 9 0 0 0,13-12-20 0 0,-1 0 1 0 0,1 0-1 0 0,-1-1 1 0 0,0 1-1 0 0,0-1 1 0 0,0 0-1 0 0,0 1 1 0 0,0-1 0 0 0,0-1-1 0 0,0 1 1 0 0,0 0-1 0 0,-1-1 1 0 0,1 0-1 0 0,0 1 1 0 0,0-1-1 0 0,-1-1 1 0 0,1 1-1 0 0,0 0 1 0 0,0-1-1 0 0,0 1 1 0 0,0-1 0 0 0,0 0-1 0 0,0 0 1 0 0,0-1-1 0 0,0 1 1 0 0,0 0-1 0 0,0-1 1 0 0,-5-3-1 0 0,3 1-17 0 0,-1-1-1 0 0,0 0 0 0 0,1 1 0 0 0,0-2 1 0 0,0 1-1 0 0,1 0 0 0 0,-1-1 0 0 0,1 0 1 0 0,0 0-1 0 0,1 0 0 0 0,0-1 1 0 0,-1 1-1 0 0,2-1 0 0 0,-1 0 0 0 0,1 0 1 0 0,0 0-1 0 0,1 0 0 0 0,0 0 1 0 0,0 0-1 0 0,0 0 0 0 0,1 0 0 0 0,0-1 1 0 0,1-7-1 0 0,1-13-37 0 0,1-1 0 0 0,1 1 0 0 0,15-47 0 0 0,35-80-16 0 0,-34 100 42 0 0,26-56-37 0 0,-30 76 39 0 0,-1-1 0 0 0,-1-1 0 0 0,-3 0 1 0 0,14-71-1 0 0,-20 35-5 0 0,-3 0 1 0 0,-3 0-1 0 0,-4 0 1 0 0,-22-119-1 0 0,26 172-426 0 0,2 19-86 0 0,2 13 306 0 0,13 57-298 0 0,36 98-1 0 0,-31-103 554 0 0,-5-20-23 0 0,-7-18 62 0 0,-1 0-1 0 0,6 28 0 0 0,2-2 165 0 0,-15-51-211 0 0,-1-1-1 0 0,1 1 1 0 0,-1 0 0 0 0,1-1-1 0 0,-1 1 1 0 0,1-1-1 0 0,-1 1 1 0 0,1-1 0 0 0,-1 1-1 0 0,1-1 1 0 0,0 1 0 0 0,-1-1-1 0 0,1 0 1 0 0,0 1-1 0 0,-1-1 1 0 0,1 0 0 0 0,0 1-1 0 0,0-1 1 0 0,-1 0 0 0 0,1 0-1 0 0,0 0 1 0 0,0 0-1 0 0,0 0 1 0 0,0 0 0 0 0,2 1 271 0 0,-3-5-238 0 0,0-1 0 0 0,0 1 0 0 0,1 0 0 0 0,-1-1 1 0 0,1 1-1 0 0,0 0 0 0 0,0 0 0 0 0,1 0 0 0 0,-1 0 0 0 0,1 0 0 0 0,0 0 0 0 0,0 0 0 0 0,0 1 0 0 0,3-5 0 0 0,-3 5-43 0 0,-1 0 1 0 0,1-1-1 0 0,-1 1 0 0 0,0 0 1 0 0,0 0-1 0 0,0-1 0 0 0,-1 1 1 0 0,1 0-1 0 0,-1-1 0 0 0,0 1 1 0 0,0 0-1 0 0,0-5 0 0 0,-9-44 62 0 0,2 7-57 0 0,8-1-2 0 0,2 0 0 0 0,2 0-1 0 0,11-46 1 0 0,-15 87-16 0 0,1 1 0 0 0,-1-1-1 0 0,1 0 1 0 0,0 0 0 0 0,1 1 0 0 0,-1-1 0 0 0,1 1 0 0 0,-1 0 0 0 0,1 0 0 0 0,1 0 0 0 0,-1 0-1 0 0,1 0 1 0 0,-1 1 0 0 0,1 0 0 0 0,0-1 0 0 0,0 1 0 0 0,0 1 0 0 0,1-1 0 0 0,-1 1 0 0 0,1-1-1 0 0,-1 1 1 0 0,1 1 0 0 0,0-1 0 0 0,0 1 0 0 0,-1 0 0 0 0,1 0 0 0 0,0 0 0 0 0,10 0-1 0 0,-12 1-9 0 0,0 1 0 0 0,0 0 0 0 0,0-1-1 0 0,0 1 1 0 0,0 0 0 0 0,0 0-1 0 0,-1 1 1 0 0,1-1 0 0 0,0 1-1 0 0,-1-1 1 0 0,1 1 0 0 0,2 2 0 0 0,28 28-59 0 0,-22-20 55 0 0,77 91-69 0 0,-36-40 255 0 0,-45-54-129 0 0,-5-6-13 0 0,0-1 0 0 0,0 1 0 0 0,0-1 1 0 0,0 1-1 0 0,0-1 0 0 0,0 0 0 0 0,1 0 0 0 0,-1 0 0 0 0,1 0 0 0 0,-1 0 0 0 0,1-1 1 0 0,0 1-1 0 0,0-1 0 0 0,3 2 0 0 0,-5-5-8 0 0,0 1-1 0 0,1-1 1 0 0,-1 0 0 0 0,0 0-1 0 0,0 1 1 0 0,0-1 0 0 0,-1 0-1 0 0,1 0 1 0 0,0 0 0 0 0,-1 0-1 0 0,1 0 1 0 0,-1 0 0 0 0,0 0 0 0 0,0-3-1 0 0,1 3-5 0 0,11-71-36 0 0,13-95-194 0 0,-16 132 210 0 0,-6 30-8 0 0,-1-1 0 0 0,0 0-1 0 0,-1 0 1 0 0,1 0 0 0 0,-1 1 0 0 0,-1-2 0 0 0,1 1 0 0 0,-1 0 0 0 0,-2-12 0 0 0,2 19 9 0 0,0-1 0 0 0,0 1-1 0 0,0 0 1 0 0,0-1 0 0 0,0 1 0 0 0,0-1 0 0 0,0 1 0 0 0,0 0 0 0 0,0-1 0 0 0,0 1-1 0 0,0 0 1 0 0,0-1 0 0 0,0 1 0 0 0,0-1 0 0 0,0 1 0 0 0,0 0 0 0 0,0-1-1 0 0,0 1 1 0 0,1 0 0 0 0,-1-1 0 0 0,0 1 0 0 0,0 0 0 0 0,0-1 0 0 0,1 1 0 0 0,-1 0-1 0 0,0 0 1 0 0,0-1 0 0 0,1 1 0 0 0,-1 0 0 0 0,0 0 0 0 0,1-1 0 0 0,-1 1-1 0 0,0 0 1 0 0,1 0 0 0 0,-1 0 0 0 0,0 0 0 0 0,1-1 0 0 0,-1 1 0 0 0,0 0-1 0 0,1 0 1 0 0,-1 0 0 0 0,1 0 0 0 0,-1 0 0 0 0,0 0 0 0 0,1 0 0 0 0,-1 0 0 0 0,0 0-1 0 0,1 0 1 0 0,-1 0 0 0 0,0 0 0 0 0,1 1 0 0 0,-1-1 0 0 0,1 0 0 0 0,-1 0-1 0 0,0 0 1 0 0,1 0 0 0 0,-1 1 0 0 0,1-1 0 0 0,20 11-211 0 0,-16-6 186 0 0,-1 0 0 0 0,-1 1 0 0 0,1-1 0 0 0,-1 1 0 0 0,1 0 0 0 0,-2 0 0 0 0,1 0 0 0 0,-1 0 0 0 0,0 1 0 0 0,3 12 0 0 0,5 13 21 0 0,-5-17 7 0 0,32 74 1 0 0,-33-80 17 0 0,1-1-1 0 0,0-1 0 0 0,0 1 1 0 0,0-1-1 0 0,1 0 0 0 0,0 0 0 0 0,0-1 1 0 0,11 9-1 0 0,-16-14 0 0 0,1 0 0 0 0,-1 0 0 0 0,1 0-1 0 0,-1 0 1 0 0,1 0 0 0 0,-1 0 0 0 0,1-1 0 0 0,0 1 0 0 0,-1 0 0 0 0,1-1-1 0 0,0 0 1 0 0,2 1 0 0 0,-3-1-2 0 0,0 0 0 0 0,-1 0 0 0 0,1-1 1 0 0,0 1-1 0 0,-1 0 0 0 0,1-1 0 0 0,-1 1 0 0 0,1 0 0 0 0,0-1 0 0 0,-1 1 1 0 0,1 0-1 0 0,-1-1 0 0 0,1 1 0 0 0,-1-1 0 0 0,1 1 0 0 0,-1-1 0 0 0,0 1 1 0 0,1-1-1 0 0,-1 0 0 0 0,0 1 0 0 0,1-1 0 0 0,-1 0 0 0 0,0 1 0 0 0,1-1 1 0 0,-1 1-1 0 0,0-1 0 0 0,0 0 0 0 0,0 0 0 0 0,0 1 0 0 0,0-1 0 0 0,0-1 1 0 0,5-29 87 0 0,-1-1 0 0 0,-2-56 0 0 0,-3 73-91 0 0,0 0 0 0 0,-1 0 1 0 0,-1 0-1 0 0,-1 0 0 0 0,0 0 0 0 0,0 1 0 0 0,-2 0 0 0 0,-7-15 0 0 0,13 28-10 0 0,-10-19 1 0 0,-1 1 0 0 0,-21-29 0 0 0,28 44-8 0 0,1-1 0 0 0,-1 1-1 0 0,0 0 1 0 0,0 0-1 0 0,-1 0 1 0 0,1 1 0 0 0,-1 0-1 0 0,0 0 1 0 0,0 0 0 0 0,0 0-1 0 0,0 1 1 0 0,0-1 0 0 0,-1 1-1 0 0,1 1 1 0 0,-6-2 0 0 0,8 2 3 0 0,-23-1-69 0 0,25 2 62 0 0,0 0 0 0 0,0 0 0 0 0,0 1 0 0 0,0-1 0 0 0,0 0-1 0 0,0 0 1 0 0,0 1 0 0 0,0-1 0 0 0,0 0 0 0 0,1 1 0 0 0,-1-1-1 0 0,0 1 1 0 0,0-1 0 0 0,0 1 0 0 0,0 0 0 0 0,1-1 0 0 0,-1 1-1 0 0,0 0 1 0 0,1-1 0 0 0,-2 3 0 0 0,-16 17-151 0 0,16-18 160 0 0,0 0 0 0 0,0 1 0 0 0,0-1 0 0 0,0 0 0 0 0,0 1 0 0 0,0-1 0 0 0,1 1 0 0 0,-1-1 0 0 0,1 1 0 0 0,-1 0 0 0 0,1 0 0 0 0,0 0 0 0 0,-1 4 0 0 0,1-2 5 0 0,1-1-1 0 0,0 0 0 0 0,0 1 0 0 0,0-1 0 0 0,0 1 1 0 0,0-1-1 0 0,1 1 0 0 0,0-1 0 0 0,0 0 0 0 0,0 1 1 0 0,1-1-1 0 0,2 7 0 0 0,-3-9-17 0 0,0 0-1 0 0,1 0 1 0 0,-1 0-1 0 0,0-1 1 0 0,0 1 0 0 0,1-1-1 0 0,-1 1 1 0 0,1-1 0 0 0,-1 1-1 0 0,1-1 1 0 0,0 0-1 0 0,-1 0 1 0 0,1 1 0 0 0,0-1-1 0 0,0-1 1 0 0,0 1 0 0 0,0 0-1 0 0,0 0 1 0 0,0-1-1 0 0,0 1 1 0 0,0-1 0 0 0,0 0-1 0 0,0 1 1 0 0,0-1 0 0 0,0 0-1 0 0,0 0 1 0 0,0-1-1 0 0,4 1 1 0 0,-1-2-200 0 0,0 0 1 0 0,0 0-1 0 0,-1-1 0 0 0,1 1 1 0 0,0-1-1 0 0,6-6 0 0 0,4-2-149 0 0,-7 6 290 0 0,0-1 0 0 0,-1 0 0 0 0,0 0 0 0 0,-1-1 0 0 0,1 0 0 0 0,-1-1 0 0 0,0 1 0 0 0,-1-1 0 0 0,0 0 0 0 0,7-13 0 0 0,0-7 121 0 0,-2 0-1 0 0,8-31 1 0 0,14-35 59 0 0,-29 84-73 0 0,0 3-47 0 0,0 0 1 0 0,0 0-1 0 0,1 0 1 0 0,0 0-1 0 0,9-12 1 0 0,-12 18 19 0 0,0-1 1 0 0,1 1-1 0 0,-1 0 1 0 0,1 0-1 0 0,-1-1 1 0 0,1 1-1 0 0,0 0 0 0 0,-1 1 1 0 0,1-1-1 0 0,0 0 1 0 0,0 0-1 0 0,0 1 1 0 0,0-1-1 0 0,0 1 1 0 0,-1-1-1 0 0,1 1 0 0 0,0 0 1 0 0,0 0-1 0 0,0 0 1 0 0,0 0-1 0 0,0 0 1 0 0,0 0-1 0 0,0 1 1 0 0,0-1-1 0 0,0 1 0 0 0,0-1 1 0 0,-1 1-1 0 0,1 0 1 0 0,2 1-1 0 0,0 0-4 0 0,1 0 0 0 0,-1 1 0 0 0,0 0-1 0 0,0 0 1 0 0,0 0 0 0 0,0 1 0 0 0,-1-1 0 0 0,1 1-1 0 0,-1 0 1 0 0,5 6 0 0 0,24 47-28 0 0,-15-23 11 0 0,-11-25 23 0 0,-1 0 0 0 0,0 1 1 0 0,0 0-1 0 0,-1 0 0 0 0,-1 0 1 0 0,1 0-1 0 0,-2 0 0 0 0,4 22 1 0 0,-6-25-27 0 0,0 2 34 0 0,1 0 0 0 0,0 0 0 0 0,0 0 0 0 0,4 10 0 0 0,-5-17-9 0 0,1-1 0 0 0,0 1 0 0 0,-1-1 0 0 0,1 1 0 0 0,-1 0-1 0 0,1-1 1 0 0,-1 1 0 0 0,1-1 0 0 0,-1 1 0 0 0,0 0 0 0 0,0-1 0 0 0,0 1-1 0 0,0 0 1 0 0,0-1 0 0 0,-1 1 0 0 0,1 0 0 0 0,0-1 0 0 0,-1 1 0 0 0,1 0-1 0 0,-1-1 1 0 0,0 3 0 0 0,-4 9 76 0 0,5-12-70 0 0,0-1 1 0 0,0 1-1 0 0,0 0 1 0 0,-1 0-1 0 0,1-1 1 0 0,0 1-1 0 0,0 0 1 0 0,0-1-1 0 0,-1 1 1 0 0,1-1-1 0 0,0 1 0 0 0,-1 0 1 0 0,1-1-1 0 0,-1 1 1 0 0,1-1-1 0 0,-1 1 1 0 0,1-1-1 0 0,-1 1 1 0 0,1-1-1 0 0,-1 1 1 0 0,1-1-1 0 0,-1 0 1 0 0,0 1-1 0 0,1-1 1 0 0,-1 0-1 0 0,0 1 1 0 0,1-1-1 0 0,-1 0 1 0 0,0 0-1 0 0,1 0 1 0 0,-1 0-1 0 0,0 1 1 0 0,1-1-1 0 0,-1 0 1 0 0,0 0-1 0 0,1 0 1 0 0,-1-1-1 0 0,0 1 1 0 0,0 0-1 0 0,1 0 1 0 0,-1 0-1 0 0,0 0 1 0 0,1-1-1 0 0,-1 1 1 0 0,1 0-1 0 0,-1-1 1 0 0,0 1-1 0 0,1 0 1 0 0,-1-1-1 0 0,-1-1 17 0 0,0 1 0 0 0,1-1 0 0 0,-1 1 0 0 0,1-1 0 0 0,0 0 0 0 0,-1 1 0 0 0,1-1 0 0 0,0 0 0 0 0,0 0 0 0 0,0 0 0 0 0,0 0 0 0 0,1 0 0 0 0,-1 0 0 0 0,0 0 0 0 0,1 0 1 0 0,0 0-1 0 0,-1-4 0 0 0,1 2-14 0 0,1-1 0 0 0,-1 1 1 0 0,1-1-1 0 0,0 1 0 0 0,0 0 1 0 0,0 0-1 0 0,1 0 1 0 0,0 0-1 0 0,3-7 0 0 0,26-37-3 0 0,-14 23 12 0 0,18-46 7 0 0,-13 25-60 0 0,-11 29 19 0 0,0 2 0 0 0,0-1 0 0 0,2 2 0 0 0,27-27 0 0 0,-11 12 5 0 0,19-15-76 0 0,-31 29 159 0 0,0-1 0 0 0,15-19 0 0 0,-23 15 261 0 0,-9 20-328 0 0,1-1 0 0 0,-1 1 1 0 0,0 0-1 0 0,0-1 0 0 0,0 1 1 0 0,0-1-1 0 0,0 1 0 0 0,0 0 0 0 0,0-1 1 0 0,0 1-1 0 0,0-1 0 0 0,0 1 0 0 0,0-1 1 0 0,0 1-1 0 0,0 0 0 0 0,0-1 0 0 0,0 1 1 0 0,0-1-1 0 0,0 1 0 0 0,0 0 0 0 0,-1-1 1 0 0,1 1-1 0 0,0 0 0 0 0,0-1 0 0 0,0 1 1 0 0,-1 0-1 0 0,1-1 0 0 0,0 1 0 0 0,-1 0 1 0 0,1-1-1 0 0,0 1 0 0 0,0 0 1 0 0,-1 0-1 0 0,1-1 0 0 0,0 1 0 0 0,-1 0 1 0 0,1 0-1 0 0,-1 0 0 0 0,1-1 0 0 0,0 1 1 0 0,-1 0-1 0 0,1 0 0 0 0,-1 0 0 0 0,1 0 1 0 0,0 0-1 0 0,-1 0 0 0 0,0 0-19 0 0,-1 1-1 0 0,1-1 0 0 0,0 1 1 0 0,0-1-1 0 0,0 1 0 0 0,0 0 1 0 0,0-1-1 0 0,0 1 0 0 0,0 0 1 0 0,0 0-1 0 0,0-1 0 0 0,1 1 1 0 0,-1 0-1 0 0,0 0 0 0 0,0 0 1 0 0,1 0-1 0 0,-1 0 0 0 0,1 0 1 0 0,-1 0-1 0 0,0 3 0 0 0,-9 24-118 0 0,9-23 114 0 0,0 1-1 0 0,0 0 1 0 0,1 0-1 0 0,-1-1 0 0 0,1 1 1 0 0,1 0-1 0 0,-1 0 1 0 0,1 0-1 0 0,0 0 0 0 0,0-1 1 0 0,0 1-1 0 0,1-1 1 0 0,0 1-1 0 0,0-1 0 0 0,1 1 1 0 0,3 6-1 0 0,-3-8 31 0 0,0-1 1 0 0,0 1-1 0 0,1 0 0 0 0,-1-1 1 0 0,1 1-1 0 0,0-1 0 0 0,0 0 1 0 0,0-1-1 0 0,0 1 0 0 0,0-1 1 0 0,1 1-1 0 0,-1-1 0 0 0,1-1 1 0 0,0 1-1 0 0,-1-1 0 0 0,1 1 0 0 0,0-1 1 0 0,0-1-1 0 0,8 1 0 0 0,7 0 79 0 0,0-2 1 0 0,0 0-1 0 0,0-2 0 0 0,-1 0 0 0 0,1-1 0 0 0,-1-1 0 0 0,1-1 0 0 0,-1-1 0 0 0,-1 0 0 0 0,0-2 0 0 0,21-12 0 0 0,2-4-40 0 0,-2-2 0 0 0,-1-2 0 0 0,55-54 0 0 0,-10 5-3055 0 0,-61 56 604 0 0</inkml:trace>
  <inkml:trace contextRef="#ctx0" brushRef="#br0" timeOffset="33198.17">14106 1712 2449 0 0,'0'-1'88'0'0,"1"1"0"0"0,0 0 0 0 0,-1-1 1 0 0,1 1-1 0 0,-1 0 0 0 0,1 0 1 0 0,0 0-1 0 0,-1 0 0 0 0,1-1 0 0 0,0 1 1 0 0,-1 0-1 0 0,1 0 0 0 0,0 0 0 0 0,-1 0 1 0 0,1 1-1 0 0,0-1 0 0 0,-1 0 1 0 0,1 0-1 0 0,0 0 0 0 0,-1 0 0 0 0,1 1 1 0 0,0-1-1 0 0,0 1 0 0 0,0-1-63 0 0,-1 0-1 0 0,1 1 0 0 0,0-1 0 0 0,0 0 1 0 0,0 0-1 0 0,0 1 0 0 0,0-1 0 0 0,0 0 1 0 0,-1 0-1 0 0,1 0 0 0 0,0 0 0 0 0,0 0 1 0 0,0 0-1 0 0,0 0 0 0 0,0-1 0 0 0,0 1 0 0 0,1-1 1 0 0,40-22 1392 0 0,-34 20-1256 0 0,1-1 0 0 0,-1-1 0 0 0,0 1 0 0 0,0-1 0 0 0,-1-1 0 0 0,1 0 0 0 0,-1 0 0 0 0,0 0 1 0 0,-1-1-1 0 0,1 0 0 0 0,9-14 0 0 0,13-16 285 0 0,-24 32-381 0 0,0-1 1 0 0,-1 0-1 0 0,1 0 1 0 0,-1 0-1 0 0,0 0 1 0 0,3-8-1 0 0,-7 11-30 0 0,1 1-1 0 0,-1-1 1 0 0,0 1-1 0 0,0-1 1 0 0,0 1-1 0 0,-1-1 1 0 0,1 1-1 0 0,0-1 1 0 0,-1 1-1 0 0,0-1 1 0 0,0 1-1 0 0,0-1 1 0 0,0 1-1 0 0,0 0 1 0 0,-2-4 0 0 0,-7-24 293 0 0,10 29-319 0 0,0 0-1 0 0,0 0 1 0 0,-1-1-1 0 0,1 1 0 0 0,0 0 1 0 0,-1 0-1 0 0,1-1 1 0 0,-1 1-1 0 0,1 0 0 0 0,-1 0 1 0 0,1 0-1 0 0,-1 0 1 0 0,0 0-1 0 0,0-1 0 0 0,1 1 1 0 0,-1 1-1 0 0,0-1 1 0 0,0 0-1 0 0,0 0 0 0 0,0 0 1 0 0,0 0-1 0 0,0 1 1 0 0,-3-2-1 0 0,1 1-4 0 0,1 0 0 0 0,-1 0 0 0 0,0 1 0 0 0,0-1 0 0 0,0 1 0 0 0,0 0 0 0 0,0 0-1 0 0,0 0 1 0 0,0 0 0 0 0,-3 1 0 0 0,-4 1-32 0 0,0 1 0 0 0,0-1-1 0 0,1 2 1 0 0,-1-1 0 0 0,-11 8-1 0 0,12-7-2 0 0,0 2-1 0 0,1-1 0 0 0,0 2 0 0 0,1-1 1 0 0,-1 1-1 0 0,1 0 0 0 0,0 0 1 0 0,1 1-1 0 0,0 0 0 0 0,0 0 1 0 0,1 0-1 0 0,0 1 0 0 0,0 0 1 0 0,1 0-1 0 0,0 0 0 0 0,0 0 1 0 0,1 1-1 0 0,1 0 0 0 0,-3 14 1 0 0,1-8 11 0 0,2 0 0 0 0,-1 0 0 0 0,2 0 0 0 0,0 1 1 0 0,1-1-1 0 0,3 25 0 0 0,-2-35 65 0 0,0 0 1 0 0,1-1-1 0 0,0 1 1 0 0,0 0-1 0 0,0-1 1 0 0,0 0-1 0 0,1 1 1 0 0,0-1-1 0 0,0 0 1 0 0,1 0-1 0 0,-1-1 1 0 0,1 1-1 0 0,0-1 0 0 0,0 0 1 0 0,0 0-1 0 0,1 0 1 0 0,-1 0-1 0 0,1-1 1 0 0,0 0-1 0 0,0 0 1 0 0,7 3-1 0 0,-9-5-4 0 0,0 0 0 0 0,0 0-1 0 0,0-1 1 0 0,0 1 0 0 0,-1-1-1 0 0,1 0 1 0 0,0 0 0 0 0,0 0-1 0 0,0 0 1 0 0,0-1 0 0 0,0 1 0 0 0,0-1-1 0 0,-1 0 1 0 0,1 0 0 0 0,0 0-1 0 0,0 0 1 0 0,-1 0 0 0 0,1 0-1 0 0,-1-1 1 0 0,1 0 0 0 0,-1 1-1 0 0,1-1 1 0 0,3-4 0 0 0,7-5 184 0 0,-1-2 0 0 0,20-24 0 0 0,-28 32-207 0 0,14-20 80 0 0,-1-1-1 0 0,17-34 1 0 0,-25 43-59 0 0,-5 9-12 0 0,-1 0 1 0 0,0 0-1 0 0,3-13 1 0 0,7-18 71 0 0,30-40 15 0 0,-39 71-79 0 0,-1 0 0 0 0,1 0 0 0 0,-1-1 1 0 0,0 1-1 0 0,-1-1 0 0 0,0 1 0 0 0,1-17 1 0 0,-2 16-32 0 0,1-1 1 0 0,-1 1 0 0 0,2 0 0 0 0,-1-1 0 0 0,8-14-1 0 0,-10 23-28 0 0,0 0-1 0 0,1 0 1 0 0,-1 0-1 0 0,1 0 0 0 0,0 0 1 0 0,-1 1-1 0 0,1-1 0 0 0,0 0 1 0 0,-1 0-1 0 0,1 0 0 0 0,0 1 1 0 0,0-1-1 0 0,0 0 0 0 0,0 1 1 0 0,1-2-1 0 0,-1 2 14 0 0,-1 0 1 0 0,1 0-1 0 0,-1 0 0 0 0,1 0 0 0 0,-1 0 1 0 0,1 0-1 0 0,-1 0 0 0 0,1 0 0 0 0,-1 0 1 0 0,1 0-1 0 0,-1 1 0 0 0,1-1 0 0 0,-1 0 0 0 0,1 0 1 0 0,-1 0-1 0 0,1 1 0 0 0,-1-1 0 0 0,1 0 1 0 0,-1 1-1 0 0,0-1 0 0 0,1 0 0 0 0,-1 1 1 0 0,1 0-1 0 0,2 3-17 0 0,0 0 0 0 0,0 1 0 0 0,-1-1 0 0 0,1 1 0 0 0,1 6 0 0 0,0-1 55 0 0,9 16 6 0 0,-1 1 0 0 0,-2 0 0 0 0,-1 1 1 0 0,-1 0-1 0 0,-1 0 0 0 0,5 52 0 0 0,-9-64 411 0 0,0-28 138 0 0,1-26-198 0 0,-2 9-344 0 0,0-8 80 0 0,1 1 0 0 0,16-72 0 0 0,-16 101-169 0 0,-1-1 1 0 0,1 1-1 0 0,0-1 1 0 0,1 1-1 0 0,0 0 0 0 0,0 0 1 0 0,1 0-1 0 0,-1 1 1 0 0,2 0-1 0 0,7-9 1 0 0,-11 14 32 0 0,0-1 0 0 0,0 1 0 0 0,0-1 0 0 0,0 1 0 0 0,0 0 1 0 0,0-1-1 0 0,0 1 0 0 0,0 0 0 0 0,1 1 0 0 0,-1-1 0 0 0,0 0 0 0 0,1 1 1 0 0,-1-1-1 0 0,0 1 0 0 0,1 0 0 0 0,-1 0 0 0 0,1 0 0 0 0,-1 0 1 0 0,1 0-1 0 0,-1 0 0 0 0,0 1 0 0 0,1-1 0 0 0,-1 1 0 0 0,0 0 0 0 0,1-1 1 0 0,-1 1-1 0 0,0 0 0 0 0,0 1 0 0 0,1-1 0 0 0,-1 0 0 0 0,0 0 1 0 0,0 1-1 0 0,-1 0 0 0 0,1-1 0 0 0,0 1 0 0 0,0 0 0 0 0,1 3 0 0 0,6 5-62 0 0,-1 0-1 0 0,-1 1 1 0 0,12 24-1 0 0,-11-21 61 0 0,0 0 0 0 0,10 13 0 0 0,-15-23 39 0 0,-1 0-1 0 0,0 0 0 0 0,0 0 0 0 0,0 1 1 0 0,-1-1-1 0 0,1 1 0 0 0,-1-1 0 0 0,0 1 0 0 0,0-1 1 0 0,-1 1-1 0 0,1 8 0 0 0,-1-12-8 0 0,0-1-1 0 0,0 0 1 0 0,0 0-1 0 0,0 0 1 0 0,0 0-1 0 0,1 1 1 0 0,-1-1-1 0 0,0 0 1 0 0,0 0-1 0 0,0 0 1 0 0,0 0-1 0 0,0 0 1 0 0,0 0 0 0 0,1 1-1 0 0,-1-1 1 0 0,0 0-1 0 0,0 0 1 0 0,0 0-1 0 0,0 0 1 0 0,0 0-1 0 0,1 0 1 0 0,-1 0-1 0 0,0 0 1 0 0,0 0-1 0 0,0 0 1 0 0,0 0-1 0 0,1 0 1 0 0,-1 0 0 0 0,0 0-1 0 0,0 0 1 0 0,0 0-1 0 0,0 0 1 0 0,1 0-1 0 0,-1 0 1 0 0,0 0-1 0 0,0 0 1 0 0,0 0-1 0 0,0 0 1 0 0,1 0-1 0 0,-1 0 1 0 0,0 0-1 0 0,0 0 1 0 0,0-1-1 0 0,0 1 1 0 0,1 0 0 0 0,-1 0-1 0 0,0 0 1 0 0,0 0-1 0 0,0 0 1 0 0,1-1 3 0 0,-1 1 0 0 0,1 0 1 0 0,-1 0-1 0 0,0-1 1 0 0,1 1-1 0 0,-1 0 1 0 0,1-1-1 0 0,-1 1 0 0 0,0-1 1 0 0,1 1-1 0 0,-1 0 1 0 0,0-1-1 0 0,1 1 0 0 0,-1-1 1 0 0,0 1-1 0 0,0-1 1 0 0,1 1-1 0 0,-1-1 0 0 0,0 1 1 0 0,0-2-1 0 0,2-31 130 0 0,1 0-1 0 0,10-43 1 0 0,3-29-88 0 0,-15 96-47 0 0,7-54-58 0 0,-7 56 43 0 0,0 1 0 0 0,1 0 0 0 0,0-1 0 0 0,0 1 0 0 0,0 0 0 0 0,1 0-1 0 0,4-7 1 0 0,-5 11 2 0 0,-1 0-1 0 0,1 1 0 0 0,0-1 0 0 0,-1 1 0 0 0,1-1 0 0 0,0 1 1 0 0,0 0-1 0 0,0 0 0 0 0,0 0 0 0 0,0 0 0 0 0,0 0 1 0 0,0 0-1 0 0,0 0 0 0 0,0 1 0 0 0,0-1 0 0 0,1 1 0 0 0,-1-1 1 0 0,0 1-1 0 0,0 0 0 0 0,1 0 0 0 0,-1 0 0 0 0,0 0 0 0 0,0 1 1 0 0,0-1-1 0 0,1 1 0 0 0,2 0 0 0 0,3 2-42 0 0,0-1 0 0 0,-1 1 0 0 0,0 1 0 0 0,1-1 0 0 0,-1 1 0 0 0,8 6 0 0 0,37 29-32 0 0,58 39 252 0 0,-87-64-763 0 0,-7-3-1760 0 0,34 16 1 0 0,-27-17-676 0 0</inkml:trace>
  <inkml:trace contextRef="#ctx0" brushRef="#br0" timeOffset="33716.24">15616 984 11010 0 0,'0'0'-5'0'0,"0"0"-1"0"0,0 0 0 0 0,0 0 1 0 0,0 0-1 0 0,0 0 0 0 0,0 0 1 0 0,0 0-1 0 0,0 0 0 0 0,-1 0 1 0 0,1-1-1 0 0,0 1 1 0 0,0 0-1 0 0,0 0 0 0 0,0 0 1 0 0,0 0-1 0 0,0 0 0 0 0,0 0 1 0 0,0 0-1 0 0,0 0 0 0 0,0 0 1 0 0,-1 0-1 0 0,1 0 0 0 0,0 0 1 0 0,0 0-1 0 0,0 0 0 0 0,0 0 1 0 0,0 0-1 0 0,0 0 0 0 0,0 0 1 0 0,0 0-1 0 0,-1 0 0 0 0,1 0 1 0 0,0 0-1 0 0,0 0 1 0 0,0 0-1 0 0,0 0 0 0 0,0 0 1 0 0,0 0-1 0 0,0 0 0 0 0,0 0 1 0 0,-1 0-1 0 0,1 0 0 0 0,0 0 1 0 0,0 0-1 0 0,0 1 0 0 0,0-1 1 0 0,0 0-1 0 0,0 0 0 0 0,0 0 1 0 0,0 0-1 0 0,0 0 0 0 0,0 0 1 0 0,0 0-1 0 0,0 0 0 0 0,0 0 1 0 0,0 1-1 0 0,0-1 1 0 0,0 0-1 0 0,-1 0 0 0 0,1 0 1 0 0,0 0-1 0 0,0 0 0 0 0,0 0 1 0 0,0 13-303 0 0,4 12-128 0 0,10 18 222 0 0,2 0-1 0 0,37 67 1 0 0,55 73 318 0 0,-45-82-47 0 0,-53-84 27 0 0,-1 1 0 0 0,0-1 0 0 0,-2 1 0 0 0,0 1 0 0 0,0 0 0 0 0,-2-1 0 0 0,-1 2 0 0 0,0-1 1 0 0,-1 1-1 0 0,1 31 0 0 0,-4-51-52 0 0,0 0 0 0 0,0 0 0 0 0,0 1 0 0 0,0-1 0 0 0,0 0 0 0 0,0 0 0 0 0,0 0 0 0 0,0 1 1 0 0,0-1-1 0 0,0 0 0 0 0,0 0 0 0 0,0 1 0 0 0,0-1 0 0 0,0 0 0 0 0,-1 0 0 0 0,1 0 1 0 0,0 1-1 0 0,0-1 0 0 0,0 0 0 0 0,0 0 0 0 0,0 0 0 0 0,0 0 0 0 0,0 1 0 0 0,-1-1 1 0 0,1 0-1 0 0,0 0 0 0 0,0 0 0 0 0,0 0 0 0 0,0 0 0 0 0,-1 0 0 0 0,1 1 0 0 0,0-1 0 0 0,0 0 1 0 0,0 0-1 0 0,0 0 0 0 0,-1 0 0 0 0,1 0 0 0 0,0 0 0 0 0,0 0 0 0 0,0 0 0 0 0,-1 0 1 0 0,1 0-1 0 0,0 0 0 0 0,0 0 0 0 0,-1 0 0 0 0,1 0 0 0 0,0 0 0 0 0,0 0 0 0 0,0 0 1 0 0,-1 0-1 0 0,1 0 0 0 0,-13-11 465 0 0,-10-15-328 0 0,18 17-112 0 0,1-1-1 0 0,-1 1 1 0 0,2-1-1 0 0,-1 0 1 0 0,-2-12-1 0 0,3 10-29 0 0,0 0-1 0 0,-1 0 0 0 0,-7-11 0 0 0,-6-14-15 0 0,1-1 0 0 0,1-1-1 0 0,3 0 1 0 0,1 0 0 0 0,-9-59 0 0 0,10 21-26 0 0,0-152 1 0 0,11 192-63 0 0,2 1-1 0 0,1 0 1 0 0,2 0 0 0 0,2 0-1 0 0,1 1 1 0 0,24-60 0 0 0,-33 94 53 0 0,1-1 0 0 0,0 1 0 0 0,0 0 1 0 0,0-1-1 0 0,0 1 0 0 0,0 0 0 0 0,0-1 0 0 0,0 1 1 0 0,0 0-1 0 0,0 0 0 0 0,0 0 0 0 0,1 0 0 0 0,-1 0 1 0 0,0 0-1 0 0,1 1 0 0 0,-1-1 0 0 0,1 0 0 0 0,-1 1 1 0 0,1-1-1 0 0,-1 1 0 0 0,1-1 0 0 0,-1 1 0 0 0,1 0 1 0 0,0 0-1 0 0,-1-1 0 0 0,1 1 0 0 0,-1 0 0 0 0,1 1 1 0 0,0-1-1 0 0,-1 0 0 0 0,1 0 0 0 0,-1 1 0 0 0,1-1 1 0 0,-1 1-1 0 0,1-1 0 0 0,-1 1 0 0 0,1 0 0 0 0,-1-1 1 0 0,1 1-1 0 0,-1 0 0 0 0,0 0 0 0 0,0 0 0 0 0,1 0 1 0 0,1 3-1 0 0,2 6-32 0 0,1 0 0 0 0,-2 1 0 0 0,1-1 0 0 0,-2 1 0 0 0,1 0 0 0 0,3 21-1 0 0,3 70-260 0 0,-10-101 317 0 0,-2 75 40 0 0,1-59-41 0 0,0-10 3 0 0,0-1-1 0 0,-1 0 1 0 0,1 0 0 0 0,-1 0-1 0 0,-1 0 1 0 0,1 0 0 0 0,-1 0-1 0 0,0-1 1 0 0,0 1 0 0 0,-1-1-1 0 0,1 0 1 0 0,-1 0 0 0 0,-7 6-1 0 0,-13 22 125 0 0,21-29-91 0 0,-1 0-1 0 0,1 0 0 0 0,-1 0 0 0 0,1 0 0 0 0,-1-1 0 0 0,-1 0 0 0 0,-5 5 1 0 0,-4 2-270 0 0,13-9-265 0 0,-9-2-1979 0 0,4-4-338 0 0</inkml:trace>
  <inkml:trace contextRef="#ctx0" brushRef="#br0" timeOffset="34566.07">16255 391 5169 0 0,'1'-1'62'0'0,"-1"1"-1"0"0,1 0 1 0 0,0 0 0 0 0,-1-1-1 0 0,1 1 1 0 0,0 0-1 0 0,-1-1 1 0 0,1 1 0 0 0,-1-1-1 0 0,1 1 1 0 0,0-1-1 0 0,-1 1 1 0 0,1-1 0 0 0,-1 1-1 0 0,0-1 1 0 0,1 0-1 0 0,-1 1 1 0 0,1-2 0 0 0,-6-6 1789 0 0,-4-4-1616 0 0,9 12-237 0 0,0-1 1 0 0,0 0 0 0 0,-1 1-1 0 0,1-1 1 0 0,0 1-1 0 0,0-1 1 0 0,0 1 0 0 0,0-1-1 0 0,0 1 1 0 0,0-1-1 0 0,0 0 1 0 0,0 1 0 0 0,0-1-1 0 0,0 1 1 0 0,0-1-1 0 0,0 1 1 0 0,0-1 0 0 0,1 0-1 0 0,-1 1 1 0 0,0-1-1 0 0,9 0-75 0 0,12 13-124 0 0,-13-6 130 0 0,-1 1 0 0 0,0-1 1 0 0,-1 2-1 0 0,0-1 0 0 0,0 1 1 0 0,0 0-1 0 0,7 14 0 0 0,1 2-3 0 0,31 42 0 0 0,-32-50 83 0 0,-1 1-1 0 0,0 0 1 0 0,-1 1 0 0 0,-1 0 0 0 0,12 33-1 0 0,-18-40 11 0 0,-2 0-1 0 0,1 0 0 0 0,-1 0 1 0 0,0 0-1 0 0,-1 1 0 0 0,-1-1 0 0 0,0 0 1 0 0,0 1-1 0 0,-1-1 0 0 0,0 0 1 0 0,-1 1-1 0 0,-1-1 0 0 0,0 0 1 0 0,-4 13-1 0 0,2-6 77 0 0,4-13-47 0 0,0-1 0 0 0,0 0 0 0 0,-1 1 0 0 0,1-1 0 0 0,-1 0-1 0 0,-3 6 1 0 0,4-9-30 0 0,0 1 1 0 0,0-1-1 0 0,0 0 0 0 0,0 0 0 0 0,-1 0 0 0 0,1 0 1 0 0,0 0-1 0 0,-1 0 0 0 0,1 0 0 0 0,0-1 0 0 0,-1 1 1 0 0,1 0-1 0 0,-1-1 0 0 0,1 1 0 0 0,-1-1 0 0 0,1 0 1 0 0,-1 1-1 0 0,0-1 0 0 0,1 0 0 0 0,-1 0 0 0 0,1 0 0 0 0,-1 0 1 0 0,-1 0-1 0 0,1 0 12 0 0,0 0 1 0 0,0 0-1 0 0,0 0 0 0 0,0 0 1 0 0,0 0-1 0 0,0-1 0 0 0,0 1 1 0 0,0 0-1 0 0,0-1 1 0 0,0 0-1 0 0,1 1 0 0 0,-1-1 1 0 0,0 0-1 0 0,0 0 0 0 0,1 0 1 0 0,-1 0-1 0 0,0 0 1 0 0,1 0-1 0 0,-1-1 0 0 0,1 1 1 0 0,0 0-1 0 0,-1-1 1 0 0,1 0-1 0 0,0 1 0 0 0,0-1 1 0 0,-1-2-1 0 0,0-1-11 0 0,0 1 0 0 0,1-1 0 0 0,0 0 0 0 0,0-1 0 0 0,0 1 0 0 0,1 0 0 0 0,-1 0 0 0 0,1 0 0 0 0,1 0 0 0 0,-1 0 0 0 0,1-1 0 0 0,-1 1 0 0 0,1 0 0 0 0,1 0 0 0 0,-1 0 0 0 0,1 0 0 0 0,0 1 0 0 0,0-1 0 0 0,3-5 1 0 0,6-7-27 0 0,0 2 0 0 0,1-1 0 0 0,26-25 0 0 0,9-11 77 0 0,-38 40-64 0 0,1 0 0 0 0,1 1 0 0 0,0 1 1 0 0,0 0-1 0 0,17-11 0 0 0,-23 17 31 0 0,1 0-1 0 0,0 0 1 0 0,0 1 0 0 0,0 0-1 0 0,1 1 1 0 0,-1-1 0 0 0,1 1-1 0 0,0 0 1 0 0,-1 1 0 0 0,1 0-1 0 0,0 0 1 0 0,0 0 0 0 0,12 1 0 0 0,-14 2-25 0 0,-1-1 0 0 0,1 1 1 0 0,0 0-1 0 0,0 0 0 0 0,-1 0 1 0 0,1 1-1 0 0,-1 0 0 0 0,0 0 1 0 0,0 0-1 0 0,0 0 0 0 0,0 1 1 0 0,-1-1-1 0 0,1 1 0 0 0,-1 0 1 0 0,3 5-1 0 0,14 12 28 0 0,-13-14 1 0 0,1 0 0 0 0,0 0 0 0 0,0-1-1 0 0,0 0 1 0 0,14 7 0 0 0,-20-12-13 0 0,0 0-1 0 0,1 0 0 0 0,-1 0 1 0 0,1 0-1 0 0,-1 0 1 0 0,1-1-1 0 0,0 1 0 0 0,-1-1 1 0 0,1 0-1 0 0,-1 0 1 0 0,1 0-1 0 0,0 0 1 0 0,-1 0-1 0 0,1 0 0 0 0,0-1 1 0 0,-1 1-1 0 0,1-1 1 0 0,-1 0-1 0 0,1 0 1 0 0,-1 0-1 0 0,0 0 0 0 0,1 0 1 0 0,-1-1-1 0 0,0 1 1 0 0,0-1-1 0 0,4-2 0 0 0,4-6 75 0 0,0 0-1 0 0,0-1 1 0 0,-1-1-1 0 0,0 1 1 0 0,-1-1-1 0 0,-1 0 1 0 0,0-1 0 0 0,0 0-1 0 0,6-19 1 0 0,-5 6-30 0 0,-1-1 1 0 0,-1 0-1 0 0,-1 0 1 0 0,1-28-1 0 0,-3 11-53 0 0,-3 26-56 0 0,1 0-1 0 0,4-20 1 0 0,-5 36 24 0 0,1 0 0 0 0,-1 1 0 0 0,1-1 0 0 0,-1 0 0 0 0,1 0 0 0 0,-1 1 0 0 0,1-1 0 0 0,0 0 0 0 0,0 1 0 0 0,0-1 0 0 0,0 1 0 0 0,0-1 0 0 0,0 1 1 0 0,0 0-1 0 0,1-1 0 0 0,-1 1 0 0 0,2-1 0 0 0,-2 1 2 0 0,0 1 1 0 0,0 0 0 0 0,0 0-1 0 0,0-1 1 0 0,0 1 0 0 0,0 0-1 0 0,0 0 1 0 0,0 0 0 0 0,0 0-1 0 0,0 1 1 0 0,0-1 0 0 0,0 0-1 0 0,0 0 1 0 0,0 1 0 0 0,0-1-1 0 0,0 0 1 0 0,0 1 0 0 0,0-1-1 0 0,-1 1 1 0 0,1-1 0 0 0,0 1-1 0 0,0-1 1 0 0,0 1 0 0 0,-1 0-1 0 0,1 0 1 0 0,0-1 0 0 0,-1 1-1 0 0,1 0 1 0 0,0 0 0 0 0,0 1-1 0 0,12 16-122 0 0,-1 1 0 0 0,0 1-1 0 0,-1 0 1 0 0,-2 0 0 0 0,10 27-1 0 0,14 30 46 0 0,-10-32 15 0 0,1-1 56 0 0,-2 1 0 0 0,-3 1 0 0 0,17 57 0 0 0,-28-72 64 0 0,-1 1 1 0 0,-2 0-1 0 0,-1 0 1 0 0,-1 65-1 0 0,-4-75 11 0 0,-1 0-1 0 0,-1 0 1 0 0,-2 0-1 0 0,0 0 1 0 0,-1-1-1 0 0,-1 0 1 0 0,0 0-1 0 0,-13 22 1 0 0,19-40-44 0 0,-10 17 88 0 0,0 1 1 0 0,-20 26-1 0 0,28-43-46 0 0,0-1 0 0 0,0 1 0 0 0,0 0 0 0 0,0-1 0 0 0,-1 0 0 0 0,1 0 1 0 0,-1 0-1 0 0,0 0 0 0 0,0 0 0 0 0,0-1 0 0 0,0 0 0 0 0,0 1 0 0 0,-1-2 0 0 0,1 1 0 0 0,-1 0 0 0 0,1-1 0 0 0,-1 0 0 0 0,-6 1 1 0 0,9-3-14 0 0,0 1 1 0 0,0 0 0 0 0,0-1 0 0 0,0 1 0 0 0,0-1 0 0 0,0 0 0 0 0,0 0 0 0 0,1 0 0 0 0,-1 0 0 0 0,0 0 0 0 0,0 0 0 0 0,1 0 0 0 0,-1 0-1 0 0,1-1 1 0 0,-1 1 0 0 0,1-1 0 0 0,0 1 0 0 0,-1-1 0 0 0,1 1 0 0 0,0-1 0 0 0,0 0 0 0 0,0 0 0 0 0,0 1 0 0 0,1-1 0 0 0,-1 0 0 0 0,0 0-1 0 0,0-4 1 0 0,-2-5 31 0 0,0-1-1 0 0,1 1 1 0 0,-1-17-1 0 0,3 25-61 0 0,-2-28 29 0 0,2-1 1 0 0,1 0-1 0 0,1 0 0 0 0,2 1 1 0 0,1-1-1 0 0,18-58 1 0 0,-6 40-97 0 0,2 1 1 0 0,3 1 0 0 0,36-62 0 0 0,-42 85 8 0 0,1 1 0 0 0,1 0-1 0 0,27-27 1 0 0,69-57-21 0 0,-44 45 84 0 0,-31 25-468 0 0,3 3 1 0 0,1 1 0 0 0,1 3 0 0 0,71-39 0 0 0,-110 68-158 0 0,-1 0 0 0 0,1 0 1 0 0,-1 0-1 0 0,1 1 0 0 0,-1 0 1 0 0,1 0-1 0 0,0 0 1 0 0,7 0-1 0 0,0 2-2923 0 0</inkml:trace>
  <inkml:trace contextRef="#ctx0" brushRef="#br0" timeOffset="35510.18">13557 3339 3673 0 0,'-48'14'6562'0'0,"36"-10"-6562"0"0,-1 0 0 0 0,-18 3 1 0 0,18-6-30 0 0,0 1 1 0 0,-22 7-1 0 0,29-7 19 0 0,1 0-1 0 0,0 1 1 0 0,-1 0 0 0 0,1 0-1 0 0,1 0 1 0 0,-1 0 0 0 0,0 1-1 0 0,-7 7 1 0 0,0 3 22 0 0,0 0 0 0 0,0 1 1 0 0,1 1-1 0 0,1 0 0 0 0,1 0 0 0 0,0 1 0 0 0,1 0 1 0 0,1 0-1 0 0,0 1 0 0 0,2 0 0 0 0,0 1 1 0 0,1-1-1 0 0,0 1 0 0 0,2 0 0 0 0,0 0 1 0 0,1 18-1 0 0,2-25 67 0 0,0 0 1 0 0,0 0 0 0 0,2-1-1 0 0,-1 1 1 0 0,1-1 0 0 0,1 0-1 0 0,0 0 1 0 0,0 0-1 0 0,11 17 1 0 0,-13-24-50 0 0,0-1 1 0 0,1 0-1 0 0,0 1 0 0 0,0-1 1 0 0,0-1-1 0 0,0 1 0 0 0,0 0 1 0 0,0-1-1 0 0,1 0 0 0 0,-1 1 1 0 0,1-1-1 0 0,0-1 0 0 0,0 1 1 0 0,0-1-1 0 0,-1 1 0 0 0,1-1 1 0 0,0 0-1 0 0,0 0 0 0 0,1-1 0 0 0,-1 1 1 0 0,0-1-1 0 0,0 0 0 0 0,0 0 1 0 0,0-1-1 0 0,4 0 0 0 0,9-1 98 0 0,0-1-1 0 0,0-1 0 0 0,-1-1 0 0 0,27-11 0 0 0,-30 9-73 0 0,0-1-1 0 0,0-1 0 0 0,-1 0 0 0 0,0-1 1 0 0,-1 0-1 0 0,0 0 0 0 0,17-22 0 0 0,4-3-8 0 0,-20 22-4 0 0,0-2 1 0 0,0 1-1 0 0,-2-1 0 0 0,0-1 0 0 0,0 0 1 0 0,-2 0-1 0 0,0-1 0 0 0,9-26 0 0 0,-10 18 40 0 0,0 0 0 0 0,-2-1 1 0 0,0 0-1 0 0,-2 1 0 0 0,0-40 0 0 0,-4 48-67 0 0,0-1 0 0 0,-2 1 0 0 0,0 0 0 0 0,0 0 0 0 0,-2 0 0 0 0,0 1 0 0 0,-1 0 0 0 0,0 0 0 0 0,-13-23 0 0 0,18 37-28 0 0,-1 0 0 0 0,1 0 0 0 0,0 1 0 0 0,0-1 0 0 0,-1 0 0 0 0,1 1 1 0 0,-1-1-1 0 0,1 1 0 0 0,-1-1 0 0 0,0 1 0 0 0,0 0 0 0 0,0 0 0 0 0,1 0 0 0 0,-1 0 1 0 0,0 0-1 0 0,0 0 0 0 0,0 1 0 0 0,0-1 0 0 0,0 1 0 0 0,-1-1 0 0 0,-1 1 0 0 0,2 0-10 0 0,1 0-1 0 0,-1 0 1 0 0,1 0-1 0 0,-1 1 0 0 0,1-1 1 0 0,-1 1-1 0 0,1-1 0 0 0,-1 1 1 0 0,1 0-1 0 0,0-1 1 0 0,-1 1-1 0 0,1 0 0 0 0,0 0 1 0 0,0 0-1 0 0,0 0 1 0 0,-1 0-1 0 0,1 0 0 0 0,0 1 1 0 0,0-1-1 0 0,0 0 1 0 0,1 0-1 0 0,-1 1 0 0 0,0-1 1 0 0,0 1-1 0 0,1-1 0 0 0,-1 0 1 0 0,1 1-1 0 0,-1-1 1 0 0,1 1-1 0 0,0 1 0 0 0,-2 5-5 0 0,1-1-1 0 0,0 0 1 0 0,1 0-1 0 0,0 1 0 0 0,0-1 1 0 0,0 0-1 0 0,1 0 1 0 0,0 0-1 0 0,0 1 0 0 0,1-1 1 0 0,0 0-1 0 0,0-1 1 0 0,1 1-1 0 0,0 0 0 0 0,0-1 1 0 0,1 1-1 0 0,-1-1 1 0 0,6 7-1 0 0,-6-9 42 0 0,1 0 1 0 0,-1 0 0 0 0,1 0-1 0 0,0 0 1 0 0,0 0-1 0 0,1-1 1 0 0,-1 1-1 0 0,1-1 1 0 0,-1-1-1 0 0,1 1 1 0 0,0 0-1 0 0,0-1 1 0 0,0 0-1 0 0,0-1 1 0 0,0 1-1 0 0,1-1 1 0 0,-1 0-1 0 0,0 0 1 0 0,1 0-1 0 0,-1-1 1 0 0,1 0-1 0 0,-1 0 1 0 0,1 0-1 0 0,7-2 1 0 0,-7 0 24 0 0,0 0 0 0 0,-1 0 1 0 0,1 0-1 0 0,0-1 0 0 0,-1 0 0 0 0,7-4 1 0 0,18-10 61 0 0,-19 12-64 0 0,1 0 0 0 0,-1-1 0 0 0,0-1 0 0 0,0 0 0 0 0,-1 0-1 0 0,0-1 1 0 0,0-1 0 0 0,-1 1 0 0 0,0-2 0 0 0,0 1 0 0 0,7-12 0 0 0,8-15 45 0 0,23-44 0 0 0,-40 65-46 0 0,0 1-1 0 0,-2-1 1 0 0,0-1-1 0 0,0 1 0 0 0,-1-1 1 0 0,2-25-1 0 0,1-148 249 0 0,-5 101-271 0 0,-3 84-32 0 0,1 0 0 0 0,1 0-1 0 0,-1 1 1 0 0,0-1 0 0 0,1 0 0 0 0,0 1-1 0 0,0-1 1 0 0,0 0 0 0 0,0 1 0 0 0,0-1 0 0 0,3-3-1 0 0,-4 6 20 0 0,1 1-1 0 0,-1 0 1 0 0,0 0-1 0 0,0 0 1 0 0,0 0-1 0 0,1 0 1 0 0,-1 0-1 0 0,0 0 1 0 0,0-1-1 0 0,0 1 1 0 0,1 0-1 0 0,-1 0 1 0 0,0 0-1 0 0,0 0 1 0 0,1 0-1 0 0,-1 0 1 0 0,0 0-1 0 0,0 0 1 0 0,1 0-1 0 0,-1 0 1 0 0,0 0-1 0 0,0 1 1 0 0,1-1-1 0 0,-1 0 1 0 0,0 0-1 0 0,0 0 1 0 0,0 0-1 0 0,1 0 0 0 0,-1 0 1 0 0,0 0-1 0 0,0 1 1 0 0,0-1-1 0 0,1 0 1 0 0,-1 0-1 0 0,0 0 1 0 0,0 0-1 0 0,0 1 1 0 0,0-1-1 0 0,0 0 1 0 0,1 0-1 0 0,-1 0 1 0 0,0 1-1 0 0,0-1 1 0 0,0 0-1 0 0,0 0 1 0 0,0 1-1 0 0,0-1 1 0 0,0 0-1 0 0,6 13-128 0 0,-6-12 122 0 0,39 107-384 0 0,-16-38 343 0 0,-6-24 42 0 0,23 60 319 0 0,-32-89-444 0 0,0-1 0 0 0,1 0 0 0 0,1 0 0 0 0,13 16 0 0 0,-22-31-142 0 0,0 0 1 0 0,0 1-1 0 0,0-1 1 0 0,1 0-1 0 0,-1 0 1 0 0,0 0-1 0 0,0 0 1 0 0,1 0-1 0 0,-1-1 1 0 0,0 1-1 0 0,1 0 1 0 0,-1-1-1 0 0,1 1 1 0 0,-1-1-1 0 0,1 1 0 0 0,0-1 1 0 0,-1 0-1 0 0,1 1 1 0 0,-1-1-1 0 0,1 0 1 0 0,-1 0-1 0 0,4-1 1 0 0,5-3-3147 0 0</inkml:trace>
  <inkml:trace contextRef="#ctx0" brushRef="#br0" timeOffset="35707.18">14508 2390 6561 0 0,'-10'-20'3790'0'0,"5"18"-2704"0"0,3 13-1251 0 0,3 6 162 0 0,1-1 1 0 0,1 1-1 0 0,5 21 1 0 0,4 17-175 0 0,2 19 303 0 0,47 137 0 0 0,-37-134 5 0 0,36 99 325 0 0,-32-102-3836 0 0,-19-55 943 0 0,2-4-1101 0 0</inkml:trace>
  <inkml:trace contextRef="#ctx0" brushRef="#br0" timeOffset="36702.25">15241 2686 2553 0 0,'-1'-2'217'0'0,"0"1"0"0"0,0 0 0 0 0,0-1-1 0 0,0 1 1 0 0,0-1 0 0 0,0 1 0 0 0,1-1 0 0 0,-1 1 0 0 0,1-1 0 0 0,-1-2 0 0 0,0 3-151 0 0,1 0-1 0 0,0-1 0 0 0,-1 1 0 0 0,1 0 0 0 0,-1 0 0 0 0,0-1 0 0 0,1 1 1 0 0,-1 0-1 0 0,0 0 0 0 0,0 0 0 0 0,-1-2 0 0 0,2 3-30 0 0,0-1 0 0 0,0 1-1 0 0,-1-1 1 0 0,1 1 0 0 0,0-1-1 0 0,0 1 1 0 0,0-1-1 0 0,0 1 1 0 0,0-1 0 0 0,0 1-1 0 0,0-1 1 0 0,0 1 0 0 0,0-1-1 0 0,0 1 1 0 0,0-1 0 0 0,0 1-1 0 0,0-1 1 0 0,0 1 0 0 0,0-1-1 0 0,0 1 1 0 0,1-1 0 0 0,-1 1-1 0 0,0-1 1 0 0,0 1 0 0 0,0 0-1 0 0,1-1 1 0 0,-1 1 0 0 0,0-1-1 0 0,1 1 1 0 0,-1 0 0 0 0,1-1-1 0 0,15-17 71 0 0,-9 10-167 0 0,-3 4 64 0 0,-1 1-1 0 0,1 0 1 0 0,0 0-1 0 0,0 0 1 0 0,1 0-1 0 0,-1 0 1 0 0,8-2-1 0 0,10-8 38 0 0,27-12-1356 0 0,-31 18-113 0 0</inkml:trace>
  <inkml:trace contextRef="#ctx0" brushRef="#br0" timeOffset="36896.53">15262 2787 6345 0 0,'32'-16'1247'0'0,"-18"10"-1148"0"0,26-17 0 0 0,1-2 196 0 0,76-35 1 0 0,-79 43-325 0 0,-1-2 0 0 0,-1-1 0 0 0,37-28 1 0 0,-19-2-3742 0 0,-30 37 1122 0 0</inkml:trace>
  <inkml:trace contextRef="#ctx0" brushRef="#br0" timeOffset="37558.33">16578 1825 9298 0 0,'-16'-9'258'0'0,"2"3"-86"0"0,14 6-166 0 0,-1 0 1 0 0,0 1 0 0 0,1-1 0 0 0,-1 0-1 0 0,0 1 1 0 0,1-1 0 0 0,-1 1 0 0 0,1-1 0 0 0,-1 1-1 0 0,1-1 1 0 0,-1 1 0 0 0,1-1 0 0 0,-1 1-1 0 0,1-1 1 0 0,-1 1 0 0 0,1 0 0 0 0,0-1-1 0 0,-1 1 1 0 0,1 0 0 0 0,0-1 0 0 0,-1 1-1 0 0,1 0 1 0 0,0 0 0 0 0,0-1 0 0 0,0 2-1 0 0,-4 14 6 0 0,1 0-1 0 0,0 0 1 0 0,1 0-1 0 0,1 0 0 0 0,1 0 1 0 0,0 0-1 0 0,1 0 1 0 0,0 1-1 0 0,7 26 0 0 0,5 6 182 0 0,31 83-1 0 0,-21-82-31 0 0,-15-34-95 0 0,-1 0 1 0 0,6 19-1 0 0,-12-29-18 0 0,1 0-1 0 0,0 0 0 0 0,-1 0 0 0 0,2-1 1 0 0,-1 1-1 0 0,1-1 0 0 0,0 0 1 0 0,0 0-1 0 0,0 0 0 0 0,1 0 1 0 0,-1 0-1 0 0,1-1 0 0 0,0 1 0 0 0,8 5 1 0 0,-4-3-1621 0 0,-3-3-668 0 0</inkml:trace>
  <inkml:trace contextRef="#ctx0" brushRef="#br0" timeOffset="37884.42">15965 2057 11418 0 0,'0'0'309'0'0,"2"-1"-215"0"0,48-23-160 0 0,0 2 0 0 0,86-23 0 0 0,-77 27 97 0 0,107-48 0 0 0,-19-25 67 0 0,-101 60-85 0 0,85-43 0 0 0,-19 20 1 0 0,-96 44-164 0 0,15-7 280 0 0,-30 17-349 0 0,0-1-1 0 0,0 1 1 0 0,0 0-1 0 0,0-1 1 0 0,0 1 0 0 0,1 0-1 0 0,-1 0 1 0 0,0 0-1 0 0,0 0 1 0 0,0 0 0 0 0,0 0-1 0 0,1 0 1 0 0,-1 0-1 0 0,0 0 1 0 0,0 1 0 0 0,0-1-1 0 0,0 0 1 0 0,0 1-1 0 0,1-1 1 0 0,-1 1 0 0 0,0-1-1 0 0,0 1 1 0 0,1 1-1 0 0,1 2-1772 0 0</inkml:trace>
  <inkml:trace contextRef="#ctx0" brushRef="#br0" timeOffset="38495.87">17009 1780 6441 0 0,'0'-1'20'0'0,"-1"1"0"0"0,1 0-1 0 0,0-1 1 0 0,0 1-1 0 0,0-1 1 0 0,-1 1-1 0 0,1 0 1 0 0,0-1-1 0 0,0 1 1 0 0,0-1 0 0 0,0 1-1 0 0,0-1 1 0 0,0 1-1 0 0,0 0 1 0 0,0-1-1 0 0,0 1 1 0 0,0-1 0 0 0,0 1-1 0 0,0-1 1 0 0,0 1-1 0 0,0 0 1 0 0,0-1-1 0 0,0 1 1 0 0,0-1 0 0 0,1 1-1 0 0,-1-1 1 0 0,0 1-1 0 0,0 0 1 0 0,1-1-1 0 0,-1 1 1 0 0,0 0 0 0 0,0-1-1 0 0,1 1 1 0 0,-1 0-1 0 0,0-1 1 0 0,1 1-1 0 0,-1 0 1 0 0,0 0-1 0 0,1-1 1 0 0,-1 1 0 0 0,0 0-1 0 0,1 0 1 0 0,-1 0-1 0 0,1 0 1 0 0,-1-1-1 0 0,0 1 1 0 0,1 0 0 0 0,-1 0-1 0 0,1 0 1 0 0,-1 0-1 0 0,1 0 1 0 0,-1 0-1 0 0,0 0 1 0 0,1 0 0 0 0,-1 0-1 0 0,1 0 1 0 0,-1 1-1 0 0,1-1 1 0 0,2 0-61 0 0,0 0 1 0 0,0 1-1 0 0,-1-1 1 0 0,1 1 0 0 0,0-1-1 0 0,0 1 1 0 0,4 2-1 0 0,-2 1 77 0 0,-1-1 0 0 0,0 1-1 0 0,0-1 1 0 0,0 1 0 0 0,-1 0-1 0 0,1 1 1 0 0,-1-1 0 0 0,4 7-1 0 0,22 43 136 0 0,-20-36-129 0 0,-6-11-47 0 0,15 26 178 0 0,-3 0 0 0 0,0 1 0 0 0,16 57-1 0 0,-27-38 804 0 0,-3-29-220 0 0,-1-24-686 0 0,0 1 1 0 0,0-1 0 0 0,0 0 0 0 0,0 1 0 0 0,0-1 0 0 0,0 1 0 0 0,0-1 0 0 0,0 1 0 0 0,0-1 0 0 0,0 0 0 0 0,0 1 0 0 0,0-1 0 0 0,0 1 0 0 0,0-1 0 0 0,0 0 0 0 0,0 1 0 0 0,-1-1 0 0 0,1 1 0 0 0,0-1 0 0 0,0 0 0 0 0,0 1 0 0 0,-1-1 0 0 0,1 0-1 0 0,0 1 1 0 0,-1-1 0 0 0,-7-3 491 0 0,-7-15-175 0 0,7-2-318 0 0,0-1 0 0 0,2 0-1 0 0,0 0 1 0 0,1 0 0 0 0,1-1 0 0 0,1 1-1 0 0,1-1 1 0 0,1 0 0 0 0,1 0-1 0 0,1 0 1 0 0,0 0 0 0 0,2 1-1 0 0,10-42 1 0 0,-10 55-102 0 0,0 0 0 0 0,1 0 1 0 0,0 1-1 0 0,0-1 0 0 0,0 1 0 0 0,10-12 0 0 0,-11 15 9 0 0,0 1-1 0 0,0-1 1 0 0,0 1-1 0 0,1 0 1 0 0,0 0-1 0 0,-1 0 0 0 0,1 1 1 0 0,0 0-1 0 0,0-1 1 0 0,0 1-1 0 0,0 0 1 0 0,1 1-1 0 0,6-3 1 0 0,-10 4 24 0 0,1 0 1 0 0,-1 0-1 0 0,0 0 1 0 0,1 0 0 0 0,-1 0-1 0 0,1 0 1 0 0,-1 0 0 0 0,0 1-1 0 0,0-1 1 0 0,1 0 0 0 0,-1 1-1 0 0,2 0 1 0 0,11 2-2805 0 0,-11-1-68 0 0,13 8 823 0 0</inkml:trace>
  <inkml:trace contextRef="#ctx0" brushRef="#br0" timeOffset="39109.58">17470 1648 4873 0 0,'0'1'55'0'0,"-1"-1"1"0"0,0 0-1 0 0,1 0 0 0 0,-1 0 0 0 0,0 1 1 0 0,1-1-1 0 0,-1 0 0 0 0,1 1 1 0 0,-1-1-1 0 0,1 1 0 0 0,-1-1 0 0 0,1 1 1 0 0,-1-1-1 0 0,1 1 0 0 0,-1-1 1 0 0,1 1-1 0 0,-1-1 0 0 0,1 1 0 0 0,0 0 1 0 0,-1-1-1 0 0,1 1 0 0 0,0-1 0 0 0,0 1 1 0 0,0 0-1 0 0,-1-1 0 0 0,1 1 1 0 0,0 0-1 0 0,0 0 0 0 0,0-1 0 0 0,0 1 1 0 0,0 0-1 0 0,0 1 0 0 0,-1 27-275 0 0,1-12 229 0 0,0 0-1 0 0,2 0 0 0 0,0 0 0 0 0,1 0 0 0 0,1-1 0 0 0,0 1 1 0 0,7 16-1 0 0,-10-31 62 0 0,0-1 0 0 0,-1 1 0 0 0,1 0 0 0 0,0 0 0 0 0,0-1 0 0 0,0 1 1 0 0,0 0-1 0 0,0-1 0 0 0,1 1 0 0 0,-1-1 0 0 0,0 1 0 0 0,1-1 0 0 0,-1 0 0 0 0,1 1 0 0 0,-1-1 0 0 0,1 0 1 0 0,0 0-1 0 0,-1 0 0 0 0,1 0 0 0 0,0-1 0 0 0,0 1 0 0 0,-1 0 0 0 0,1-1 0 0 0,0 1 0 0 0,0-1 1 0 0,0 0-1 0 0,0 0 0 0 0,0 0 0 0 0,0 1 0 0 0,0-2 0 0 0,0 1 0 0 0,0 0 0 0 0,0 0 0 0 0,3-2 1 0 0,-1 0 5 0 0,0 0 0 0 0,1-1 0 0 0,-1 0 1 0 0,0 0-1 0 0,-1 0 0 0 0,1 0 0 0 0,-1-1 1 0 0,1 1-1 0 0,-1-1 0 0 0,4-6 0 0 0,1-3 30 0 0,13-28-1 0 0,-17 30-53 0 0,1 0-1 0 0,1 0 1 0 0,0 1-1 0 0,11-14 1 0 0,-2-1 51 0 0,-14 22-107 0 0,0 0-1 0 0,0 1 0 0 0,0-1 1 0 0,1 1-1 0 0,-1 0 1 0 0,1-1-1 0 0,0 1 1 0 0,3-3-1 0 0,-4 4 17 0 0,0 0-1 0 0,0 0 1 0 0,0 1 0 0 0,0-1-1 0 0,0 0 1 0 0,0 1-1 0 0,0-1 1 0 0,0 1 0 0 0,0-1-1 0 0,1 1 1 0 0,-1-1 0 0 0,0 1-1 0 0,0 0 1 0 0,1 0-1 0 0,-1 0 1 0 0,2 0 0 0 0,-2 0 2 0 0,0 0 1 0 0,0 0 0 0 0,1-1 0 0 0,-1 1 0 0 0,0 0 0 0 0,0 0 0 0 0,0-1 0 0 0,0 1 0 0 0,0 0-1 0 0,0-1 1 0 0,1 1 0 0 0,-1-1 0 0 0,0 0 0 0 0,0 1 0 0 0,0-1 0 0 0,-1 0 0 0 0,1 0-1 0 0,2-1 1 0 0,-3 2-10 0 0,0 0 1 0 0,0 0-1 0 0,0-1 0 0 0,1 1 0 0 0,-1 0 0 0 0,0 0 0 0 0,0 0 0 0 0,0-1 0 0 0,0 1 0 0 0,0 0 1 0 0,1 0-1 0 0,-1-1 0 0 0,0 1 0 0 0,0 0 0 0 0,0 0 0 0 0,0 0 0 0 0,0-1 0 0 0,0 1 0 0 0,0 0 0 0 0,0 0 1 0 0,0-1-1 0 0,0 1 0 0 0,0 0 0 0 0,0 0 0 0 0,0-1 0 0 0,0 1 0 0 0,0 0 0 0 0,0 0 0 0 0,0-1 1 0 0,0 1-1 0 0,0 0 0 0 0,-1 0 0 0 0,1 0 0 0 0,0-1 0 0 0,0 1 0 0 0,0 0 0 0 0,0 0 0 0 0,0 0 1 0 0,-1-1-1 0 0,1 1 0 0 0,0 0 0 0 0,0 0 0 0 0,-1 0 0 0 0,1-1-2 0 0,0 1 0 0 0,-1 0 0 0 0,1-1 0 0 0,0 1 0 0 0,0 0 0 0 0,-1 0 0 0 0,1-1 0 0 0,0 1 0 0 0,0 0 0 0 0,0-1 0 0 0,-1 1 0 0 0,1 0 0 0 0,0-1 0 0 0,0 1 0 0 0,0 0 0 0 0,0-1 0 0 0,0 1 0 0 0,0-1 0 0 0,0 1 0 0 0,0 0 0 0 0,0-1 0 0 0,0 1 0 0 0,0-1 0 0 0,0 1 0 0 0,0 0 0 0 0,0-1 0 0 0,0 1 0 0 0,0 0 0 0 0,0-1 0 0 0,0 1 0 0 0,1 0 0 0 0,-1-1 0 0 0,0 0 0 0 0,3-3 20 0 0,6-11 145 0 0,-1 0 1 0 0,9-22-1 0 0,-15 32-143 0 0,0 0 0 0 0,-1-1 0 0 0,1 1 0 0 0,-1-1 0 0 0,-1 1 0 0 0,1-1 0 0 0,-1 0 0 0 0,0 1 0 0 0,0-1 0 0 0,0 0 0 0 0,-2-9 0 0 0,-1 7-16 0 0,2 5 7 0 0,0 1 0 0 0,1 0 1 0 0,-1-1-1 0 0,0 1 1 0 0,1-1-1 0 0,-1 1 1 0 0,1-1-1 0 0,0 1 0 0 0,0-1 1 0 0,0 1-1 0 0,0-1 1 0 0,0 1-1 0 0,1-1 1 0 0,-1 1-1 0 0,1-1 0 0 0,-1 1 1 0 0,3-5-1 0 0,-3 7-4 0 0,0-1 1 0 0,1 0-1 0 0,-1 1 0 0 0,0-1 0 0 0,0 1 0 0 0,0-1 0 0 0,0 0 0 0 0,0 1 1 0 0,1-1-1 0 0,-1 0 0 0 0,-1 1 0 0 0,1-1 0 0 0,0 0 0 0 0,0 1 1 0 0,0-1-1 0 0,0 0 0 0 0,0 1 0 0 0,0-1 0 0 0,-1 1 0 0 0,1-1 0 0 0,0 0 1 0 0,0 1-1 0 0,-1-1 0 0 0,1 1 0 0 0,-1-1 0 0 0,1 1 0 0 0,-1-1 0 0 0,1 0-10 0 0,0 1 0 0 0,0 0-1 0 0,0-1 1 0 0,-1 1-1 0 0,1 0 1 0 0,0-1 0 0 0,0 1-1 0 0,-1 0 1 0 0,1-1-1 0 0,0 1 1 0 0,-1 0 0 0 0,1 0-1 0 0,0-1 1 0 0,0 1-1 0 0,-1 0 1 0 0,1 0-1 0 0,-1-1 1 0 0,1 1 0 0 0,0 0-1 0 0,-1 0 1 0 0,1 0-1 0 0,0 0 1 0 0,-1 0 0 0 0,1 0-1 0 0,-1-1 1 0 0,1 1-1 0 0,0 0 1 0 0,-1 0 0 0 0,1 0-1 0 0,-1 0 1 0 0,1 1-1 0 0,-1-1 1 0 0,1 0 0 0 0,0 0-1 0 0,-1 0 1 0 0,-30 24-240 0 0,26-18 212 0 0,1 1-1 0 0,0-1 1 0 0,1 0-1 0 0,0 1 0 0 0,0 0 1 0 0,0 0-1 0 0,0 0 1 0 0,1 0-1 0 0,0 0 0 0 0,0 9 1 0 0,1-11 26 0 0,1 0 1 0 0,0-1-1 0 0,0 1 0 0 0,0-1 1 0 0,1 1-1 0 0,-1 0 1 0 0,1-1-1 0 0,0 1 0 0 0,0-1 1 0 0,1 1-1 0 0,0-1 1 0 0,-1 0-1 0 0,1 0 0 0 0,1 0 1 0 0,-1 0-1 0 0,1 0 1 0 0,4 5-1 0 0,0-1 45 0 0,0-1 1 0 0,1 0-1 0 0,0-1 0 0 0,1 0 1 0 0,-1 0-1 0 0,1-1 0 0 0,0 0 1 0 0,1 0-1 0 0,-1-1 1 0 0,1-1-1 0 0,18 5 0 0 0,8 0 107 0 0,72 4 0 0 0,-82-10-89 0 0,-7-2 8 0 0,1 0 0 0 0,0-2 0 0 0,-1 0 0 0 0,1-2 0 0 0,-1 0 0 0 0,0-1 0 0 0,0-1 0 0 0,26-12 0 0 0,-41 17-80 0 0,28-14-689 0 0,41-13-1 0 0,-71 28 448 0 0,0-1 0 0 0,0 0-1 0 0,1 0 1 0 0,-1 0 0 0 0,0 0 0 0 0,0 0 0 0 0,0 0-1 0 0,0 0 1 0 0,0-1 0 0 0,3-2 0 0 0,3-4-1860 0 0</inkml:trace>
  <inkml:trace contextRef="#ctx0" brushRef="#br0" timeOffset="42965.81">18624 940 3257 0 0,'0'-3'1075'0'0,"1"5"-298"0"0,0 15 85 0 0,4 47-249 0 0,3 85 574 0 0,-4-49-994 0 0,-2-38-127 0 0,-7 64-1 0 0,1 11 71 0 0,3-63-38 0 0,-1-32 46 0 0,8 69 0 0 0,-3-79-157 0 0,8 43 159 0 0,-10-67-298 0 0,1 0-1 0 0,0 0 1 0 0,1 0-1 0 0,0-1 1 0 0,0 1-1 0 0,9 13 1 0 0,-4-10-1146 0 0</inkml:trace>
  <inkml:trace contextRef="#ctx0" brushRef="#br0" timeOffset="43518.15">19255 885 7466 0 0,'1'0'3'0'0,"-1"0"0"0"0,1 0 0 0 0,-1 0 1 0 0,1 0-1 0 0,-1 0 0 0 0,1 0 0 0 0,-1-1 0 0 0,0 1 1 0 0,1 0-1 0 0,-1 0 0 0 0,1 0 0 0 0,-1 0 1 0 0,0-1-1 0 0,1 1 0 0 0,-1 0 0 0 0,1-1 0 0 0,-1 1 1 0 0,0 0-1 0 0,1-1 0 0 0,-1 1 0 0 0,0 0 1 0 0,0-1-1 0 0,1 1 0 0 0,-1 0 0 0 0,0-1 1 0 0,0 1-1 0 0,1-1 0 0 0,-1 1 0 0 0,0 0 0 0 0,0-1 1 0 0,0 1-1 0 0,0-1 0 0 0,-5-16 17 0 0,3 14-17 0 0,1 0-1 0 0,-1 0 0 0 0,-1 0 0 0 0,1 0 1 0 0,0 1-1 0 0,-1-1 0 0 0,1 1 0 0 0,-1 0 1 0 0,-3-3-1 0 0,2 4-6 0 0,0-1-1 0 0,0 1 1 0 0,0 0-1 0 0,0 0 1 0 0,0 0 0 0 0,-1 0-1 0 0,1 1 1 0 0,0 0-1 0 0,-1 0 1 0 0,1 0 0 0 0,0 0-1 0 0,0 1 1 0 0,-1 0-1 0 0,1-1 1 0 0,-7 4 0 0 0,4-1-8 0 0,-1 0 0 0 0,1 1 0 0 0,-1 0 0 0 0,1 0 0 0 0,1 1 0 0 0,-1 0 0 0 0,-6 6 1 0 0,8-7 5 0 0,-1 0 1 0 0,1-1 0 0 0,-1 1 0 0 0,1-1-1 0 0,-11 3 1 0 0,11-4 8 0 0,0 1 0 0 0,0-1 0 0 0,0 1-1 0 0,1-1 1 0 0,-1 1 0 0 0,-7 7 0 0 0,7-6 5 0 0,0 1 0 0 0,0-1 1 0 0,1 1-1 0 0,0 0 0 0 0,0 1 1 0 0,0-1-1 0 0,1 1 0 0 0,-1-1 1 0 0,1 1-1 0 0,0 0 0 0 0,1 0 1 0 0,0 1-1 0 0,0-1 0 0 0,0 0 1 0 0,-1 10-1 0 0,1 5 211 0 0,2-17-176 0 0,-1-1 1 0 0,1 1 0 0 0,-1 0 0 0 0,1 0 0 0 0,0 0 0 0 0,1 0-1 0 0,-1 0 1 0 0,1 0 0 0 0,0 0 0 0 0,0 0 0 0 0,0 0-1 0 0,2 5 1 0 0,14 21 150 0 0,1 0 0 0 0,2-1 0 0 0,33 39 0 0 0,6 6-40 0 0,0-8-14 0 0,-42-45-77 0 0,-13-16-35 0 0,0 0 0 0 0,0 0 0 0 0,0 1 0 0 0,5 11-1 0 0,-1-1 61 0 0,1 1-2 0 0,12 35-1 0 0,-11-33 44 0 0,-9-17-104 0 0,1-1 0 0 0,-1 0 0 0 0,0 1 0 0 0,-1-1 0 0 0,1 1 0 0 0,0-1 0 0 0,0 1 0 0 0,0-1 0 0 0,-1 1 0 0 0,1 0 0 0 0,-1-1 0 0 0,0 1 0 0 0,1 2 0 0 0,-5 2 113 0 0,5-6-201 0 0,2-2-45 0 0,-1-5-1599 0 0,-5 3-497 0 0</inkml:trace>
  <inkml:trace contextRef="#ctx0" brushRef="#br0" timeOffset="43795.86">19034 1308 8802 0 0,'8'-9'197'0'0,"0"0"0"0"0,1 1 0 0 0,0 1 0 0 0,1-1 1 0 0,18-10-1 0 0,55-25-342 0 0,-66 36 256 0 0,5-10-79 0 0,17-8-54 0 0,-38 24 23 0 0,-1 1-1 0 0,1 0 1 0 0,-1 0 0 0 0,1 0 0 0 0,-1 0 0 0 0,0-1 0 0 0,1 1 0 0 0,-1 0-1 0 0,1 0 1 0 0,-1-1 0 0 0,0 1 0 0 0,1 0 0 0 0,-1 0 0 0 0,0-1-1 0 0,1 1 1 0 0,-1 0 0 0 0,0-1 0 0 0,0 1 0 0 0,1-1 0 0 0,-1 1 0 0 0,0 0-1 0 0,0-1 1 0 0,0 1 0 0 0,1-1 0 0 0,-1 1 0 0 0,0-1 0 0 0,0 1-1 0 0,0-1 1 0 0,0 0 1 0 0,0 1-1 0 0,0-1 0 0 0,0 1 1 0 0,0-1-1 0 0,1 1 0 0 0,-1-1 0 0 0,0 1 1 0 0,0-1-1 0 0,0 1 0 0 0,1 0 1 0 0,-1-1-1 0 0,0 1 0 0 0,0-1 1 0 0,1 1-1 0 0,-1 0 0 0 0,0-1 1 0 0,1 1-1 0 0,-1-1 0 0 0,1 1 1 0 0,-1 0-1 0 0,0 0 0 0 0,1-1 0 0 0,0 1 1 0 0,8-7 1 0 0,8-4-62 0 0,-6 5-666 0 0,-6 4-2983 0 0,-2 3 2149 0 0</inkml:trace>
  <inkml:trace contextRef="#ctx0" brushRef="#br0" timeOffset="44306.1">19568 956 5337 0 0,'0'-1'17'0'0,"0"0"-1"0"0,-1 0 1 0 0,1 0-1 0 0,-1 0 1 0 0,1 0 0 0 0,0 0-1 0 0,-1 0 1 0 0,0 0-1 0 0,1 0 1 0 0,-1 0 0 0 0,0 0-1 0 0,1 1 1 0 0,-1-1-1 0 0,0 0 1 0 0,0 0 0 0 0,0 1-1 0 0,1-1 1 0 0,-1 1-1 0 0,0-1 1 0 0,0 0 0 0 0,0 1-1 0 0,0 0 1 0 0,-2-1-1 0 0,1 1 4 0 0,0-1 0 0 0,1 2 0 0 0,-1-1 0 0 0,0 0 0 0 0,1 0 0 0 0,-1 0 0 0 0,0 1 0 0 0,1-1 0 0 0,-1 1-1 0 0,0-1 1 0 0,1 1 0 0 0,-1 0 0 0 0,-2 1 0 0 0,-2 2 13 0 0,0 0-1 0 0,1 1 1 0 0,-1 0-1 0 0,1 0 1 0 0,-9 10-1 0 0,-1 4 10 0 0,2 0-1 0 0,0 0 0 0 0,-13 28 0 0 0,21-37 27 0 0,2-1 0 0 0,-1 1 0 0 0,1 0 0 0 0,0 0 0 0 0,1 0 0 0 0,0 0 0 0 0,1 1 0 0 0,0-1 0 0 0,1 21 0 0 0,2-25-8 0 0,-1 1 0 0 0,1 0 0 0 0,1 0 0 0 0,-1-1 0 0 0,1 0 0 0 0,1 1 1 0 0,-1-1-1 0 0,9 11 0 0 0,-9-14-17 0 0,-1 0 0 0 0,1 0 0 0 0,0 0-1 0 0,0 0 1 0 0,1 0 0 0 0,-1-1 0 0 0,1 1 0 0 0,-1-1 0 0 0,1 0 0 0 0,0 0-1 0 0,-1-1 1 0 0,1 1 0 0 0,0-1 0 0 0,0 0 0 0 0,0 0 0 0 0,0 0 0 0 0,0 0-1 0 0,1-1 1 0 0,-1 0 0 0 0,0 0 0 0 0,0 0 0 0 0,0 0 0 0 0,0-1 0 0 0,1 1-1 0 0,-1-1 1 0 0,0 0 0 0 0,0 0 0 0 0,0-1 0 0 0,0 1 0 0 0,-1-1-1 0 0,1 0 1 0 0,0 0 0 0 0,-1 0 0 0 0,1 0 0 0 0,-1-1 0 0 0,5-4 0 0 0,-6 5-18 0 0,21-18 276 0 0,33-36 0 0 0,-50 48-274 0 0,0 1 0 0 0,-1-1 0 0 0,1 0 0 0 0,-2 0 0 0 0,1 0 0 0 0,-1-1 0 0 0,-1 0 0 0 0,1 1 0 0 0,2-16 0 0 0,7-21 71 0 0,-10 37-68 0 0,0-1 0 0 0,-1 0-1 0 0,0 0 1 0 0,0 0 0 0 0,-1 0 0 0 0,0 0-1 0 0,0-10 1 0 0,-6-18 73 0 0,-9-39 0 0 0,2 15 377 0 0,11 59-487 0 0,1 1 0 0 0,-1-1 0 0 0,1 0 0 0 0,0 1 0 0 0,0-1 0 0 0,0 1 0 0 0,0-1 0 0 0,0 1 0 0 0,0-1 0 0 0,1 0 0 0 0,-1 1 0 0 0,1-3 0 0 0,-1 4 3 0 0,0 0-1 0 0,0 0 0 0 0,1 0 0 0 0,-1 0 0 0 0,0-1 0 0 0,0 1 0 0 0,0 0 1 0 0,1 0-1 0 0,-1 0 0 0 0,0 0 0 0 0,0 0 0 0 0,1 0 0 0 0,-1-1 0 0 0,0 1 1 0 0,0 0-1 0 0,1 0 0 0 0,-1 0 0 0 0,0 0 0 0 0,0 0 0 0 0,1 0 0 0 0,-1 0 1 0 0,0 0-1 0 0,0 0 0 0 0,1 0 0 0 0,-1 0 0 0 0,0 0 0 0 0,0 0 0 0 0,1 1 1 0 0,-1-1-1 0 0,0 0 0 0 0,0 0 0 0 0,1 0 0 0 0,-1 0 0 0 0,0 0 0 0 0,0 0 1 0 0,0 1-1 0 0,1-1 0 0 0,-1 0 0 0 0,0 1 0 0 0,2 0-17 0 0,0 2-1 0 0,0-1 1 0 0,0 0-1 0 0,0 0 1 0 0,0 1 0 0 0,-1-1-1 0 0,1 1 1 0 0,-1-1-1 0 0,0 1 1 0 0,1 0 0 0 0,0 4-1 0 0,3 7-5 0 0,0-1-1 0 0,1 0 1 0 0,1 0-1 0 0,0 0 1 0 0,0-1-1 0 0,18 21 1 0 0,0 3 61 0 0,59 78 140 0 0,-18-26 100 0 0,-62-82-603 0 0,1 0 0 0 0,0 0 0 0 0,0-1 0 0 0,0 0-1 0 0,1 1 1 0 0,-1-2 0 0 0,1 1 0 0 0,0-1 0 0 0,1 0-1 0 0,-1 0 1 0 0,14 6 0 0 0,-5-6-1405 0 0</inkml:trace>
  <inkml:trace contextRef="#ctx0" brushRef="#br0" timeOffset="44575.06">20063 348 11747 0 0,'0'2'-46'0'0,"-1"17"-184"0"0,1 1 0 0 0,1 0 1 0 0,1-1-1 0 0,1 1 0 0 0,9 32 0 0 0,24 37 281 0 0,-24-64 4 0 0,-1 1 0 0 0,8 29 0 0 0,-9-26 9 0 0,1 0 0 0 0,1-1 0 0 0,24 42 0 0 0,-21-43-137 0 0,20 27-638 0 0,-26-42-452 0 0,0 1-1 0 0,12 25 1 0 0,-15-24-300 0 0,6-1-289 0 0</inkml:trace>
  <inkml:trace contextRef="#ctx0" brushRef="#br0" timeOffset="45097.92">20531 524 9010 0 0,'-31'-16'1282'0'0,"24"12"-1248"0"0,0 0-1 0 0,0 1 1 0 0,-1-1-1 0 0,1 1 1 0 0,-11-2-1 0 0,15 5-61 0 0,-1-1-1 0 0,1 1 0 0 0,0 0 0 0 0,0 0 1 0 0,0 0-1 0 0,0 1 0 0 0,-1-1 0 0 0,1 1 0 0 0,0-1 1 0 0,0 1-1 0 0,0 0 0 0 0,0 1 0 0 0,0-1 1 0 0,0 0-1 0 0,1 1 0 0 0,-1 0 0 0 0,-4 3 0 0 0,3-2-10 0 0,1 1-1 0 0,0 0 1 0 0,0 0 0 0 0,0 0-1 0 0,0 0 1 0 0,0 0-1 0 0,1 1 1 0 0,0 0-1 0 0,0-1 1 0 0,0 1-1 0 0,0 0 1 0 0,1 0-1 0 0,0 0 1 0 0,0 0-1 0 0,0 0 1 0 0,1 0-1 0 0,-1 6 1 0 0,5 17 35 0 0,0 0 0 0 0,1 0 0 0 0,2 0 0 0 0,14 37 0 0 0,-18-58 19 0 0,0 1 0 0 0,0-1-1 0 0,-1 1 1 0 0,0 0 0 0 0,0 0 0 0 0,-1-1 0 0 0,0 1 0 0 0,-1 0 0 0 0,0 0 0 0 0,0 0 0 0 0,0 0 0 0 0,-1 0 0 0 0,0 0 0 0 0,-3 9 0 0 0,2-3 2 0 0,1-7 22 0 0,-1 0 0 0 0,1 0-1 0 0,-1 0 1 0 0,-5 11 0 0 0,7-17-23 0 0,0 0 0 0 0,-1 0 0 0 0,1-1 1 0 0,0 1-1 0 0,-1 0 0 0 0,1-1 1 0 0,-1 1-1 0 0,1 0 0 0 0,-1-1 0 0 0,1 1 1 0 0,-1-1-1 0 0,0 1 0 0 0,1 0 0 0 0,-1-1 1 0 0,0 0-1 0 0,1 1 0 0 0,-1-1 1 0 0,0 1-1 0 0,0-1 0 0 0,1 0 0 0 0,-1 1 1 0 0,0-1-1 0 0,0 0 0 0 0,1 0 1 0 0,-1 0-1 0 0,0 0 0 0 0,0 0 0 0 0,0 0 1 0 0,0 0-1 0 0,1 0 0 0 0,-1 0 0 0 0,0 0 1 0 0,0 0-1 0 0,0 0 0 0 0,1-1 1 0 0,-1 1-1 0 0,0 0 0 0 0,0-1 0 0 0,1 1 1 0 0,-1 0-1 0 0,0-1 0 0 0,0 1 1 0 0,1-1-1 0 0,-1 1 0 0 0,1-1 0 0 0,-1 1 1 0 0,0-2-1 0 0,0 1 8 0 0,1 0 1 0 0,0 0-1 0 0,0 0 1 0 0,-1 0-1 0 0,1 1 1 0 0,0-1-1 0 0,0 0 1 0 0,0 0-1 0 0,0 0 1 0 0,0 0-1 0 0,0 0 1 0 0,1 0-1 0 0,-1 0 1 0 0,0 0-1 0 0,0 0 1 0 0,1 0-1 0 0,-1 0 1 0 0,1-1-1 0 0,10-26 81 0 0,-6 16-38 0 0,5-15-60 0 0,2 1 0 0 0,20-32-1 0 0,-13 24-10 0 0,87-176-42 0 0,-106 208 47 0 0,1 1 1 0 0,0-1 0 0 0,-1 1 0 0 0,1-1 0 0 0,-1 1-1 0 0,1-1 1 0 0,-1 1 0 0 0,0-1 0 0 0,0 0 0 0 0,0 1-1 0 0,1-1 1 0 0,-2 1 0 0 0,1-1 0 0 0,0 0 0 0 0,0 1-1 0 0,0-1 1 0 0,-1 1 0 0 0,1-1 0 0 0,-1 1 0 0 0,1-1-1 0 0,-1 1 1 0 0,-1-3 0 0 0,2 4-11 0 0,-1-1 1 0 0,1 0-1 0 0,-1 0 1 0 0,1 1-1 0 0,-1-1 0 0 0,1 0 1 0 0,-1 1-1 0 0,0-1 1 0 0,0 0-1 0 0,1 1 1 0 0,-1-1-1 0 0,0 1 0 0 0,0 0 1 0 0,1-1-1 0 0,-1 1 1 0 0,0-1-1 0 0,0 1 0 0 0,0 0 1 0 0,0 0-1 0 0,0 0 1 0 0,1-1-1 0 0,-1 1 0 0 0,0 0 1 0 0,0 0-1 0 0,0 0 1 0 0,0 0-1 0 0,0 0 0 0 0,0 1 1 0 0,0-1-1 0 0,0 0 1 0 0,1 0-1 0 0,-1 1 0 0 0,0-1 1 0 0,0 0-1 0 0,0 1 1 0 0,0-1-1 0 0,1 1 0 0 0,-1-1 1 0 0,0 1-1 0 0,0-1 1 0 0,1 1-1 0 0,-1 0 1 0 0,0-1-1 0 0,1 1 0 0 0,-1 0 1 0 0,1-1-1 0 0,-1 1 1 0 0,0 1-1 0 0,-1 1-28 0 0,-1 0 0 0 0,1 1 0 0 0,0-1 0 0 0,0 1 0 0 0,0-1 0 0 0,0 1 0 0 0,1 0 0 0 0,-1-1 0 0 0,1 1 0 0 0,-1 5 0 0 0,2-6 64 0 0,0 0 1 0 0,0 1-1 0 0,0-1 0 0 0,0 0 1 0 0,0 0-1 0 0,1 0 0 0 0,-1 0 1 0 0,1 0-1 0 0,0 0 0 0 0,0 0 1 0 0,0 0-1 0 0,1 0 0 0 0,-1 0 1 0 0,0-1-1 0 0,1 1 0 0 0,3 4 1 0 0,-2-4 56 0 0,1 1 0 0 0,0-1 0 0 0,-1 0 0 0 0,1 0 1 0 0,0 0-1 0 0,1 0 0 0 0,-1-1 0 0 0,0 1 1 0 0,8 1-1 0 0,4 2 139 0 0,1-2 0 0 0,0 0 1 0 0,0-1-1 0 0,31 1 0 0 0,-6-4-113 0 0,0-2-1 0 0,-1-2 1 0 0,0-2-1 0 0,0-1 1 0 0,0-3-1 0 0,61-22 1 0 0,-20 2-1915 0 0,-78 29-379 0 0</inkml:trace>
  <inkml:trace contextRef="#ctx0" brushRef="#br0" timeOffset="46656.01">21263 11 3585 0 0,'-15'-2'1732'0'0,"-66"-3"2860"0"0,-107 1-4892 0 0,33 7 243 0 0,-46 2 32 0 0,168-3 13 0 0,-288 25-93 0 0,3 27 85 0 0,161-18-60 0 0,-133 34-72 0 0,-127 60 174 0 0,405-126-24 0 0,-169 62-74 0 0,157-58 74 0 0,-297 105 53 0 0,162-49-47 0 0,-160 75-46 0 0,58-12 131 0 0,232-113-71 0 0,-40 13 0 0 0,42-18-6 0 0,-49 25 0 0 0,-119 65 73 0 0,2-1-26 0 0,150-73-58 0 0,2 2 1 0 0,-54 44-1 0 0,60-41-9 0 0,9-7 9 0 0,0-1 1 0 0,-2-1-1 0 0,-50 29 0 0 0,60-39 2 0 0,1 0 1 0 0,-22 18-1 0 0,-18 13 33 0 0,-38 22 133 0 0,-23 14 126 0 0,60-40-202 0 0,-14 6-57 0 0,37-23-10 0 0,0 2 1 0 0,2 1-1 0 0,-41 38 1 0 0,36-27-56 0 0,18-15 111 0 0,-1-2 0 0 0,0 0 1 0 0,-25 14-1 0 0,18-12 45 0 0,1 0 0 0 0,-44 44 1 0 0,57-51-126 0 0,7-6-3 0 0,-1 0 1 0 0,1 1 0 0 0,1 0-1 0 0,-1 0 1 0 0,1 1 0 0 0,1 0-1 0 0,0 0 1 0 0,0 0 0 0 0,0 1-1 0 0,1-1 1 0 0,-4 20 0 0 0,1-10 8 0 0,1 1 1 0 0,2 1-1 0 0,0-1 1 0 0,1 1 0 0 0,1 0-1 0 0,1-1 1 0 0,1 1-1 0 0,3 32 1 0 0,1-26-26 0 0,-1 1-10 0 0,12 41 1 0 0,-12-59 26 0 0,0 0 0 0 0,1-1 0 0 0,0 1 0 0 0,1-1 0 0 0,0 0 0 0 0,1 0 1 0 0,10 13-1 0 0,4 2-16 0 0,119 133 54 0 0,-114-132-3 0 0,0-2-1 0 0,2 0 0 0 0,59 37 1 0 0,-60-46 21 0 0,1-1 0 0 0,52 17 0 0 0,61 8 72 0 0,-120-33-114 0 0,36 8 58 0 0,1-4 0 0 0,0-1 0 0 0,1-4 0 0 0,0-2 0 0 0,60-5 0 0 0,15-10 412 0 0,138-33-1 0 0,402-103-27 0 0,-182-23-207 0 0,-49-9-77 0 0,-63 16-74 0 0,-174 71-41 0 0,53-21-71 0 0,114-47 134 0 0,-289 124-108 0 0,-10 2 69 0 0,129-86 1 0 0,55-68 143 0 0,-204 149-206 0 0,-17 13 16 0 0,-1-2 0 0 0,-2-1-1 0 0,-1-1 1 0 0,-2-2 0 0 0,34-50 0 0 0,-27 33-22 0 0,1 1-1 0 0,3 3 1 0 0,1 1-1 0 0,61-50 1 0 0,-88 84 3 0 0,1-2-14 0 0,24-23 0 0 0,-35 31-2 0 0,0 0 0 0 0,0 0 0 0 0,-1-1-1 0 0,0 0 1 0 0,0 1 0 0 0,0-1 0 0 0,4-14-1 0 0,-4 4 34 0 0,0 1 0 0 0,-1-1 0 0 0,0-1 0 0 0,-2 1 0 0 0,0 0 0 0 0,-1-23 0 0 0,-17-106 42 0 0,10 94-58 0 0,6 45-22 0 0,-1-1 0 0 0,0 0 0 0 0,0 1 1 0 0,0-1-1 0 0,-1 1 0 0 0,0 0 0 0 0,0 0 0 0 0,-1 0 0 0 0,0 0 0 0 0,0 1 0 0 0,-6-7 0 0 0,-3-1-36 0 0,-1-1 0 0 0,-29-22 0 0 0,10 10-5 0 0,18 16 13 0 0,0-1 0 0 0,-1 2 1 0 0,0 0-1 0 0,-1 1 0 0 0,-23-9 0 0 0,-94-27-186 0 0,96 33 171 0 0,-18-2 9 0 0,-73-9 0 0 0,1 0-731 0 0,64 10-1572 0 0,34 7-181 0 0</inkml:trace>
  <inkml:trace contextRef="#ctx0" brushRef="#br0" timeOffset="48881.92">9070 1311 2401 0 0,'0'0'833'0'0,"-2"-1"-342"0"0,-21-6-453 0 0,12 4-87 0 0,14 7 42 0 0,-2-3-39 0 0,-1-1 47 0 0,0 0-1 0 0,0 0 1 0 0,0 0 0 0 0,1 0 0 0 0,-1 0-1 0 0,0 0 1 0 0,0 0 0 0 0,0 0 0 0 0,0 0 0 0 0,0 0-1 0 0,0 0 1 0 0,1 1 0 0 0,-1-1 0 0 0,0 0-1 0 0,0 0 1 0 0,0 0 0 0 0,0 0 0 0 0,0 0 0 0 0,0 1-1 0 0,0-1 1 0 0,0 0 0 0 0,0 0 0 0 0,0 0 0 0 0,1 0-1 0 0,-1 0 1 0 0,0 1 0 0 0,0-1 0 0 0,0 0-1 0 0,0 0 1 0 0,0 0 0 0 0,0 0 0 0 0,0 1 0 0 0,0-1-1 0 0,0 0 1 0 0,-1 0 0 0 0,1 0 0 0 0,0 0-1 0 0,0 1 1 0 0,0-1 0 0 0,0 0 0 0 0,0 0 0 0 0,0 0-1 0 0,0 0 1 0 0,0 0 0 0 0,0 0 0 0 0,0 1-1 0 0,0-1 1 0 0,-1 0 0 0 0,1 0 0 0 0,-8 10 182 0 0,5-6 252 0 0,2 5-311 0 0,0 0-1 0 0,0 0 1 0 0,1 0-1 0 0,0 0 1 0 0,1 0 0 0 0,0 0-1 0 0,3 11 1 0 0,1 10-74 0 0,-3-25-36 0 0,0 0 0 0 0,0 0-1 0 0,0-1 1 0 0,0 1 0 0 0,1 0 0 0 0,0-1-1 0 0,0 0 1 0 0,0 0 0 0 0,0 0 0 0 0,1 0-1 0 0,7 6 1 0 0,14 19 656 0 0,-23-27-754 0 0,0-1 0 0 0,-1 0 0 0 0,1 0 1 0 0,0 1-1 0 0,0-1 0 0 0,0 0 0 0 0,0-1 0 0 0,0 1 0 0 0,0 0 0 0 0,1-1 1 0 0,-1 1-1 0 0,0-1 0 0 0,0 1 0 0 0,0-1 0 0 0,1 0 0 0 0,1 0 0 0 0</inkml:trace>
  <inkml:trace contextRef="#ctx0" brushRef="#br0" timeOffset="49305.86">9037 1196 3793 0 0,'-24'-6'135'0'0,"16"3"-108"0"0,0 1 1 0 0,0 0-1 0 0,-1 0 1 0 0,1 1-1 0 0,0 0 1 0 0,0 0-1 0 0,-12 1 1 0 0,18 1-40 0 0,-1 0 0 0 0,1-1 1 0 0,-1 1-1 0 0,1 0 0 0 0,-1 0 1 0 0,1 1-1 0 0,0-1 0 0 0,0 0 1 0 0,-1 1-1 0 0,1-1 0 0 0,0 1 1 0 0,0 0-1 0 0,0 0 0 0 0,1 0 1 0 0,-1 0-1 0 0,0 0 0 0 0,1 0 1 0 0,-1 0-1 0 0,1 0 0 0 0,0 1 1 0 0,0-1-1 0 0,-1 0 0 0 0,2 1 1 0 0,-1-1-1 0 0,0 1 0 0 0,0 0 1 0 0,1-1-1 0 0,-1 6 0 0 0,0 6-26 0 0,0 0-1 0 0,1 0 0 0 0,1 0 1 0 0,3 17-1 0 0,-3-21 102 0 0,1 3-70 0 0,1-1 0 0 0,0 0 0 0 0,7 16 0 0 0,6 24-78 0 0,-13-41 160 0 0,1 0 1 0 0,0 0-1 0 0,1-1 0 0 0,0 1 1 0 0,1-1-1 0 0,0 0 0 0 0,0-1 0 0 0,1 1 1 0 0,0-1-1 0 0,1-1 0 0 0,0 1 1 0 0,10 8-1 0 0,-7-7 334 0 0,-9-7-333 0 0,0-1-1 0 0,0 0 1 0 0,1 0-1 0 0,-1 0 1 0 0,0 0-1 0 0,1 0 1 0 0,0 0-1 0 0,-1 0 1 0 0,1-1-1 0 0,0 0 1 0 0,0 1-1 0 0,0-1 1 0 0,0 0-1 0 0,0-1 1 0 0,0 1-1 0 0,0 0 1 0 0,5-1-1 0 0,2 1 14 0 0,0-1 0 0 0,0 0 0 0 0,1-1 0 0 0,-1 0 0 0 0,0-1 0 0 0,0 0 0 0 0,-1 0-1 0 0,1-1 1 0 0,0-1 0 0 0,-1 0 0 0 0,0 0 0 0 0,0 0 0 0 0,0-2 0 0 0,0 1 0 0 0,-1-1 0 0 0,0 0-1 0 0,0 0 1 0 0,0-1 0 0 0,11-14 0 0 0,-7 7 48 0 0,-3 3-27 0 0,-1 0 0 0 0,10-17 0 0 0,-15 23-91 0 0,-1 0 1 0 0,0 1 0 0 0,0-1 0 0 0,0 0 0 0 0,-1-1 0 0 0,0 1 0 0 0,0 0 0 0 0,0 0 0 0 0,0-10 0 0 0,-1 7 10 0 0,0-11 103 0 0,-4-34 1 0 0,3 48-115 0 0,0 0 0 0 0,0 0 0 0 0,0 0 0 0 0,-1 0 0 0 0,1 0 0 0 0,-1 1 0 0 0,0-1 0 0 0,-1 1 0 0 0,1-1 0 0 0,-1 1 0 0 0,-6-8 0 0 0,-9-8 5 0 0,9 10-21 0 0,0 0 0 0 0,0 1 0 0 0,-1 0 0 0 0,-15-10-1 0 0,21 17-7 0 0,-1-1-1 0 0,1 1 0 0 0,-1 0 1 0 0,0 0-1 0 0,0 0 0 0 0,0 1 1 0 0,0 0-1 0 0,0 0 0 0 0,-1 0 1 0 0,1 0-1 0 0,0 1 0 0 0,0 0 1 0 0,0 0-1 0 0,-10 2 0 0 0,11-2-118 0 0,0 1 0 0 0,0-1 0 0 0,0 1 0 0 0,0 0 0 0 0,0 0 0 0 0,0 0 0 0 0,1 1 0 0 0,-1-1 0 0 0,0 1 0 0 0,1 0 0 0 0,-1 0 0 0 0,1 0 0 0 0,0 1 0 0 0,0-1 0 0 0,0 1 0 0 0,0 0 0 0 0,0 0 0 0 0,0 0 0 0 0,1 0 0 0 0,-1 0 0 0 0,1 0 0 0 0,-3 6 0 0 0,-4 5-1234 0 0,-2-1-354 0 0</inkml:trace>
  <inkml:trace contextRef="#ctx0" brushRef="#br0" timeOffset="50190.32">9358 3914 3657 0 0,'4'-8'2614'0'0,"3"-10"757"0"0,5-5-2525 0 0,-10 21-879 0 0,0 0 0 0 0,0 0 0 0 0,1 0-1 0 0,-1 0 1 0 0,0 0 0 0 0,0 0 0 0 0,1 0 0 0 0,-1 1 0 0 0,1 0 0 0 0,0-1 0 0 0,-1 1 0 0 0,1 0 0 0 0,5-1 0 0 0,3-1 22 0 0,-3 0-10 0 0,-1 1-1 0 0,0 1 1 0 0,13-2 0 0 0,-18 3 10 0 0,0 0 0 0 0,0 0 0 0 0,0 0 0 0 0,-1 0 0 0 0,1 1 0 0 0,0-1 0 0 0,0 0 0 0 0,0 1-1 0 0,0 0 1 0 0,-1-1 0 0 0,1 1 0 0 0,0 0 0 0 0,-1 0 0 0 0,1 0 0 0 0,0 0 0 0 0,-1 0 0 0 0,1 0 0 0 0,-1 0 0 0 0,3 3-1 0 0,-4-2 2 0 0,1 0 0 0 0,-1 0 1 0 0,1 0-1 0 0,-1 0 0 0 0,0 0 0 0 0,1 0 0 0 0,-1 1 0 0 0,0-1 0 0 0,-1 0 0 0 0,1 2 0 0 0,-1 3 6 0 0,0 0-5 0 0,0-1 0 0 0,0 1 0 0 0,-1-1 0 0 0,0 1 1 0 0,-1-1-1 0 0,1 0 0 0 0,-1 0 0 0 0,0 0 0 0 0,-1 0 0 0 0,1-1 0 0 0,-6 8 0 0 0,2-5 17 0 0,2 2-1 0 0,-1-1 0 0 0,-4 13 1 0 0,-10 39 502 0 0,20-58-467 0 0,0-1-1 0 0,-1 0 0 0 0,1 1 0 0 0,0-1 0 0 0,0 0 0 0 0,0 1 0 0 0,1-1 0 0 0,-1 0 0 0 0,0 1 0 0 0,1-1 0 0 0,0 0 0 0 0,-1 0 0 0 0,1 1 0 0 0,2 3 1 0 0,-2-5-10 0 0,-1 1 1 0 0,1-1-1 0 0,0 1 1 0 0,0-1-1 0 0,0 0 1 0 0,0 1 0 0 0,0-1-1 0 0,0 0 1 0 0,0 1-1 0 0,0-1 1 0 0,1 0-1 0 0,-1 0 1 0 0,0 0 0 0 0,1 0-1 0 0,-1 0 1 0 0,1-1-1 0 0,-1 1 1 0 0,1 0-1 0 0,-1-1 1 0 0,1 1 0 0 0,2 0-1 0 0,13-1 83 0 0,0-1-1 0 0,1-1 1 0 0,-1 0-1 0 0,0-1 1 0 0,32-11-1 0 0,-20 4-49 0 0,0-2 0 0 0,40-22 0 0 0,-27 10 128 0 0,54-40 0 0 0,-88 57-561 0 0,0-1 0 0 0,-1 1-1 0 0,0-1 1 0 0,0-1 0 0 0,-1 1 0 0 0,0-1 0 0 0,0-1 0 0 0,7-16-1 0 0,-5-9-3480 0 0,-8 16 1174 0 0</inkml:trace>
  <inkml:trace contextRef="#ctx0" brushRef="#br0" timeOffset="50585.96">9816 3472 2088 0 0,'-9'-7'253'0'0,"0"1"-1"0"0,0 0 0 0 0,-1 1 0 0 0,0 0 0 0 0,0 0 0 0 0,0 1 1 0 0,-1 0-1 0 0,1 1 0 0 0,-1 1 0 0 0,0-1 0 0 0,0 2 0 0 0,-14-1 0 0 0,-1 1-9 0 0,0 2 0 0 0,-1 0-1 0 0,1 2 1 0 0,1 1-1 0 0,-1 1 1 0 0,0 1-1 0 0,-45 19 1 0 0,51-17-202 0 0,1 1 0 0 0,0 0 0 0 0,1 2 1 0 0,0 0-1 0 0,1 1 0 0 0,0 1 0 0 0,-24 23 0 0 0,31-25-25 0 0,-10 9 89 0 0,-26 35-1 0 0,40-46-92 0 0,0-1 1 0 0,1 1 0 0 0,0 0-1 0 0,1 0 1 0 0,0 1-1 0 0,1 0 1 0 0,-5 18 0 0 0,1-1-21 0 0,0-1 1 0 0,-2-1 0 0 0,-16 34-1 0 0,21-49 7 0 0,1 0-1 0 0,0-1 0 0 0,0 1 0 0 0,1 1 1 0 0,0-1-1 0 0,1 0 0 0 0,0 0 1 0 0,1 1-1 0 0,0-1 0 0 0,0 0 0 0 0,1 1 1 0 0,3 10-1 0 0,-1-4 67 0 0,1-1 0 0 0,1 0 0 0 0,0-1 0 0 0,1 1 0 0 0,1-1 0 0 0,15 24-1 0 0,5 7 163 0 0,-7-13-114 0 0,29 38 0 0 0,-40-61-86 0 0,-1 0 0 0 0,2 0 0 0 0,-1-1 0 0 0,1 0 1 0 0,1-1-1 0 0,0 0 0 0 0,16 9 0 0 0,-5-7 50 0 0,2-1 0 0 0,-1-1 0 0 0,1-1 0 0 0,0-1 1 0 0,1-1-1 0 0,-1-2 0 0 0,1 0 0 0 0,0-1 0 0 0,0-2 0 0 0,0 0 0 0 0,28-5 0 0 0,-38 2-2 0 0,1 0 0 0 0,-1 0-1 0 0,0-2 1 0 0,0 0 0 0 0,0 0-1 0 0,-1-2 1 0 0,0 0 0 0 0,0 0-1 0 0,14-11 1 0 0,-4-1 85 0 0,-1 0 0 0 0,-1-1 0 0 0,35-42 0 0 0,-38 41-27 0 0,-2-1-1 0 0,22-34 0 0 0,-35 48-89 0 0,1-1-1 0 0,-1 1 1 0 0,-1-1-1 0 0,0 0 1 0 0,0 0-1 0 0,0-1 1 0 0,-1 1-1 0 0,-1 0 1 0 0,0-1-1 0 0,0 1 1 0 0,-1-11-1 0 0,-2-11-40 0 0,-2 0-1 0 0,-1 0 0 0 0,-2 1 1 0 0,-1-1-1 0 0,-1 1 0 0 0,-2 1 1 0 0,0 0-1 0 0,-2 1 0 0 0,-1 0 1 0 0,-2 1-1 0 0,0 0 0 0 0,-2 1 1 0 0,-1 1-1 0 0,0 1 0 0 0,-28-25 1 0 0,42 44-288 0 0,-1 0 1 0 0,0 0 0 0 0,0 0 0 0 0,0 0 0 0 0,0 1 0 0 0,-1 0 0 0 0,0 0 0 0 0,0 1-1 0 0,-8-3 1 0 0,-1 3-1448 0 0</inkml:trace>
  <inkml:trace contextRef="#ctx0" brushRef="#br0" timeOffset="51858.43">10474 7261 2345 0 0,'-1'-2'145'0'0,"0"0"0"0"0,0 0 1 0 0,1-1-1 0 0,-1 1 0 0 0,0 0 1 0 0,1 0-1 0 0,-1 0 0 0 0,1-3 1 0 0,1 3-126 0 0,0 0 1 0 0,0 0-1 0 0,0 0 0 0 0,1 0 1 0 0,-1 1-1 0 0,1-1 1 0 0,-1 0-1 0 0,1 1 0 0 0,0-1 1 0 0,-1 1-1 0 0,1 0 1 0 0,0-1-1 0 0,0 1 0 0 0,0 0 1 0 0,0 0-1 0 0,0 0 1 0 0,0 1-1 0 0,4-2 0 0 0,-3 1 10 0 0,-1 0-1 0 0,1 0 0 0 0,-1 0 0 0 0,1 0 0 0 0,-1 0 1 0 0,1-1-1 0 0,-1 1 0 0 0,0-1 0 0 0,0 1 0 0 0,0-1 1 0 0,0 0-1 0 0,0 0 0 0 0,0 0 0 0 0,2-3 0 0 0,-2 2 35 0 0,0 0 0 0 0,0 0 0 0 0,1 0 0 0 0,-1 1 0 0 0,1-1 0 0 0,-1 1 0 0 0,1 0 0 0 0,0 0 0 0 0,0 0 0 0 0,0 0 0 0 0,0 0 0 0 0,0 0 0 0 0,1 1 0 0 0,5-2 0 0 0,24-14 151 0 0,-32 16-213 0 0,1 0 0 0 0,-1 0 0 0 0,0 0 1 0 0,1 1-1 0 0,-1-1 0 0 0,1 0 0 0 0,-1 1 0 0 0,0-1 0 0 0,1 1 0 0 0,0-1 0 0 0,-1 1 0 0 0,1 0 0 0 0,-1-1 0 0 0,1 1 0 0 0,-1 0 0 0 0,1 0 0 0 0,0 0 1 0 0,-1 0-1 0 0,1 1 0 0 0,-1-1 0 0 0,1 0 0 0 0,-1 1 0 0 0,1-1 0 0 0,-1 1 0 0 0,1-1 0 0 0,-1 1 0 0 0,1 0 0 0 0,-1 0 0 0 0,0-1 0 0 0,1 1 0 0 0,-1 0 1 0 0,0 0-1 0 0,0 0 0 0 0,0 1 0 0 0,0-1 0 0 0,0 0 0 0 0,0 0 0 0 0,0 1 0 0 0,0-1 0 0 0,0 0 0 0 0,0 1 0 0 0,0 2 0 0 0,2 1-7 0 0,0 1 0 0 0,-1 0-1 0 0,0 0 1 0 0,0 0 0 0 0,0 0-1 0 0,-1 0 1 0 0,0 1 0 0 0,0-1 0 0 0,0 0-1 0 0,-1 8 1 0 0,-2 37 58 0 0,3-31-59 0 0,-2 0-1 0 0,0-1 0 0 0,-2 1 1 0 0,-5 26-1 0 0,5-36 14 0 0,0 0 1 0 0,1 1-1 0 0,1-1 1 0 0,-1 1 0 0 0,2-1-1 0 0,-1 1 1 0 0,3 13-1 0 0,-2-21 28 0 0,0-1-1 0 0,0 1 1 0 0,1 0 0 0 0,-1 0-1 0 0,1-1 1 0 0,0 1 0 0 0,0-1-1 0 0,0 1 1 0 0,0-1-1 0 0,0 1 1 0 0,0-1 0 0 0,1 0-1 0 0,-1 1 1 0 0,1-1 0 0 0,0 0-1 0 0,0 0 1 0 0,0 0-1 0 0,0 0 1 0 0,0-1 0 0 0,0 1-1 0 0,0 0 1 0 0,0-1 0 0 0,1 1-1 0 0,-1-1 1 0 0,0 0-1 0 0,1 0 1 0 0,-1 0 0 0 0,1 0-1 0 0,0-1 1 0 0,-1 1 0 0 0,1 0-1 0 0,0-1 1 0 0,2 0-1 0 0,4 1 30 0 0,46 4 158 0 0,-52-4-214 0 0,0-1 1 0 0,0 1-1 0 0,-1 0 0 0 0,1 0 0 0 0,0 0 0 0 0,-1 0 0 0 0,1 0 0 0 0,-1 1 0 0 0,1-1 0 0 0,-1 1 0 0 0,1 0 0 0 0,-1 0 0 0 0,0 0 0 0 0,0 0 0 0 0,4 4 0 0 0,-5-2 6 0 0,0-1 0 0 0,0 1 0 0 0,-1-1-1 0 0,1 1 1 0 0,-1 0 0 0 0,1 0 0 0 0,-1-1 0 0 0,0 1-1 0 0,-1 0 1 0 0,1-1 0 0 0,-1 1 0 0 0,1 0 0 0 0,-1-1-1 0 0,0 1 1 0 0,0-1 0 0 0,-1 1 0 0 0,1-1 0 0 0,-1 1-1 0 0,-2 4 1 0 0,-6 5 60 0 0,-1 0 0 0 0,0-1 0 0 0,0 0 0 0 0,-1-1 0 0 0,-17 13 0 0 0,26-23-68 0 0,0 1 0 0 0,1-1 0 0 0,-1 0 0 0 0,0 0-1 0 0,0 0 1 0 0,0 0 0 0 0,0-1 0 0 0,0 1-1 0 0,0-1 1 0 0,0 0 0 0 0,0 0 0 0 0,0 0 0 0 0,-1 0-1 0 0,1 0 1 0 0,0-1 0 0 0,0 0 0 0 0,0 1-1 0 0,0-1 1 0 0,1 0 0 0 0,-6-3 0 0 0,6 2-224 0 0,0 0 0 0 0,0 0 1 0 0,0-1-1 0 0,1 1 0 0 0,-1 0 0 0 0,1-1 1 0 0,0 1-1 0 0,0-1 0 0 0,0 0 1 0 0,0 1-1 0 0,0-1 0 0 0,0 0 0 0 0,1 0 1 0 0,0 1-1 0 0,-1-4 0 0 0,1-6-1359 0 0</inkml:trace>
  <inkml:trace contextRef="#ctx0" brushRef="#br0" timeOffset="52436.14">11223 6614 11210 0 0,'-9'-7'-14'0'0,"1"1"0"0"0,-1 1 0 0 0,0-1 0 0 0,0 1 0 0 0,0 1 0 0 0,-1 0 0 0 0,0 0 0 0 0,0 1 0 0 0,0 1 0 0 0,0-1 0 0 0,0 1 0 0 0,0 1 0 0 0,-22 0 0 0 0,-6 2-54 0 0,-1 2 0 0 0,-54 11 0 0 0,51-7-17 0 0,20-2 60 0 0,0 0 0 0 0,0 2 0 0 0,1 0 0 0 0,0 1 0 0 0,-21 12 0 0 0,-97 63-206 0 0,121-71 185 0 0,1 1 0 0 0,1 2 0 0 0,0-1 0 0 0,-24 30 0 0 0,-49 73-118 0 0,85-111 159 0 0,-18 28-28 0 0,1 0 0 0 0,2 2 0 0 0,-27 70 0 0 0,-24 122 19 0 0,60-187 4 0 0,1 1-1 0 0,2 0 1 0 0,2 0-1 0 0,1 63 0 0 0,5-75 7 0 0,2-1 0 0 0,0 0 0 0 0,2 0 0 0 0,1 0-1 0 0,2-1 1 0 0,0 0 0 0 0,17 36 0 0 0,-15-42 15 0 0,0-1 1 0 0,2-1-1 0 0,0 0 1 0 0,2 0-1 0 0,0-1 1 0 0,1-1-1 0 0,30 28 1 0 0,-32-35 9 0 0,0-1 0 0 0,0 0 1 0 0,2-1-1 0 0,-1 0 0 0 0,1-1 1 0 0,0-1-1 0 0,0-1 0 0 0,1 0 1 0 0,0-1-1 0 0,0-1 0 0 0,26 4 1 0 0,-20-6 46 0 0,-1-1 0 0 0,0 0 1 0 0,1-2-1 0 0,-1-1 0 0 0,0-1 0 0 0,0 0 1 0 0,36-12-1 0 0,-8-2 175 0 0,94-47 0 0 0,-102 41-154 0 0,-1-2 0 0 0,-1-1 0 0 0,-1-2 0 0 0,-1-2 0 0 0,-2-1 0 0 0,41-47 0 0 0,-59 57-23 0 0,0-1 1 0 0,-2 0 0 0 0,0-1-1 0 0,20-45 1 0 0,34-106 274 0 0,-65 164-318 0 0,2-11 20 0 0,0 0 1 0 0,-1-1-1 0 0,-1 1 0 0 0,-1-1 0 0 0,-1 0 0 0 0,-1 0 0 0 0,-2-28 0 0 0,-3-2 113 0 0,-23-98-1 0 0,21 128-227 0 0,0 1 0 0 0,-1 1 0 0 0,-2-1 0 0 0,0 1-1 0 0,-1 0 1 0 0,0 1 0 0 0,-2 0 0 0 0,0 1 0 0 0,-1 0 0 0 0,-1 1-1 0 0,-1 1 1 0 0,0 0 0 0 0,-1 1 0 0 0,-36-26 0 0 0,44 37-487 0 0,0-1 1 0 0,0 1 0 0 0,0 0 0 0 0,-12-3-1 0 0,-8-2-1755 0 0</inkml:trace>
  <inkml:trace contextRef="#ctx0" brushRef="#br0" timeOffset="53467.74">11187 6572 1704 0 0,'-1'-1'154'0'0,"1"1"0"0"0,-1-1 0 0 0,0 1 0 0 0,1-1 0 0 0,-1 1 0 0 0,0-1 0 0 0,1 1 0 0 0,-1 0 0 0 0,0-1 0 0 0,0 1 0 0 0,0 0 0 0 0,1 0 0 0 0,-1-1 0 0 0,0 1 0 0 0,0 0 0 0 0,0 0 0 0 0,0 0 0 0 0,1 0 0 0 0,-1 0 0 0 0,0 0 0 0 0,0 0 0 0 0,0 0 0 0 0,0 1 0 0 0,1-1 0 0 0,-1 0 0 0 0,-1 1 0 0 0,2-1-134 0 0,-1 1-1 0 0,1 0 0 0 0,-1 0 1 0 0,1-1-1 0 0,0 1 0 0 0,-1 0 1 0 0,1-1-1 0 0,0 1 0 0 0,0 0 1 0 0,-1 0-1 0 0,1 0 0 0 0,0-1 1 0 0,0 1-1 0 0,0 0 1 0 0,0 0-1 0 0,0 0 0 0 0,0-1 1 0 0,0 1-1 0 0,0 0 0 0 0,0 0 1 0 0,1 0-1 0 0,-1-1 0 0 0,0 1 1 0 0,0 0-1 0 0,1 1 0 0 0,12 36 13 0 0,-3-6-27 0 0,1-1 1 0 0,2 0-1 0 0,31 54 1 0 0,-5-18-860 0 0,-25-41-798 0 0</inkml:trace>
  <inkml:trace contextRef="#ctx0" brushRef="#br0" timeOffset="60159.59">13765 548 2328 0 0,'7'-13'1675'0'0,"-5"11"128"0"0,-8 10-1421 0 0,5-4-275 0 0,-11 16 1841 0 0,12-19-1929 0 0,0-1-1 0 0,0 0 1 0 0,0 0-1 0 0,0 1 1 0 0,-1-1-1 0 0,1 0 1 0 0,0 1-1 0 0,0-1 1 0 0,0 0-1 0 0,0 0 1 0 0,-1 1 0 0 0,1-1-1 0 0,0 0 1 0 0,0 0-1 0 0,0 0 1 0 0,-1 1-1 0 0,1-1 1 0 0,0 0-1 0 0,0 0 1 0 0,-1 0-1 0 0,1 0 1 0 0,0 0-1 0 0,-1 1 1 0 0,1-1 0 0 0,0 0-1 0 0,0 0 1 0 0,-1 0-1 0 0,1 0 1 0 0,0 0-1 0 0,-1 0 1 0 0,1 0-1 0 0,0 0 1 0 0,-1 0-1 0 0,1 0 1 0 0,0 0-1 0 0,0 0 1 0 0,-1 0-1 0 0,1 0 1 0 0,0 0 0 0 0,-1-1-1 0 0,1 1 1 0 0,0 0-1 0 0,0 0 1 0 0,-1 0-1 0 0,1 0 1 0 0,0-1-1 0 0,0 1 1 0 0,-1 0-1 0 0,1 0 1 0 0,0 0-1 0 0,0-1 1 0 0,0 1-1 0 0,-1 0 1 0 0,1 0 0 0 0,0-1-1 0 0,0 1 1 0 0,0 0-1 0 0,-1-1 1 0 0,1 0-21 0 0,-1 0 1 0 0,1 0 0 0 0,0 0 0 0 0,-1 0-1 0 0,1 0 1 0 0,0 0 0 0 0,-1 0 0 0 0,1 0-1 0 0,0 0 1 0 0,0 0 0 0 0,0-1 0 0 0,0 1-1 0 0,0 0 1 0 0,0 0 0 0 0,0 0 0 0 0,1 0-1 0 0,-1 0 1 0 0,0 0 0 0 0,1-2-1 0 0,18-17-38 0 0,-19 19 33 0 0,11-6-11 0 0,-11 6 11 0 0,0 1 0 0 0,1 0 0 0 0,-1 0 0 0 0,0 0 0 0 0,0 0-1 0 0,0 0 1 0 0,0 0 0 0 0,1 0 0 0 0,-1 0 0 0 0,0 0 0 0 0,0-1 0 0 0,0 1 0 0 0,1 0 0 0 0,-1 0 0 0 0,0 0-1 0 0,0 0 1 0 0,0 0 0 0 0,1 0 0 0 0,-1 0 0 0 0,0 0 0 0 0,0 1 0 0 0,0-1 0 0 0,1 0 0 0 0,-1 0 0 0 0,0 0-1 0 0,0 0 1 0 0,0 0 0 0 0,0 0 0 0 0,1 0 0 0 0,-1 0 0 0 0,0 0 0 0 0,0 1 0 0 0,0-1 0 0 0,0 0 0 0 0,1 0-1 0 0,-1 0 1 0 0,0 0 0 0 0,0 0 0 0 0,0 1 0 0 0,0-1 0 0 0,0 0 0 0 0,0 0 0 0 0,0 0 0 0 0,0 1 0 0 0,0-1-1 0 0,1 0 1 0 0,-1 0 0 0 0,0 0 0 0 0,0 1 0 0 0,0-1 0 0 0,0 0 0 0 0,0 0 0 0 0,0 0 0 0 0,0 1 0 0 0,0-1 0 0 0,0 0-1 0 0,0 0 1 0 0,-1 1 0 0 0,3 1-25 0 0,1 1 0 0 0,-1-1 0 0 0,0 0 0 0 0,1 1 0 0 0,0-1 0 0 0,-1 0 0 0 0,1 0 0 0 0,3 1 0 0 0,-6-3 32 0 0,1 0 0 0 0,-1 1-1 0 0,0-1 1 0 0,0 0 0 0 0,1 0 0 0 0,-1 0 0 0 0,0 1-1 0 0,0-1 1 0 0,1 0 0 0 0,-1 0 0 0 0,0 1-1 0 0,0-1 1 0 0,0 0 0 0 0,1 0 0 0 0,-1 1-1 0 0,0-1 1 0 0,0 0 0 0 0,0 1 0 0 0,0-1-1 0 0,0 0 1 0 0,0 1 0 0 0,0-1 0 0 0,0 0 0 0 0,0 1-1 0 0,0-1 1 0 0,0 0 0 0 0,0 1 0 0 0,0-1-1 0 0,0 0 1 0 0,0 1 0 0 0,0-1 0 0 0,0 0-1 0 0,0 1 1 0 0,0-1 0 0 0,0 0 0 0 0,0 1 0 0 0,-1-1-1 0 0,1 0 1 0 0,0 0 0 0 0,0 1 0 0 0,0-1-1 0 0,-1 0 1 0 0,1 0 0 0 0,0 1 0 0 0,0-1-1 0 0,-1 0 1 0 0,1 0 0 0 0,0 1 0 0 0,0-1-1 0 0,-1 0 1 0 0,1 0 0 0 0,0 0 0 0 0,-1 0 0 0 0,1 0-1 0 0,0 0 1 0 0,-1 1 0 0 0,1-1 0 0 0,0 0-1 0 0,-1 0 1 0 0,1 0 0 0 0,-1 0 0 0 0,-5 4 1129 0 0,5-4-1105 0 0,0 0 1 0 0,1-1-1 0 0,-1 1 1 0 0,0-1-1 0 0,1 1 1 0 0,-1-1-1 0 0,0 1 0 0 0,1-1 1 0 0,-1 0-1 0 0,0 1 1 0 0,1-1-1 0 0,-1 0 0 0 0,1 1 1 0 0,0-1-1 0 0,-1 0 1 0 0,1 0-1 0 0,-1 0 0 0 0,1 1 1 0 0,0-1-1 0 0,0 0 1 0 0,-1 0-1 0 0,1 0 1 0 0,0 0-1 0 0,0 1 0 0 0,0-1 1 0 0,0-1-1 0 0,-3-25-173 0 0,3 25 199 0 0,0 1-49 0 0,0 0-1 0 0,1 0 1 0 0,-1 0-1 0 0,0 1 1 0 0,0-1-1 0 0,1 0 1 0 0,-1 0-1 0 0,0 0 1 0 0,1 0-1 0 0,-1 0 0 0 0,0 1 1 0 0,1-1-1 0 0,-1 0 1 0 0,1 0-1 0 0,0 1 1 0 0,-1-1-1 0 0,1 0 1 0 0,0 1-1 0 0,-1-1 1 0 0,1 1-1 0 0,0-1 1 0 0,0 1-1 0 0,-1-1 1 0 0,1 1-1 0 0,0-1 1 0 0,0 1-1 0 0,0 0 1 0 0,0 0-1 0 0,0-1 1 0 0,6 1 397 0 0,-18 8 143 0 0,10-8-538 0 0,1 1 0 0 0,-1-1 0 0 0,1 0 0 0 0,-1 0 0 0 0,1 0 0 0 0,-1 0 0 0 0,1 1 0 0 0,-1-1 0 0 0,1 0 0 0 0,-1 0 0 0 0,1 1 0 0 0,-1-1 0 0 0,1 0 0 0 0,0 1 0 0 0,-1-1 0 0 0,1 1 0 0 0,-1-1 0 0 0,1 0 0 0 0,0 1 0 0 0,0-1 0 0 0,-1 1 0 0 0,1-1 0 0 0,0 1 0 0 0,0-1 0 0 0,-1 1 0 0 0,1-1 0 0 0,0 1 0 0 0,0-1 0 0 0,0 1 0 0 0,0 0 0 0 0,1 0-5 0 0,0 0 0 0 0,0 0-1 0 0,0 0 1 0 0,1 0 0 0 0,-1 0-1 0 0,0 0 1 0 0,1 0 0 0 0,-1-1 0 0 0,1 1-1 0 0,-1 0 1 0 0,1-1 0 0 0,-1 0-1 0 0,2 1 1 0 0,3 1 1 0 0,-1-1 0 0 0,0 1 0 0 0,0 0 0 0 0,-1 1 0 0 0,1-1 0 0 0,0 1 0 0 0,6 6 0 0 0,-1-3 12 0 0,2 4 53 0 0,-12-9-61 0 0,0 0 0 0 0,0-1 0 0 0,0 1 0 0 0,0 0 0 0 0,0-1 0 0 0,0 1 0 0 0,0 0 0 0 0,0-1 0 0 0,0 1 0 0 0,0 0 0 0 0,-1-1 0 0 0,1 1 0 0 0,0 0 1 0 0,0-1-1 0 0,-1 1 0 0 0,1-1 0 0 0,0 1 0 0 0,-1 0 0 0 0,1-1 0 0 0,0 1 0 0 0,-1-1 0 0 0,1 1 0 0 0,-1-1 0 0 0,1 0 0 0 0,-1 1 0 0 0,0 0 0 0 0,-2 2 15 0 0,-1 0-1 0 0,0 0 0 0 0,1-1 1 0 0,-1 1-1 0 0,-8 3 0 0 0,10-5-8 0 0,1-1 0 0 0,0 1 1 0 0,-1-1-1 0 0,1 1 0 0 0,0-1 0 0 0,-1 1 0 0 0,1-1 1 0 0,0 0-1 0 0,-1 0 0 0 0,1 0 0 0 0,-1 0 0 0 0,1 0 1 0 0,0 0-1 0 0,-1 0 0 0 0,1 0 0 0 0,-1 0 0 0 0,1 0 1 0 0,0-1-1 0 0,-1 1 0 0 0,1-1 0 0 0,0 1 0 0 0,-1-1 1 0 0,1 0-1 0 0,0 1 0 0 0,-2-2 0 0 0,3 2 69 0 0,1-8-37 0 0,-1 6-45 0 0,1 1 1 0 0,0-1-1 0 0,0 0 0 0 0,0 1 1 0 0,0-1-1 0 0,0 0 0 0 0,0 1 1 0 0,0-1-1 0 0,0 1 1 0 0,1 0-1 0 0,-1-1 0 0 0,1 1 1 0 0,-1 0-1 0 0,1 0 0 0 0,-1 0 1 0 0,1 0-1 0 0,0 0 0 0 0,-1 0 1 0 0,1 0-1 0 0,0 1 1 0 0,0-1-1 0 0,-1 0 0 0 0,1 1 1 0 0,0 0-1 0 0,0-1 0 0 0,0 1 1 0 0,0 0-1 0 0,3 0 1 0 0,-18 14 113 0 0,-20-4-170 0 0,32-10 64 0 0,0 0 0 0 0,0 1-1 0 0,1-1 1 0 0,-1 0 0 0 0,0 0-1 0 0,0 0 1 0 0,0 0 0 0 0,0 0-1 0 0,0 0 1 0 0,1 0 0 0 0,-1 0-1 0 0,0 0 1 0 0,0 0 0 0 0,0 0-1 0 0,0-1 1 0 0,1 1 0 0 0,-1 0 0 0 0,0 0-1 0 0,0-1 1 0 0,0 1 0 0 0,1-1-1 0 0,-1 1 1 0 0,0-1 0 0 0,1 1-1 0 0,-1-1 1 0 0,0 1 0 0 0,1-1-1 0 0,-1 0 1 0 0,1 1 0 0 0,-1-1-1 0 0,1 0 1 0 0,-1 1 0 0 0,1-1 0 0 0,-1 0-1 0 0,1 0 1 0 0,0 1 0 0 0,-1-2-1 0 0,-7-23-28 0 0,8 24 24 0 0,0 1 1 0 0,0-1 0 0 0,0 0-1 0 0,0 0 1 0 0,1 0 0 0 0,-1 0-1 0 0,0 0 1 0 0,1 1-1 0 0,-1-1 1 0 0,0 0 0 0 0,1 0-1 0 0,-1 0 1 0 0,1 1 0 0 0,0-1-1 0 0,-1 0 1 0 0,1 1-1 0 0,-1-1 1 0 0,1 1 0 0 0,0-1-1 0 0,0 0 1 0 0,-1 1-1 0 0,1 0 1 0 0,0-1 0 0 0,0 1-1 0 0,0-1 1 0 0,-1 1 0 0 0,1 0-1 0 0,1-1 1 0 0,23-5-36 0 0,-21 5 34 0 0,0 1-1 0 0,0-1 0 0 0,0 1 1 0 0,0 0-1 0 0,0 1 1 0 0,0-1-1 0 0,0 1 1 0 0,0 0-1 0 0,0 0 1 0 0,0 0-1 0 0,0 0 0 0 0,6 4 1 0 0,-8-4 1 0 0,-1 0 1 0 0,1 1-1 0 0,0 0 0 0 0,0-1 1 0 0,-1 1-1 0 0,1 0 1 0 0,-1 0-1 0 0,1 0 0 0 0,-1 0 1 0 0,0 0-1 0 0,0 0 0 0 0,0 0 1 0 0,0 0-1 0 0,0 1 1 0 0,0-1-1 0 0,-1 0 0 0 0,1 1 1 0 0,-1-1-1 0 0,0 0 1 0 0,1 1-1 0 0,-1-1 0 0 0,0 0 1 0 0,-1 5-1 0 0,0 7 8 0 0,-1-1-1 0 0,0 1 1 0 0,-1-1 0 0 0,-1 0-1 0 0,0 0 1 0 0,-7 17 0 0 0,-42 71 41 0 0,37-74-101 0 0,0-1 0 0 0,-34 38 0 0 0,33-45-2148 0 0,-35 29 0 0 0,27-27-1721 0 0</inkml:trace>
  <inkml:trace contextRef="#ctx0" brushRef="#br0" timeOffset="61404.39">21428 1671 3177 0 0,'-11'5'428'0'0,"-1"-1"1"0"0,-19 6 0 0 0,2-2-408 0 0,23-4-38 0 0,6-4 35 0 0,0 0 1 0 0,0 0-1 0 0,0 0 1 0 0,0 0-1 0 0,0 0 1 0 0,0 0 0 0 0,0-1-1 0 0,0 1 1 0 0,0 0-1 0 0,0 0 1 0 0,0 0-1 0 0,0 0 1 0 0,0 0-1 0 0,0 0 1 0 0,0 0-1 0 0,0 0 1 0 0,0 0-1 0 0,0 0 1 0 0,0 0 0 0 0,0 0-1 0 0,0 0 1 0 0,0 0-1 0 0,0 0 1 0 0,0 0-1 0 0,0-1 1 0 0,0 1-1 0 0,0 0 1 0 0,0 0-1 0 0,0 0 1 0 0,0 0-1 0 0,0 0 1 0 0,-1 0 0 0 0,1 0-1 0 0,0 0 1 0 0,0 0-1 0 0,0 0 1 0 0,0 0-1 0 0,0 0 1 0 0,0 0-1 0 0,0 0 1 0 0,0 0-1 0 0,0 0 1 0 0,0 0-1 0 0,0-2 61 0 0,0-1 0 0 0,1 1 0 0 0,0-1 0 0 0,-1 1 0 0 0,1-1 0 0 0,0 1 0 0 0,0 0 0 0 0,0-1 0 0 0,1 1 0 0 0,-1 0 0 0 0,1 0 0 0 0,-1 0 0 0 0,1 0 0 0 0,-1 0 0 0 0,1 0 0 0 0,0 0 0 0 0,0 1 0 0 0,0-1 0 0 0,0 1-1 0 0,0-1 1 0 0,0 1 0 0 0,1 0 0 0 0,-1 0 0 0 0,4-2 0 0 0,12-10 149 0 0,-10 5-260 0 0,0 0 179 0 0,-14 9 208 0 0,-7 2-383 0 0,0-1 167 0 0,-33 2 300 0 0,44-4-403 0 0,-1 0-1 0 0,1-1 0 0 0,-1 1 0 0 0,1 0 1 0 0,-1-1-1 0 0,1 1 0 0 0,-1-1 0 0 0,1 0 1 0 0,0 0-1 0 0,-1 0 0 0 0,1 0 0 0 0,0 0 1 0 0,-4-3-1 0 0,6 4-29 0 0,0-1-1 0 0,0 1 1 0 0,0 0-1 0 0,0 0 1 0 0,0 0-1 0 0,0-1 1 0 0,0 1 0 0 0,0 0-1 0 0,0-1 1 0 0,0 1-1 0 0,0 0 1 0 0,0 0-1 0 0,0-1 1 0 0,0 1 0 0 0,0 0-1 0 0,0 0 1 0 0,0-1-1 0 0,0 1 1 0 0,0 0-1 0 0,0 0 1 0 0,0-1 0 0 0,0 1-1 0 0,0 0 1 0 0,0 0-1 0 0,0-1 1 0 0,1 1-1 0 0,-1 0 1 0 0,0 0 0 0 0,0 0-1 0 0,0-1 1 0 0,0 1-1 0 0,1 0 1 0 0,-1 0 0 0 0,0 0-1 0 0,0-1 1 0 0,1 1-1 0 0,-1 0 1 0 0,0 0-1 0 0,0 0 1 0 0,1 0 0 0 0,-1 0-1 0 0,0 0 1 0 0,0 0-1 0 0,1 0 1 0 0,-1 0-1 0 0,0 0 1 0 0,1 0 0 0 0,16-7-47 0 0,-14 6 97 0 0,33-9 115 0 0,-34 9-124 0 0,0 1 1 0 0,-1 0 0 0 0,1-1 0 0 0,0 1 0 0 0,0 0 0 0 0,0 0 0 0 0,0 0-1 0 0,-1 1 1 0 0,1-1 0 0 0,0 0 0 0 0,0 1 0 0 0,0-1 0 0 0,-1 1 0 0 0,1 0-1 0 0,0-1 1 0 0,-1 1 0 0 0,1 0 0 0 0,1 2 321 0 0,16 9-29 0 0,-11-7-309 0 0,-7-5-26 0 0,0 0 0 0 0,0 1 0 0 0,0 0 0 0 0,0-1 0 0 0,0 1 0 0 0,0-1 0 0 0,0 1-1 0 0,0 0 1 0 0,0 0 0 0 0,0 0 0 0 0,-1-1 0 0 0,1 1 0 0 0,0 0 0 0 0,0 0 0 0 0,-1 0 0 0 0,1 0 0 0 0,-1 0 0 0 0,1 0 0 0 0,0 2 0 0 0,-1-2 84 0 0,-7 0 64 0 0,6-1-131 0 0,-24 6-41 0 0,24-6 34 0 0,1 1 0 0 0,-1-1 0 0 0,0 0 0 0 0,1 0 0 0 0,-1 0 0 0 0,1 0 0 0 0,-1 0 0 0 0,0 0 1 0 0,1 0-1 0 0,-1-1 0 0 0,0 1 0 0 0,1 0 0 0 0,-1 0 0 0 0,1 0 0 0 0,-1-1 0 0 0,0 1 0 0 0,1 0 1 0 0,-1-1-1 0 0,1 1 0 0 0,-1 0 0 0 0,1-1 0 0 0,-1 1 0 0 0,1-1 0 0 0,-1 1 0 0 0,1 0 0 0 0,0-1 0 0 0,-1 1 1 0 0,1-1-1 0 0,0 0 0 0 0,-1 1 0 0 0,1-1 0 0 0,0 1 0 0 0,0-1 0 0 0,-1 1 0 0 0,1-1 0 0 0,0 0 1 0 0,0 1-1 0 0,0-1 0 0 0,0 0 0 0 0,0 1 0 0 0,0-1 0 0 0,0 0 0 0 0,0 1 0 0 0,0-1 0 0 0,0 1 0 0 0,0-2 1 0 0,1-1-15 0 0,-1 0 1 0 0,1 0-1 0 0,0 0 1 0 0,0 0-1 0 0,0 0 1 0 0,0 0-1 0 0,0 0 1 0 0,1 0-1 0 0,-1 0 1 0 0,1 1-1 0 0,0-1 1 0 0,0 1-1 0 0,0-1 0 0 0,0 1 1 0 0,0 0-1 0 0,1 0 1 0 0,-1 0-1 0 0,1 0 1 0 0,-1 0-1 0 0,1 0 1 0 0,0 1-1 0 0,-1-1 1 0 0,1 1-1 0 0,4-2 1 0 0,-3 2 14 0 0,1 1 0 0 0,-1-1 0 0 0,0 0 0 0 0,1 1 0 0 0,-1 0 0 0 0,1 0 0 0 0,-1 1 1 0 0,0-1-1 0 0,1 1 0 0 0,-1 0 0 0 0,6 2 0 0 0,-9-3-21 0 0,1 1-1 0 0,-1-1 1 0 0,0 1 0 0 0,1 0 0 0 0,-1 0-1 0 0,0 0 1 0 0,1 0 0 0 0,-1 0 0 0 0,0 0-1 0 0,0 0 1 0 0,0 0 0 0 0,0 0 0 0 0,0 0-1 0 0,0 1 1 0 0,0-1 0 0 0,-1 0 0 0 0,1 1-1 0 0,0-1 1 0 0,-1 0 0 0 0,1 1 0 0 0,-1-1-1 0 0,1 1 1 0 0,-1-1 0 0 0,0 1 0 0 0,1-1-1 0 0,-1 1 1 0 0,0 0 0 0 0,0-1 0 0 0,0 1-1 0 0,0-1 1 0 0,-1 1 0 0 0,1-1 0 0 0,0 1-1 0 0,-1-1 1 0 0,1 1 0 0 0,-1 1 0 0 0,-2 5 12 0 0,-1 1 0 0 0,0-1 1 0 0,0 0-1 0 0,0 0 0 0 0,-1-1 1 0 0,-1 1-1 0 0,1-1 0 0 0,-1 0 1 0 0,0-1-1 0 0,0 1 0 0 0,-13 8 1 0 0,-3 2-18 0 0,0-1 1 0 0,-38 19 0 0 0,-41 16-2209 0 0,65-30 43 0 0</inkml:trace>
  <inkml:trace contextRef="#ctx0" brushRef="#br0" timeOffset="63019.93">12310 6096 4337 0 0,'0'0'1960'0'0,"-2"14"-1006"0"0,20 36-65 0 0,2-1 0 0 0,45 81 0 0 0,-37-81-648 0 0,51 86 6 0 0,-32-58-105 0 0,19 30 15 0 0,4 8-728 0 0,-29-37-3578 0 0,-36-65 1557 0 0</inkml:trace>
  <inkml:trace contextRef="#ctx0" brushRef="#br0" timeOffset="63508.08">12392 6818 11378 0 0,'0'-6'30'0'0,"0"4"-28"0"0,0 1-1 0 0,0-1 1 0 0,0 0-1 0 0,0 0 1 0 0,0 0 0 0 0,0 1-1 0 0,1-1 1 0 0,-1 0-1 0 0,0 0 1 0 0,1 1-1 0 0,-1-1 1 0 0,1 0 0 0 0,0 1-1 0 0,1-4 1 0 0,2 1 10 0 0,-2 1-32 0 0,0 0 1 0 0,0 0 0 0 0,0 1-1 0 0,0-1 1 0 0,1 1 0 0 0,-1 0-1 0 0,1-1 1 0 0,0 1 0 0 0,3-2-1 0 0,152-95-69 0 0,50-50 161 0 0,-146 105-84 0 0,-27 20 31 0 0,31-28 1 0 0,-39 30-26 0 0,-16 13 40 0 0,0 0 0 0 0,17-21 0 0 0,-25 27-21 0 0,0-1 0 0 0,-1 0 1 0 0,1 0-1 0 0,-1 0 0 0 0,0 0 1 0 0,0 0-1 0 0,-1 0 0 0 0,1-1 1 0 0,-1 1-1 0 0,0-1 0 0 0,0 1 1 0 0,0-1-1 0 0,0-4 0 0 0,-1 6-6 0 0,0 0-1 0 0,0 0 1 0 0,-1 0-1 0 0,1 0 1 0 0,0 0 0 0 0,-1 1-1 0 0,0-1 1 0 0,0 0-1 0 0,0 0 1 0 0,0 1-1 0 0,0-1 1 0 0,0 0-1 0 0,-1 1 1 0 0,1-1-1 0 0,-1 1 1 0 0,1 0-1 0 0,-1-1 1 0 0,-4-2-1 0 0,2 1 2 0 0,0 1 1 0 0,0 0-1 0 0,-1 1 0 0 0,1-1 0 0 0,-1 1 0 0 0,1 0 1 0 0,-1 0-1 0 0,0 0 0 0 0,0 1 0 0 0,-5-1 0 0 0,0 0 11 0 0,1 0 0 0 0,-1 1 0 0 0,0 1 0 0 0,1 0 0 0 0,-1 0 0 0 0,0 1-1 0 0,1 0 1 0 0,-1 1 0 0 0,0 0 0 0 0,-16 6 0 0 0,20-6-16 0 0,1 1 1 0 0,0 0-1 0 0,1 0 0 0 0,-1 0 1 0 0,0 0-1 0 0,1 1 0 0 0,0 0 1 0 0,0-1-1 0 0,0 2 0 0 0,0-1 1 0 0,0 0-1 0 0,1 1 1 0 0,0 0-1 0 0,0 0 0 0 0,0 0 1 0 0,1 0-1 0 0,0 0 0 0 0,0 0 1 0 0,0 1-1 0 0,0-1 0 0 0,1 1 1 0 0,0-1-1 0 0,0 1 1 0 0,0 0-1 0 0,1-1 0 0 0,0 9 1 0 0,0-8-8 0 0,-1 1 1 0 0,1-1-1 0 0,1 0 1 0 0,-1 0-1 0 0,1 0 1 0 0,0 0-1 0 0,1 0 1 0 0,-1 0-1 0 0,1 0 1 0 0,0 0-1 0 0,1 0 1 0 0,-1-1-1 0 0,1 1 1 0 0,0-1-1 0 0,1 0 1 0 0,-1 0-1 0 0,1 0 1 0 0,0 0-1 0 0,0-1 1 0 0,0 0-1 0 0,1 1 1 0 0,0-1-1 0 0,0-1 1 0 0,0 1-1 0 0,7 3 1 0 0,-2-2 30 0 0,1 0 1 0 0,0 0 0 0 0,0-1-1 0 0,0-1 1 0 0,0 0-1 0 0,1 0 1 0 0,-1-1-1 0 0,1-1 1 0 0,0 0 0 0 0,-1 0-1 0 0,1-1 1 0 0,0-1-1 0 0,-1 0 1 0 0,19-4-1 0 0,14-5 100 0 0,-1-2 0 0 0,60-26 0 0 0,-76 28-126 0 0,16-7 20 0 0,0 2-284 0 0,0-3-1 0 0,54-30 0 0 0,-78 36-380 0 0,-2 2-480 0 0,-2 0 0 0 0,1 0-1 0 0,-1-1 1 0 0,26-26 0 0 0,-22 15-663 0 0</inkml:trace>
  <inkml:trace contextRef="#ctx0" brushRef="#br0" timeOffset="63687.84">13784 5822 6009 0 0,'-8'-30'3396'0'0,"8"38"-3063"0"0,0-1 0 0 0,-1 0 0 0 0,-3 13 0 0 0,-1 8-54 0 0,-2 56-146 0 0,-10 93 360 0 0,10-133-3285 0 0,-23 83-1 0 0,22-100 833 0 0</inkml:trace>
  <inkml:trace contextRef="#ctx0" brushRef="#br0" timeOffset="63957.64">13428 5891 15371 0 0,'17'2'-99'0'0,"0"0"0"0"0,0 1 0 0 0,0 1 0 0 0,-1 1 0 0 0,0 1 0 0 0,1 0 0 0 0,15 9 0 0 0,9 2 70 0 0,292 115-1856 0 0,-328-130 1691 0 0,0 0-1 0 0,0 0 1 0 0,1 0-1 0 0,-1-1 1 0 0,0 0-1 0 0,0 0 1 0 0,1 0-1 0 0,-1 0 1 0 0,7-1-1 0 0,-9-1 29 0 0,0 1 0 0 0,0-1 1 0 0,0 0-1 0 0,0 0 0 0 0,0 0 0 0 0,0 0 1 0 0,0-1-1 0 0,0 1 0 0 0,-1-1 0 0 0,1 0 0 0 0,0 0 1 0 0,-1 0-1 0 0,1 0 0 0 0,-1 0 0 0 0,0 0 0 0 0,3-5 1 0 0,8-7-1776 0 0</inkml:trace>
  <inkml:trace contextRef="#ctx0" brushRef="#br0" timeOffset="64166.01">14105 5334 9794 0 0,'-7'-10'2738'0'0,"5"7"-2579"0"0,0 0-1 0 0,0-1 1 0 0,1 1-1 0 0,-1 0 1 0 0,1-1-1 0 0,-1 1 1 0 0,1-1 0 0 0,0 1-1 0 0,-1-6 1 0 0,2 9-203 0 0,2 1-368 0 0,2 1 338 0 0,-1 1 0 0 0,1 0 1 0 0,-1 0-1 0 0,0 1 0 0 0,0-1 1 0 0,0 1-1 0 0,0-1 1 0 0,3 7-1 0 0,19 39-43 0 0,-8-14 26 0 0,19 28-440 0 0,1-2 0 0 0,87 107 0 0 0,-79-114-2656 0 0,-28-28 857 0 0</inkml:trace>
  <inkml:trace contextRef="#ctx0" brushRef="#br0" timeOffset="65906.53">15409 5786 3417 0 0,'7'0'5672'0'0,"-2"0"-5612"0"0,-1 0-1 0 0,1-1 1 0 0,-1 1 0 0 0,0-1-1 0 0,1 0 1 0 0,-1 0 0 0 0,0 0-1 0 0,5-2 1 0 0,-7 2-8 0 0,-1 0 0 0 0,1 0-1 0 0,-1-1 1 0 0,0 1 0 0 0,1 0 0 0 0,-1-1-1 0 0,0 1 1 0 0,0 0 0 0 0,1-1 0 0 0,-1 0-1 0 0,-1 1 1 0 0,1-1 0 0 0,0 1 0 0 0,0-1-1 0 0,0 0 1 0 0,-1 0 0 0 0,1-2 0 0 0,5-11 924 0 0,-7 14-478 0 0,-19 6-602 0 0,11-9 211 0 0,8 3-99 0 0,1 1-1 0 0,0-1 1 0 0,-1 1 0 0 0,1 0 0 0 0,-1-1 0 0 0,1 1 0 0 0,-1 0 0 0 0,1 0 0 0 0,-1-1 0 0 0,1 1 0 0 0,-1 0 0 0 0,1 0 0 0 0,-1 0 0 0 0,1-1 0 0 0,-1 1 0 0 0,1 0-1 0 0,-1 0 1 0 0,0 0 0 0 0,0 0 0 0 0,0 0 150 0 0,3-36-172 0 0,0 29 30 0 0,0 0 0 0 0,-1-1 0 0 0,1 1 0 0 0,-2-1 0 0 0,1-13 0 0 0,-1 19-12 0 0,0 1 1 0 0,1 0-1 0 0,-1 0 0 0 0,0 0 0 0 0,0 0 0 0 0,1 0 0 0 0,-1-1 0 0 0,0 1 0 0 0,1 0 0 0 0,-1 0 0 0 0,1 0 1 0 0,0 0-1 0 0,-1 0 0 0 0,1 0 0 0 0,0 0 0 0 0,1-1 0 0 0,7-14 298 0 0,-9 16-268 0 0,1-1-1 0 0,-1 1 0 0 0,0-1 0 0 0,0 1 0 0 0,1-1 0 0 0,-1 1 0 0 0,0 0 1 0 0,0-1-1 0 0,1 1 0 0 0,-1 0 0 0 0,1-1 0 0 0,-1 1 0 0 0,0 0 1 0 0,1-1-1 0 0,-1 1 0 0 0,1 0 0 0 0,-1 0 0 0 0,1-1 0 0 0,-1 1 1 0 0,1 0-1 0 0,-1 0 0 0 0,0 0 0 0 0,1 0 0 0 0,-1 0 0 0 0,1 0 0 0 0,-1 0 1 0 0,1 0-1 0 0,-1 0 0 0 0,1 0 0 0 0,-1 0 0 0 0,1 0 0 0 0,-1 0 1 0 0,1 0-1 0 0,-1 0 0 0 0,1 0 0 0 0,-1 0 0 0 0,1 1 0 0 0,-1-1 1 0 0,1 0-1 0 0,-1 0 0 0 0,1 1 0 0 0,20 10 4 0 0,-13-6 13 0 0,0 0 1 0 0,-1 1-1 0 0,0 0 0 0 0,0 0 1 0 0,0 1-1 0 0,-1-1 0 0 0,0 1 1 0 0,0 1-1 0 0,-1-1 0 0 0,8 15 1 0 0,-11-17-51 0 0,0 1 1 0 0,0 0 0 0 0,0 0 0 0 0,-1 0 0 0 0,1 0-1 0 0,-2 0 1 0 0,1 0 0 0 0,-1 0 0 0 0,1 0 0 0 0,-2 0-1 0 0,1 1 1 0 0,-1-1 0 0 0,0 0 0 0 0,0 0 0 0 0,0 0 0 0 0,-1 0-1 0 0,-3 7 1 0 0,-3 3-710 0 0,0-1 1 0 0,-1 0-1 0 0,0 0 0 0 0,-1-1 0 0 0,-20 22 0 0 0,-2-2-2215 0 0</inkml:trace>
  <inkml:trace contextRef="#ctx0" brushRef="#br0" timeOffset="72426.25">11667 8966 3033 0 0,'-2'-2'770'0'0,"0"0"1"0"0,0-1-1 0 0,0 1 1 0 0,0-1-1 0 0,0 0 1 0 0,1 0-1 0 0,-3-5 1 0 0,3 7 75 0 0,3 5-219 0 0,1 7-200 0 0,25 83-441 0 0,-14-43 26 0 0,22 53 1 0 0,-23-71 59 0 0,-8-18-47 0 0,1-1-1 0 0,0 0 1 0 0,13 22-1 0 0,-18-35-13 0 0,0 0 0 0 0,0 1-1 0 0,0-1 1 0 0,0 0 0 0 0,0 0-1 0 0,0 0 1 0 0,1 0 0 0 0,-1 0-1 0 0,0 0 1 0 0,1 0 0 0 0,-1 0-1 0 0,0 0 1 0 0,1-1 0 0 0,-1 1-1 0 0,1 0 1 0 0,-1-1 0 0 0,1 0-1 0 0,-1 1 1 0 0,1-1 0 0 0,0 0-1 0 0,-1 0 1 0 0,3 0 0 0 0,0 0 11 0 0,-1-1 0 0 0,0 1 0 0 0,0-1 0 0 0,1 0 0 0 0,-1 0 0 0 0,0-1 0 0 0,0 1 0 0 0,0-1 0 0 0,0 1 0 0 0,3-4 0 0 0,3-2 1 0 0,0 0 0 0 0,-1-1-1 0 0,0 0 1 0 0,0-1 0 0 0,9-13 0 0 0,-3 0 60 0 0,-2 1 1 0 0,0-2-1 0 0,-1 0 0 0 0,15-47 1 0 0,-23 64-52 0 0,-1 1 0 0 0,1 0 1 0 0,0 0-1 0 0,0 0 0 0 0,1 0 0 0 0,-1 1 1 0 0,1 0-1 0 0,5-5 0 0 0,1-2 206 0 0,-9 10-221 0 0,0 0-1 0 0,0 1 0 0 0,-1-1 1 0 0,1 1-1 0 0,0-1 1 0 0,0 1-1 0 0,0-1 1 0 0,0 1-1 0 0,0 0 1 0 0,0 0-1 0 0,0-1 0 0 0,0 1 1 0 0,0 0-1 0 0,0 0 1 0 0,1 0-1 0 0,-1 0 1 0 0,0 0-1 0 0,0 0 1 0 0,0 1-1 0 0,0-1 0 0 0,0 0 1 0 0,0 0-1 0 0,0 1 1 0 0,0-1-1 0 0,0 0 1 0 0,0 1-1 0 0,0 0 1 0 0,-1-1-1 0 0,1 1 0 0 0,0-1 1 0 0,0 1-1 0 0,1 1 1 0 0,29 26-6 0 0,-27-25 17 0 0,11 15-13 0 0,18 23 0 0 0,-21-24-2 0 0,1 0 0 0 0,18 16 0 0 0,38 41-4330 0 0,-56-63 2096 0 0</inkml:trace>
  <inkml:trace contextRef="#ctx0" brushRef="#br0" timeOffset="72938.42">11964 8497 10994 0 0,'-45'-4'-257'0'0,"1"-1"155"0"0,-60 2 0 0 0,89 4 99 0 0,-1 1 0 0 0,1 0-1 0 0,-1 1 1 0 0,1 1 0 0 0,0 0 0 0 0,0 1 0 0 0,-22 11 0 0 0,14-4-11 0 0,0 1 0 0 0,0 1 0 0 0,1 1 1 0 0,1 1-1 0 0,1 1 0 0 0,-36 38 1 0 0,43-40-8 0 0,1 0 0 0 0,1 2 0 0 0,0-1 0 0 0,1 1 0 0 0,1 1 0 0 0,1 0 0 0 0,0 0 0 0 0,1 0 0 0 0,1 1 0 0 0,-4 22 0 0 0,3 5-8 0 0,1 0 1 0 0,2 1 0 0 0,4 60-1 0 0,23 139 76 0 0,-13-192-31 0 0,2-1 0 0 0,2 0 0 0 0,2-1 0 0 0,3 0 0 0 0,48 91 0 0 0,-53-117 7 0 0,1-1 0 0 0,2 0 0 0 0,0-1 0 0 0,2-1 0 0 0,0-1 0 0 0,36 31 0 0 0,-42-41 3 0 0,1-1 0 0 0,1-1 0 0 0,0 0 0 0 0,0-1 0 0 0,1-1-1 0 0,0 0 1 0 0,0-1 0 0 0,1-1 0 0 0,0 0 0 0 0,0-1 0 0 0,1-1 0 0 0,17 1 0 0 0,-9-3-1 0 0,0-2 0 0 0,-1-2 0 0 0,1 0 0 0 0,0-1 0 0 0,-1-2 0 0 0,0 0 1 0 0,0-2-1 0 0,0-1 0 0 0,-1-1 0 0 0,0-1 0 0 0,-1-1 0 0 0,29-18 0 0 0,-4-2 75 0 0,-2-2 0 0 0,-1-3 0 0 0,-1-1 0 0 0,57-64 0 0 0,-74 71 93 0 0,-2-2 0 0 0,-1-1 0 0 0,-2-1-1 0 0,-1 0 1 0 0,22-52 0 0 0,-20 32 73 0 0,-2-1 1 0 0,-3-1-1 0 0,13-63 0 0 0,-22 70-76 0 0,-1-1 0 0 0,-3 0 0 0 0,-2 0 0 0 0,-5-87 0 0 0,-1 109-68 0 0,0-1 0 0 0,-2 1 0 0 0,-1 0 0 0 0,-1 0-1 0 0,-2 1 1 0 0,0 0 0 0 0,-2 0 0 0 0,-1 1 0 0 0,-26-42 0 0 0,26 51-111 0 0,-1 1 1 0 0,-1 0-1 0 0,-1 1 0 0 0,0 1 1 0 0,0 0-1 0 0,-2 1 1 0 0,1 0-1 0 0,-2 2 1 0 0,1 0-1 0 0,-25-10 0 0 0,16 9-78 0 0,-1 2-1 0 0,-1 1 0 0 0,0 1 1 0 0,0 1-1 0 0,0 1 0 0 0,-51-2 1 0 0,68 8-19 0 0,0 0 0 0 0,0 0 0 0 0,0 1 0 0 0,0 1 0 0 0,0 0 0 0 0,-20 6 1 0 0,27-6-251 0 0,-1 0 1 0 0,0 0 0 0 0,0 0-1 0 0,1 1 1 0 0,-1-1 0 0 0,1 1-1 0 0,0 0 1 0 0,0 1 0 0 0,0-1-1 0 0,0 1 1 0 0,0-1 0 0 0,1 1 0 0 0,-1 0-1 0 0,1 1 1 0 0,0-1 0 0 0,-3 8-1 0 0,1 4-2946 0 0</inkml:trace>
  <inkml:trace contextRef="#ctx0" brushRef="#br0" timeOffset="73344.08">13569 7755 6249 0 0,'-1'-1'265'0'0,"0"0"0"0"0,0 1-1 0 0,0-1 1 0 0,-1 1 0 0 0,1-1 0 0 0,0 0-1 0 0,0 1 1 0 0,0 0 0 0 0,0-1-1 0 0,0 1 1 0 0,-1 0 0 0 0,1 0-1 0 0,0 0 1 0 0,0-1 0 0 0,0 1-1 0 0,-1 1 1 0 0,1-1 0 0 0,-2 0 0 0 0,2 1-217 0 0,1-1 1 0 0,-1 0 0 0 0,1 1-1 0 0,0-1 1 0 0,-1 1 0 0 0,1-1 0 0 0,-1 1-1 0 0,1 0 1 0 0,0-1 0 0 0,-1 1 0 0 0,1-1-1 0 0,0 1 1 0 0,-1 0 0 0 0,1-1 0 0 0,0 1-1 0 0,0 0 1 0 0,0-1 0 0 0,0 1-1 0 0,0 0 1 0 0,-1-1 0 0 0,1 1 0 0 0,0 0-1 0 0,1 1 1 0 0,0 6-378 0 0,0 1 0 0 0,1 0 1 0 0,5 17-1 0 0,-4-15 821 0 0,23 66-602 0 0,3 0 0 0 0,47 88 0 0 0,-60-132 120 0 0,71 138 185 0 0,23 47-779 0 0,-101-197-313 0 0,-2 1 0 0 0,0 0 0 0 0,4 24 0 0 0,-6-14-1094 0 0</inkml:trace>
  <inkml:trace contextRef="#ctx0" brushRef="#br0" timeOffset="73658.47">13352 8592 14771 0 0,'2'-3'1'0'0,"-1"1"-1"0"0,1 0 1 0 0,-1-1 0 0 0,0 0-1 0 0,1 1 1 0 0,-1-1-1 0 0,0 0 1 0 0,-1 0 0 0 0,1 0-1 0 0,0-4 1 0 0,0 4-17 0 0,0-1 1 0 0,-1 1 0 0 0,1-1 0 0 0,1 1-1 0 0,-1-1 1 0 0,1 1 0 0 0,-1-1 0 0 0,3-2-1 0 0,-1 2-18 0 0,1 0 0 0 0,0 0 0 0 0,0 1 0 0 0,0 0 0 0 0,5-4-1 0 0,14-11-117 0 0,1-2-13 0 0,50-33 0 0 0,-3 3 72 0 0,182-160 60 0 0,-206 179 15 0 0,-38 26 16 0 0,1-1 0 0 0,-1 1 0 0 0,0-2 0 0 0,11-10 0 0 0,-30 17-147 0 0,7-1-100 0 0,0 1 1 0 0,0 0 0 0 0,1 0-1 0 0,-1 0 1 0 0,0 1 0 0 0,0-1-1 0 0,0 0 1 0 0,0 1 0 0 0,1 0-1 0 0,-1 0 1 0 0,0 0 0 0 0,1 0-1 0 0,-1 0 1 0 0,1 1 0 0 0,-1-1-1 0 0,1 1 1 0 0,-1-1 0 0 0,-1 3-1 0 0,-2 0-745 0 0,0 0 1 0 0,0 0-1 0 0,0-1 0 0 0,-8 2 0 0 0,1 0-968 0 0</inkml:trace>
  <inkml:trace contextRef="#ctx0" brushRef="#br0" timeOffset="74276.11">14185 8168 6145 0 0,'0'0'33'0'0,"0"0"0"0"0,0 1-1 0 0,0-1 1 0 0,0 1 0 0 0,0-1-1 0 0,0 0 1 0 0,0 1 0 0 0,0-1-1 0 0,0 0 1 0 0,0 1 0 0 0,0-1-1 0 0,0 1 1 0 0,0-1 0 0 0,1 0-1 0 0,-1 1 1 0 0,0-1 0 0 0,0 0-1 0 0,0 1 1 0 0,1-1 0 0 0,-1 0-1 0 0,0 1 1 0 0,0-1-1 0 0,1 0 1 0 0,-1 0 0 0 0,0 1-1 0 0,0-1 1 0 0,1 0 0 0 0,-1 0-1 0 0,0 0 1 0 0,1 1 0 0 0,-1-1-1 0 0,1 0 1 0 0,13-1 307 0 0,0-2-303 0 0,-8 3-23 0 0,-1-1-1 0 0,1-1 0 0 0,-1 1 1 0 0,1-1-1 0 0,-1 0 1 0 0,0 0-1 0 0,0-1 0 0 0,0 1 1 0 0,0-1-1 0 0,-1 0 1 0 0,1 0-1 0 0,6-7 0 0 0,6-5 56 0 0,25-33 0 0 0,-24 28 107 0 0,-13 14-120 0 0,-1 0 0 0 0,1 0-1 0 0,-1-1 1 0 0,0 0-1 0 0,0 1 1 0 0,-1-1 0 0 0,0 0-1 0 0,0-1 1 0 0,-1 1-1 0 0,0 0 1 0 0,0-1-1 0 0,-1 1 1 0 0,0-1 0 0 0,0 0-1 0 0,0 1 1 0 0,-1-1-1 0 0,0 0 1 0 0,-2-8 0 0 0,-3-5 227 0 0,4 15-177 0 0,0 0 1 0 0,-1-1-1 0 0,0 1 1 0 0,-5-10-1 0 0,6 13-89 0 0,-1 1 0 0 0,1-1 0 0 0,-1 1 0 0 0,0 0-1 0 0,0 0 1 0 0,0 0 0 0 0,0 0 0 0 0,-1 0 0 0 0,1 1-1 0 0,0-1 1 0 0,-1 0 0 0 0,1 1 0 0 0,-6-2 0 0 0,1 0-13 0 0,1 1 0 0 0,-1 0 0 0 0,0 1 0 0 0,1-1 1 0 0,-1 2-1 0 0,0-1 0 0 0,0 1 0 0 0,0 0 0 0 0,0 0 1 0 0,1 0-1 0 0,-10 3 0 0 0,6-1-6 0 0,-1 1 0 0 0,1 0 0 0 0,0 1 0 0 0,0 0 0 0 0,0 1 0 0 0,1 0 0 0 0,-10 7 0 0 0,11-7 9 0 0,0 0-1 0 0,0 1 1 0 0,1 0-1 0 0,0 0 1 0 0,0 1-1 0 0,1 0 0 0 0,0 1 1 0 0,0-1-1 0 0,0 1 1 0 0,1 0-1 0 0,1 0 1 0 0,-1 1-1 0 0,1-1 0 0 0,0 1 1 0 0,1 0-1 0 0,0 0 1 0 0,-3 19-1 0 0,5-17 74 0 0,1 0 0 0 0,0 1-1 0 0,1-1 1 0 0,0 0 0 0 0,1 0 0 0 0,0 0 0 0 0,0 0-1 0 0,2 0 1 0 0,-1 0 0 0 0,1 0 0 0 0,10 17-1 0 0,-10-20-28 0 0,1-1 0 0 0,0 0 0 0 0,1 0 0 0 0,-1 0 1 0 0,1 0-1 0 0,1-1 0 0 0,-1 0 0 0 0,1 0 0 0 0,0-1 0 0 0,0 0 0 0 0,1 0 0 0 0,0-1 0 0 0,0 0 0 0 0,0 0 0 0 0,11 3 0 0 0,-17-6-43 0 0,23 7 100 0 0,40 8 0 0 0,-56-15-115 0 0,0 0 0 0 0,0-1 1 0 0,1 0-1 0 0,-1 0 0 0 0,0-1 0 0 0,0 0 0 0 0,0 0 0 0 0,11-4 1 0 0,-7 1-405 0 0,0 0 1 0 0,0-1 0 0 0,-1-1-1 0 0,1 0 1 0 0,-1 0 0 0 0,-1-1-1 0 0,1-1 1 0 0,14-12 0 0 0,-6-2-1539 0 0</inkml:trace>
  <inkml:trace contextRef="#ctx0" brushRef="#br0" timeOffset="74486.11">14736 7584 11162 0 0,'-1'-1'10'0'0,"1"1"0"0"0,0-1 0 0 0,-1 0 0 0 0,1 1 0 0 0,-1-1 0 0 0,1 0 0 0 0,-1 1 0 0 0,0-1 0 0 0,1 1 0 0 0,-1-1 0 0 0,0 1 0 0 0,1 0 0 0 0,-1-1 0 0 0,0 1 0 0 0,1-1 0 0 0,-1 1 0 0 0,0 0 0 0 0,0 0 0 0 0,1-1 0 0 0,-1 1 0 0 0,0 0 0 0 0,0 0 0 0 0,0 0 0 0 0,1 0 0 0 0,-1 0 0 0 0,0 0 0 0 0,0 0 0 0 0,0 0 0 0 0,1 0 0 0 0,-1 1 0 0 0,0-1 0 0 0,0 0 0 0 0,1 0 0 0 0,-1 1 0 0 0,0-1 0 0 0,0 0 0 0 0,1 1 0 0 0,-1-1 0 0 0,0 1 0 0 0,1-1 0 0 0,-1 1 0 0 0,1-1 0 0 0,-1 1 0 0 0,1-1 0 0 0,-1 1 0 0 0,1 0 0 0 0,-1-1 0 0 0,1 1 0 0 0,-1 0 0 0 0,1 0 0 0 0,0-1 0 0 0,-1 1 0 0 0,1 0 0 0 0,0 0 0 0 0,0-1 0 0 0,-1 1 0 0 0,1 0 0 0 0,0 1 0 0 0,-3 8-63 0 0,1 1 0 0 0,0 0 0 0 0,-1 16 0 0 0,2-18 57 0 0,-4 80-85 0 0,7 134 0 0 0,2-108-2981 0 0,-3-87 1023 0 0</inkml:trace>
  <inkml:trace contextRef="#ctx0" brushRef="#br0" timeOffset="74679.5">14579 7779 12579 0 0,'16'5'43'0'0,"-2"1"0"0"0,1 0 0 0 0,-1 2 1 0 0,0 0-1 0 0,21 15 0 0 0,30 16-36 0 0,-32-23-366 0 0,1-2-1 0 0,51 13 0 0 0,20-3-5805 0 0,-84-21 3485 0 0</inkml:trace>
  <inkml:trace contextRef="#ctx0" brushRef="#br0" timeOffset="74940.09">15015 6968 15235 0 0,'1'0'-45'0'0,"1"0"-1"0"0,-1 1 1 0 0,0-1-1 0 0,1 0 1 0 0,-1 1-1 0 0,0 0 1 0 0,0-1-1 0 0,1 1 1 0 0,-1 0 0 0 0,0-1-1 0 0,0 1 1 0 0,0 0-1 0 0,0 0 1 0 0,0 0-1 0 0,0 0 1 0 0,0 0-1 0 0,0 0 1 0 0,0 1-1 0 0,-1-1 1 0 0,2 1-1 0 0,15 32-213 0 0,-12-21 218 0 0,115 251-65 0 0,-36-113-828 0 0,-9-21-2844 0 0,-59-97 2889 0 0,29 61-2127 0 0,-28-52 832 0 0</inkml:trace>
  <inkml:trace contextRef="#ctx0" brushRef="#br0" timeOffset="75156.03">15107 7655 15619 0 0,'6'-3'225'0'0,"1"0"0"0"0,-1-1 0 0 0,1 0 1 0 0,-1-1-1 0 0,0 1 0 0 0,-1-1 0 0 0,8-8 0 0 0,22-17-289 0 0,-8 15-139 0 0,32-14 0 0 0,-31 17-344 0 0,32-20-1 0 0,-1-2-1003 0 0,-38 23-257 0 0,1-1 0 0 0,28-23-1 0 0,-33 19-485 0 0</inkml:trace>
  <inkml:trace contextRef="#ctx0" brushRef="#br0" timeOffset="77075.78">15909 7097 3105 0 0,'-10'-9'438'0'0,"9"8"-429"0"0,0-1 0 0 0,1 1 0 0 0,-1 0 0 0 0,0 0 0 0 0,0 1 0 0 0,0-1 0 0 0,0 0 0 0 0,0 0 0 0 0,0 0 1 0 0,-1 1-1 0 0,1-1 0 0 0,0 0 0 0 0,0 1 0 0 0,0-1 0 0 0,-1 1 0 0 0,1 0 0 0 0,-3-1 0 0 0,2-14 2714 0 0,2 11-2624 0 0,0 0 0 0 0,0 1 0 0 0,1-1 0 0 0,-1 1-1 0 0,1-1 1 0 0,0 0 0 0 0,0 1 0 0 0,0 0 0 0 0,2-5 0 0 0,-2-7 439 0 0,-1 14-518 0 0,0 0 0 0 0,0 0 0 0 0,0 0 0 0 0,0 0 0 0 0,0 0 0 0 0,0 0-1 0 0,0 0 1 0 0,0 0 0 0 0,1 0 0 0 0,-1 0 0 0 0,0 0 0 0 0,0 0 0 0 0,1 0-1 0 0,-1 0 1 0 0,1 0 0 0 0,-1 1 0 0 0,1-1 0 0 0,0-1 0 0 0,6-6 61 0 0,0 0 1 0 0,0 1-1 0 0,0 0 0 0 0,1 0 1 0 0,0 1-1 0 0,11-7 1 0 0,-15 11-101 0 0,0-1 1 0 0,0 1 0 0 0,0 0-1 0 0,0 0 1 0 0,0 1-1 0 0,1-1 1 0 0,-1 1 0 0 0,1 0-1 0 0,-1 0 1 0 0,0 1-1 0 0,1-1 1 0 0,-1 1 0 0 0,1 0-1 0 0,0 0 1 0 0,-1 0 0 0 0,6 2-1 0 0,-7-1 7 0 0,-1-1-1 0 0,0 1 1 0 0,1 0 0 0 0,-1 1-1 0 0,0-1 1 0 0,0 0-1 0 0,0 1 1 0 0,0-1 0 0 0,0 1-1 0 0,0-1 1 0 0,-1 1-1 0 0,1 0 1 0 0,0 0-1 0 0,-1 0 1 0 0,3 4 0 0 0,-2-1-5 0 0,0-1 1 0 0,0 1 0 0 0,0 0 0 0 0,-1 0-1 0 0,1-1 1 0 0,-1 1 0 0 0,0 7 0 0 0,0 5-2 0 0,-1 0 0 0 0,0 0 0 0 0,-5 27 0 0 0,-10 27-11 0 0,11-57 164 0 0,0 1 0 0 0,1 1 0 0 0,0-1 0 0 0,1 1 0 0 0,1-1 0 0 0,0 1 0 0 0,4 28 0 0 0,-3-42-65 0 0,0-1 0 0 0,0 1 1 0 0,1-1-1 0 0,-1 1 0 0 0,1-1 0 0 0,-1 1 1 0 0,1-1-1 0 0,0 1 0 0 0,0-1 0 0 0,-1 0 1 0 0,1 1-1 0 0,0-1 0 0 0,0 0 0 0 0,0 0 1 0 0,0 0-1 0 0,0 0 0 0 0,1 0 0 0 0,-1 0 1 0 0,0 0-1 0 0,0 0 0 0 0,1 0 0 0 0,-1-1 0 0 0,0 1 1 0 0,1 0-1 0 0,-1-1 0 0 0,1 1 0 0 0,-1-1 1 0 0,1 0-1 0 0,-1 1 0 0 0,1-1 0 0 0,-1 0 1 0 0,1 0-1 0 0,-1 0 0 0 0,1 0 0 0 0,-1 0 1 0 0,1-1-1 0 0,1 1 0 0 0,7-2 175 0 0,-1-1 1 0 0,0 0-1 0 0,0 0 0 0 0,16-8 1 0 0,-10 4-157 0 0,17-6 169 0 0,-9 4-75 0 0,42-23 1 0 0,-17 5-49 0 0,77-29 0 0 0,-68 32-97 0 0,52-17 12 0 0,-40 16-592 0 0,-27 17-1956 0 0,-41 6 47 0 0</inkml:trace>
  <inkml:trace contextRef="#ctx0" brushRef="#br0" timeOffset="77935.92">17484 6680 3945 0 0,'0'0'1538'0'0,"12"-1"-1222"0"0,46-13 458 0 0,-52 13-325 0 0,-5 1-439 0 0,-1 0 0 0 0,1-1 0 0 0,0 1-1 0 0,-1 0 1 0 0,1 0 0 0 0,0-1-1 0 0,0 1 1 0 0,-1 0 0 0 0,1 0 0 0 0,0 0-1 0 0,-1 0 1 0 0,1 0 0 0 0,0 0-1 0 0,0 0 1 0 0,-1 0 0 0 0,1 0 0 0 0,0 0-1 0 0,-1 1 1 0 0,1-1 0 0 0,0 0-1 0 0,-1 0 1 0 0,1 1 0 0 0,0-1 0 0 0,-1 0-1 0 0,1 1 1 0 0,-1-1 0 0 0,1 1-1 0 0,0-1 1 0 0,-1 0 0 0 0,1 1 0 0 0,-1 0-1 0 0,1-1 1 0 0,-1 1 0 0 0,0-1-1 0 0,1 1 1 0 0,-1-1 0 0 0,0 1 0 0 0,1 0-1 0 0,-1-1 1 0 0,0 1 0 0 0,1 0-1 0 0,-1 0 1 0 0,0-1 0 0 0,0 1 0 0 0,0 0-1 0 0,0 0 1 0 0,0 2 5 0 0,0 1 0 0 0,0-1 1 0 0,0 0-1 0 0,-1 0 0 0 0,1-1 0 0 0,-1 1 0 0 0,0 0 1 0 0,0 0-1 0 0,0 0 0 0 0,0 0 0 0 0,-1-1 0 0 0,-1 5 1 0 0,2-5 59 0 0,0-1 1 0 0,0 1 0 0 0,0-1-1 0 0,0 1 1 0 0,-1-1 0 0 0,1 1-1 0 0,0-1 1 0 0,-1 0 0 0 0,1 1-1 0 0,-1-1 1 0 0,1 0 0 0 0,-1 0-1 0 0,0 0 1 0 0,1 0 0 0 0,-1-1 0 0 0,0 1-1 0 0,0 0 1 0 0,1-1 0 0 0,-1 1-1 0 0,-3 0 1 0 0,-6 2 1602 0 0,10-6-288 0 0,1-6-1199 0 0,-4-6 967 0 0,3 14-1152 0 0,1 0 1 0 0,0-1-1 0 0,0 1 1 0 0,0 0-1 0 0,0-1 0 0 0,1 1 1 0 0,-1 0-1 0 0,0-1 1 0 0,0 1-1 0 0,1 0 0 0 0,-1 0 1 0 0,1-1-1 0 0,-1 1 0 0 0,1 0 1 0 0,-1 0-1 0 0,1 0 1 0 0,0 0-1 0 0,0 0 0 0 0,0 0 1 0 0,-1 0-1 0 0,3-1 1 0 0,0-1 29 0 0,0 1 1 0 0,1 0 0 0 0,-1 0 0 0 0,1 1-1 0 0,0-1 1 0 0,-1 1 0 0 0,6-2 0 0 0,-5 2-24 0 0,-1 1 1 0 0,0-1-1 0 0,1 1 1 0 0,-1 0 0 0 0,1 0-1 0 0,-1 0 1 0 0,0 0-1 0 0,1 1 1 0 0,-1-1 0 0 0,1 1-1 0 0,-1 0 1 0 0,0 0-1 0 0,0 0 1 0 0,0 1-1 0 0,1-1 1 0 0,-1 1 0 0 0,0-1-1 0 0,-1 1 1 0 0,1 0-1 0 0,0 0 1 0 0,0 0 0 0 0,-1 1-1 0 0,1-1 1 0 0,-1 1-1 0 0,0-1 1 0 0,4 7-1 0 0,0 0-8 0 0,0 0 0 0 0,-1 0 0 0 0,0 1 0 0 0,0 0 0 0 0,-1 0-1 0 0,0 0 1 0 0,2 15 0 0 0,-3-14 16 0 0,-2 1 0 0 0,1-1-1 0 0,-2 1 1 0 0,0 0 0 0 0,0-1 0 0 0,-1 1 0 0 0,0 0-1 0 0,-1-1 1 0 0,0 1 0 0 0,-1-1 0 0 0,-8 21 0 0 0,4-13-511 0 0,-2-1 0 0 0,-11 18 0 0 0,-26 32-4519 0 0,22-37 44 0 0</inkml:trace>
  <inkml:trace contextRef="#ctx0" brushRef="#br0" timeOffset="79001.85">13209 10385 6353 0 0,'-1'0'69'0'0,"-55"15"3947"0"0,52-13-3985 0 0,0-1 1 0 0,0 1-1 0 0,0 0 1 0 0,0 1 0 0 0,0-1-1 0 0,0 1 1 0 0,0-1-1 0 0,1 1 1 0 0,-1 0-1 0 0,-4 6 1 0 0,8-8-35 0 0,-1-1 0 0 0,1 1 0 0 0,-1 0-1 0 0,1 0 1 0 0,0-1 0 0 0,-1 1 0 0 0,1 0 0 0 0,0 0 0 0 0,0-1 0 0 0,-1 1 0 0 0,1 0-1 0 0,0 0 1 0 0,0 0 0 0 0,0 0 0 0 0,0-1 0 0 0,0 1 0 0 0,0 0 0 0 0,0 0-1 0 0,0 0 1 0 0,1 0 0 0 0,-1-1 0 0 0,0 1 0 0 0,0 0 0 0 0,1 0 0 0 0,-1-1 0 0 0,0 1-1 0 0,1 0 1 0 0,-1 0 0 0 0,1-1 0 0 0,-1 1 0 0 0,1 0 0 0 0,-1-1 0 0 0,1 1-1 0 0,-1-1 1 0 0,1 1 0 0 0,0-1 0 0 0,-1 1 0 0 0,1-1 0 0 0,0 1 0 0 0,0-1 0 0 0,-1 0-1 0 0,1 1 1 0 0,0-1 0 0 0,1 1 0 0 0,5 2-7 0 0,1 0 0 0 0,-1 0 0 0 0,13 2 1 0 0,-15-3-11 0 0,17 4 9 0 0,-1 1 0 0 0,0 1 0 0 0,-1 1 0 0 0,0 1 0 0 0,0 1-1 0 0,26 19 1 0 0,-34-22 26 0 0,-1 1 0 0 0,-1 1 0 0 0,1 0 0 0 0,-2 0-1 0 0,1 1 1 0 0,-1 0 0 0 0,-1 1 0 0 0,0 0 0 0 0,-1 0-1 0 0,0 1 1 0 0,7 17 0 0 0,-13-26 21 0 0,0 1 0 0 0,0-1 0 0 0,0 0 1 0 0,0 0-1 0 0,-1 1 0 0 0,0-1 0 0 0,0 0 0 0 0,0 1 0 0 0,0-1 1 0 0,-1 0-1 0 0,1 1 0 0 0,-1-1 0 0 0,0 0 0 0 0,0 0 1 0 0,-1 1-1 0 0,1-1 0 0 0,-4 4 0 0 0,2-1-41 0 0,-1-1-1 0 0,0 0 1 0 0,0-1 0 0 0,0 1-1 0 0,-1-1 1 0 0,0 1 0 0 0,0-2-1 0 0,0 1 1 0 0,-12 7-1 0 0,-16 5-2005 0 0,22-14 78 0 0</inkml:trace>
  <inkml:trace contextRef="#ctx0" brushRef="#br0" timeOffset="79597.16">13829 9857 14331 0 0,'-24'-1'-31'0'0,"0"0"0"0"0,-1 2 1 0 0,1 0-1 0 0,-33 7 0 0 0,12 3-345 0 0,-59 20-1 0 0,58-14 262 0 0,1 1-1 0 0,-70 40 0 0 0,88-41 75 0 0,1 0-1 0 0,1 2 0 0 0,1 0 0 0 0,1 2 1 0 0,-27 31-1 0 0,-93 102-106 0 0,123-133 141 0 0,2 2-1 0 0,0 0 1 0 0,1 1 0 0 0,2 0 0 0 0,1 1 0 0 0,0 1 0 0 0,2 0-1 0 0,1 1 1 0 0,1 1 0 0 0,-7 29 0 0 0,11-29 17 0 0,1 1 0 0 0,1 0 0 0 0,1 0 0 0 0,2 0 0 0 0,1 0-1 0 0,4 38 1 0 0,-1-44-20 0 0,1-1 0 0 0,2 1-1 0 0,0-1 1 0 0,1 0 0 0 0,1-1-1 0 0,1 1 1 0 0,1-2-1 0 0,18 29 1 0 0,-14-28 12 0 0,0 0 0 0 0,2-2-1 0 0,0 0 1 0 0,1-1 0 0 0,1 0 0 0 0,1-2 0 0 0,30 22 0 0 0,-33-28 10 0 0,0-1 0 0 0,1 0 1 0 0,0-1-1 0 0,0-1 0 0 0,0 0 1 0 0,1-2-1 0 0,0 0 1 0 0,1-1-1 0 0,-1 0 0 0 0,30 0 1 0 0,-13-4 16 0 0,1-1 1 0 0,-1-3 0 0 0,1 0 0 0 0,-1-3 0 0 0,-1 0-1 0 0,1-3 1 0 0,-1-1 0 0 0,37-17 0 0 0,4-8 54 0 0,-2-3 0 0 0,94-68 0 0 0,-126 78-45 0 0,-1-3-1 0 0,-1-1 1 0 0,-2-1 0 0 0,-1-3-1 0 0,-2-1 1 0 0,-2-1 0 0 0,-2-2-1 0 0,-1-1 1 0 0,-2-1 0 0 0,-2-2-1 0 0,-2 0 1 0 0,19-52 0 0 0,-35 76 18 0 0,-1 0 0 0 0,0 0 1 0 0,-2 0-1 0 0,0 0 0 0 0,-2-1 1 0 0,0 1-1 0 0,-2-34 0 0 0,-1 26 63 0 0,-1-1-1 0 0,-1 1 0 0 0,-2 0 0 0 0,-1 0 0 0 0,-1 0 1 0 0,-1 1-1 0 0,-21-49 0 0 0,17 54-90 0 0,-1 1 0 0 0,0 1 1 0 0,-2 0-1 0 0,-1 0 0 0 0,0 2 1 0 0,-1 0-1 0 0,-20-17 0 0 0,23 24-88 0 0,0 1-1 0 0,-1 0 0 0 0,0 1 1 0 0,-1 0-1 0 0,0 1 1 0 0,-1 1-1 0 0,1 1 0 0 0,-1 0 1 0 0,-1 1-1 0 0,-26-5 0 0 0,33 9-381 0 0,1 1-1 0 0,-1 0 0 0 0,1 1 0 0 0,-1-1 1 0 0,1 2-1 0 0,0 0 0 0 0,-1 0 0 0 0,1 1 1 0 0,-1 0-1 0 0,1 1 0 0 0,-14 5 0 0 0,0 6-2332 0 0</inkml:trace>
  <inkml:trace contextRef="#ctx0" brushRef="#br0" timeOffset="80082.92">15094 9036 8402 0 0,'0'0'219'0'0,"-1"-1"0"0"0,0 1 0 0 0,0-1 0 0 0,0 1 0 0 0,0 0 0 0 0,0-1 1 0 0,0 1-1 0 0,0 0 0 0 0,0 0 0 0 0,0-1 0 0 0,0 1 0 0 0,0 0 0 0 0,1 0 0 0 0,-1 0 0 0 0,-2 1 1 0 0,3-1-205 0 0,-1 0 0 0 0,1 0 1 0 0,0 0-1 0 0,-1 1 0 0 0,1-1 1 0 0,0 0-1 0 0,0 1 0 0 0,-1-1 1 0 0,1 0-1 0 0,0 0 0 0 0,0 1 1 0 0,-1-1-1 0 0,1 0 0 0 0,0 1 1 0 0,0-1-1 0 0,0 1 0 0 0,0-1 1 0 0,0 0-1 0 0,0 1 0 0 0,0-1 1 0 0,-1 0-1 0 0,1 1 0 0 0,0-1 1 0 0,0 1-1 0 0,0-1 0 0 0,1 1 1 0 0,8 34-915 0 0,-7-32 1128 0 0,24 62-177 0 0,44 79-1 0 0,47 55 73 0 0,-29-50-104 0 0,74 97-807 0 0,-115-180-1715 0 0,-30-42 485 0 0</inkml:trace>
  <inkml:trace contextRef="#ctx0" brushRef="#br0" timeOffset="80341.89">14896 9690 15083 0 0,'0'0'153'0'0,"1"0"-1"0"0,0 0 0 0 0,0 0 1 0 0,-1 0-1 0 0,1 0 0 0 0,0-1 1 0 0,0 1-1 0 0,-1 0 0 0 0,1 0 1 0 0,0-1-1 0 0,-1 1 0 0 0,1 0 1 0 0,0-1-1 0 0,-1 1 0 0 0,1-1 1 0 0,0 1-1 0 0,-1-1 0 0 0,1 1 1 0 0,0-1-1 0 0,17-9-505 0 0,14 5 184 0 0,-22 5 118 0 0,0-2-1 0 0,-1 1 1 0 0,0-1 0 0 0,1-1-1 0 0,11-4 1 0 0,105-52-1085 0 0,161-67 186 0 0,-174 78-1190 0 0,-77 31-4442 0 0,-27 15 3027 0 0</inkml:trace>
  <inkml:trace contextRef="#ctx0" brushRef="#br0" timeOffset="80769.68">15631 9477 10770 0 0,'70'-48'2165'0'0,"-64"43"-2153"0"0,62-56 251 0 0,-60 53-217 0 0,-1 0 0 0 0,-1 0-1 0 0,1-1 1 0 0,-1 0-1 0 0,-1 0 1 0 0,7-16 0 0 0,-8 18 25 0 0,-1-1 0 0 0,-1 0 0 0 0,1 0 0 0 0,0-9 0 0 0,-2 14-43 0 0,-1-1 1 0 0,0 1 0 0 0,0 0 0 0 0,0 0-1 0 0,0 0 1 0 0,-1 0 0 0 0,1 0 0 0 0,-1 0-1 0 0,0 0 1 0 0,0 0 0 0 0,0 0-1 0 0,0 1 1 0 0,0-1 0 0 0,-1 0 0 0 0,-1-2-1 0 0,3 3-34 0 0,-1 1 1 0 0,0 0-1 0 0,1 0 0 0 0,-1 0 0 0 0,0 0 0 0 0,1 0 0 0 0,-1 0 0 0 0,0 0 0 0 0,0 0 0 0 0,0 1 0 0 0,0-1 0 0 0,0 0 0 0 0,0 0 1 0 0,0 1-1 0 0,0-1 0 0 0,0 1 0 0 0,0-1 0 0 0,0 1 0 0 0,0-1 0 0 0,-1 1 0 0 0,1 0 0 0 0,0-1 0 0 0,0 1 0 0 0,-1 0 1 0 0,1 0-1 0 0,0 0 0 0 0,0 0 0 0 0,0 0 0 0 0,-1 0 0 0 0,1 0 0 0 0,0 1 0 0 0,0-1 0 0 0,-1 0 0 0 0,1 1 0 0 0,0-1 0 0 0,0 1 1 0 0,0-1-1 0 0,-2 2 0 0 0,-5 2-36 0 0,0 0 0 0 0,0 1 0 0 0,0 0-1 0 0,1 1 1 0 0,-1 0 0 0 0,1 0 0 0 0,1 0 0 0 0,-1 1 0 0 0,1 0 0 0 0,0 0 0 0 0,1 1 0 0 0,0 0 0 0 0,0 0 0 0 0,-6 13 0 0 0,10-18 35 0 0,-1 0 0 0 0,1 0-1 0 0,0 0 1 0 0,0 1 0 0 0,0-1 0 0 0,0 0 0 0 0,1 1 0 0 0,-1-1-1 0 0,1 0 1 0 0,0 1 0 0 0,0-1 0 0 0,0 1 0 0 0,0-1-1 0 0,1 0 1 0 0,1 7 0 0 0,0-6 13 0 0,-1 1 0 0 0,1 0-1 0 0,1-1 1 0 0,-1 0 0 0 0,1 1-1 0 0,0-1 1 0 0,0 0 0 0 0,0 0 0 0 0,6 5-1 0 0,5 3 45 0 0,1 0 0 0 0,1-1-1 0 0,0 0 1 0 0,23 10 0 0 0,-37-20-46 0 0,23 12 44 0 0,1-2 0 0 0,-1 0 0 0 0,2-2 0 0 0,-1-1 0 0 0,1-1 0 0 0,0-2 0 0 0,46 4 0 0 0,-65-9-90 0 0,0 0 1 0 0,0-1-1 0 0,0 0 1 0 0,0-1 0 0 0,0 1-1 0 0,0-1 1 0 0,-1-1-1 0 0,1 0 1 0 0,-1 0-1 0 0,0 0 1 0 0,8-6 0 0 0,-4 3-743 0 0,-1-1 0 0 0,0-1 1 0 0,0 0-1 0 0,-1 0 0 0 0,1-1 1 0 0,10-14-1 0 0,-5 2-1534 0 0</inkml:trace>
  <inkml:trace contextRef="#ctx0" brushRef="#br0" timeOffset="80980.3">16293 9071 3921 0 0,'-2'-16'717'0'0,"1"8"-354"0"0,0 0 0 0 0,0 0 0 0 0,-1 1-1 0 0,-3-9 1 0 0,1 3 185 0 0,0 1 0 0 0,0-1 0 0 0,1 1 0 0 0,1-1 0 0 0,0 0 0 0 0,0-15 0 0 0,-6 0 306 0 0,9 34-847 0 0,-1 0 0 0 0,1 0-1 0 0,-1 0 1 0 0,-1 0-1 0 0,1-1 1 0 0,-1 1 0 0 0,0 0-1 0 0,0 0 1 0 0,-4 10-1 0 0,-3 14 122 0 0,-16 227 50 0 0,19-175-168 0 0,5-73-79 0 0,-2 10-286 0 0,0 1 0 0 0,2 0 0 0 0,1 0 1 0 0,0 0-1 0 0,7 37 0 0 0,-5-47-1817 0 0</inkml:trace>
  <inkml:trace contextRef="#ctx0" brushRef="#br0" timeOffset="81272.07">16039 8965 15899 0 0,'0'0'123'0'0,"13"9"-310"0"0,46 31-61 0 0,51 31 194 0 0,127 53-1008 0 0,-215-112 534 0 0,-12-6-419 0 0,1 0 0 0 0,0-1 0 0 0,0-1 0 0 0,1 1 1 0 0,23 4-1 0 0,-16-6-1114 0 0</inkml:trace>
  <inkml:trace contextRef="#ctx0" brushRef="#br0" timeOffset="81531.25">16412 8505 15795 0 0,'-7'-8'37'0'0,"4"6"-47"0"0,0-1 0 0 0,0 1 1 0 0,0-1-1 0 0,1 0 0 0 0,-1 0 0 0 0,1 0 0 0 0,-1 0 1 0 0,1 0-1 0 0,0 0 0 0 0,1-1 0 0 0,-1 1 0 0 0,0-1 1 0 0,1 1-1 0 0,0-1 0 0 0,-1-3 0 0 0,16 25-857 0 0,70 157 567 0 0,-54-107 174 0 0,46 77 0 0 0,-42-91 136 0 0,2 0-1 0 0,68 74 0 0 0,-96-120-266 0 0,0 0-1 0 0,0-1 0 0 0,1 0 1 0 0,15 9-1 0 0,20 5-3620 0 0,-27-14 1049 0 0</inkml:trace>
  <inkml:trace contextRef="#ctx0" brushRef="#br0" timeOffset="81839.89">16157 8947 13555 0 0,'0'0'1888'0'0,"10"-19"-1306"0"0,-7 16-609 0 0,0 0 1 0 0,1 0-1 0 0,-1 0 1 0 0,1 1-1 0 0,-1-1 0 0 0,1 1 1 0 0,0 0-1 0 0,0 0 1 0 0,7-2-1 0 0,41-10-237 0 0,-24 7 27 0 0,49-13-321 0 0,60-18 70 0 0,-112 29 427 0 0,0-1 1 0 0,-1 0-1 0 0,31-21 1 0 0,-30 16 39 0 0,1 0-1403 0 0,-1-1 1 0 0,-1-2-1 0 0,44-40 0 0 0,-57 45-549 0 0</inkml:trace>
  <inkml:trace contextRef="#ctx0" brushRef="#br0" timeOffset="82868.09">17636 8081 3305 0 0,'-2'-1'315'0'0,"0"1"0"0"0,1-1 0 0 0,-1 1 0 0 0,1-1 1 0 0,0 0-1 0 0,-1 1 0 0 0,1-1 0 0 0,-1 0 0 0 0,1 0 0 0 0,0 0 1 0 0,0 0-1 0 0,-1 0 0 0 0,1-1 0 0 0,0 1 0 0 0,0 0 0 0 0,0 0 1 0 0,0-1-1 0 0,0 1 0 0 0,1 0 0 0 0,-2-3 0 0 0,1 3-297 0 0,1 0 0 0 0,-1 0 0 0 0,0 0 0 0 0,1 0 0 0 0,-1 0 0 0 0,1 0 0 0 0,0 0 0 0 0,-1 0 0 0 0,1 0 0 0 0,0 0 0 0 0,0 0 0 0 0,-1 0 0 0 0,1-1 0 0 0,0 1 0 0 0,0 0 0 0 0,0 0 0 0 0,0 0 0 0 0,0 0 0 0 0,1 0-1 0 0,-1-1 1 0 0,0 1 0 0 0,0 0 0 0 0,1 0 0 0 0,-1 0 0 0 0,2-2 0 0 0,7-3 6 0 0,0-1-1 0 0,1 2 1 0 0,0-1-1 0 0,1 1 0 0 0,-1 1 1 0 0,1 0-1 0 0,0 0 1 0 0,0 1-1 0 0,20-3 1 0 0,-21 5-48 0 0,0 0 0 0 0,0 0 0 0 0,0 1 0 0 0,-1 1 0 0 0,1 0 0 0 0,0 0 1 0 0,0 0-1 0 0,0 1 0 0 0,-1 1 0 0 0,1 0 0 0 0,13 6 0 0 0,-21-8 6 0 0,1 0 0 0 0,-1 1 0 0 0,1-1 0 0 0,-1 1 0 0 0,0-1 0 0 0,0 1 0 0 0,0 0 0 0 0,0 0 1 0 0,0 0-1 0 0,0 0 0 0 0,-1 0 0 0 0,1 0 0 0 0,-1 1 0 0 0,1-1 0 0 0,-1 1 0 0 0,0-1 0 0 0,0 1 0 0 0,1 2 0 0 0,-1-1 5 0 0,0 0-1 0 0,-1 0 1 0 0,0 0 0 0 0,0 0 0 0 0,0 0-1 0 0,0 0 1 0 0,-1 0 0 0 0,1 0 0 0 0,-1 0-1 0 0,0-1 1 0 0,-2 7 0 0 0,-2 2 24 0 0,-1 0 1 0 0,0 1-1 0 0,-1-2 1 0 0,-1 1-1 0 0,1-1 1 0 0,-12 13-1 0 0,6-11 137 0 0,9-10-49 0 0,0 1 1 0 0,1 0-1 0 0,0 0 1 0 0,-1 0-1 0 0,1 0 1 0 0,-4 10-1 0 0,6-13-88 0 0,1 0-1 0 0,0 0 0 0 0,0 0 1 0 0,0 0-1 0 0,-1 0 0 0 0,1 1 1 0 0,0-1-1 0 0,1 0 0 0 0,-1 0 0 0 0,0 0 1 0 0,0 1-1 0 0,0-1 0 0 0,1 0 1 0 0,-1 0-1 0 0,0 0 0 0 0,1 0 1 0 0,-1 0-1 0 0,1 0 0 0 0,0 0 1 0 0,-1 0-1 0 0,1 0 0 0 0,0 0 0 0 0,-1 0 1 0 0,1 0-1 0 0,0 0 0 0 0,0-1 1 0 0,0 1-1 0 0,0 0 0 0 0,0 0 1 0 0,0-1-1 0 0,0 1 0 0 0,0-1 0 0 0,0 1 1 0 0,0-1-1 0 0,0 1 0 0 0,1-1 1 0 0,10 5 18 0 0,0-1 1 0 0,0 0-1 0 0,1-1 0 0 0,-1 0 1 0 0,15 1-1 0 0,-17-3-29 0 0,0 0-1 0 0,0 1 0 0 0,0 0 1 0 0,0 1-1 0 0,0 0 0 0 0,0 1 1 0 0,-1 0-1 0 0,13 7 0 0 0,-21-10 8 0 0,0 0-1 0 0,0-1 0 0 0,0 1 0 0 0,0 0 0 0 0,0 0 0 0 0,0 0 1 0 0,-1 0-1 0 0,1 0 0 0 0,0 0 0 0 0,-1 0 0 0 0,1 0 0 0 0,0 0 1 0 0,-1 0-1 0 0,1 0 0 0 0,-1 0 0 0 0,0 0 0 0 0,1 0 0 0 0,-1 0 1 0 0,0 1-1 0 0,0-1 0 0 0,0 0 0 0 0,0 0 0 0 0,0 2 0 0 0,0 0 25 0 0,-1-1-1 0 0,1 1 0 0 0,-1 0 0 0 0,0-1 1 0 0,0 1-1 0 0,0 0 0 0 0,0-1 0 0 0,-1 1 1 0 0,-2 3-1 0 0,-2 2 103 0 0,-1 0 0 0 0,1-1 0 0 0,-1 0 1 0 0,-14 11-1 0 0,0-4 88 0 0,0 0 1 0 0,-2-1 0 0 0,-37 15 0 0 0,-76 22-49 0 0,135-50-172 0 0,-7 3-130 0 0,-31 9 498 0 0,39-12-435 0 0,-1 1 1 0 0,0-1-1 0 0,0 0 1 0 0,0 0-1 0 0,0 1 1 0 0,0-1-1 0 0,1 0 1 0 0,-1 0 0 0 0,0 0-1 0 0,0 0 1 0 0,0 0-1 0 0,0 0 1 0 0,0 0-1 0 0,0-1 1 0 0,1 1-1 0 0,-1 0 1 0 0,0 0-1 0 0,0-1 1 0 0,0 1-1 0 0,0 0 1 0 0,1-1-1 0 0,-1 1 1 0 0,0-1-1 0 0,0 1 1 0 0,1-1-1 0 0,-1 1 1 0 0,0-1-1 0 0,1 0 1 0 0,-1 1-1 0 0,1-1 1 0 0,-1 0-1 0 0,1 1 1 0 0,-1-1-1 0 0,0-1 1 0 0,1-3-1476 0 0,1-2-996 0 0</inkml:trace>
  <inkml:trace contextRef="#ctx0" brushRef="#br0" timeOffset="83270.15">18544 8282 13131 0 0,'0'-1'15'0'0,"0"1"0"0"0,1 0 0 0 0,-1-1 1 0 0,0 1-1 0 0,1-1 0 0 0,-1 1 0 0 0,0 0 0 0 0,1-1 1 0 0,-1 1-1 0 0,1 0 0 0 0,-1 0 0 0 0,0-1 0 0 0,1 1 1 0 0,-1 0-1 0 0,1 0 0 0 0,-1 0 0 0 0,1-1 0 0 0,-1 1 1 0 0,1 0-1 0 0,-1 0 0 0 0,1 0 0 0 0,-1 0 0 0 0,1 0 1 0 0,-1 0-1 0 0,1 0 0 0 0,-1 0 0 0 0,1 0 0 0 0,-1 0 0 0 0,1 0 1 0 0,-1 1-1 0 0,1-1 0 0 0,-1 0 0 0 0,1 0 0 0 0,-1 0 1 0 0,1 1-1 0 0,-1-1 0 0 0,0 0 0 0 0,1 1 0 0 0,21 8-196 0 0,-20-8 161 0 0,1 0 0 0 0,-1 1 0 0 0,0-1 0 0 0,0 1 1 0 0,0 0-1 0 0,0 0 0 0 0,0 0 0 0 0,0 0 0 0 0,0 0 1 0 0,0 0-1 0 0,-1 1 0 0 0,1-1 0 0 0,-1 0 0 0 0,0 1 1 0 0,1-1-1 0 0,-1 1 0 0 0,0 0 0 0 0,0 2 1 0 0,0 1-77 0 0,0-1 0 0 0,-1 0 1 0 0,0 0-1 0 0,0 0 1 0 0,0 1-1 0 0,0-1 1 0 0,-1 0-1 0 0,0 0 1 0 0,-2 7-1 0 0,-1 2-454 0 0,-2 0 0 0 0,1 0 0 0 0,-2-1 0 0 0,0 0 0 0 0,0 0 0 0 0,-11 13 0 0 0,13-19 207 0 0,-1-1 0 0 0,0 1-1 0 0,-9 7 1 0 0,-3 1-763 0 0</inkml:trace>
  <inkml:trace contextRef="#ctx0" brushRef="#br0" timeOffset="86079.77">15996 4617 5569 0 0,'-3'-13'166'0'0,"1"4"234"0"0,0 0-1 0 0,-1 0 0 0 0,0 0 1 0 0,-5-12-1 0 0,6 17-297 0 0,-1 1-1 0 0,1 0 0 0 0,0 0 1 0 0,-1-1-1 0 0,0 2 0 0 0,0-1 1 0 0,0 0-1 0 0,0 0 0 0 0,0 1 1 0 0,0 0-1 0 0,-1 0 1 0 0,1 0-1 0 0,-7-2 0 0 0,-27-12-106 0 0,0 3 0 0 0,-62-14-1 0 0,-81-5-18 0 0,43 16 72 0 0,-183 2 0 0 0,-140 33 195 0 0,242 3-218 0 0,1 10 1 0 0,2 9-1 0 0,2 9 0 0 0,2 10 1 0 0,-219 94-1 0 0,-643 362 777 0 0,247-4-672 0 0,670-407-172 0 0,-280 205 176 0 0,395-278-121 0 0,-360 312 14 0 0,260-200 121 0 0,-202 264 0 0 0,249-276 25 0 0,-145 269-1 0 0,210-343-120 0 0,4 1 0 0 0,1 2 0 0 0,4 0 0 0 0,2 1 1 0 0,3 1-1 0 0,2 0 0 0 0,-7 112 0 0 0,19-100-31 0 0,3-1 0 0 0,4 0 1 0 0,15 77-1 0 0,-1-54 60 0 0,59 168 0 0 0,-53-194-45 0 0,69 131 0 0 0,-76-169-19 0 0,2 0-1 0 0,2-1 0 0 0,1-1 1 0 0,1-1-1 0 0,46 42 0 0 0,-18-29 19 0 0,2-2 0 0 0,1-3 0 0 0,1-3 0 0 0,3-2 0 0 0,110 44 0 0 0,330 84 140 0 0,-438-144-165 0 0,666 192 105 0 0,-330-112 3 0 0,-62-17-39 0 0,217 100-100 0 0,-455-143 37 0 0,247 87 121 0 0,-251-95-7 0 0,167 28-1 0 0,343 8 410 0 0,-179-24-217 0 0,134 52-111 0 0,-422-67-138 0 0,40 1 143 0 0,0-7-1 0 0,308-6 0 0 0,-382-20 4 0 0,118-21 0 0 0,98-36 534 0 0,-179 33-401 0 0,417-113 128 0 0,-494 121-458 0 0,-1-3 0 0 0,72-41-1 0 0,109-82 117 0 0,-168 96-75 0 0,-2-3 1 0 0,70-71-1 0 0,118-140 36 0 0,90-162-11 0 0,-314 380-85 0 0,131-203 64 0 0,-73 72-42 0 0,260-469-205 0 0,-292 539 200 0 0,68-141 41 0 0,-66 122-122 0 0,-46 86 45 0 0,-1-1 0 0 0,-2 0 1 0 0,-2-1-1 0 0,-2 0 1 0 0,-2-1-1 0 0,-1-1 0 0 0,3-76 1 0 0,-10 22-66 0 0,-3 0 1 0 0,-23-147-1 0 0,-29-11-101 0 0,-22 6 33 0 0,68 228 145 0 0,-85-238-4 0 0,62 190-27 0 0,-59-104 1 0 0,54 124-35 0 0,-3 1 0 0 0,-81-85 0 0 0,59 71-51 0 0,9 12 63 0 0,-2 1 1 0 0,-2 4-1 0 0,-3 1 0 0 0,-1 3 0 0 0,-2 3 1 0 0,-79-39-1 0 0,-106-58-57 0 0,-74-38 13 0 0,186 112 55 0 0,-210-68-1 0 0,237 100 11 0 0,-1 5 1 0 0,-182-21-1 0 0,218 42-28 0 0,-1 4 1 0 0,-80 9-1 0 0,-142 28-135 0 0,136-13 192 0 0,70-14-13 0 0,-163-6 0 0 0,-88-32 73 0 0,117 19-2642 0 0,158 10 1001 0 0,-10-1-1555 0 0</inkml:trace>
  <inkml:trace contextRef="#ctx0" brushRef="#br0" timeOffset="105096.02">1301 8027 7914 0 0,'-4'-1'714'0'0,"0"0"1"0"0,1-1-1 0 0,-1 1 0 0 0,0-1 1 0 0,1 0-1 0 0,-1-1 1 0 0,1 1-1 0 0,-1 0 0 0 0,-3-5 1 0 0,4 5-603 0 0,0-1 1 0 0,-1 0 0 0 0,1 1-1 0 0,-1-1 1 0 0,0 1 0 0 0,0 0-1 0 0,0 0 1 0 0,-6-1-1 0 0,9 2-117 0 0,-22-3 30 0 0,1-2 0 0 0,-1 0 0 0 0,1-2 0 0 0,1-1 0 0 0,-28-14-1 0 0,16 4 16 0 0,2-2 0 0 0,0-1 0 0 0,0-2 0 0 0,3-1-1 0 0,-46-49 1 0 0,59 57-273 0 0,7 9 248 0 0,2 0 0 0 0,-1 0 0 0 0,-7-12 0 0 0,13 18-262 0 0,0 0 0 0 0,0 0 0 0 0,0-1 0 0 0,0 1 0 0 0,0 0 0 0 0,0 0 0 0 0,1-1 0 0 0,-1 1 0 0 0,1 0 0 0 0,0-1 1 0 0,0 1-1 0 0,-1 0 0 0 0,1-1 0 0 0,1 1 0 0 0,-1-1 0 0 0,0 1 0 0 0,1 0 0 0 0,-1-1 0 0 0,2-3 0 0 0,4-5-3117 0 0</inkml:trace>
  <inkml:trace contextRef="#ctx0" brushRef="#br0" timeOffset="105307.75">1121 7576 19660 0 0,'-12'-17'-520'0'0,"2"-2"-8"0"0,1 0 216 0 0,2-1-144 0 0,2 2 408 0 0,0 1-320 0 0,2 3-168 0 0,2-1-65 0 0,-4 0-471 0 0,2 3-120 0 0,-3-1-80 0 0,0 2-81 0 0,0 0-455 0 0,-2 1-1689 0 0</inkml:trace>
  <inkml:trace contextRef="#ctx0" brushRef="#br0" timeOffset="107397.84">1749 7799 832 0 0,'0'1'-361'0'0,"-1"0"344"0"0,1 0 0 0 0,0 0 0 0 0,-1 0 0 0 0,1 0 0 0 0,-1 0 0 0 0,0 0-1 0 0,1 0 1 0 0,-1 0 0 0 0,0 0 0 0 0,0 0 0 0 0,1 0 0 0 0,-1 0-1 0 0,0-1 1 0 0,0 1 0 0 0,0 0 0 0 0,0-1 0 0 0,0 1 0 0 0,0 0-1 0 0,0-1 1 0 0,0 1 0 0 0,0-1 0 0 0,0 0 0 0 0,-1 1 0 0 0,1-1-1 0 0,-1 0 1 0 0,1 1 79 0 0,0-1 0 0 0,0 0 0 0 0,0 0 0 0 0,0 1 0 0 0,1-1 0 0 0,-1 0 0 0 0,0 1 0 0 0,0-1 0 0 0,1 1 0 0 0,-1-1 0 0 0,0 1-1 0 0,1-1 1 0 0,-1 1 0 0 0,1 0 0 0 0,-1-1 0 0 0,0 1 0 0 0,1 0 0 0 0,-1 0 53 0 0,23-8 290 0 0,-15 4-378 0 0,-1-1 0 0 0,1 1-1 0 0,-1 0 1 0 0,1 1-1 0 0,12-3 1 0 0,2-2-45 0 0,-19 6 19 0 0,0 0 0 0 0,0 0 1 0 0,0 0-1 0 0,0 0 1 0 0,0 0-1 0 0,-1-1 0 0 0,1 1 1 0 0,0-1-1 0 0,-1 0 0 0 0,1 1 1 0 0,1-4-1 0 0,-2 3 21 0 0,0 1 0 0 0,1-1 0 0 0,-1 0 0 0 0,1 1 0 0 0,-1-1 0 0 0,1 1 0 0 0,0-1 0 0 0,0 1 0 0 0,-1 0 0 0 0,1 0 0 0 0,0 0 0 0 0,4-2 0 0 0,-3 2 19 0 0,1 1-8 0 0,0-2 0 0 0,0 1 0 0 0,0 0 0 0 0,0-1 0 0 0,0 0 0 0 0,0 0 0 0 0,0 0 0 0 0,0 0 1 0 0,-1-1-1 0 0,5-3 0 0 0,-2 0 13 0 0,1 1 0 0 0,-1 0 0 0 0,1 0 0 0 0,13-6 0 0 0,-13 7-47 0 0,-1 1 0 0 0,0-1-1 0 0,0 0 1 0 0,0-1 0 0 0,0 1-1 0 0,-1-1 1 0 0,7-7 0 0 0,3-2 44 0 0,-27 21-78 0 0,6-4 20 0 0,1 1 1 0 0,-1 0 0 0 0,1 1 0 0 0,-1-1-1 0 0,1 1 1 0 0,-6 7 0 0 0,6-6 22 0 0,0-1 0 0 0,0 0 0 0 0,0 0 0 0 0,-1 0 1 0 0,0-1-1 0 0,-9 6 0 0 0,-8 3-25 0 0,1 2 1 0 0,-24 19-1 0 0,0 0-54 0 0,-36 11-1587 0 0,77-38 1184 0 0,2 1 145 0 0</inkml:trace>
  <inkml:trace contextRef="#ctx0" brushRef="#br0" timeOffset="108148.6">2197 6670 9114 0 0,'3'4'-18'0'0,"-1"0"1"0"0,0 0-1 0 0,1 0 0 0 0,-2 0 1 0 0,1 1-1 0 0,0-1 0 0 0,-1 1 1 0 0,0-1-1 0 0,0 1 0 0 0,0-1 1 0 0,0 1-1 0 0,-1 8 0 0 0,1-7-4 0 0,-1 0 0 0 0,0-1 0 0 0,-1 1 1 0 0,1 0-1 0 0,-1-1 0 0 0,0 1 0 0 0,0-1 0 0 0,-1 1 0 0 0,0-1 0 0 0,-4 11 0 0 0,4-14-82 0 0,0 1 1 0 0,0 0-1 0 0,0-1 0 0 0,1 1 1 0 0,0 0-1 0 0,-1 0 0 0 0,1 0 1 0 0,0 0-1 0 0,0 0 0 0 0,1 0 0 0 0,-1 0 1 0 0,1 0-1 0 0,-1 0 0 0 0,1 1 1 0 0,0-1-1 0 0,0 4 0 0 0,2-1-127 0 0,-2-5 154 0 0,1-1 0 0 0,-1 1 0 0 0,0 0 0 0 0,0 0 0 0 0,1 0 0 0 0,-1 0 0 0 0,0 0 0 0 0,0 0 0 0 0,0 0 0 0 0,0 0 1 0 0,0-1-1 0 0,0 1 0 0 0,-1 0 0 0 0,1 0 0 0 0,0 0 0 0 0,0 0 0 0 0,-1 0 0 0 0,1 0 0 0 0,-1 0 0 0 0,-4 13-1240 0 0</inkml:trace>
  <inkml:trace contextRef="#ctx0" brushRef="#br0" timeOffset="108426.89">2372 6481 8458 0 0,'0'0'142'0'0,"-1"0"0"0"0,1 0 0 0 0,-1-1 1 0 0,1 1-1 0 0,-1 0 0 0 0,1 0 0 0 0,-1 0 0 0 0,1 0 1 0 0,-1 0-1 0 0,1 0 0 0 0,-1 0 0 0 0,1 0 0 0 0,-1 0 1 0 0,0 0-1 0 0,1 0 0 0 0,-1 0 0 0 0,1 0 0 0 0,-1 1 1 0 0,1-1-1 0 0,-1 0 0 0 0,1 0 0 0 0,-1 1 0 0 0,0-1 1 0 0,6 19-167 0 0,10 15 19 0 0,-10-25-6 0 0,-1 1 1 0 0,0 0-1 0 0,0-1 1 0 0,-1 2-1 0 0,3 13 1 0 0,27 148-7776 0 0,-29-149 5745 0 0</inkml:trace>
  <inkml:trace contextRef="#ctx0" brushRef="#br0" timeOffset="109312.79">1146 7479 2465 0 0,'0'0'1807'0'0,"3"3"-1981"0"0,28 25 340 0 0,-30-27-26 0 0,-1-2-77 0 0,0 1 1 0 0,1 0 0 0 0,-1 0 0 0 0,1 0-1 0 0,-1 0 1 0 0,1 0 0 0 0,-1 0 0 0 0,1 0-1 0 0,-1 0 1 0 0,1 0 0 0 0,-1 0 0 0 0,0 0-1 0 0,1 0 1 0 0,-1 1 0 0 0,1-1 0 0 0,-1 0-1 0 0,1 0 1 0 0,-1 0 0 0 0,1 1 0 0 0,-2 1-53 0 0,1-1 1 0 0,-1 1-1 0 0,0-1 1 0 0,0 1-1 0 0,0-1 1 0 0,0 1-1 0 0,0-1 1 0 0,0 0 0 0 0,0 0-1 0 0,-1 0 1 0 0,1 1-1 0 0,0-1 1 0 0,-1 0-1 0 0,-1 1 1 0 0,2-2-37 0 0,-12 31-42 0 0,13-29 87 0 0,-3 24-43 0 0,3-25 20 0 0,0 0 0 0 0,-1 0 1 0 0,1 0-1 0 0,0 0 0 0 0,-1 0 0 0 0,1 0 0 0 0,0 0 0 0 0,-1 0 0 0 0,1 0 0 0 0,-1 0 0 0 0,1-1 0 0 0,-1 1 0 0 0,0 0 0 0 0,1 0 0 0 0,-1 0 0 0 0,0-1 0 0 0,-1 2 0 0 0,2-2 4 0 0,-1 1-1 0 0,1-1 1 0 0,-1 0 0 0 0,1 1 0 0 0,-1-1 0 0 0,1 0-1 0 0,-1 1 1 0 0,1-1 0 0 0,0 1 0 0 0,-1-1 0 0 0,1 1 0 0 0,0-1-1 0 0,0 1 1 0 0,-1-1 0 0 0,1 1 0 0 0,0-1 0 0 0,0 1-1 0 0,0-1 1 0 0,-1 1 0 0 0,1-1 0 0 0,0 1 0 0 0,0 0-1 0 0,0-1 1 0 0,0 1 0 0 0,0-1 0 0 0,0 1 0 0 0,0-1-1 0 0,0 1 1 0 0,0-1 0 0 0,0 1 0 0 0,1 0 0 0 0,-1-1-1 0 0,0 1 1 0 0,0-1 0 0 0,0 1 0 0 0,1-1 0 0 0,-1 1-1 0 0,0-1 1 0 0,1 1 0 0 0,-1-1 0 0 0,0 0 0 0 0,1 1-1 0 0,-1-1 1 0 0,1 1 0 0 0,0 0 0 0 0,15 15-118 0 0,-12-14-411 0 0,-3 1-1071 0 0</inkml:trace>
  <inkml:trace contextRef="#ctx0" brushRef="#br0" timeOffset="110785.78">3018 6177 4201 0 0,'-25'-38'8367'0'0,"-15"-12"-8274"0"0,9 20 229 0 0,3 7-332 0 0,-1 1 0 0 0,-1 1 0 0 0,0 2 0 0 0,-2 1 0 0 0,0 1 0 0 0,-1 2 0 0 0,0 2 0 0 0,-1 0 0 0 0,-1 3 0 0 0,0 1 0 0 0,-71-9 0 0 0,52 16-56 0 0,-1 3 0 0 0,1 2 0 0 0,-1 3 0 0 0,1 1 0 0 0,-57 18 0 0 0,-256 95-121 0 0,295-88 102 0 0,1 3 0 0 0,-93 63 0 0 0,11-7-47 0 0,61-38 31 0 0,3 4-1 0 0,-96 79 1 0 0,122-83-6 0 0,3 2-1 0 0,2 3 1 0 0,-79 100 0 0 0,-111 217-148 0 0,199-295 231 0 0,6-11 33 0 0,4 1-1 0 0,-38 91 0 0 0,45-77-37 0 0,-27 111-1 0 0,51-161 30 0 0,2 0-1 0 0,2 1 0 0 0,0-1 1 0 0,3 1-1 0 0,1-1 0 0 0,6 52 0 0 0,5-23-74 0 0,31 105 0 0 0,34 55 116 0 0,-36-113-13 0 0,-20-55-2 0 0,3-1 0 0 0,2-1 0 0 0,2-1 0 0 0,2-1 0 0 0,3-2 0 0 0,2-1-1 0 0,2-1 1 0 0,75 74 0 0 0,-88-101 17 0 0,1-1-1 0 0,0-1 0 0 0,2-1 1 0 0,0-1-1 0 0,1-2 0 0 0,54 21 1 0 0,-41-21 32 0 0,1-2 0 0 0,0-1-1 0 0,1-3 1 0 0,60 5 0 0 0,-45-11 1 0 0,1-2 0 0 0,-1-4-1 0 0,0-1 1 0 0,87-20 0 0 0,-30-5 37 0 0,133-52 1 0 0,-180 55-38 0 0,-1-4 0 0 0,94-59 0 0 0,113-98 170 0 0,-245 169-216 0 0,39-33 117 0 0,69-68 1 0 0,52-70 139 0 0,-175 177-262 0 0,167-189 197 0 0,237-343 0 0 0,-339 427-109 0 0,74-151 0 0 0,32-140-107 0 0,-159 348 37 0 0,-4 0 1 0 0,-2-2 0 0 0,-3 0-1 0 0,-3-1 1 0 0,-2 0-1 0 0,4-128 1 0 0,-15 151-3 0 0,-1 0 0 0 0,-2 0 0 0 0,-2 0-1 0 0,-20-78 1 0 0,20 103-51 0 0,0 1-1 0 0,-1-1 0 0 0,0 1 1 0 0,-2 0-1 0 0,1 1 0 0 0,-2 0 1 0 0,0 0-1 0 0,-1 0 0 0 0,0 1 0 0 0,-1 1 1 0 0,0 0-1 0 0,-1 0 0 0 0,0 2 1 0 0,-1-1-1 0 0,-14-9 0 0 0,2 7-45 0 0,1 1 0 0 0,-2 2-1 0 0,1 0 1 0 0,-1 1 0 0 0,-1 2 0 0 0,1 1-1 0 0,-1 1 1 0 0,0 1 0 0 0,-32 0-1 0 0,8 3-197 0 0,0 2-1 0 0,1 3 1 0 0,-1 2 0 0 0,-50 12-1 0 0,-45 25-1736 0 0,71-15 79 0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19:43.125"/>
    </inkml:context>
    <inkml:brush xml:id="br0">
      <inkml:brushProperty name="width" value="0.035" units="cm"/>
      <inkml:brushProperty name="height" value="0.035" units="cm"/>
    </inkml:brush>
  </inkml:definitions>
  <inkml:trace contextRef="#ctx0" brushRef="#br0">0 182 2409 0 0,'2'1'24'0'0,"0"-1"1"0"0,-1 1 0 0 0,1 0-1 0 0,0 0 1 0 0,-1-1 0 0 0,1 1-1 0 0,-1 0 1 0 0,1 0 0 0 0,-1 1-1 0 0,1-1 1 0 0,-1 0 0 0 0,0 0 0 0 0,0 1-1 0 0,1-1 1 0 0,-1 1 0 0 0,0-1-1 0 0,0 1 1 0 0,0-1 0 0 0,-1 1-1 0 0,1-1 1 0 0,0 3 0 0 0,0-2 67 0 0,0 0 0 0 0,0 0 0 0 0,1 0 0 0 0,-1 0 0 0 0,0 0 0 0 0,0 0 0 0 0,1-1 0 0 0,0 1 0 0 0,-1 0 0 0 0,1-1 0 0 0,0 1 0 0 0,-1-1 0 0 0,1 0 0 0 0,3 2 0 0 0,0-1 76 0 0,0 1 0 0 0,0 0 0 0 0,0 0 0 0 0,7 6 0 0 0,-1-1-155 0 0,-7-5 31 0 0,0 0 0 0 0,-1 0 0 0 0,0 0 0 0 0,0 1-1 0 0,0 0 1 0 0,0-1 0 0 0,-1 1 0 0 0,1 0 0 0 0,3 8 0 0 0,12 41 448 0 0,-2-14 55 0 0,-14-35-525 0 0,0 1 0 0 0,1-1 0 0 0,-2 1 0 0 0,1-1 0 0 0,0 1 0 0 0,-1-1 0 0 0,0 1 0 0 0,0 0 0 0 0,-1 0 0 0 0,1 0-1 0 0,-1 0 1 0 0,0-1 0 0 0,0 1 0 0 0,-1 5 0 0 0,-2 13 25 0 0,-3 11 116 0 0,-6 13-83 0 0,10-36-5 0 0,-1 1 0 0 0,0-2 0 0 0,-8 21 0 0 0,10-28-39 0 0,-1 0 0 0 0,1 1 0 0 0,0-1 1 0 0,0 0-1 0 0,1 0 0 0 0,-1 1 0 0 0,1-1 1 0 0,-1 0-1 0 0,1 1 0 0 0,0-1 0 0 0,1 0 1 0 0,-1 1-1 0 0,0-1 0 0 0,1 0 0 0 0,1 5 0 0 0,0 4 99 0 0,-1-10-111 0 0,-1-1-1 0 0,1 0 0 0 0,-1 0 0 0 0,1 0 0 0 0,-1 0 1 0 0,1 0-1 0 0,0 0 0 0 0,-1 0 0 0 0,1 0 0 0 0,0-1 1 0 0,0 1-1 0 0,0 0 0 0 0,1 1 0 0 0,-1-2-183 0 0,-1 1-1 0 0,1-1 0 0 0,0 1 1 0 0,-1-1-1 0 0,1 1 0 0 0,-1 0 1 0 0,1-1-1 0 0,0 1 1 0 0,-1 0-1 0 0,0-1 0 0 0,1 1 1 0 0,-1 0-1 0 0,1 0 0 0 0,-1-1 1 0 0,0 1-1 0 0,1 1 1 0 0</inkml:trace>
  <inkml:trace contextRef="#ctx0" brushRef="#br0" timeOffset="2730.3">701 362 4793 0 0,'-3'3'2642'0'0,"3"-1"-2597"0"0,0-1-1 0 0,0 1 1 0 0,0 0 0 0 0,0 0 0 0 0,0 0-1 0 0,0-1 1 0 0,0 1 0 0 0,1 0-1 0 0,-1 0 1 0 0,0-1 0 0 0,1 1 0 0 0,1 2-1 0 0,4 6 261 0 0,0 1-1 0 0,-1 0 0 0 0,0 0 1 0 0,-1 0-1 0 0,0 0 0 0 0,-1 1 1 0 0,3 19-1 0 0,-4-25-239 0 0,19 99 203 0 0,14 55-170 0 0,-14-91 90 0 0,-15-55-173 0 0,-1 1 0 0 0,0 0 0 0 0,-1 1 0 0 0,-1-1 0 0 0,0 1 0 0 0,-2 0 0 0 0,1-1 0 0 0,-2 1 0 0 0,-1 16 0 0 0,-6 68 439 0 0,13-90-364 0 0,-6-5 157 0 0,-7-8 374 0 0,8 1-571 0 0,0-1 1 0 0,0 1-1 0 0,0 0 0 0 0,0-1 0 0 0,-1 1 1 0 0,0-1-1 0 0,1 1 0 0 0,-1 0 1 0 0,0-5-1 0 0,0 4-10 0 0,1-1-17 0 0,0 0 0 0 0,0 0 0 0 0,1 0 0 0 0,-1 0 0 0 0,5-8 0 0 0,-4 9-15 0 0,-1 0 0 0 0,1-1 0 0 0,-1 1 0 0 0,1-1 0 0 0,-1 1 0 0 0,0-1-1 0 0,-1 0 1 0 0,2-6 0 0 0,-2 5-7 0 0,0 1 0 0 0,1-1 0 0 0,0 1-1 0 0,0 0 1 0 0,0-1 0 0 0,1 1 0 0 0,-1 0 0 0 0,1 0-1 0 0,4-7 1 0 0,0-9-23 0 0,-5 17 22 0 0,0 1 0 0 0,-1 0 0 0 0,1-1 0 0 0,0 1 0 0 0,0-1 1 0 0,0 1-1 0 0,0 0 0 0 0,1 0 0 0 0,2-4 0 0 0,-2 3 8 0 0,-1 1-1 0 0,1 0 1 0 0,-1 0 0 0 0,0-1 0 0 0,0 1-1 0 0,0-1 1 0 0,0 1 0 0 0,-1-1 0 0 0,2-3 0 0 0,6-17-34 0 0,-7 20 25 0 0,0 0-1 0 0,0 0 1 0 0,-1 0 0 0 0,1 0-1 0 0,0 0 1 0 0,-1 0 0 0 0,0 0-1 0 0,0 0 1 0 0,0 0 0 0 0,0 0 0 0 0,0 0-1 0 0,-1-4 1 0 0,-9-35 35 0 0,9 20-20 0 0,1 21-14 0 0,1-1 1 0 0,-1 1-1 0 0,0-1 0 0 0,0 1 0 0 0,0-1 1 0 0,0 1-1 0 0,0-1 0 0 0,0 1 0 0 0,0-1 1 0 0,-1 1-1 0 0,1-1 0 0 0,-1 1 0 0 0,1-1 1 0 0,-1 1-1 0 0,1-1 0 0 0,-1 1 0 0 0,0 0 1 0 0,-1-2-1 0 0,0-1-2 0 0,0 1 1 0 0,0-1-1 0 0,1 0 1 0 0,-1 1-1 0 0,1-1 1 0 0,0 0-1 0 0,0 0 1 0 0,0 0-1 0 0,0 0 0 0 0,1 1 1 0 0,-1-1-1 0 0,2-7 1 0 0,-1 7-1 0 0,0 0 1 0 0,0 0-1 0 0,-1 0 0 0 0,1 0 1 0 0,-1 0-1 0 0,0 1 1 0 0,0-1-1 0 0,0 0 0 0 0,0 0 1 0 0,-1 1-1 0 0,1-1 1 0 0,-1 1-1 0 0,0-1 0 0 0,-3-3 1 0 0,2 4 2 0 0,0-1 0 0 0,1 0 1 0 0,-1 0-1 0 0,1 0 0 0 0,0 0 0 0 0,0 0 1 0 0,0 0-1 0 0,0-1 0 0 0,1 1 0 0 0,-1-1 1 0 0,1 1-1 0 0,1-1 0 0 0,-1 1 0 0 0,0-7 1 0 0,0 4-14 0 0,0 0 0 0 0,-1 0 1 0 0,0 1-1 0 0,-4-11 1 0 0,4 11 13 0 0,-1 0 1 0 0,1 0-1 0 0,1-1 1 0 0,-1 1-1 0 0,0-9 1 0 0,2 9-12 0 0,0 1 1 0 0,0-1 0 0 0,0 1-1 0 0,1 0 1 0 0,-1-1-1 0 0,1 1 1 0 0,1 0-1 0 0,-1-1 1 0 0,1 1-1 0 0,0 0 1 0 0,0 0-1 0 0,0 0 1 0 0,1 0 0 0 0,0 1-1 0 0,0-1 1 0 0,0 1-1 0 0,4-5 1 0 0,1 2-15 0 0,0 0 1 0 0,0 1 0 0 0,1-1-1 0 0,0 2 1 0 0,0-1 0 0 0,0 1-1 0 0,1 1 1 0 0,10-4-1 0 0,-14 6 7 0 0,0-1 0 0 0,-1 2 0 0 0,1-1-1 0 0,0 1 1 0 0,0 0 0 0 0,1 0 0 0 0,-1 1-1 0 0,0-1 1 0 0,0 2 0 0 0,0-1 0 0 0,0 0-1 0 0,0 1 1 0 0,1 0 0 0 0,8 3-1 0 0,-12-2 6 0 0,0-1 0 0 0,0 1 0 0 0,0-1 0 0 0,0 1 0 0 0,0 0 0 0 0,-1 0-1 0 0,1 0 1 0 0,0 1 0 0 0,-1-1 0 0 0,0 0 0 0 0,1 1 0 0 0,-1 0 0 0 0,0-1-1 0 0,0 1 1 0 0,-1 0 0 0 0,1 0 0 0 0,-1 0 0 0 0,1 0 0 0 0,-1 1 0 0 0,0-1-1 0 0,0 0 1 0 0,0 1 0 0 0,-1-1 0 0 0,1 0 0 0 0,-1 1 0 0 0,0-1-1 0 0,0 6 1 0 0,0 0 7 0 0,-1 1 0 0 0,0-1 0 0 0,-1 0 0 0 0,0 0 0 0 0,-1 0 0 0 0,0 0 0 0 0,0 0 0 0 0,-1 0-1 0 0,-6 11 1 0 0,-4 4-5 0 0,-34 41-1 0 0,41-56 19 0 0,-2 0 0 0 0,1-1 0 0 0,-1 0 0 0 0,0-1 0 0 0,0 0 0 0 0,-1-1 0 0 0,0 1-1 0 0,0-2 1 0 0,-1 0 0 0 0,1 0 0 0 0,-23 6 0 0 0,32-10 0 0 0,0-1 0 0 0,0 0 1 0 0,0 0-1 0 0,0 1 0 0 0,0-1 0 0 0,0 1 0 0 0,0-1 1 0 0,0 1-1 0 0,0-1 0 0 0,0 1 0 0 0,0 0 1 0 0,0-1-1 0 0,0 1 0 0 0,0 0 0 0 0,-1 1 0 0 0,5 0 96 0 0,10-5-50 0 0,1-2-50 0 0,-1 1 1 0 0,1 1-1 0 0,-1 1 0 0 0,16-2 1 0 0,11-2 24 0 0,-4 2-24 0 0,0 1-1 0 0,0 1 1 0 0,1 2-1 0 0,58 8 1 0 0,-73-5-22 0 0,1 2 0 0 0,24 8 0 0 0,-23-6 41 0 0,14 12 29 0 0,-13-6-113 0 0,-22-12 74 0 0,0 1-1 0 0,0-1 1 0 0,-1 1 0 0 0,1 0-1 0 0,0 0 1 0 0,4 4 0 0 0,-6-4-220 0 0,0-1 0 0 0,1 0 0 0 0,-1 1 1 0 0,1-1-1 0 0,-1 0 0 0 0,1 0 0 0 0,0 0 0 0 0,-1 0 1 0 0,1 0-1 0 0,0 0 0 0 0,0-1 0 0 0,0 1 0 0 0,0 0 1 0 0,0-1-1 0 0,3 1 0 0 0,-4-2-125 0 0,0 0-1 0 0,0 0 1 0 0,0 0-1 0 0,0 0 1 0 0,1 0-1 0 0,-1 0 1 0 0,-1 0 0 0 0,1-1-1 0 0,0 1 1 0 0,0 0-1 0 0,0-1 1 0 0,-1 1-1 0 0,1 0 1 0 0,0-3 0 0 0,2-2-1009 0 0,1-1-372 0 0</inkml:trace>
  <inkml:trace contextRef="#ctx0" brushRef="#br0" timeOffset="3231.92">1535 545 2897 0 0,'1'-8'376'0'0,"-1"0"1"0"0,-1-1-1 0 0,1 1 1 0 0,-1 0-1 0 0,-1-1 1 0 0,0 1-1 0 0,0 0 0 0 0,0 0 1 0 0,-5-10-1 0 0,7 18-367 0 0,0 0-1 0 0,-1 0 1 0 0,1 0-1 0 0,0 0 1 0 0,0-1-1 0 0,0 1 1 0 0,0 0-1 0 0,0 0 1 0 0,0 0-1 0 0,0 0 1 0 0,-1 0-1 0 0,1 0 1 0 0,0 0-1 0 0,0-1 1 0 0,0 1-1 0 0,0 0 0 0 0,0 0 1 0 0,-1 0-1 0 0,1 0 1 0 0,0 0-1 0 0,0 0 1 0 0,0 0-1 0 0,0 0 1 0 0,-1 0-1 0 0,1 0 1 0 0,0 0-1 0 0,0 0 1 0 0,0 0-1 0 0,0 0 1 0 0,-1 0-1 0 0,1 0 1 0 0,0 0-1 0 0,0 0 1 0 0,0 0-1 0 0,0 0 0 0 0,-1 0 1 0 0,1 0-1 0 0,0 1 1 0 0,0-1-1 0 0,0 0 1 0 0,0 0-1 0 0,-7 8 148 0 0,-2 12-37 0 0,9-19-104 0 0,-5 16 129 0 0,1 0 0 0 0,1 1-1 0 0,1-1 1 0 0,0 1 0 0 0,2 0 0 0 0,0 21 0 0 0,1-35-94 0 0,-1 0 0 0 0,1-1-1 0 0,-1 1 1 0 0,1 0 0 0 0,0 0 0 0 0,0 0 0 0 0,1-1 0 0 0,-1 1 0 0 0,1-1 0 0 0,0 1 0 0 0,0-1 0 0 0,3 5 0 0 0,-4-7-20 0 0,0 0 0 0 0,0 0 0 0 0,0 0 0 0 0,0 0 1 0 0,0 0-1 0 0,0 0 0 0 0,0-1 0 0 0,0 1 1 0 0,1 0-1 0 0,-1-1 0 0 0,0 1 0 0 0,1 0 0 0 0,-1-1 1 0 0,0 0-1 0 0,1 1 0 0 0,-1-1 0 0 0,0 0 1 0 0,1 0-1 0 0,-1 1 0 0 0,1-1 0 0 0,-1 0 0 0 0,1 0 1 0 0,-1-1-1 0 0,0 1 0 0 0,1 0 0 0 0,-1 0 1 0 0,1-1-1 0 0,-1 1 0 0 0,0-1 0 0 0,1 1 0 0 0,-1-1 1 0 0,0 0-1 0 0,0 1 0 0 0,0-1 0 0 0,1 0 1 0 0,0-1-1 0 0,5-4 13 0 0,0 0 0 0 0,0 0 0 0 0,-1-1 1 0 0,0 0-1 0 0,-1 0 0 0 0,1 0 0 0 0,-1-1 0 0 0,-1 0 0 0 0,1 0 1 0 0,-1 0-1 0 0,-1 0 0 0 0,0-1 0 0 0,0 1 0 0 0,0-1 0 0 0,1-11 1 0 0,-1 5-5 0 0,1 0 1 0 0,1 0-1 0 0,0 1 1 0 0,12-23-1 0 0,-8 26-49 0 0,-9 11 10 0 0,1-1 0 0 0,0 1-1 0 0,-1-1 1 0 0,1 1 0 0 0,-1-1-1 0 0,1 1 1 0 0,0-1-1 0 0,-1 0 1 0 0,1 1 0 0 0,-1-1-1 0 0,0 0 1 0 0,1 0 0 0 0,-1 1-1 0 0,1-1 1 0 0,-1 0-1 0 0,0 0 1 0 0,0 0 0 0 0,1 1-1 0 0,-1-1 1 0 0,0 0 0 0 0,0 0-1 0 0,0 0 1 0 0,0 0-1 0 0,0 1 1 0 0,0-1 0 0 0,0 0-1 0 0,0 0 1 0 0,-1 0 0 0 0,1 0-1 0 0,0 1 1 0 0,0-1-1 0 0,-1 0 1 0 0,1 0 0 0 0,-1-1-1 0 0,2-2-81 0 0,-6 10 118 0 0,4-5-25 0 0,1 1 0 0 0,0 0 1 0 0,-1 0-1 0 0,1-1 1 0 0,0 1-1 0 0,0 0 0 0 0,0 0 1 0 0,0 0-1 0 0,0 0 1 0 0,1 2-1 0 0,0 17 33 0 0,-2-15-20 0 0,0 0 1 0 0,0 0-1 0 0,0 0 0 0 0,-1 0 1 0 0,0-1-1 0 0,0 1 0 0 0,-4 8 1 0 0,5-12-23 0 0,0-1 0 0 0,0 1 0 0 0,0 0 1 0 0,0 0-1 0 0,0 0 0 0 0,0 0 0 0 0,1 0 0 0 0,-1 0 1 0 0,1 1-1 0 0,0-1 0 0 0,0 0 0 0 0,0 0 1 0 0,0 0-1 0 0,0 0 0 0 0,0 0 0 0 0,0 0 0 0 0,1 1 1 0 0,-1-1-1 0 0,1 0 0 0 0,-1 0 0 0 0,1 0 0 0 0,0 0 1 0 0,0 0-1 0 0,0 0 0 0 0,2 2 0 0 0,-2-1 0 0 0,1 0 1 0 0,-1 0-1 0 0,0 1 0 0 0,0-1 0 0 0,0 0 1 0 0,0 0-1 0 0,0 1 0 0 0,-1-1 0 0 0,0 0 0 0 0,1 1 1 0 0,-2 4-1 0 0,1-7-1 0 0,0 1 0 0 0,0-1 0 0 0,0 0 0 0 0,0 0 0 0 0,0 0 0 0 0,0 1 0 0 0,0-1 0 0 0,1 0 0 0 0,-1 0 0 0 0,0 0 0 0 0,1 0 1 0 0,-1 0-1 0 0,1 0 0 0 0,-1 0 0 0 0,1 1 0 0 0,-1-1 0 0 0,1 0 0 0 0,0-1 0 0 0,-1 1 0 0 0,1 0 0 0 0,0 0 0 0 0,0 0 0 0 0,0 0 0 0 0,1 1 0 0 0,-1-2-1 0 0,0 1 1 0 0,0 0-1 0 0,0 0 0 0 0,0 0 0 0 0,0 0 0 0 0,0 0 0 0 0,0 0 1 0 0,-1 0-1 0 0,1 0 0 0 0,0 0 0 0 0,-1 1 0 0 0,1-1 0 0 0,-1 0 1 0 0,1 0-1 0 0,-1 0 0 0 0,0 2 0 0 0,1 2-83 0 0,-1-4 63 0 0,0-1 0 0 0,0 1 0 0 0,0-1 0 0 0,0 1 1 0 0,0-1-1 0 0,0 1 0 0 0,0-1 0 0 0,0 1 1 0 0,0-1-1 0 0,1 1 0 0 0,-1-1 0 0 0,0 1 1 0 0,0-1-1 0 0,1 0 0 0 0,-1 1 0 0 0,0-1 1 0 0,0 1-1 0 0,1-1 0 0 0,-1 1 0 0 0,0-1 1 0 0,1 0-1 0 0,-1 1 0 0 0,1-1 0 0 0,-1 0 1 0 0,0 0-1 0 0,1 1 0 0 0,-1-1 0 0 0,1 0 0 0 0,-1 0 1 0 0,1 1-1 0 0,-1-1 0 0 0,1 0 0 0 0,-1 0 1 0 0,1 0-1 0 0,-1 0 0 0 0,1 0 0 0 0,-1 0 1 0 0,1 0-1 0 0,-1 0 0 0 0,1 0 0 0 0,0 0 1 0 0,0 0-126 0 0,1 0 0 0 0,-1 0 0 0 0,0 0 0 0 0,0 0 1 0 0,0 0-1 0 0,0 0 0 0 0,0-1 0 0 0,0 1 0 0 0,0 0 1 0 0,1 0-1 0 0,-1-1 0 0 0,0 1 0 0 0,0-1 1 0 0,0 1-1 0 0,0-1 0 0 0,0 0 0 0 0,-1 1 0 0 0,1-1 1 0 0,0 0-1 0 0,0 1 0 0 0,0-1 0 0 0,0 0 0 0 0,-1 0 1 0 0,1 0-1 0 0,1-2 0 0 0,3-3-1270 0 0,2-1-420 0 0</inkml:trace>
  <inkml:trace contextRef="#ctx0" brushRef="#br0" timeOffset="3794.38">1831 38 8930 0 0,'13'63'207'0'0,"18"101"39"0"0,-3-71-154 0 0,-22-74-37 0 0,0 0-1 0 0,4 35 1 0 0,2 5 40 0 0,14 34 214 0 0,-25-91-293 0 0,-1 0 0 0 0,1 0-1 0 0,-1 0 1 0 0,0 0 0 0 0,0 0-1 0 0,0 0 1 0 0,0 0-1 0 0,0 0 1 0 0,-1 0 0 0 0,0 4-1 0 0,1-6-1 0 0,0 1 0 0 0,0 0 0 0 0,0 0 0 0 0,-1 0 0 0 0,1-1 0 0 0,0 1 0 0 0,-1 0 0 0 0,1-1 0 0 0,0 1 0 0 0,-1 0 0 0 0,1 0 0 0 0,-1-1 0 0 0,1 1 0 0 0,-1-1 0 0 0,1 1 0 0 0,-1 0 0 0 0,1-1 0 0 0,-1 1 0 0 0,0-1 0 0 0,1 1 1 0 0,-1-1-1 0 0,0 0 0 0 0,0 1 0 0 0,1-1 0 0 0,-1 0 0 0 0,0 1 0 0 0,-1-1 0 0 0,2-1-5 0 0,-1 1 0 0 0,1-1 1 0 0,-1 0-1 0 0,1 1 1 0 0,-1-1-1 0 0,1 0 0 0 0,-1 1 1 0 0,1-1-1 0 0,-1 0 0 0 0,1 0 1 0 0,0 0-1 0 0,0 1 1 0 0,-1-1-1 0 0,1 0 0 0 0,0 0 1 0 0,0 0-1 0 0,0 0 1 0 0,0 0-1 0 0,0 1 0 0 0,0-1 1 0 0,0-2-1 0 0,0 1 27 0 0,-1-8 20 0 0,1 0 0 0 0,0 0-1 0 0,1 0 1 0 0,0 1 0 0 0,0-1 0 0 0,1 0-1 0 0,4-13 1 0 0,0 3-12 0 0,2 0 1 0 0,14-27-1 0 0,-14 35-50 0 0,1 0 0 0 0,0 1-1 0 0,1 0 1 0 0,0 1 0 0 0,1 0 0 0 0,0 0 0 0 0,0 2-1 0 0,14-9 1 0 0,3-4 55 0 0,-25 18-27 0 0,0 1-1 0 0,0 0 0 0 0,1 0 1 0 0,-1 0-1 0 0,1 0 0 0 0,-1 1 1 0 0,1-1-1 0 0,-1 1 0 0 0,1 0 1 0 0,6-1-1 0 0,-8 2-1 0 0,0 0-1 0 0,1 0 1 0 0,-1 0-1 0 0,0 0 1 0 0,0 0 0 0 0,0 1-1 0 0,1-1 1 0 0,-1 1 0 0 0,0-1-1 0 0,0 1 1 0 0,0 0-1 0 0,0 0 1 0 0,0 0 0 0 0,0 0-1 0 0,0 0 1 0 0,0 1-1 0 0,-1-1 1 0 0,1 0 0 0 0,2 3-1 0 0,3 5 13 0 0,1 1 0 0 0,-1 0-1 0 0,-1 0 1 0 0,0 1 0 0 0,-1 0-1 0 0,1 0 1 0 0,-2 0-1 0 0,0 1 1 0 0,0-1 0 0 0,-1 1-1 0 0,-1 0 1 0 0,0 0 0 0 0,0 0-1 0 0,-1 21 1 0 0,-1-31-32 0 0,1 14-243 0 0,2-14-1002 0 0,1-10-1564 0 0,-1 3 447 0 0</inkml:trace>
  <inkml:trace contextRef="#ctx0" brushRef="#br0" timeOffset="4010.01">2247 27 14435 0 0,'-5'-11'347'0'0,"-2"-5"-1315"0"0,5 18 405 0 0,2 11 372 0 0,6 32-1497 0 0,3 0-4364 0 0,-6-31 3149 0 0</inkml:trace>
  <inkml:trace contextRef="#ctx0" brushRef="#br0" timeOffset="4518.36">2347 394 8410 0 0,'0'0'57'0'0,"1"-1"1"0"0,0 0-1 0 0,-1 0 0 0 0,1 0 1 0 0,-1 0-1 0 0,1 0 0 0 0,-1 0 1 0 0,1 0-1 0 0,-1 0 1 0 0,1 0-1 0 0,-1 0 0 0 0,0 0 1 0 0,0 0-1 0 0,0 0 0 0 0,1 0 1 0 0,-1 0-1 0 0,0-1 0 0 0,0 1 1 0 0,-1 0-1 0 0,1 0 1 0 0,0 0-1 0 0,0 0 0 0 0,-1-2 1 0 0,1 1-67 0 0,0 2 5 0 0,-1 0 1 0 0,1 0-1 0 0,0 0 1 0 0,0-1-1 0 0,0 1 0 0 0,0 0 1 0 0,0 0-1 0 0,0 0 1 0 0,0-1-1 0 0,0 1 0 0 0,0 0 1 0 0,0 0-1 0 0,0 0 1 0 0,0 0-1 0 0,0-1 0 0 0,0 1 1 0 0,0 0-1 0 0,0 0 0 0 0,0 0 1 0 0,0-1-1 0 0,0 1 1 0 0,0 0-1 0 0,0 0 0 0 0,1 0 1 0 0,-1 0-1 0 0,0-1 1 0 0,0 1-1 0 0,0 0 0 0 0,0 0 1 0 0,0 0-1 0 0,0 0 0 0 0,1 0 1 0 0,-1 0-1 0 0,0-1 1 0 0,0 1-1 0 0,0 0 0 0 0,0 0 1 0 0,0 0-1 0 0,1 0 1 0 0,-1 0-1 0 0,0 0 0 0 0,0 0 1 0 0,0 0-1 0 0,1 0 1 0 0,-1 0-1 0 0,0 0 0 0 0,0 0 1 0 0,0 0-1 0 0,1 0 0 0 0,-1 0 1 0 0,0 0-1 0 0,0 0 1 0 0,0 0-1 0 0,0 0 0 0 0,1 0 1 0 0,-1 0-1 0 0,0 0 1 0 0,0 0-1 0 0,0 0 0 0 0,0 0 1 0 0,1 0-1 0 0,-1 0 0 0 0,0 1 1 0 0,0-1-1 0 0,0 0 1 0 0,0 0-1 0 0,0 0 0 0 0,1 0 1 0 0,-1 1-1 0 0,12 7-428 0 0,-11-7 412 0 0,4 4-20 0 0,-1 0 0 0 0,0 0 0 0 0,0 1 0 0 0,-1 0 0 0 0,1-1 1 0 0,-1 1-1 0 0,0 0 0 0 0,-1 1 0 0 0,3 6 0 0 0,12 25 64 0 0,-14-31-24 0 0,0 1 0 0 0,0-1 0 0 0,0 0 0 0 0,3 14 0 0 0,7 20 207 0 0,-4 0 1029 0 0,2-57-555 0 0,-5-2-627 0 0,1 0 0 0 0,0 1 0 0 0,2-1 0 0 0,0 2 0 0 0,0-1-1 0 0,2 1 1 0 0,14-16 0 0 0,-22 27-71 0 0,1 1 0 0 0,0 1-1 0 0,-1-1 1 0 0,2 0 0 0 0,-1 1 0 0 0,0 0-1 0 0,1 0 1 0 0,-1 0 0 0 0,1 1-1 0 0,0-1 1 0 0,0 1 0 0 0,0 0 0 0 0,0 1-1 0 0,0-1 1 0 0,1 1 0 0 0,7-1 0 0 0,-7 46-299 0 0,-5-37 205 0 0,-1-1 1 0 0,1 1 0 0 0,-1-1 0 0 0,0 1 0 0 0,-1-1 0 0 0,1 0 0 0 0,-4 12 0 0 0,1-1-1430 0 0,3-16 701 0 0,3 11-2711 0 0,-2-13 2629 0 0</inkml:trace>
  <inkml:trace contextRef="#ctx0" brushRef="#br0" timeOffset="5250.29">2714 433 1176 0 0,'8'-13'572'0'0,"-1"0"0"0"0,0 0 1 0 0,6-18-1 0 0,-11 17 87 0 0,-2 14-639 0 0,0 0 1 0 0,0 0 0 0 0,0-1 0 0 0,0 1-1 0 0,0 0 1 0 0,0 0 0 0 0,-1 0-1 0 0,1 0 1 0 0,0 0 0 0 0,0 0 0 0 0,0-1-1 0 0,0 1 1 0 0,0 0 0 0 0,0 0-1 0 0,0 0 1 0 0,-1 0 0 0 0,1 0 0 0 0,0 0-1 0 0,0 0 1 0 0,0 0 0 0 0,0 0-1 0 0,0 0 1 0 0,-1 0 0 0 0,1 0 0 0 0,0 0-1 0 0,0 0 1 0 0,0 0 0 0 0,0 0-1 0 0,0 0 1 0 0,-1 0 0 0 0,1 0 0 0 0,0 0-1 0 0,0 0 1 0 0,0 0 0 0 0,0 0-1 0 0,-1 0 1 0 0,1 0 0 0 0,0 0 0 0 0,0 0-1 0 0,0 0 1 0 0,0 0 0 0 0,-2 1 107 0 0,0 1 1 0 0,0-1-1 0 0,0 0 0 0 0,1 1 1 0 0,-1-1-1 0 0,0 1 1 0 0,1-1-1 0 0,-3 4 0 0 0,-10 14 485 0 0,-19 28 181 0 0,30-43-772 0 0,1 1-1 0 0,0-1 1 0 0,0 1-1 0 0,1-1 1 0 0,-1 1 0 0 0,1 0-1 0 0,0-1 1 0 0,0 1 0 0 0,0 8-1 0 0,0 3 100 0 0,0 10 120 0 0,1-25-225 0 0,0 0-1 0 0,0 0 1 0 0,0-1 0 0 0,0 1 0 0 0,0 0 0 0 0,0-1 0 0 0,0 1 0 0 0,1 0-1 0 0,-1 0 1 0 0,0-1 0 0 0,0 1 0 0 0,1 0 0 0 0,-1-1 0 0 0,1 1 0 0 0,-1 0-1 0 0,1-1 1 0 0,-1 1 0 0 0,1-1 0 0 0,-1 1 0 0 0,1-1 0 0 0,-1 1 0 0 0,1-1-1 0 0,-1 1 1 0 0,1-1 0 0 0,0 0 0 0 0,0 1 0 0 0,0-1 8 0 0,-1 0 1 0 0,1 0-1 0 0,-1 0 1 0 0,1-1-1 0 0,-1 1 1 0 0,0 0-1 0 0,1 0 1 0 0,-1 0-1 0 0,1-1 0 0 0,-1 1 1 0 0,0 0-1 0 0,1 0 1 0 0,-1-1-1 0 0,0 1 1 0 0,1 0-1 0 0,-1-1 1 0 0,0 1-1 0 0,0-1 1 0 0,1 1-1 0 0,-1 0 1 0 0,0-1-1 0 0,0 1 0 0 0,0-1 1 0 0,1 1-1 0 0,-1 0 1 0 0,0-1-1 0 0,0 1 1 0 0,0-1-1 0 0,0 1 1 0 0,0-1-1 0 0,0 1 1 0 0,0-1-1 0 0,0 1 1 0 0,0-1-1 0 0,0 1 0 0 0,0-1 1 0 0,2-7 73 0 0,16-21 91 0 0,0 2-67 0 0,38-49 0 0 0,-49 68-119 0 0,18-18 42 0 0,-24 25-58 0 0,0 0 1 0 0,0 0-1 0 0,0 0 1 0 0,1 0-1 0 0,-1 0 1 0 0,0 0-1 0 0,1 0 0 0 0,-1 0 1 0 0,1 1-1 0 0,-1-1 1 0 0,1 0-1 0 0,-1 1 1 0 0,1-1-1 0 0,-1 1 0 0 0,4-1 1 0 0,-3 4-12 0 0,-1-1 1 0 0,1 1-1 0 0,0-1 0 0 0,-1 1 1 0 0,0 0-1 0 0,0-1 1 0 0,0 1-1 0 0,0 0 0 0 0,0 0 1 0 0,-1 0-1 0 0,1 0 1 0 0,-1 4-1 0 0,-2 53 0 0 0,-4 46-10 0 0,4-94 44 0 0,0-1 1 0 0,-1 1-1 0 0,0-1 0 0 0,-1 0 1 0 0,0 0-1 0 0,-1-1 1 0 0,-5 11-1 0 0,2-6 13 0 0,0 1 0 0 0,-10 30 0 0 0,12-29-12 0 0,3-7 73 0 0,-1-1 0 0 0,0 0-1 0 0,-1 0 1 0 0,0 0-1 0 0,-9 12 1 0 0,13-21-64 0 0,1 0-1 0 0,0 1 1 0 0,-1-1 0 0 0,1 0-1 0 0,-1 0 1 0 0,1 1 0 0 0,-1-1 0 0 0,1 0-1 0 0,0 0 1 0 0,-1 0 0 0 0,1 0 0 0 0,-1 0-1 0 0,1 0 1 0 0,-1 0 0 0 0,1 0-1 0 0,-1 0 1 0 0,1 0 0 0 0,-1 0 0 0 0,1 0-1 0 0,-1 0 1 0 0,1 0 0 0 0,-1 0 0 0 0,1 0-1 0 0,-1 0 1 0 0,1-1 0 0 0,-1 1-1 0 0,1 0 1 0 0,-1 0 0 0 0,1 0 0 0 0,0-1-1 0 0,-1 1 1 0 0,1 0 0 0 0,0-1-1 0 0,-1 1 1 0 0,1 0 0 0 0,0-1 0 0 0,-1 1-1 0 0,1-1 1 0 0,0 1 0 0 0,-1 0 0 0 0,1-1-1 0 0,0 1 1 0 0,0-1 0 0 0,0 1-1 0 0,0-1 1 0 0,-1 1 0 0 0,1-1 0 0 0,0 1-1 0 0,0-1 1 0 0,0 1 0 0 0,0-1 0 0 0,0 1-1 0 0,0-1 1 0 0,0 1 0 0 0,0-1-1 0 0,0 1 1 0 0,0-1 0 0 0,1 1 0 0 0,-1-1-1 0 0,0 1 1 0 0,0-1 0 0 0,47-76 445 0 0,-37 60-462 0 0,1 0-1 0 0,18-20 1 0 0,-18 23 6 0 0,0 0-1 0 0,-1-1 1 0 0,14-26 0 0 0,-4 1-17 0 0,32-46 1 0 0,3-5-7 0 0,-49 79-28 0 0,-3 8 44 0 0,-1 0 0 0 0,0 0-1 0 0,0 0 1 0 0,0-1 0 0 0,0 1-1 0 0,-1-1 1 0 0,2-5 0 0 0,-3 8-21 0 0,0 0 0 0 0,1 0 0 0 0,-1 0 0 0 0,0 0 0 0 0,0 0 0 0 0,0 0 1 0 0,0 0-1 0 0,-1 1 0 0 0,1-1 0 0 0,-1-3 0 0 0,1 5 11 0 0,0-1 0 0 0,-1 1 0 0 0,1 0 0 0 0,0 0 0 0 0,0 0 0 0 0,0 0 0 0 0,0-1 0 0 0,-1 1 0 0 0,1 0 0 0 0,0 0 1 0 0,0 0-1 0 0,0 0 0 0 0,-1 0 0 0 0,1 0 0 0 0,0-1 0 0 0,0 1 0 0 0,0 0 0 0 0,-1 0 0 0 0,1 0 0 0 0,0 0 0 0 0,0 0 0 0 0,-1 0 0 0 0,1 0 0 0 0,0 0 0 0 0,0 0 0 0 0,-1 0 0 0 0,1 0 0 0 0,0 0 0 0 0,0 0 0 0 0,-1 0 0 0 0,1 1 0 0 0,-14 8-286 0 0,8-3 278 0 0,0 0 0 0 0,1 0 0 0 0,0 1 0 0 0,0-1 0 0 0,0 1 1 0 0,1 0-1 0 0,0 1 0 0 0,0-1 0 0 0,1 1 0 0 0,0-1 0 0 0,0 1 0 0 0,1 0 0 0 0,0 0 0 0 0,-1 12 0 0 0,1 5 84 0 0,1 1 0 0 0,2-1 0 0 0,4 35 0 0 0,-2-39-22 0 0,-1 0 0 0 0,-1 1-1 0 0,-1-1 1 0 0,-1 1-1 0 0,-5 34 1 0 0,4-51 12 0 0,0 1 0 0 0,0-1 0 0 0,0 1 0 0 0,-1-1 0 0 0,1 0 0 0 0,-6 8 0 0 0,6-11-177 0 0,1 0 0 0 0,-1 0 1 0 0,0 0-1 0 0,1 0 0 0 0,-1 0 0 0 0,0 0 1 0 0,0-1-1 0 0,-1 1 0 0 0,1 0 1 0 0,0-1-1 0 0,0 0 0 0 0,-1 0 1 0 0,1 1-1 0 0,-1-1 0 0 0,1-1 0 0 0,-4 2 1 0 0,-1-2-1749 0 0</inkml:trace>
  <inkml:trace contextRef="#ctx0" brushRef="#br0" timeOffset="6084.49">1845 459 3185 0 0,'-1'-1'15'0'0,"1"1"0"0"0,-1-1 0 0 0,1 1 1 0 0,-1 0-1 0 0,0-1 0 0 0,1 1 0 0 0,-1 0 0 0 0,1-1 1 0 0,-1 1-1 0 0,0 0 0 0 0,1 0 0 0 0,-1-1 1 0 0,0 1-1 0 0,1 0 0 0 0,-1 0 0 0 0,0 0 0 0 0,1 0 1 0 0,-1 0-1 0 0,0 0 0 0 0,1 0 0 0 0,-1 0 1 0 0,0 0-1 0 0,1 0 0 0 0,-1 0 0 0 0,0 1 0 0 0,1-1 1 0 0,-1 0-1 0 0,0 0 0 0 0,1 1 0 0 0,-2 0 1 0 0,-9 2 621 0 0,11-3-479 0 0,0 0-114 0 0,-1 0 0 0 0,1 0 1 0 0,0 0-1 0 0,0 0 1 0 0,0 0-1 0 0,-1 0 1 0 0,1 0-1 0 0,0 0 0 0 0,0 1 1 0 0,0-1-1 0 0,-1 0 1 0 0,1 0-1 0 0,0 0 1 0 0,0 0-1 0 0,0 0 1 0 0,-1 0-1 0 0,1 0 0 0 0,0-1 1 0 0,0 1-1 0 0,0 0 1 0 0,-1 0-1 0 0,1 0 1 0 0,0 0-1 0 0,0 0 0 0 0,0 0 1 0 0,-1 0-1 0 0,1 0 1 0 0,0 0-1 0 0,0-1 1 0 0,0 1-1 0 0,-1 0 0 0 0,1 0 1 0 0,0 0-1 0 0,0 0 1 0 0,0 0-1 0 0,0-1 1 0 0,0 1-1 0 0,0 0-36 0 0,0 0-1 0 0,0 0 1 0 0,0 0-1 0 0,0 0 1 0 0,0 0 0 0 0,1 0-1 0 0,-1 0 1 0 0,0 0-1 0 0,0 0 1 0 0,0 0 0 0 0,0 0-1 0 0,0 0 1 0 0,1 0-1 0 0,-1 0 1 0 0,0 0 0 0 0,0 0-1 0 0,0 0 1 0 0,0 0-1 0 0,0 0 1 0 0,1 0-1 0 0,-1 0 1 0 0,0-1 0 0 0,0 1-1 0 0,0 0 1 0 0,0 0-1 0 0,0 0 1 0 0,0 0 0 0 0,1 0-1 0 0,-1 0 1 0 0,0 0-1 0 0,0-1 1 0 0,0 1 0 0 0,0 0-1 0 0,0 0 1 0 0,0 0-1 0 0,0 0 1 0 0,0 0 0 0 0,0-1-1 0 0,0 1 1 0 0,0 0-1 0 0,0 0 1 0 0,0 0 0 0 0,0 0-1 0 0,0 0 1 0 0,0-1-1 0 0,0 1 1 0 0,0 0 0 0 0,0 0-1 0 0,0 0 1 0 0,0 0-1 0 0,0-1 1 0 0,0 1 0 0 0,0 0-1 0 0,0 0 1 0 0,0 0-1 0 0,0 0 1 0 0,0 0 0 0 0,0 0-1 0 0,0-1 1 0 0,-1 1-1 0 0,1 0 1 0 0,0 0 0 0 0,0 0-1 0 0,0 0 1 0 0,0 0-1 0 0,0 0 1 0 0,0 0-1 0 0,-1-1 1 0 0,11 0 162 0 0,0-1 0 0 0,-1-1-1 0 0,15-5 1 0 0,-13 4 119 0 0,-1 0 1 0 0,22-3-1 0 0,-10 5-166 0 0,35 2-1 0 0,-25 0-34 0 0,-22 3-28 0 0,2-1-65 0 0,-12-2 10 0 0,0-1-1 0 0,0 1 0 0 0,0 0 1 0 0,0 0-1 0 0,1 0 0 0 0,-1 0 1 0 0,0 0-1 0 0,0 0 0 0 0,0 0 1 0 0,1 0-1 0 0,-1 0 0 0 0,0 0 1 0 0,0 0-1 0 0,0-1 0 0 0,0 1 1 0 0,1 0-1 0 0,-1 0 0 0 0,0 0 1 0 0,0 0-1 0 0,0 0 1 0 0,1 1-1 0 0,-1-1 0 0 0,0 0 1 0 0,0 0-1 0 0,0 0 0 0 0,0 0 1 0 0,1 0-1 0 0,-1 0 0 0 0,0 0 1 0 0,0 0-1 0 0,0 0 0 0 0,0 0 1 0 0,1 0-1 0 0,-1 1 0 0 0,0-1 1 0 0,0 0-1 0 0,0 0 0 0 0,0 0 1 0 0,0 0-1 0 0,0 0 1 0 0,1 1-1 0 0,-1-1 0 0 0,0 0 1 0 0,0 0-1 0 0,0 0 0 0 0,0 0 1 0 0,0 1-1 0 0,0-1-31 0 0,0 0 1 0 0,0 0-1 0 0,0 0 1 0 0,0 0-1 0 0,0 0 1 0 0,0-1-1 0 0,0 1 1 0 0,0 0-1 0 0,0 0 0 0 0,0 0 1 0 0,0 0-1 0 0,0 0 1 0 0,0 0-1 0 0,0 0 1 0 0,0 0-1 0 0,0 0 1 0 0,0 0-1 0 0,0 0 0 0 0,0 0 1 0 0,-1 0-1 0 0,1 0 1 0 0,0 0-1 0 0,0 0 1 0 0,0 0-1 0 0,0 0 1 0 0,0 0-1 0 0,0 0 0 0 0,0 0 1 0 0,0 0-1 0 0,0 0 1 0 0,0 0-1 0 0,0 0 1 0 0,0 0-1 0 0,0 0 1 0 0,0 0-1 0 0,0 0 0 0 0,0 0 1 0 0,0 0-1 0 0,-1 0 1 0 0,1 0-1 0 0,0 0 1 0 0,0 0-1 0 0,0 0 1 0 0,0 0-1 0 0,0 0 0 0 0,0 0 1 0 0,0 0-1 0 0,0 0 1 0 0,0 0-1 0 0,-1 0-1188 0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19:54.267"/>
    </inkml:context>
    <inkml:brush xml:id="br0">
      <inkml:brushProperty name="width" value="0.035" units="cm"/>
      <inkml:brushProperty name="height" value="0.035" units="cm"/>
    </inkml:brush>
  </inkml:definitions>
  <inkml:trace contextRef="#ctx0" brushRef="#br0">9 38 3617 0 0,'-1'0'226'0'0,"1"0"1"0"0,-1-1-1 0 0,1 1 1 0 0,-1-1-1 0 0,1 1 1 0 0,-1-1-1 0 0,1 1 1 0 0,-1-1-1 0 0,1 1 1 0 0,-1-1 0 0 0,1 0-1 0 0,0 1 1 0 0,-1-1-1 0 0,1 1 1 0 0,0-1-1 0 0,0 0 1 0 0,-1 1-1 0 0,1-1 1 0 0,0 0-1 0 0,0 0 1 0 0,0 1-1 0 0,0-1 1 0 0,0 0-1 0 0,0 1 1 0 0,0-1-1 0 0,0 0 1 0 0,0 0-1 0 0,15-10-872 0 0,-5 5 992 0 0,-9 6-258 0 0,-1 0-77 0 0,0 0-1 0 0,0-1 0 0 0,0 1 0 0 0,0 0 0 0 0,0 0 1 0 0,0 0-1 0 0,1 0 0 0 0,-1-1 0 0 0,0 1 0 0 0,0 0 1 0 0,0 0-1 0 0,0 0 0 0 0,0 0 0 0 0,1 0 0 0 0,-1-1 0 0 0,0 1 1 0 0,0 0-1 0 0,0 0 0 0 0,1 0 0 0 0,-1 0 0 0 0,0 0 1 0 0,0 0-1 0 0,0 0 0 0 0,1 0 0 0 0,-1 0 0 0 0,0 0 1 0 0,0 0-1 0 0,1 0 0 0 0,-1 0 0 0 0,0 0 0 0 0,0 0 0 0 0,0 0 1 0 0,1 0-1 0 0,-1 0 0 0 0,0 0 0 0 0,0 0 0 0 0,0 0 1 0 0,1 0-1 0 0,-1 0 0 0 0,0 1 0 0 0,0-1 0 0 0,0 0 1 0 0,1 0-1 0 0,-1 0 0 0 0,0 0 0 0 0,0 0 0 0 0,0 1 1 0 0,0-1-1 0 0,0 0 0 0 0,1 0 0 0 0,-1 0 0 0 0,0 0 0 0 0,0 1 1 0 0,0-1-1 0 0,0 0 0 0 0,0 0 0 0 0,0 0 0 0 0,0 1 1 0 0,0-1-1 0 0,0 0 0 0 0,0 0 0 0 0,0 1 0 0 0,0-1 1 0 0,10 39 871 0 0,-8-27-703 0 0,-1 0 1 0 0,0 0-1 0 0,-1 0 0 0 0,-1 14 0 0 0,1 33 44 0 0,1-54-213 0 0,-1-1 0 0 0,1 1-1 0 0,0 0 1 0 0,1-1 0 0 0,-1 1 0 0 0,1 0-1 0 0,0-1 1 0 0,0 0 0 0 0,5 8 0 0 0,1 1 15 0 0,1 0 0 0 0,-2 1 1 0 0,1 0-1 0 0,-2 0 0 0 0,6 18 1 0 0,19 37 18 0 0,-9-28-37 0 0,-17-33-471 0 0,-1-1 0 0 0,0 1 1 0 0,0 0-1 0 0,0 0 0 0 0,3 14 0 0 0,-4-9-816 0 0,1 1-462 0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18:59.973"/>
    </inkml:context>
    <inkml:brush xml:id="br0">
      <inkml:brushProperty name="width" value="0.035" units="cm"/>
      <inkml:brushProperty name="height" value="0.035" units="cm"/>
    </inkml:brush>
  </inkml:definitions>
  <inkml:trace contextRef="#ctx0" brushRef="#br0">1896 445 10930 0 0,'2'3'51'0'0,"0"0"0"0"0,-1 0-1 0 0,1 0 1 0 0,-1 1 0 0 0,0-1 0 0 0,1 1-1 0 0,-1-1 1 0 0,-1 1 0 0 0,2 6 0 0 0,1 41 91 0 0,-3-22 34 0 0,13 84 115 0 0,1 14-261 0 0,-5-25 57 0 0,-4-55 64 0 0,-1 69-1 0 0,-16 133 585 0 0,12-218-579 0 0,4 31 1 0 0,0-13-1066 0 0,-4-45 490 0 0,1 0-1 0 0,-1-1 1 0 0,1 1-1 0 0,0 0 1 0 0,0-1-1 0 0,0 1 1 0 0,0-1 0 0 0,1 0-1 0 0,2 6 1 0 0,1 0-1918 0 0</inkml:trace>
  <inkml:trace contextRef="#ctx0" brushRef="#br0" timeOffset="867.62">2489 905 5681 0 0,'-2'-4'587'0'0,"-1"-1"0"0"0,1 1 1 0 0,0 0-1 0 0,-1 1 0 0 0,0-1 0 0 0,0 0 0 0 0,0 1 0 0 0,-6-5 0 0 0,6 6-525 0 0,0 0 0 0 0,0 0 1 0 0,0 0-1 0 0,0 0 0 0 0,0 1 0 0 0,0-1 0 0 0,-1 1 0 0 0,1 0 0 0 0,-7-2 0 0 0,5 3-134 0 0,1 0 0 0 0,0 0 0 0 0,0 0 0 0 0,-1 0 0 0 0,1 1 0 0 0,0 0 0 0 0,0-1 0 0 0,-1 1 0 0 0,1 1 0 0 0,0-1-1 0 0,0 1 1 0 0,0 0 0 0 0,1 0 0 0 0,-1 0 0 0 0,0 0 0 0 0,1 0 0 0 0,-1 1 0 0 0,1 0 0 0 0,-5 4 0 0 0,-5 8 46 0 0,0 0 0 0 0,1 0 1 0 0,1 1-1 0 0,0 0 0 0 0,1 1 0 0 0,1 1 1 0 0,0-1-1 0 0,1 1 0 0 0,-8 31 0 0 0,12-34 62 0 0,0 0-1 0 0,1 1 1 0 0,0-1-1 0 0,2 1 1 0 0,0 0-1 0 0,0-1 1 0 0,2 1-1 0 0,0 0 1 0 0,0 0-1 0 0,2-1 1 0 0,0 1-1 0 0,7 22 1 0 0,-8-33 30 0 0,0 1-1 0 0,1-1 1 0 0,0 0 0 0 0,0 1 0 0 0,0-1-1 0 0,0-1 1 0 0,1 1 0 0 0,0 0 0 0 0,0-1-1 0 0,0 0 1 0 0,0 0 0 0 0,1 0 0 0 0,-1 0-1 0 0,1-1 1 0 0,0 0 0 0 0,0 0 0 0 0,1 0-1 0 0,-1 0 1 0 0,0-1 0 0 0,1 0 0 0 0,0 0-1 0 0,-1-1 1 0 0,1 0 0 0 0,0 0 0 0 0,0 0-1 0 0,0 0 1 0 0,0-1 0 0 0,-1 0 0 0 0,11-1-1 0 0,-8-1 37 0 0,0 0-1 0 0,-1 0 0 0 0,1-1 0 0 0,-1 0 1 0 0,0 0-1 0 0,0 0 0 0 0,0-1 0 0 0,0 0 1 0 0,0-1-1 0 0,-1 1 0 0 0,0-1 1 0 0,0 0-1 0 0,9-11 0 0 0,-10 9-26 0 0,0-1 0 0 0,0 1 0 0 0,0-2 0 0 0,-1 1 0 0 0,0 0-1 0 0,0-1 1 0 0,-1 0 0 0 0,-1 0 0 0 0,1 0 0 0 0,-1 0 0 0 0,1-13 0 0 0,-1-2-43 0 0,-1 0 0 0 0,0 0-1 0 0,-4-24 1 0 0,1 34-50 0 0,0 0 0 0 0,0 0 0 0 0,-2 0-1 0 0,0 0 1 0 0,0 0 0 0 0,-9-16 0 0 0,11 26-13 0 0,0 1 0 0 0,0 0 1 0 0,0-1-1 0 0,-1 1 1 0 0,1 0-1 0 0,-1 0 0 0 0,0 1 1 0 0,0-1-1 0 0,0 0 0 0 0,0 1 1 0 0,-1 0-1 0 0,-4-3 0 0 0,7 4-1 0 0,-1 0-1 0 0,0 1 0 0 0,0-1 0 0 0,1 0 1 0 0,-1 1-1 0 0,0 0 0 0 0,0-1 0 0 0,0 1 1 0 0,0 0-1 0 0,0 0 0 0 0,1 0 1 0 0,-1 0-1 0 0,0 0 0 0 0,0 0 0 0 0,0 1 1 0 0,0-1-1 0 0,0 1 0 0 0,1-1 0 0 0,-1 1 1 0 0,0 0-1 0 0,0-1 0 0 0,1 1 1 0 0,-1 0-1 0 0,1 0 0 0 0,-1 0 0 0 0,1 1 1 0 0,-3 1-1 0 0,3-2-44 0 0,1-1 0 0 0,0 1 0 0 0,0-1 0 0 0,0 1 1 0 0,-1-1-1 0 0,1 1 0 0 0,0 0 0 0 0,0-1 0 0 0,0 1 0 0 0,0-1 1 0 0,0 1-1 0 0,0-1 0 0 0,0 1 0 0 0,0 0 0 0 0,0-1 0 0 0,1 1 1 0 0,-1-1-1 0 0,0 1 0 0 0,0-1 0 0 0,0 1 0 0 0,1-1 0 0 0,-1 1 1 0 0,0-1-1 0 0,0 1 0 0 0,1-1 0 0 0,-1 1 0 0 0,0-1 0 0 0,1 0 1 0 0,-1 1-1 0 0,1-1 0 0 0,-1 0 0 0 0,1 1 0 0 0,-1-1 0 0 0,0 0 1 0 0,1 1-1 0 0,-1-1 0 0 0,1 0 0 0 0,0 0 0 0 0,-1 1 0 0 0,2-1 0 0 0,21 11-1995 0 0,-8-8 1338 0 0,1-1 0 0 0,0 0 0 0 0,0-1 0 0 0,0-1 0 0 0,0-1-1 0 0,-1 0 1 0 0,18-4 0 0 0,-3 0 698 0 0,-1-1 0 0 0,35-12 0 0 0,-49 13 556 0 0,0-1 0 0 0,-1-1-1 0 0,0 0 1 0 0,-1 0 0 0 0,1-2 0 0 0,12-10-1 0 0,-25 19-387 0 0,0-1 0 0 0,0 0 0 0 0,0 0 0 0 0,0 0 0 0 0,0 0 0 0 0,0 0 0 0 0,-1 0 0 0 0,1 0 0 0 0,0 0 0 0 0,-1 0 0 0 0,1 0 0 0 0,-1 0 0 0 0,1 0 0 0 0,-1 0 0 0 0,1 0 0 0 0,-1-1 0 0 0,0 1 0 0 0,0 0 0 0 0,0 0 0 0 0,1-2 0 0 0,-1 2-82 0 0,-1 1-1 0 0,1 0 1 0 0,0-1 0 0 0,0 1-1 0 0,0 0 1 0 0,0-1-1 0 0,0 1 1 0 0,0 0-1 0 0,-1-1 1 0 0,1 1 0 0 0,0 0-1 0 0,0 0 1 0 0,0-1-1 0 0,-1 1 1 0 0,1 0 0 0 0,0 0-1 0 0,0 0 1 0 0,-1-1-1 0 0,1 1 1 0 0,0 0-1 0 0,-1 0 1 0 0,1 0 0 0 0,0 0-1 0 0,0 0 1 0 0,-1 0-1 0 0,0-1 1 0 0,-14 5 201 0 0,8-1-214 0 0,1 1-1 0 0,1 0 1 0 0,-1 0-1 0 0,0 1 1 0 0,1 0-1 0 0,0 0 1 0 0,0 0-1 0 0,1 0 1 0 0,-1 1-1 0 0,1 0 1 0 0,0 0-1 0 0,-3 7 1 0 0,2-4-36 0 0,1 0-1 0 0,0 0 1 0 0,0 0 0 0 0,1 1 0 0 0,1 0 0 0 0,-1-1-1 0 0,2 1 1 0 0,-2 12 0 0 0,3-16 25 0 0,0-1 1 0 0,1 1-1 0 0,0 0 1 0 0,0 0-1 0 0,1 0 0 0 0,-1 0 1 0 0,1-1-1 0 0,0 1 1 0 0,1-1-1 0 0,-1 1 0 0 0,1-1 1 0 0,0 0-1 0 0,0 0 1 0 0,1 0-1 0 0,0-1 1 0 0,7 8-1 0 0,-8-9 35 0 0,0 0 1 0 0,0 0 0 0 0,0 0-1 0 0,1-1 1 0 0,-1 0-1 0 0,1 1 1 0 0,0-1-1 0 0,0-1 1 0 0,0 1-1 0 0,-1 0 1 0 0,1-1-1 0 0,1 0 1 0 0,-1 0-1 0 0,0 0 1 0 0,0-1-1 0 0,0 1 1 0 0,0-1-1 0 0,1 0 1 0 0,-1 0-1 0 0,0-1 1 0 0,0 1-1 0 0,0-1 1 0 0,0 0 0 0 0,6-2-1 0 0,-7 2 19 0 0,-1 0-1 0 0,1-1 1 0 0,-1 0 0 0 0,0 1-1 0 0,1-1 1 0 0,-1 0-1 0 0,0-1 1 0 0,0 1 0 0 0,0 0-1 0 0,0 0 1 0 0,-1-1 0 0 0,1 1-1 0 0,-1-1 1 0 0,1 0-1 0 0,-1 1 1 0 0,0-1 0 0 0,0 0-1 0 0,0 0 1 0 0,0 0 0 0 0,-1 1-1 0 0,1-5 1 0 0,2-8 164 0 0,-2 0 0 0 0,1-27 0 0 0,-2 38-230 0 0,-1-17 52 0 0,-4-40 0 0 0,4 54-97 0 0,-1-1 1 0 0,0 0-1 0 0,0 1 1 0 0,-1-1-1 0 0,0 1 1 0 0,0 0-1 0 0,-1 0 1 0 0,-5-9-1 0 0,9 16 7 0 0,0-1 0 0 0,0 1 0 0 0,0 0-1 0 0,0-1 1 0 0,0 1 0 0 0,-1 0 0 0 0,1 0 0 0 0,0-1 0 0 0,0 1-1 0 0,0 0 1 0 0,0 0 0 0 0,0 0 0 0 0,-1-1 0 0 0,1 1-1 0 0,0 0 1 0 0,0 0 0 0 0,0 0 0 0 0,-1-1 0 0 0,1 1 0 0 0,0 0-1 0 0,0 0 1 0 0,0 0 0 0 0,-1 0 0 0 0,1 0 0 0 0,0-1-1 0 0,0 1 1 0 0,-1 0 0 0 0,1 0 0 0 0,0 0 0 0 0,-1 0-1 0 0,1 0 1 0 0,0 0 0 0 0,0 0 0 0 0,-1 0 0 0 0,1 0 0 0 0,0 0-1 0 0,0 0 1 0 0,-1 0 0 0 0,1 0 0 0 0,0 0 0 0 0,-1 0-1 0 0,1 1 1 0 0,0-1 0 0 0,0 0 0 0 0,-1 0 0 0 0,1 0 0 0 0,0 0-1 0 0,0 0 1 0 0,0 1 0 0 0,-1-1 0 0 0,1 0 0 0 0,0 1-1 0 0,-1-1-155 0 0,1 1 0 0 0,0 0 0 0 0,0-1 0 0 0,0 1 0 0 0,0 0 0 0 0,0 0 0 0 0,0-1 0 0 0,0 1 0 0 0,0 0 0 0 0,0-1-1 0 0,0 1 1 0 0,0 0 0 0 0,1-1 0 0 0,-1 1 0 0 0,0 0 0 0 0,0-1 0 0 0,1 1 0 0 0,-1 0 0 0 0,0-1 0 0 0,1 1 0 0 0,-1-1-1 0 0,1 2 1 0 0,4 3-1388 0 0,1 0-454 0 0</inkml:trace>
  <inkml:trace contextRef="#ctx0" brushRef="#br0" timeOffset="1308.91">3349 12 9634 0 0,'8'-12'7'0'0,"-3"19"-544"0"0,-3 27-594 0 0,-2-29 1116 0 0,24 411-1552 0 0,-26-208 1875 0 0,-1-22 75 0 0,3-101-20 0 0,-15 107 0 0 0,15-185-1338 0 0</inkml:trace>
  <inkml:trace contextRef="#ctx0" brushRef="#br0" timeOffset="2532.77">3645 585 8834 0 0,'-4'1'126'0'0,"0"0"0"0"0,-1 0-1 0 0,1 1 1 0 0,0-1 0 0 0,-1 1 0 0 0,1 0 0 0 0,0 0 0 0 0,0 1 0 0 0,1-1 0 0 0,-1 1-1 0 0,-5 4 1 0 0,-36 39-560 0 0,31-29 450 0 0,-139 129-152 0 0,152-146 151 0 0,0 1 0 0 0,0 0 0 0 0,1-1 0 0 0,-1 1-1 0 0,0 0 1 0 0,0 0 0 0 0,1 0 0 0 0,-1 0 0 0 0,0 0 0 0 0,1-1 0 0 0,-1 1 0 0 0,1 0-1 0 0,0 0 1 0 0,-1 0 0 0 0,1 1 0 0 0,0-1 0 0 0,-1 0 0 0 0,1 0 0 0 0,0 0 0 0 0,0 0-1 0 0,0 0 1 0 0,0 0 0 0 0,0 2 0 0 0,1-3 13 0 0,-1 1 0 0 0,1 0-1 0 0,0 0 1 0 0,-1-1 0 0 0,1 1 0 0 0,0 0 0 0 0,0-1 0 0 0,-1 1-1 0 0,1-1 1 0 0,0 1 0 0 0,0-1 0 0 0,0 0 0 0 0,0 1 0 0 0,0-1-1 0 0,0 0 1 0 0,0 0 0 0 0,0 1 0 0 0,-1-1 0 0 0,1 0 0 0 0,2 0-1 0 0,8 0 133 0 0,0 1-1 0 0,1-2 1 0 0,12-2-1 0 0,-20 3-200 0 0,40-7-74 0 0,-1-3 1 0 0,1-1-1 0 0,-2-2 1 0 0,0-2-1 0 0,45-23 1 0 0,-72 31-30 0 0,-1 0-1 0 0,1-1 1 0 0,-2-1-1 0 0,1 0 1 0 0,-1-1 0 0 0,0 0-1 0 0,-1-1 1 0 0,-1-1-1 0 0,0 0 1 0 0,16-20 0 0 0,-25 28 162 0 0,-1 2 21 0 0,1-1 0 0 0,-1 0 1 0 0,1 1-1 0 0,0-1 1 0 0,0 1-1 0 0,0-1 0 0 0,1 1 1 0 0,-1 0-1 0 0,5-4 1 0 0,-5 9 9 0 0,-1 0-1 0 0,0 1 1 0 0,-1-1 0 0 0,1 0 0 0 0,0 0 0 0 0,-1 0 0 0 0,0 1 0 0 0,0 4 0 0 0,0 50-20 0 0,-2-30-30 0 0,2 0-1 0 0,5 39 0 0 0,-3-60 42 0 0,-1 1 1 0 0,1 0-1 0 0,0-1 0 0 0,0 1 0 0 0,1-1 1 0 0,0 1-1 0 0,1-1 0 0 0,-1 0 1 0 0,1-1-1 0 0,1 1 0 0 0,-1-1 0 0 0,1 1 1 0 0,6 5-1 0 0,-9-10 20 0 0,0 0 1 0 0,0 0-1 0 0,0 0 1 0 0,0-1 0 0 0,1 1-1 0 0,-1-1 1 0 0,1 1-1 0 0,-1-1 1 0 0,1 0-1 0 0,-1 0 1 0 0,1 0-1 0 0,0 0 1 0 0,-1 0-1 0 0,1-1 1 0 0,0 1-1 0 0,0-1 1 0 0,0 1-1 0 0,-1-1 1 0 0,6-1-1 0 0,-4 0 10 0 0,0 0-1 0 0,0 0 0 0 0,-1 0 1 0 0,1-1-1 0 0,0 0 0 0 0,0 0 1 0 0,-1 0-1 0 0,1 0 0 0 0,-1 0 0 0 0,0-1 1 0 0,0 0-1 0 0,4-3 0 0 0,3-6 57 0 0,1 0-1 0 0,-2-1 1 0 0,0 0-1 0 0,0-1 1 0 0,12-27 0 0 0,-13 24-63 0 0,3-5 49 0 0,-1-1 0 0 0,13-46 1 0 0,7-50-80 0 0,-33 128-118 0 0,0 1 0 0 0,1 0 1 0 0,0 0-1 0 0,1 0 0 0 0,0 0 0 0 0,1 0 1 0 0,0 0-1 0 0,1 16 0 0 0,1-17 120 0 0,1 0 1 0 0,-1-1-1 0 0,1 0 0 0 0,1 1 1 0 0,-1-1-1 0 0,1-1 1 0 0,1 1-1 0 0,-1 0 0 0 0,1-1 1 0 0,1 0-1 0 0,-1 0 0 0 0,1-1 1 0 0,1 1-1 0 0,-1-1 0 0 0,1-1 1 0 0,0 1-1 0 0,0-1 0 0 0,0 0 1 0 0,1-1-1 0 0,0 0 0 0 0,0 0 1 0 0,0-1-1 0 0,0 1 0 0 0,0-2 1 0 0,13 3-1 0 0,-16-5 11 0 0,1 0-1 0 0,-1 0 1 0 0,0 0 0 0 0,0-1 0 0 0,0 0-1 0 0,0 0 1 0 0,0 0 0 0 0,-1-1-1 0 0,1 1 1 0 0,0-1 0 0 0,0 0 0 0 0,-1-1-1 0 0,1 1 1 0 0,-1-1 0 0 0,0 0 0 0 0,0 0-1 0 0,0 0 1 0 0,0-1 0 0 0,-1 1-1 0 0,6-7 1 0 0,0-1-20 0 0,0 0 0 0 0,-1-1 0 0 0,0-1 0 0 0,-1 1 0 0 0,0-1 0 0 0,5-14 0 0 0,51-181-509 0 0,-57 191 306 0 0,-5 17 165 0 0,-1 0-1 0 0,0 0 0 0 0,0 0 0 0 0,0 0 1 0 0,0 0-1 0 0,1 0 0 0 0,-1 0 0 0 0,0 0 1 0 0,0 0-1 0 0,0 1 0 0 0,0-1 1 0 0,0 0-1 0 0,1 0 0 0 0,-1 0 0 0 0,0 0 1 0 0,0 0-1 0 0,0 0 0 0 0,0 0 0 0 0,0 0 1 0 0,0 0-1 0 0,1 1 0 0 0,-1-1 0 0 0,0 0 1 0 0,0 0-1 0 0,0 0 0 0 0,0 0 0 0 0,0 0 1 0 0,0 0-1 0 0,0 1 0 0 0,0-1 0 0 0,0 0 1 0 0,0 0-1 0 0,0 0 0 0 0,0 0 1 0 0,0 1-1 0 0,0-1 0 0 0,0 0 0 0 0,0 0 1 0 0,0 0-1 0 0,0 0 0 0 0,0 1 0 0 0,0-1 1 0 0,0 0-1 0 0,0 0 0 0 0,0 0 0 0 0,2 36-893 0 0,-2-33 933 0 0,2 48-75 0 0,1 0-1 0 0,16 75 1 0 0,61 345 456 0 0,-71-299 2010 0 0,-8-442-1148 0 0,0 34-1207 0 0,2 168-66 0 0,18-99 0 0 0,-16 135-47 0 0,1 0 1 0 0,2 0 0 0 0,1 1 0 0 0,1 0 0 0 0,25-49 0 0 0,-31 72 13 0 0,0 2-24 0 0,-1 0 0 0 0,1 0 0 0 0,0 0 1 0 0,0 0-1 0 0,9-9 0 0 0,-10 13 18 0 0,-1 0 0 0 0,0 1 0 0 0,1-1 0 0 0,0 1 0 0 0,-1 0-1 0 0,1 0 1 0 0,0 0 0 0 0,0 0 0 0 0,0 0 0 0 0,-1 0 0 0 0,1 1-1 0 0,0-1 1 0 0,0 1 0 0 0,0 0 0 0 0,0 0 0 0 0,0 0-1 0 0,3 1 1 0 0,0 0-5 0 0,0 0-1 0 0,-1 1 1 0 0,1 0-1 0 0,-1 0 1 0 0,0 0-1 0 0,1 1 1 0 0,-1-1 0 0 0,0 1-1 0 0,0 0 1 0 0,-1 1-1 0 0,1-1 1 0 0,-1 1-1 0 0,1 0 1 0 0,-1 0-1 0 0,0 1 1 0 0,-1-1-1 0 0,1 1 1 0 0,-1 0-1 0 0,0 0 1 0 0,0 0-1 0 0,3 6 1 0 0,-1 2 8 0 0,1-1-1 0 0,-1 1 1 0 0,-1-1 0 0 0,0 1 0 0 0,-1 0-1 0 0,-1 1 1 0 0,0-1 0 0 0,0 17 0 0 0,-1-18 8 0 0,-2 0 0 0 0,0 1 0 0 0,0-1 1 0 0,-1 0-1 0 0,-1 0 0 0 0,0 0 0 0 0,0 0 0 0 0,-2-1 1 0 0,1 1-1 0 0,-1-1 0 0 0,-10 16 0 0 0,6-14 15 0 0,0-1 0 0 0,-1 0-1 0 0,0-1 1 0 0,-1 0 0 0 0,0 0-1 0 0,0-2 1 0 0,-1 1 0 0 0,-25 13 0 0 0,19-12 108 0 0,0-2 0 0 0,0 0 1 0 0,-1-1-1 0 0,-1-1 1 0 0,-30 7-1 0 0,40-12-265 0 0,-1 0 0 0 0,1-1 0 0 0,-1 0 0 0 0,1-1 0 0 0,-1 0 0 0 0,0-1 0 0 0,1 0 0 0 0,-1 0 0 0 0,1-1 0 0 0,-1 0 0 0 0,1-1 0 0 0,-14-6 0 0 0,8 1-3428 0 0</inkml:trace>
  <inkml:trace contextRef="#ctx0" brushRef="#br0" timeOffset="4674.92">1384 1875 3857 0 0,'0'0'6'0'0,"-26"-9"2008"0"0,25 8-1924 0 0,-1 1 1 0 0,1-1 0 0 0,-1 1-1 0 0,0 0 1 0 0,1-1 0 0 0,-1 1 0 0 0,1 0-1 0 0,-1 0 1 0 0,1 0 0 0 0,-1 0 0 0 0,0 0-1 0 0,1 1 1 0 0,-1-1 0 0 0,-1 1 0 0 0,3-1-81 0 0,-1 1 0 0 0,1-1 0 0 0,0 0 0 0 0,0 1 0 0 0,0-1 0 0 0,0 1 0 0 0,-1-1 0 0 0,1 1 1 0 0,0-1-1 0 0,0 0 0 0 0,0 1 0 0 0,0-1 0 0 0,0 1 0 0 0,0-1 0 0 0,0 1 0 0 0,0-1 0 0 0,0 1 0 0 0,1-1 1 0 0,-1 0-1 0 0,0 1 0 0 0,0-1 0 0 0,0 1 0 0 0,0-1 0 0 0,1 1 0 0 0,-1-1 0 0 0,0 0 0 0 0,0 1 1 0 0,1-1-1 0 0,-1 0 0 0 0,0 1 0 0 0,1-1 0 0 0,-1 0 0 0 0,0 1 0 0 0,1-1 0 0 0,-1 0 0 0 0,0 0 1 0 0,1 0-1 0 0,-1 1 0 0 0,1-1 0 0 0,-1 0 0 0 0,0 0 0 0 0,2 0 0 0 0,18 11 562 0 0,-6-8-315 0 0,1-2 0 0 0,0 1-1 0 0,0-2 1 0 0,-1 0-1 0 0,1-1 1 0 0,0-1-1 0 0,24-5 1 0 0,-7 1 72 0 0,403-67 1137 0 0,-57 8-1205 0 0,1023-158 319 0 0,-1208 193-450 0 0,589-87 209 0 0,1 29 47 0 0,-637 75-314 0 0,33-4 13 0 0,190 8 1 0 0,-325 11-78 0 0,45 9-1 0 0,-70-7-29 0 0,1 0 0 0 0,0 2 0 0 0,-1 0 0 0 0,29 14 0 0 0,-38-15-54 0 0,0 1-1 0 0,0 0 1 0 0,14 11-1 0 0,-20-14-472 0 0,-1 1 1 0 0,1-1-1 0 0,-1 1 0 0 0,0 0 0 0 0,0 0 0 0 0,-1 0 0 0 0,1 0 1 0 0,-1 0-1 0 0,0 0 0 0 0,0 1 0 0 0,2 6 0 0 0,1 7-2774 0 0</inkml:trace>
  <inkml:trace contextRef="#ctx0" brushRef="#br0" timeOffset="20757.09">8346 1961 13683 0 0,'5'11'957'0'0,"4"10"-1051"0"0,0 1-1 0 0,-2-1 0 0 0,-1 1 0 0 0,-1 1 0 0 0,3 25 1 0 0,-6-38 64 0 0,91 778-517 0 0,-15 254 831 0 0,-48-794-150 0 0,161 1177 364 0 0,-66-788-149 0 0,-116-595-972 0 0,-2 1-1 0 0,-2 0 0 0 0,0 44 0 0 0,-6-71-853 0 0,-3-3-653 0 0</inkml:trace>
  <inkml:trace contextRef="#ctx0" brushRef="#br0" timeOffset="21466.68">11492 1505 4713 0 0,'2'0'539'0'0,"1"-1"-1"0"0,-1 1 1 0 0,0-1 0 0 0,1 1-1 0 0,-1 0 1 0 0,0 0 0 0 0,1 0-1 0 0,-1 0 1 0 0,0 0 0 0 0,0 0-1 0 0,1 1 1 0 0,-1-1 0 0 0,0 1-1 0 0,0 0 1 0 0,1-1 0 0 0,-1 1-1 0 0,3 2 1 0 0,-1 0-413 0 0,-1-1-1 0 0,1 1 1 0 0,-1 0 0 0 0,0 0-1 0 0,0 0 1 0 0,0 1 0 0 0,0-1-1 0 0,4 8 1 0 0,0 1-407 0 0,-1 1 0 0 0,0 1 1 0 0,-1-1-1 0 0,7 26 0 0 0,2 26 32 0 0,7 83-1 0 0,-5 70 43 0 0,-12-151 137 0 0,18 419 253 0 0,11 161 672 0 0,59 175-610 0 0,-23-443-49 0 0,7 47-45 0 0,-25 2-79 0 0,-46-240-783 0 0,-7-137-1337 0 0,-14 85 1 0 0,2-70-1159 0 0</inkml:trace>
  <inkml:trace contextRef="#ctx0" brushRef="#br0" timeOffset="19532.92">2161 2766 4497 0 0,'3'4'1236'0'0,"0"0"0"0"0,0-1 0 0 0,0 1-1 0 0,0 0 1 0 0,2 7 0 0 0,8 25 788 0 0,2 45-3620 0 0,-10-51 2279 0 0,32 321-554 0 0,-27-229-30 0 0,28 353 466 0 0,-15-245-397 0 0,68 519 527 0 0,-64-589-239 0 0,69 380 876 0 0,26-7-133 0 0,-95-425-1081 0 0,-15-54-82 0 0,2-1-1 0 0,2-1 1 0 0,29 63 0 0 0,-43-112-137 0 0,0 0 0 0 0,0 1 0 0 0,0-1 0 0 0,0 0 0 0 0,1 0 0 0 0,4 4 0 0 0,-7-6-51 0 0,1 0 0 0 0,0-1 0 0 0,-1 1-1 0 0,1-1 1 0 0,0 1 0 0 0,0-1 0 0 0,0 1-1 0 0,-1-1 1 0 0,1 1 0 0 0,0-1-1 0 0,0 1 1 0 0,0-1 0 0 0,0 0 0 0 0,0 0-1 0 0,0 0 1 0 0,0 1 0 0 0,0-1 0 0 0,0 0-1 0 0,0 0 1 0 0,0 0 0 0 0,0 0-1 0 0,0-1 1 0 0,0 1 0 0 0,0 0 0 0 0,-1 0-1 0 0,1-1 1 0 0,0 1 0 0 0,0 0 0 0 0,0-1-1 0 0,2 0 1 0 0,4-5-2434 0 0</inkml:trace>
  <inkml:trace contextRef="#ctx0" brushRef="#br0" timeOffset="20144.71">4519 2549 12387 0 0,'0'0'1685'0'0,"12"20"-1993"0"0,-4 2 211 0 0,-2 0 0 0 0,0 1 0 0 0,-1 0 0 0 0,-2-1 0 0 0,2 29 0 0 0,-4-44 82 0 0,17 266-292 0 0,24 426 350 0 0,-5-57 596 0 0,37-4 457 0 0,111 253-872 0 0,-133-661-120 0 0,5-11-48 0 0,-44-182-122 0 0,1 0 0 0 0,1-1 0 0 0,35 58 0 0 0,-42-81-189 0 0,0-1 0 0 0,1-1 1 0 0,20 22-1 0 0,-26-31-20 0 0,-1 1 0 0 0,1-1 0 0 0,0 1 0 0 0,0-1 0 0 0,0 0 0 0 0,0 0 0 0 0,0 0 1 0 0,1-1-1 0 0,-1 1 0 0 0,1-1 0 0 0,-1 0 0 0 0,1 0 0 0 0,-1 0 0 0 0,1 0 0 0 0,-1-1 0 0 0,1 1 0 0 0,0-1 0 0 0,0 0 1 0 0,-1 0-1 0 0,8-1 0 0 0,8-6-2554 0 0</inkml:trace>
  <inkml:trace contextRef="#ctx0" brushRef="#br0" timeOffset="22351.96">2954 6400 2801 0 0,'-3'-2'204'0'0,"-1"0"1"0"0,1 0 0 0 0,-1 0-1 0 0,0 0 1 0 0,1 0 0 0 0,-1 1-1 0 0,0 0 1 0 0,0 0 0 0 0,0 0 0 0 0,0 0-1 0 0,-8 0 1 0 0,-3 1-409 0 0,1 1 0 0 0,-16 3 1 0 0,9-2 618 0 0,17-1-37 0 0,3-1-320 0 0,0-1 0 0 0,1 1 0 0 0,-1 0 0 0 0,1 0 0 0 0,-1 0 1 0 0,0 0-1 0 0,1 0 0 0 0,-1 1 0 0 0,1-1 0 0 0,-1 0 0 0 0,0 0 1 0 0,1 0-1 0 0,-1 0 0 0 0,1 1 0 0 0,-1-1 0 0 0,1 0 0 0 0,-1 0 1 0 0,1 1-1 0 0,-1-1 0 0 0,1 1 0 0 0,-1-1 0 0 0,1 0 0 0 0,-1 1 0 0 0,1-1 1 0 0,-1 1-1 0 0,1-1 0 0 0,0 1 0 0 0,-1-1 0 0 0,1 1 0 0 0,0-1 1 0 0,0 1-1 0 0,-1-1 0 0 0,1 1 0 0 0,0 0 0 0 0,0-1 0 0 0,0 1 1 0 0,0-1-1 0 0,-1 1 0 0 0,1 0 0 0 0,0-1 0 0 0,0 1 0 0 0,0 0 1 0 0,1 0-1 0 0,0 21 246 0 0,1-1 0 0 0,0 1-1 0 0,2-1 1 0 0,1 0 0 0 0,9 26 0 0 0,46 104 242 0 0,-33-88-300 0 0,82 213 21 0 0,-79-183-179 0 0,16 38 112 0 0,-16-44-1152 0 0,-29-84-1412 0 0</inkml:trace>
  <inkml:trace contextRef="#ctx0" brushRef="#br0" timeOffset="23083">1057 3968 8442 0 0,'1108'-199'-103'0'0,"-981"178"151"0"0,422-62-34 0 0,221-39-44 0 0,484-69 101 0 0,6 35 270 0 0,-753 95 201 0 0,1491-109 2319 0 0,10 122-1745 0 0,-536 57-826 0 0,443-2-107 0 0,-1857-7-382 0 0,111 0-830 0 0,-56 6-2565 0 0,-95-5 1787 0 0</inkml:trace>
  <inkml:trace contextRef="#ctx0" brushRef="#br0" timeOffset="23986.76">5214 6552 1800 0 0,'10'-19'2595'0'0,"-10"18"-2495"0"0,1-1 0 0 0,-1 1 0 0 0,1-1 0 0 0,-1 1-1 0 0,1-1 1 0 0,0 1 0 0 0,0-1 0 0 0,-1 1 0 0 0,1 0 0 0 0,0-1-1 0 0,0 1 1 0 0,0 0 0 0 0,1 0 0 0 0,-1 0 0 0 0,0-1 0 0 0,0 1 0 0 0,1 1-1 0 0,-1-1 1 0 0,2-1 0 0 0,-1 3 36 0 0,0-1-1 0 0,0 1 1 0 0,0 0 0 0 0,-1 0-1 0 0,1 0 1 0 0,0 1-1 0 0,-1-1 1 0 0,1 0 0 0 0,-1 1-1 0 0,1-1 1 0 0,-1 1 0 0 0,0-1-1 0 0,1 1 1 0 0,-1-1 0 0 0,0 1-1 0 0,0 0 1 0 0,0 0 0 0 0,0 0-1 0 0,1 3 1 0 0,15 39 525 0 0,7 54-63 0 0,14 49-537 0 0,114 347 28 0 0,-95-341 40 0 0,-4-13-279 0 0,-36-90-2648 0 0,-14-41 776 0 0</inkml:trace>
  <inkml:trace contextRef="#ctx0" brushRef="#br0" timeOffset="25816.12">4559 2254 1840 0 0,'-48'-5'1890'0'0,"39"-5"-1160"0"0,2 7-470 0 0,3 2 182 0 0,7 0 1471 0 0,14 17-1325 0 0,14 40-318 0 0,-2 1-1 0 0,24 68 1 0 0,-38-84-260 0 0,-3 1 0 0 0,-1 0 1 0 0,-3 1-1 0 0,4 46 0 0 0,-5 106-2409 0 0,-9-174 1116 0 0</inkml:trace>
  <inkml:trace contextRef="#ctx0" brushRef="#br0" timeOffset="26882.91">413 4081 4977 0 0,'10'-14'4542'0'0,"-10"13"-4558"0"0,1 0 1 0 0,0 0 0 0 0,-1 0-1 0 0,1 0 1 0 0,0-1 0 0 0,0 1-1 0 0,0 0 1 0 0,0 0 0 0 0,0 1-1 0 0,0-1 1 0 0,0 0 0 0 0,0 0-1 0 0,0 0 1 0 0,0 1 0 0 0,0-1-1 0 0,1 1 1 0 0,-1-1 0 0 0,0 1-1 0 0,0-1 1 0 0,3 0 0 0 0,167-30 354 0 0,-69 14-152 0 0,119-15-95 0 0,-30 4-172 0 0,-39 4-351 0 0,-87 15-2685 0 0,-48 6 1313 0 0</inkml:trace>
  <inkml:trace contextRef="#ctx0" brushRef="#br0" timeOffset="27442.97">1 2969 8730 0 0,'0'0'-7'0'0,"0"-1"1"0"0,0 1-1 0 0,0 0 1 0 0,0 0-1 0 0,0-1 1 0 0,0 1 0 0 0,0 0-1 0 0,0-1 1 0 0,0 1-1 0 0,0 0 1 0 0,0-1-1 0 0,0 1 1 0 0,0 0-1 0 0,0-1 1 0 0,0 1-1 0 0,0 0 1 0 0,1-1-1 0 0,-1 1 1 0 0,0 0-1 0 0,0-1 1 0 0,0 1-1 0 0,0 0 1 0 0,1 0-1 0 0,-1-1 1 0 0,0 1-1 0 0,0 0 1 0 0,0 0-1 0 0,1 0 1 0 0,-1-1-1 0 0,0 1 1 0 0,1 0-1 0 0,-1 0 1 0 0,0 0 0 0 0,0 0-1 0 0,1-1 1 0 0,-1 1-1 0 0,0 0 1 0 0,1 0-1 0 0,-1 0 1 0 0,0 0-1 0 0,1 0 1 0 0,-1 0-1 0 0,16 9-222 0 0,11 19 137 0 0,-14-6 313 0 0,0 1 1 0 0,-1 1-1 0 0,11 28 0 0 0,20 80 573 0 0,-7-23-411 0 0,53 132-113 0 0,-83-227-250 0 0,29 73 160 0 0,-29-76-138 0 0,0 1-1 0 0,0-1 1 0 0,2 0 0 0 0,15 19-1 0 0,-22-28-183 0 0,1 0 0 0 0,0-1 1 0 0,-1 0-1 0 0,1 1 0 0 0,0-1 0 0 0,0 0 0 0 0,-1 0 0 0 0,1 0 0 0 0,0 0 0 0 0,0 0 0 0 0,0 0 0 0 0,0-1 0 0 0,1 1 0 0 0,-1-1 0 0 0,0 1 0 0 0,0-1 0 0 0,0 0 0 0 0,0 0 1 0 0,1 0-1 0 0,1 0 0 0 0,5-3-1867 0 0</inkml:trace>
  <inkml:trace contextRef="#ctx0" brushRef="#br0" timeOffset="28262.67">677 2993 11931 0 0,'-4'-12'205'0'0,"1"4"-1078"0"0,2 19 268 0 0,44 364 180 0 0,2-126 794 0 0,-29-209 893 0 0,-13-106-479 0 0,-16-37-720 0 0,5 52-72 0 0,3 1 0 0 0,0-82 0 0 0,9 51-44 0 0,7-92 32 0 0,-8 152 4 0 0,1 1 0 0 0,1-1 1 0 0,1 1-1 0 0,0 0 0 0 0,2 0 0 0 0,10-21 0 0 0,-16 38-4 0 0,-1 0 0 0 0,1 0 0 0 0,0 0 0 0 0,0 0 0 0 0,1 0 1 0 0,-1 0-1 0 0,0 1 0 0 0,1-1 0 0 0,0 1 0 0 0,-1 0 0 0 0,1-1 1 0 0,0 1-1 0 0,0 1 0 0 0,1-1 0 0 0,-1 0 0 0 0,0 1 0 0 0,0-1 1 0 0,1 1-1 0 0,-1 0 0 0 0,1 0 0 0 0,-1 1 0 0 0,1-1 0 0 0,-1 1 1 0 0,7-1-1 0 0,-5 2-19 0 0,0 0-1 0 0,0 0 1 0 0,0 0 0 0 0,0 0 0 0 0,0 1 0 0 0,0 0 0 0 0,-1 0 0 0 0,1 0 0 0 0,-1 1 0 0 0,1-1-1 0 0,-1 1 1 0 0,0 0 0 0 0,0 0 0 0 0,0 1 0 0 0,-1-1 0 0 0,1 1 0 0 0,3 4 0 0 0,8 13-27 0 0,-1 0 0 0 0,-1 0-1 0 0,-1 1 1 0 0,0 1 0 0 0,-2 0 0 0 0,8 27 0 0 0,-8-17 83 0 0,-1 0 0 0 0,-2 1 0 0 0,-1-1 0 0 0,1 37 0 0 0,-7-56 19 0 0,0 0-1 0 0,0-1 0 0 0,-2 1 0 0 0,0 0 1 0 0,0-1-1 0 0,-1 1 0 0 0,-1-1 0 0 0,0 0 1 0 0,-1 0-1 0 0,0-1 0 0 0,-1 1 1 0 0,0-1-1 0 0,-1 0 0 0 0,0-1 0 0 0,-1 0 1 0 0,0 0-1 0 0,-1 0 0 0 0,0-1 0 0 0,-1-1 1 0 0,0 0-1 0 0,-1 0 0 0 0,-11 8 0 0 0,15-12-22 0 0,1-1 0 0 0,-1 1 0 0 0,-1-1 0 0 0,1 0 1 0 0,-1-1-1 0 0,1 1 0 0 0,-10 1 0 0 0,16-4-144 0 0,0-1 1 0 0,0 1-1 0 0,0-1 1 0 0,0 1 0 0 0,1 0-1 0 0,-1-1 1 0 0,0 1-1 0 0,0 0 1 0 0,1-1 0 0 0,-1 1-1 0 0,1 0 1 0 0,-1 0-1 0 0,0 0 1 0 0,1 0 0 0 0,0 0-1 0 0,-1-1 1 0 0,1 1-1 0 0,-1 0 1 0 0,1 0 0 0 0,0 0-1 0 0,0 0 1 0 0,0 0-1 0 0,0 0 1 0 0,-1 0 0 0 0,1 0-1 0 0,0 0 1 0 0,1 0-1 0 0,-1 0 1 0 0,0 0 0 0 0,0 0-1 0 0,0 0 1 0 0,1 0-1 0 0,-1 0 1 0 0,0 0 0 0 0,1 0-1 0 0,-1 0 1 0 0,1 0 0 0 0,-1 0-1 0 0,2 1 1 0 0,1 4-1307 0 0</inkml:trace>
  <inkml:trace contextRef="#ctx0" brushRef="#br0" timeOffset="29508.12">2682 3291 7938 0 0,'-2'-1'49'0'0,"1"-1"0"0"0,-1 0 1 0 0,1 1-1 0 0,0-1 0 0 0,0 0 1 0 0,0 0-1 0 0,0 0 0 0 0,0 0 1 0 0,0 0-1 0 0,1 0 0 0 0,-1 0 1 0 0,0 0-1 0 0,1 0 0 0 0,-1-2 1 0 0,-1-36 40 0 0,1 20 69 0 0,-2-14 86 0 0,2 15-113 0 0,-1 1 1 0 0,0 0-1 0 0,-1 0 1 0 0,-7-21-1 0 0,-71-155 35 0 0,18 47-153 0 0,62 145 8 0 0,-1-3 88 0 0,0-1-1 0 0,0 1 0 0 0,0 0 0 0 0,1-1 0 0 0,0 1 0 0 0,-1-12 0 0 0,2 17-106 0 0,18 14-421 0 0,-1 15 430 0 0,-1 1 0 0 0,24 61 0 0 0,10 21 24 0 0,21 39 92 0 0,-43-67-54 0 0,7 15 115 0 0,-34-95-143 0 0,1 0-1 0 0,1 0 1 0 0,-1 0 0 0 0,0-1 0 0 0,1 1-1 0 0,0-1 1 0 0,0 0 0 0 0,0 0 0 0 0,6 5-1 0 0,-8-7-13 0 0,-1-1-1 0 0,1 1 1 0 0,0-1-1 0 0,0 1 1 0 0,0-1-1 0 0,0 1 1 0 0,0-1 0 0 0,-1 0-1 0 0,1 0 1 0 0,0 1-1 0 0,0-1 1 0 0,0 0-1 0 0,0 0 1 0 0,0 0-1 0 0,0 0 1 0 0,0 0-1 0 0,0 0 1 0 0,0 0-1 0 0,1-1 1 0 0,-1 1 23 0 0,0-1 0 0 0,0 0 0 0 0,0 0 1 0 0,0 1-1 0 0,0-1 0 0 0,0 0 0 0 0,0 0 0 0 0,0 0 1 0 0,0 0-1 0 0,0 0 0 0 0,0 0 0 0 0,-1 0 0 0 0,1 0 1 0 0,0-1-1 0 0,-1 1 0 0 0,1 0 0 0 0,-1 0 0 0 0,1-2 0 0 0,2-11 46 0 0,0 0-1 0 0,-1 0 1 0 0,0-1-1 0 0,-1 1 1 0 0,-1-1-1 0 0,0 1 1 0 0,-3-22-1 0 0,0-20 113 0 0,5-57-224 0 0,29-198 0 0 0,-30 309-39 0 0,-1 1-1 0 0,0-1 0 0 0,0 0 1 0 0,1 1-1 0 0,-1-1 1 0 0,0 1-1 0 0,1-1 0 0 0,0 0 1 0 0,-1 1-1 0 0,1-1 0 0 0,0 1 1 0 0,0 0-1 0 0,1-3 1 0 0,3 7-1077 0 0,1 13 308 0 0,0 44-4389 0 0,-6-58 4935 0 0,2 13-1795 0 0</inkml:trace>
  <inkml:trace contextRef="#ctx0" brushRef="#br0" timeOffset="31005.1">3187 2887 9202 0 0,'-1'-1'-11'0'0,"-1"1"0"0"0,0 0 0 0 0,1-1 0 0 0,-1 1 0 0 0,0 0 0 0 0,1 0 0 0 0,-1 0-1 0 0,1 1 1 0 0,-1-1 0 0 0,0 0 0 0 0,1 0 0 0 0,-1 1 0 0 0,1-1 0 0 0,-1 1 0 0 0,1 0 0 0 0,-1-1 0 0 0,1 1 0 0 0,-1 0 0 0 0,1 0 0 0 0,-1 0 0 0 0,1 0 0 0 0,0 0-1 0 0,0 0 1 0 0,0 0 0 0 0,0 1 0 0 0,-2 1 0 0 0,-6 7-115 0 0,1 0 0 0 0,-9 15 0 0 0,13-19 109 0 0,-5 7 24 0 0,1 0-1 0 0,1 1 0 0 0,0 0 1 0 0,1 0-1 0 0,0 0 0 0 0,1 1 0 0 0,1 0 1 0 0,0 0-1 0 0,-2 25 0 0 0,4-30 34 0 0,0 11 154 0 0,2-20-173 0 0,0 0-1 0 0,0-1 1 0 0,0 1-1 0 0,0 0 1 0 0,0-1-1 0 0,1 1 1 0 0,-1 0 0 0 0,0-1-1 0 0,0 1 1 0 0,1-1-1 0 0,-1 1 1 0 0,0-1-1 0 0,1 1 1 0 0,-1 0-1 0 0,0-1 1 0 0,1 1-1 0 0,-1-1 1 0 0,1 0-1 0 0,-1 1 1 0 0,1-1-1 0 0,-1 1 1 0 0,1-1-1 0 0,-1 0 1 0 0,1 1-1 0 0,0-1 1 0 0,0 1-1 0 0,2-2 48 0 0,0 0 0 0 0,0-1 0 0 0,0 1 0 0 0,0 0 0 0 0,0-1 0 0 0,-1 0 0 0 0,1 1 0 0 0,-1-1 0 0 0,1 0 0 0 0,-1 0 0 0 0,3-3 0 0 0,-5 5-65 0 0,15-15-2 0 0,-2 0 0 0 0,1-1 1 0 0,-2 0-1 0 0,0-1 0 0 0,-1 0 0 0 0,-1-1 0 0 0,0 0 0 0 0,-1-1 0 0 0,-1 0 0 0 0,-1 0 1 0 0,-1-1-1 0 0,7-35 0 0 0,-11 37-95 0 0,-5 27-410 0 0,-4 30 48 0 0,6-8 413 0 0,-7 136 274 0 0,12-251 1246 0 0,1 50-1495 0 0,2 0 0 0 0,1 1 1 0 0,23-60-1 0 0,-31 92 3 0 0,0 0 1 0 0,0 0-1 0 0,0 1 0 0 0,1-1 1 0 0,-1 0-1 0 0,0 0 0 0 0,1 0 1 0 0,-1 1-1 0 0,1-1 0 0 0,-1 0 1 0 0,1 1-1 0 0,-1-1 1 0 0,1 1-1 0 0,0-1 0 0 0,-1 0 1 0 0,1 1-1 0 0,0-1 0 0 0,-1 1 1 0 0,1 0-1 0 0,0-1 0 0 0,-1 1 1 0 0,1-1-1 0 0,0 1 0 0 0,0 0 1 0 0,0 0-1 0 0,-1 0 0 0 0,1-1 1 0 0,1 1-1 0 0,-1 1-12 0 0,0-1 0 0 0,0 1 0 0 0,1-1 0 0 0,-1 1 0 0 0,0-1 0 0 0,0 1 0 0 0,0 0 0 0 0,0 0 0 0 0,0 0-1 0 0,0 0 1 0 0,0-1 0 0 0,0 1 0 0 0,0 0 0 0 0,-1 1 0 0 0,2 0 0 0 0,3 7-56 0 0,0-1 0 0 0,-1 1 0 0 0,5 13 0 0 0,6 25 167 0 0,13 75-1 0 0,-27-108 17 0 0,0-1 0 0 0,0 0 0 0 0,-2 15 0 0 0,0-16 145 0 0,1 1-1 0 0,0-1 1 0 0,3 19 0 0 0,-3-48 38 0 0,1 1 0 0 0,1-1-1 0 0,0 1 1 0 0,1-1 0 0 0,6-19-1 0 0,-5 19-152 0 0,0-1-194 0 0,1 1 0 0 0,1-1 0 0 0,1 2 0 0 0,0-1 0 0 0,1 1 0 0 0,0 0 0 0 0,18-24 0 0 0,-25 39 46 0 0,-1 0 0 0 0,1 1-1 0 0,-1-1 1 0 0,1 1 0 0 0,-1-1 0 0 0,1 1 0 0 0,-1-1 0 0 0,1 1 0 0 0,0-1 0 0 0,-1 1 0 0 0,1-1 0 0 0,0 1 0 0 0,-1-1 0 0 0,1 1 0 0 0,0 0-1 0 0,-1 0 1 0 0,1-1 0 0 0,0 1 0 0 0,0 0 0 0 0,-1 0 0 0 0,1 0 0 0 0,0 0 0 0 0,0 0 0 0 0,-1 0 0 0 0,1 0 0 0 0,0 0 0 0 0,0 0 0 0 0,0 0-1 0 0,1 1-4 0 0,-1 0-1 0 0,0 0 1 0 0,1 0-1 0 0,-1 0 1 0 0,0 0-1 0 0,0 0 0 0 0,0 0 1 0 0,0 0-1 0 0,0 1 1 0 0,0-1-1 0 0,0 0 0 0 0,0 1 1 0 0,0 1-1 0 0,4 7-49 0 0,-1 1 0 0 0,0 0-1 0 0,2 12 1 0 0,-4-17 47 0 0,0 2 46 0 0,-1 0-1 0 0,1 0 1 0 0,-2 1 0 0 0,1-1-1 0 0,-1 0 1 0 0,0 1 0 0 0,-1-1-1 0 0,0 0 1 0 0,0 1-1 0 0,-5 13 1 0 0,6-22 14 0 0,0 0-1 0 0,0 1 1 0 0,0-1 0 0 0,0 1-1 0 0,0-1 1 0 0,0 1 0 0 0,0-1-1 0 0,0 0 1 0 0,-1 1-1 0 0,1-1 1 0 0,0 1 0 0 0,0-1-1 0 0,0 0 1 0 0,-1 1 0 0 0,1-1-1 0 0,0 0 1 0 0,0 1 0 0 0,-1-1-1 0 0,1 0 1 0 0,0 1 0 0 0,-1-1-1 0 0,1 0 1 0 0,-1 0-1 0 0,1 1 1 0 0,0-1 0 0 0,-1 0-1 0 0,0 1 1 0 0,-5-10 214 0 0,5 6-236 0 0,0-1 0 0 0,0 1 0 0 0,0 0 0 0 0,0-1 1 0 0,1 1-1 0 0,0-7 0 0 0,2-6-26 0 0,1-1 1 0 0,1 1-1 0 0,7-21 0 0 0,-8 31-23 0 0,-1 0 0 0 0,1 0 0 0 0,0 0 0 0 0,1 1 0 0 0,-1-1 0 0 0,1 1-1 0 0,0 0 1 0 0,0 0 0 0 0,1 1 0 0 0,0-1 0 0 0,8-5 0 0 0,-12 9 22 0 0,0 1 1 0 0,0-1-1 0 0,0 1 1 0 0,0 0-1 0 0,0-1 1 0 0,1 1-1 0 0,-1 0 1 0 0,0 0-1 0 0,0 0 1 0 0,1 0-1 0 0,-1 0 1 0 0,0 0-1 0 0,0 0 1 0 0,0 1-1 0 0,1-1 1 0 0,-1 0-1 0 0,0 1 1 0 0,0-1-1 0 0,0 0 0 0 0,0 1 1 0 0,0 0-1 0 0,0-1 1 0 0,0 1-1 0 0,0 0 1 0 0,0-1-1 0 0,0 1 1 0 0,0 0-1 0 0,0 0 1 0 0,0 0-1 0 0,-1 0 1 0 0,1 0-1 0 0,1 2 1 0 0,24 37-198 0 0,-24-38 204 0 0,8 17-51 0 0,-3-4 112 0 0,1-1 0 0 0,1 0 0 0 0,0-1 0 0 0,20 24-1 0 0,-27-34-14 0 0,1-1 0 0 0,-1 0 0 0 0,0 0-1 0 0,1 0 1 0 0,-1 0 0 0 0,1-1 0 0 0,-1 1-1 0 0,1 0 1 0 0,0-1 0 0 0,-1 0 0 0 0,1 0-1 0 0,0 0 1 0 0,0 0 0 0 0,0 0 0 0 0,0-1-1 0 0,0 1 1 0 0,0-1 0 0 0,0 0 0 0 0,0 0-1 0 0,0 0 1 0 0,0 0 0 0 0,0-1 0 0 0,0 1-1 0 0,0-1 1 0 0,0 0 0 0 0,0 1 0 0 0,0-1-1 0 0,0-1 1 0 0,0 1 0 0 0,-1 0 0 0 0,1-1-1 0 0,4-2 1 0 0,-1-1 9 0 0,0 0-1 0 0,0 0 1 0 0,-1 0 0 0 0,0-1-1 0 0,0 0 1 0 0,0 0 0 0 0,-1 0-1 0 0,0-1 1 0 0,0 1-1 0 0,0-1 1 0 0,-1 0 0 0 0,0 0-1 0 0,0 0 1 0 0,-1-1 0 0 0,0 1-1 0 0,2-11 1 0 0,0-8-92 0 0,-2 0 0 0 0,0 0 0 0 0,-3-38 1 0 0,0 51-49 0 0,0 0 1 0 0,-1 1 0 0 0,0-1-1 0 0,-1 1 1 0 0,0 0 0 0 0,-1 0-1 0 0,-1 0 1 0 0,-7-14 0 0 0,12 24 78 0 0,-1 0 1 0 0,0 1 0 0 0,0-1 0 0 0,0 1-1 0 0,-1-1 1 0 0,1 1 0 0 0,0 0 0 0 0,0-1-1 0 0,-1 1 1 0 0,1 0 0 0 0,-1 0-1 0 0,1 0 1 0 0,-1 0 0 0 0,1 0 0 0 0,-1 0-1 0 0,0 1 1 0 0,0-1 0 0 0,1 0-1 0 0,-3 0 1 0 0,2 1-11 0 0,1 1 0 0 0,-1-1 0 0 0,0 0-1 0 0,1 0 1 0 0,-1 1 0 0 0,1-1 0 0 0,-1 0 0 0 0,0 1-1 0 0,1 0 1 0 0,-1-1 0 0 0,1 1 0 0 0,0 0 0 0 0,-1 0-1 0 0,1 0 1 0 0,0 0 0 0 0,-1 0 0 0 0,0 1-1 0 0,-3 3-20 0 0,1 1 0 0 0,0-1-1 0 0,0 0 1 0 0,0 1 0 0 0,1 0-1 0 0,-1 0 1 0 0,2 0 0 0 0,-1 0-1 0 0,-2 8 1 0 0,3-5 80 0 0,-1 0 0 0 0,1 0 0 0 0,0 0 0 0 0,1 1-1 0 0,0-1 1 0 0,1 0 0 0 0,0 1 0 0 0,2 17 0 0 0,-1-22 8 0 0,1 1-1 0 0,-1-1 1 0 0,1 0 0 0 0,0 0-1 0 0,1 0 1 0 0,-1 0 0 0 0,1-1-1 0 0,0 1 1 0 0,0-1-1 0 0,0 1 1 0 0,1-1 0 0 0,-1 0-1 0 0,1 0 1 0 0,0-1-1 0 0,0 1 1 0 0,9 5 0 0 0,3 1 50 0 0,1-1 0 0 0,0 0 0 0 0,1-2 0 0 0,0 0 0 0 0,0 0 0 0 0,0-2 0 0 0,28 5 0 0 0,-23-7-30 0 0,0 0 0 0 0,0-2 0 0 0,1 0 0 0 0,-1-2 1 0 0,40-5-1 0 0,-1-8 68 0 0,-57 13-199 0 0,1-1 0 0 0,-1 0 0 0 0,0 0 0 0 0,1-1-1 0 0,-1 1 1 0 0,0-1 0 0 0,0 0 0 0 0,7-7 0 0 0,-11 9-156 0 0,0 0-1 0 0,0 0 1 0 0,0 0-1 0 0,0 0 0 0 0,-1 0 1 0 0,1 0-1 0 0,0-1 1 0 0,-1 1-1 0 0,1 0 1 0 0,-1 0-1 0 0,1-1 1 0 0,-1 1-1 0 0,0 0 1 0 0,1-1-1 0 0,-1-1 0 0 0,-1-2-1700 0 0</inkml:trace>
  <inkml:trace contextRef="#ctx0" brushRef="#br0" timeOffset="32787.236">2510 2727 3465 0 0,'2'-2'51'0'0,"-1"1"0"0"0,1-1 1 0 0,0 1-1 0 0,-1-1 0 0 0,1 1 1 0 0,0 0-1 0 0,0 0 0 0 0,0 0 1 0 0,0 0-1 0 0,0 0 0 0 0,0 0 1 0 0,0 0-1 0 0,0 1 1 0 0,1-1-1 0 0,3 0 0 0 0,35-3 521 0 0,-41 4-465 0 0,0-1 0 0 0,0 1-1 0 0,-1-1 1 0 0,1 1 0 0 0,0-1-1 0 0,0 1 1 0 0,0-1-1 0 0,0 1 1 0 0,0-1 0 0 0,0 1-1 0 0,0-1 1 0 0,1 1 0 0 0,-1 0-1 0 0,0-1 1 0 0,0 1-1 0 0,0-1 1 0 0,0 1 0 0 0,1-1-1 0 0,-1 1 1 0 0,0 0 0 0 0,0-1-1 0 0,1 1 1 0 0,-1-1-1 0 0,0 1 1 0 0,0 0 0 0 0,1-1-1 0 0,-1 1 1 0 0,1-1 0 0 0,1-1-16 0 0,-10 10 78 0 0,5-5-147 0 0,0-1 0 0 0,-1 0 1 0 0,0 0-1 0 0,1 0 0 0 0,-8 3 0 0 0,7-4-23 0 0,0 2-23 0 0,3-3-18 0 0,0 0 55 0 0,0 0 1 0 0,0 1 0 0 0,1-1-1 0 0,-1 1 1 0 0,0-1-1 0 0,0 0 1 0 0,1 1 0 0 0,-1 0-1 0 0,0-1 1 0 0,1 1 0 0 0,-1-1-1 0 0,1 1 1 0 0,-1 0-1 0 0,1-1 1 0 0,-1 1 0 0 0,1 0-1 0 0,-1 0 1 0 0,1-1-1 0 0,-1 1 1 0 0,1 0 0 0 0,-1 1-1 0 0,1 0 878 0 0,5 3-731 0 0,0 2 0 0 0,0-1 0 0 0,-1 0 0 0 0,0 1 0 0 0,0 0 0 0 0,0 0-1 0 0,-1 0 1 0 0,0 1 0 0 0,3 12 0 0 0,1 6 122 0 0,3 41-1 0 0,-6-35-262 0 0,0-6 9 0 0,3 22 263 0 0,21 80 1 0 0,-22-109-245 0 0,-1 0 0 0 0,-2 1 1 0 0,4 38-1 0 0,-6-49-10 0 0,0 1 0 0 0,1 0 0 0 0,0 0 0 0 0,7 16 0 0 0,4 18 187 0 0,-11-33-191 0 0,0-6-1 0 0,-1-1 0 0 0,-1 0 0 0 0,1 1 0 0 0,-1-1 0 0 0,1 1 0 0 0,-2 8-1 0 0,2-4 107 0 0,-1-9-131 0 0,1 0 0 0 0,-1 0-1 0 0,0 1 1 0 0,0-1 0 0 0,0 0-1 0 0,0 0 1 0 0,0 0-1 0 0,0 1 1 0 0,0-1 0 0 0,0 0-1 0 0,0 0 1 0 0,0 0 0 0 0,1 1-1 0 0,-1-1 1 0 0,0 0-1 0 0,0 0 1 0 0,0 0 0 0 0,0 1-1 0 0,-1-1 1 0 0,1 0 0 0 0,0 0-1 0 0,0 1 1 0 0,0-1 0 0 0,0 0-1 0 0,0 0 1 0 0,0 0-1 0 0,0 1 1 0 0,0-1 0 0 0,0 0-1 0 0,0 0 1 0 0,0 0 0 0 0,-1 0-1 0 0,1 1 1 0 0,0-1-1 0 0,0 0 1 0 0,0 0 0 0 0,0 0-1 0 0,-1 0 1 0 0,1 0 0 0 0,0 0-1 0 0,0 1 1 0 0,0-1-1 0 0,0 0 1 0 0,-1 0 0 0 0,1 0-1 0 0,0 0 1 0 0,0 0 0 0 0,0 0-1 0 0,-1 0 1 0 0,0 0 877 0 0,-3-5-748 0 0,3 5-127 0 0,1 0 0 0 0,-1-1 0 0 0,1 1 0 0 0,-1-1 0 0 0,1 1 0 0 0,-1-1 0 0 0,1 1 0 0 0,-1-1 0 0 0,1 1 1 0 0,-1-1-1 0 0,1 1 0 0 0,0-1 0 0 0,-1 1 0 0 0,1-1 0 0 0,0 0 0 0 0,0 1 0 0 0,-1-1 0 0 0,1 0 0 0 0,0-1 0 0 0,0 1 10 0 0,0-1-1 0 0,0 0 0 0 0,0 0 0 0 0,0 0 1 0 0,0 0-1 0 0,0 0 0 0 0,-1 0 0 0 0,1 1 1 0 0,-1-1-1 0 0,1 0 0 0 0,-2-1 0 0 0,1 0-11 0 0,0 1-1 0 0,1-1 0 0 0,-1 1 1 0 0,1 0-1 0 0,-1-1 1 0 0,1 1-1 0 0,0-1 0 0 0,0-2 1 0 0,0-6 6 0 0,-1 1 0 0 0,1 0 0 0 0,-2-1 0 0 0,1 1 0 0 0,-2 0 0 0 0,1 0 0 0 0,-7-17 1 0 0,-8-33-22 0 0,8 4 96 0 0,1 15-61 0 0,-2-56 1 0 0,-1-15 10 0 0,3 40-35 0 0,6 46-50 0 0,1 5 16 0 0,-2 0 1 0 0,0 0 0 0 0,-11-39 0 0 0,14 59 10 0 0,-2-2-74 0 0,2 3 80 0 0,0 0 0 0 0,0 0 0 0 0,-1 1-1 0 0,1-1 1 0 0,0 0 0 0 0,0 0 0 0 0,0 0 0 0 0,0 1 0 0 0,0-1 0 0 0,0 0 0 0 0,0 0 0 0 0,-1 0-1 0 0,1 0 1 0 0,0 0 0 0 0,0 1 0 0 0,0-1 0 0 0,0 0 0 0 0,-1 0 0 0 0,1 0 0 0 0,0 0-1 0 0,0 0 1 0 0,0 0 0 0 0,0 0 0 0 0,-1 0 0 0 0,1 0 0 0 0,0 0 0 0 0,0 1 0 0 0,0-1 0 0 0,-1 0-1 0 0,1 0 1 0 0,0 0 0 0 0,0 0 0 0 0,-1 0 0 0 0,1-1 0 0 0,0 1 0 0 0,0 0 0 0 0,0 0 0 0 0,0 0-1 0 0,-1 0 1 0 0,1 0 0 0 0,0 0 0 0 0,0 0 0 0 0,0 0 0 0 0,-1 0 0 0 0,1 0 0 0 0,0-1 0 0 0,0 1-1 0 0,0 0 1 0 0,0 0 0 0 0,-1 0 0 0 0,1 0 0 0 0,0 0 0 0 0,0-1 0 0 0,0 1 0 0 0,0 0-1 0 0,0 0 1 0 0,0 0 0 0 0,0-1 0 0 0,0 1 0 0 0,0 0 0 0 0,0 0 0 0 0,-1 0 0 0 0,1-1 0 0 0,0 1-1 0 0,0 0 1 0 0,-1 6-326 0 0,-1 1-1 0 0,1 0 0 0 0,0 0 1 0 0,1 0-1 0 0,-1 0 0 0 0,2 10 1 0 0,1-9-1794 0 0</inkml:trace>
  <inkml:trace contextRef="#ctx0" brushRef="#br0" timeOffset="35790.49">5256 2797 4369 0 0,'12'0'336'0'0,"0"-1"0"0"0,0-1 0 0 0,0 0 0 0 0,0-1 1 0 0,-1 0-1 0 0,1-1 0 0 0,-1 0 0 0 0,0-1 0 0 0,0-1 0 0 0,0 1 0 0 0,12-10 1 0 0,13-11-457 0 0,57-55 1 0 0,-51 42 524 0 0,-11 11-410 0 0,-2-2 0 0 0,-1-1 0 0 0,-1-2 0 0 0,-2 0 0 0 0,-1-2 0 0 0,-2 0 0 0 0,35-76 0 0 0,-46 84 63 0 0,-1-2 0 0 0,-1 1 0 0 0,-1-1-1 0 0,-2 0 1 0 0,3-31 0 0 0,-7 38 63 0 0,-1 0 0 0 0,-1 0-1 0 0,-2 0 1 0 0,0 0 0 0 0,0 1 0 0 0,-2-1-1 0 0,-10-31 1 0 0,12 48-130 0 0,1 0 1 0 0,-2 0-1 0 0,1 0 0 0 0,0 1 1 0 0,-1-1-1 0 0,0 0 0 0 0,0 1 1 0 0,0 0-1 0 0,-1 0 0 0 0,0 0 0 0 0,1 0 1 0 0,-1 0-1 0 0,-6-3 0 0 0,8 5-1 0 0,-1 1 0 0 0,1 0 0 0 0,-1 0 0 0 0,1 0 0 0 0,0 0 0 0 0,-1 0 0 0 0,0 0 0 0 0,1 1 0 0 0,-1-1 0 0 0,1 1 0 0 0,-1 0 0 0 0,0 0 0 0 0,1 0 0 0 0,-1 0-1 0 0,0 0 1 0 0,1 0 0 0 0,-1 1 0 0 0,1-1 0 0 0,-1 1 0 0 0,0 0 0 0 0,1 0 0 0 0,0 0 0 0 0,-1 0 0 0 0,1 0 0 0 0,0 1 0 0 0,-1-1 0 0 0,1 1 0 0 0,-3 2 0 0 0,-2 2-30 0 0,0 1-1 0 0,1 0 1 0 0,-1 1 0 0 0,1 0 0 0 0,1 0 0 0 0,-6 10 0 0 0,-24 54-94 0 0,28-52 134 0 0,1 0 0 0 0,1 1 0 0 0,1 0 1 0 0,-2 41-1 0 0,4-45-28 0 0,2 11 45 0 0,1 0-1 0 0,1 0 1 0 0,1 0-1 0 0,9 36 1 0 0,-5-31-21 0 0,24 106 149 0 0,57 158-1 0 0,-83-282-131 0 0,-1 0 0 0 0,-1 1 0 0 0,3 19-1 0 0,-6-30-1 0 0,1 0 1 0 0,-1 1-1 0 0,0-1 0 0 0,0 1 0 0 0,-1-1 1 0 0,1 1-1 0 0,-1-1 0 0 0,0 0 0 0 0,-1 1 0 0 0,1-1 1 0 0,-1 0-1 0 0,0 0 0 0 0,-4 5 0 0 0,6-9-17 0 0,-1 0-1 0 0,0 0 0 0 0,1 0 0 0 0,-1 0 1 0 0,0 0-1 0 0,0 0 0 0 0,0-1 1 0 0,0 1-1 0 0,0 0 0 0 0,0-1 0 0 0,0 1 1 0 0,0-1-1 0 0,0 1 0 0 0,0-1 0 0 0,0 1 1 0 0,0-1-1 0 0,-1 0 0 0 0,1 0 0 0 0,0 1 1 0 0,0-1-1 0 0,0 0 0 0 0,0 0 0 0 0,-1 0 1 0 0,1 0-1 0 0,0-1 0 0 0,-2 1 1 0 0,-32-13-2085 0 0,19 6 1411 0 0,9 2 118 0 0,-3 0-2112 0 0</inkml:trace>
  <inkml:trace contextRef="#ctx0" brushRef="#br0" timeOffset="36373.68">6333 2476 7490 0 0,'-1'-1'26'0'0,"0"-1"1"0"0,0 1 0 0 0,0-1-1 0 0,0 1 1 0 0,0 0 0 0 0,0-1-1 0 0,0 1 1 0 0,-1 0 0 0 0,1 0-1 0 0,0 0 1 0 0,-1 0 0 0 0,1 0-1 0 0,-1 0 1 0 0,1 0 0 0 0,-1 1-1 0 0,0-1 1 0 0,1 1 0 0 0,-1-1-1 0 0,0 1 1 0 0,1-1 0 0 0,-3 1-1 0 0,1 0-73 0 0,1 0-1 0 0,-1 1 0 0 0,1-1 1 0 0,-1 1-1 0 0,1 0 1 0 0,0 0-1 0 0,-1 0 0 0 0,1 0 1 0 0,0 0-1 0 0,-1 1 0 0 0,1-1 1 0 0,0 0-1 0 0,-3 4 1 0 0,-45 32-138 0 0,28-22 40 0 0,-21 20 0 0 0,20-13 141 0 0,1 1 0 0 0,1 2 1 0 0,-35 52-1 0 0,53-73 21 0 0,0 1 0 0 0,1 0 0 0 0,-1 0 0 0 0,1 1 0 0 0,0-1 0 0 0,1 0 0 0 0,-1 1 0 0 0,1-1 0 0 0,0 1 0 0 0,0 0 0 0 0,1-1 0 0 0,0 12 1 0 0,0-17-9 0 0,0 1 1 0 0,0-1 0 0 0,0 1-1 0 0,1 0 1 0 0,-1-1 0 0 0,0 1 0 0 0,1-1-1 0 0,-1 1 1 0 0,0-1 0 0 0,1 1-1 0 0,-1-1 1 0 0,1 1 0 0 0,-1-1 0 0 0,1 0-1 0 0,-1 1 1 0 0,1-1 0 0 0,-1 1 0 0 0,1-1-1 0 0,-1 0 1 0 0,1 0 0 0 0,-1 1-1 0 0,1-1 1 0 0,0 0 0 0 0,0 0 0 0 0,21 2 153 0 0,-15-3-139 0 0,-1 0 0 0 0,1 0 0 0 0,-1 0 0 0 0,9-4 0 0 0,1-2-24 0 0,-1-2 0 0 0,-1 1-1 0 0,1-2 1 0 0,-2 0 0 0 0,1-1-1 0 0,-1 0 1 0 0,16-19 0 0 0,73-100 250 0 0,-69 85-102 0 0,-31 42-130 0 0,0 0 0 0 0,0 0-1 0 0,-1-1 1 0 0,1 1 0 0 0,0 0-1 0 0,-1-1 1 0 0,0 1 0 0 0,0-1-1 0 0,0 1 1 0 0,0-1-1 0 0,-1 0 1 0 0,1-6 0 0 0,-17 31-136 0 0,-59 152-3 0 0,73-168 138 0 0,1 0-1 0 0,-1 1 1 0 0,1-1 0 0 0,0 0-1 0 0,0 1 1 0 0,1-1-1 0 0,0 1 1 0 0,0-1 0 0 0,0 0-1 0 0,2 11 1 0 0,-2-15-16 0 0,1 1 0 0 0,-1-1 1 0 0,0 1-1 0 0,1-1 0 0 0,0 1 0 0 0,-1-1 1 0 0,1 0-1 0 0,0 1 0 0 0,0-1 0 0 0,0 0 1 0 0,0 0-1 0 0,0 0 0 0 0,0 1 0 0 0,0-1 1 0 0,0 0-1 0 0,0 0 0 0 0,2 1 0 0 0,-1-2-19 0 0,0 1 0 0 0,-1-1 1 0 0,1 1-1 0 0,0-1 0 0 0,0 0 0 0 0,0 1 0 0 0,-1-1 0 0 0,1 0 0 0 0,0 0 0 0 0,0 0 0 0 0,0-1 0 0 0,0 1 0 0 0,0 0 0 0 0,-1-1 0 0 0,1 1 1 0 0,0-1-1 0 0,3-1 0 0 0,-2 1-277 0 0,0-1-1 0 0,0 0 1 0 0,0 0 0 0 0,-1 0 0 0 0,1 0 0 0 0,0 0 0 0 0,-1-1 0 0 0,3-2-1 0 0,0 0-240 0 0,6-6-784 0 0</inkml:trace>
  <inkml:trace contextRef="#ctx0" brushRef="#br0" timeOffset="37006.28">6521 2321 4673 0 0,'0'0'34'0'0,"0"-1"0"0"0,0 0 1 0 0,1 0-1 0 0,-1 0 0 0 0,0 0 0 0 0,1 1 1 0 0,-1-1-1 0 0,0 0 0 0 0,1 0 0 0 0,-1 1 1 0 0,1-1-1 0 0,-1 0 0 0 0,1 1 0 0 0,-1-1 1 0 0,1 0-1 0 0,0 1 0 0 0,-1-1 0 0 0,1 1 1 0 0,0-1-1 0 0,-1 1 0 0 0,1-1 0 0 0,1 0 1 0 0,-1 1-15 0 0,0 1 0 0 0,0-1 0 0 0,0 0 1 0 0,-1 0-1 0 0,1 0 0 0 0,0 0 0 0 0,0 1 1 0 0,-1-1-1 0 0,1 0 0 0 0,0 1 1 0 0,-1-1-1 0 0,1 1 0 0 0,0-1 0 0 0,-1 0 1 0 0,1 1-1 0 0,-1 0 0 0 0,1-1 0 0 0,-1 1 1 0 0,2 0-1 0 0,1 3 26 0 0,0 1-1 0 0,-1-1 1 0 0,1 0-1 0 0,-1 1 1 0 0,0-1 0 0 0,3 8-1 0 0,0 10 17 0 0,-1-1 0 0 0,0 1 0 0 0,-2 0-1 0 0,0 34 1 0 0,-11 86 498 0 0,2-62 224 0 0,7-52-243 0 0,0-28-532 0 0,0-1-1 0 0,0 1 1 0 0,0 0-1 0 0,0 0 1 0 0,1 0-1 0 0,-1 0 1 0 0,0 0-1 0 0,0 0 1 0 0,0 0-1 0 0,0 0 0 0 0,0 0 1 0 0,0 0-1 0 0,0 0 1 0 0,0 0-1 0 0,0 0 1 0 0,0 0-1 0 0,0 0 1 0 0,0 0-1 0 0,0 0 1 0 0,0 0-1 0 0,0 0 1 0 0,1 0-1 0 0,-1 0 1 0 0,0 0-1 0 0,0 0 1 0 0,0 0-1 0 0,0 0 1 0 0,0 0-1 0 0,0 0 1 0 0,0 0-1 0 0,0 0 1 0 0,0 0-1 0 0,0 0 1 0 0,0 0-1 0 0,0 0 1 0 0,0 0-1 0 0,1 0 1 0 0,-1 0-1 0 0,0 0 1 0 0,0 0-1 0 0,0 0 1 0 0,0 0-1 0 0,0 0 1 0 0,0 0-1 0 0,0 0 1 0 0,0 0-1 0 0,0 1 1 0 0,0-1-1 0 0,0 0 1 0 0,0 0-1 0 0,0 0 1 0 0,0 0-1 0 0,0 0 1 0 0,0 0-1 0 0,0 0 1 0 0,0 0-1 0 0,0 0 1 0 0,0 0-1 0 0,0 0 1 0 0,0 0-1 0 0,0 0 1 0 0,0 1-1 0 0,0-1 1 0 0,0 0-1 0 0,0 0 1 0 0,0 0-1 0 0,0 0 1 0 0,0 0-1 0 0,0 0 0 0 0,5-14 186 0 0,10-40-2 0 0,36-82-1 0 0,-40 108-158 0 0,20-43 10 0 0,-29 68-57 0 0,-1 0 0 0 0,1 0 0 0 0,-1 1-1 0 0,1-1 1 0 0,0 1 0 0 0,0-1 0 0 0,0 1 0 0 0,0 0 0 0 0,0 0 0 0 0,0 0-1 0 0,1 0 1 0 0,-1 0 0 0 0,1 0 0 0 0,0 1 0 0 0,-1-1 0 0 0,1 1 0 0 0,0 0-1 0 0,0 0 1 0 0,0 0 0 0 0,0 0 0 0 0,0 0 0 0 0,0 1 0 0 0,0-1 0 0 0,0 1-1 0 0,0 0 1 0 0,0 0 0 0 0,6 1 0 0 0,-9-1 18 0 0,2 2 15 0 0,-1-2-25 0 0,-1 0 0 0 0,0 0 0 0 0,0 0 0 0 0,1 0 0 0 0,-1 0 0 0 0,0 0-1 0 0,0 0 1 0 0,0 1 0 0 0,0-1 0 0 0,1 0 0 0 0,-1 0 0 0 0,0 0 0 0 0,0 0 0 0 0,0 0 0 0 0,0 1 0 0 0,1-1 0 0 0,-1 0-1 0 0,0 0 1 0 0,0 0 0 0 0,0 1 0 0 0,0-1 0 0 0,0 0 0 0 0,0 0 0 0 0,0 0 0 0 0,0 1 0 0 0,0-1 0 0 0,0 0 0 0 0,0 0-1 0 0,0 1 1 0 0,0-1 0 0 0,0 0 0 0 0,0 0 0 0 0,0 1 0 0 0,0 2-83 0 0,-1 0-1 0 0,0 0 1 0 0,1 0 0 0 0,-1 0-1 0 0,-1 0 1 0 0,1 0 0 0 0,0 0-1 0 0,-3 4 1 0 0,-5 10-2357 0 0,7-12 1107 0 0</inkml:trace>
  <inkml:trace contextRef="#ctx0" brushRef="#br0" timeOffset="37729.75">6592 1903 3993 0 0,'0'0'1023'0'0,"-2"4"-1113"0"0,-2 3 162 0 0,1 0 0 0 0,0 0 0 0 0,0 1 0 0 0,1-1 0 0 0,0 1 0 0 0,-3 14 0 0 0,-3 55 1211 0 0,7-56-929 0 0,1 339 1269 0 0,4-52-479 0 0,-9-256-1084 0 0,2-33-3 0 0,2 1 0 0 0,1 37 0 0 0,6-37-228 0 0,-6-19 27 0 0,0 0 1 0 0,1-1 0 0 0,-1 1 0 0 0,0-1 0 0 0,1 1-1 0 0,-1 0 1 0 0,1-1 0 0 0,-1 1 0 0 0,0-1 0 0 0,1 1-1 0 0,-1-1 1 0 0,1 1 0 0 0,-1-1 0 0 0,1 1 0 0 0,0-1-1 0 0,-1 0 1 0 0,1 1 0 0 0,-1-1 0 0 0,1 0 0 0 0,0 0-1 0 0,-1 1 1 0 0,1-1 0 0 0,0 0 0 0 0,-1 0 0 0 0,1 0-1 0 0,0 0 1 0 0,0 0 0 0 0,4-1-1516 0 0</inkml:trace>
  <inkml:trace contextRef="#ctx0" brushRef="#br0" timeOffset="39101.36">6906 2307 3641 0 0,'-1'-1'148'0'0,"0"-1"0"0"0,0 1 0 0 0,0-1 0 0 0,0 1-1 0 0,0 0 1 0 0,0-1 0 0 0,-1 1 0 0 0,1 0 0 0 0,0 0 0 0 0,-1 0 0 0 0,1 0 0 0 0,-1 0 0 0 0,1 0 0 0 0,-1 1 0 0 0,1-1 0 0 0,-1 0 0 0 0,0 1 0 0 0,1-1 0 0 0,-3 1 0 0 0,2 0-184 0 0,0 0 0 0 0,0 1 1 0 0,0 0-1 0 0,0-1 0 0 0,0 1 1 0 0,0 0-1 0 0,0 0 0 0 0,0 0 1 0 0,1 0-1 0 0,-1 0 1 0 0,0 0-1 0 0,1 1 0 0 0,-1-1 1 0 0,1 1-1 0 0,-3 2 0 0 0,-10 10 24 0 0,1 0 0 0 0,1 1 0 0 0,0 1 0 0 0,1 0 0 0 0,1 0 0 0 0,1 1 0 0 0,0 1 0 0 0,1-1-1 0 0,1 1 1 0 0,0 1 0 0 0,1-1 0 0 0,2 1 0 0 0,-5 30 0 0 0,8-41 38 0 0,0 1-1 0 0,1-1 1 0 0,0 0-1 0 0,0 1 1 0 0,1-1 0 0 0,2 12-1 0 0,-3-18 25 0 0,1 0 0 0 0,-1 0 0 0 0,1 0 0 0 0,0 0 0 0 0,0 0 0 0 0,0 0 0 0 0,0 0 0 0 0,1 0 0 0 0,-1-1 0 0 0,0 1 0 0 0,1 0 0 0 0,-1-1 0 0 0,1 1 0 0 0,-1-1 0 0 0,1 1 0 0 0,0-1 0 0 0,0 0 0 0 0,0 0 0 0 0,0 0 0 0 0,-1 0 0 0 0,1 0 0 0 0,0 0 0 0 0,1-1 0 0 0,-1 1 0 0 0,0 0 0 0 0,0-1 0 0 0,0 0 0 0 0,0 0 0 0 0,4 1 0 0 0,-1-1 18 0 0,-1 0 0 0 0,0-1 0 0 0,0 1 0 0 0,1-1 0 0 0,-1 0 0 0 0,0 0 0 0 0,0 0 0 0 0,0 0 0 0 0,0-1 1 0 0,0 0-1 0 0,0 0 0 0 0,0 0 0 0 0,-1 0 0 0 0,5-3 0 0 0,-2 0-32 0 0,0-1 0 0 0,-1 0 1 0 0,1 1-1 0 0,-1-1 0 0 0,-1-1 0 0 0,1 1 1 0 0,4-9-1 0 0,0-4-14 0 0,-1 0 0 0 0,0 0 1 0 0,-1 0-1 0 0,-1-1 0 0 0,3-23 0 0 0,5-68 329 0 0,-9 58-191 0 0,-5 50-127 0 0,0 3-25 0 0,-1 2-4 0 0,0 1-1 0 0,0-1 0 0 0,0 1 0 0 0,0-1 0 0 0,1 1 1 0 0,-1-1-1 0 0,1 1 0 0 0,-1-1 0 0 0,1 4 0 0 0,-4 43 58 0 0,3-1-1 0 0,1 1 0 0 0,3 0 0 0 0,15 86 1 0 0,-17-133-54 0 0,-1 0 0 0 0,0 0 0 0 0,1 0 0 0 0,0 0 0 0 0,-1 0 0 0 0,1 0 0 0 0,0-1 0 0 0,0 1 0 0 0,0 0 0 0 0,0 0 0 0 0,0-1 0 0 0,1 1 0 0 0,-1 0 0 0 0,0-1 0 0 0,1 1 0 0 0,-1-1 0 0 0,4 2 0 0 0,-4-2-33 0 0,0-1 0 0 0,0 0-1 0 0,0 0 1 0 0,0 1 0 0 0,0-1 0 0 0,0 0 0 0 0,0 0 0 0 0,0 0 0 0 0,0 0 0 0 0,0-1 0 0 0,0 1 0 0 0,0 0 0 0 0,0 0 0 0 0,0 0 0 0 0,0-1-1 0 0,0 1 1 0 0,0-1 0 0 0,0 1 0 0 0,0-1 0 0 0,0 1 0 0 0,0-1 0 0 0,0 1 0 0 0,-1-1 0 0 0,1 0 0 0 0,0 0 0 0 0,0 1 0 0 0,-1-1-1 0 0,1 0 1 0 0,-1 0 0 0 0,1 0 0 0 0,0 0 0 0 0,-1 1 0 0 0,0-1 0 0 0,2-2 0 0 0,21-44-591 0 0,-1 0 0 0 0,23-77 0 0 0,-12 30 816 0 0,-25 74-88 0 0,-5 9 134 0 0,1 0 0 0 0,1 1 0 0 0,0 0 0 0 0,10-18 0 0 0,-14 28-148 0 0,8 24-143 0 0,-9 14 164 0 0,-2 1 1 0 0,-1-1 0 0 0,-2 1-1 0 0,-15 57 1 0 0,79-278 1441 0 0,-57 176-1563 0 0,14-38-124 0 0,-15 41 113 0 0,1 0-1 0 0,-1-1 1 0 0,1 1-1 0 0,0 0 1 0 0,0 0 0 0 0,0 0-1 0 0,1 0 1 0 0,-1 1-1 0 0,6-5 1 0 0,-8 7 2 0 0,1-1 0 0 0,-1 1 1 0 0,1 0-1 0 0,0 0 1 0 0,-1 0-1 0 0,1 0 1 0 0,0 0-1 0 0,-1 0 0 0 0,1 0 1 0 0,0 0-1 0 0,-1 0 1 0 0,1 0-1 0 0,0 0 0 0 0,-1 0 1 0 0,1 0-1 0 0,0 0 1 0 0,-1 1-1 0 0,1-1 1 0 0,-1 0-1 0 0,1 0 0 0 0,0 1 1 0 0,-1-1-1 0 0,1 1 1 0 0,-1-1-1 0 0,1 0 0 0 0,-1 1 1 0 0,1-1-1 0 0,-1 1 1 0 0,0-1-1 0 0,1 1 1 0 0,-1-1-1 0 0,1 1 0 0 0,-1 0 1 0 0,0-1-1 0 0,0 1 1 0 0,1-1-1 0 0,-1 2 0 0 0,14 27-124 0 0,-13-24 119 0 0,8 19-34 0 0,-4-9 34 0 0,1 0 0 0 0,11 21-1 0 0,-16-33 46 0 0,0-1 0 0 0,0 0 0 0 0,1 0 0 0 0,-1 1 0 0 0,1-1-1 0 0,-1 0 1 0 0,1-1 0 0 0,0 1 0 0 0,0 0 0 0 0,0 0 0 0 0,0-1-1 0 0,0 1 1 0 0,0-1 0 0 0,0 0 0 0 0,0 1 0 0 0,1-1 0 0 0,-1 0-1 0 0,0 0 1 0 0,1-1 0 0 0,-1 1 0 0 0,1 0 0 0 0,2-1 0 0 0,-3 0 14 0 0,0 0 0 0 0,0-1 0 0 0,0 1 0 0 0,0-1 0 0 0,0 0 0 0 0,0 0 0 0 0,0 0 0 0 0,0 0 0 0 0,0 0 0 0 0,0 0 0 0 0,0 0 0 0 0,-1-1 0 0 0,1 1 0 0 0,0-1 0 0 0,-1 1 0 0 0,1-1 0 0 0,-1 1 0 0 0,2-4 0 0 0,23-40 206 0 0,-19 31-189 0 0,5-9-39 0 0,-2-1-1 0 0,0 0 0 0 0,-2 0 1 0 0,0-1-1 0 0,-2 0 1 0 0,4-37-1 0 0,-9 13-294 0 0,-1 48 138 0 0,-8 31-638 0 0,-4 15 857 0 0,5-20-64 0 0,0 0 1 0 0,-4 39 0 0 0,-38 235 138 0 0,44-277-151 0 0,-23 91 99 0 0,26-107-73 0 0,0 0 1 0 0,1 1 0 0 0,0-1-1 0 0,0 1 1 0 0,0-1 0 0 0,1 1-1 0 0,0 0 1 0 0,0-1 0 0 0,2 11-1 0 0,-2-17-19 0 0,0 0 0 0 0,0 0-1 0 0,0 0 1 0 0,0 0-1 0 0,0 0 1 0 0,0 1 0 0 0,0-1-1 0 0,0 0 1 0 0,0 0-1 0 0,0 0 1 0 0,0 0 0 0 0,0 0-1 0 0,0 0 1 0 0,0 0-1 0 0,0 1 1 0 0,0-1 0 0 0,0 0-1 0 0,0 0 1 0 0,0 0-1 0 0,0 0 1 0 0,1 0-1 0 0,-1 0 1 0 0,0 0 0 0 0,0 0-1 0 0,0 1 1 0 0,0-1-1 0 0,0 0 1 0 0,0 0 0 0 0,0 0-1 0 0,0 0 1 0 0,1 0-1 0 0,-1 0 1 0 0,0 0 0 0 0,0 0-1 0 0,0 0 1 0 0,0 0-1 0 0,0 0 1 0 0,0 0 0 0 0,0 0-1 0 0,1 0 1 0 0,-1 0-1 0 0,0 0 1 0 0,0 0 0 0 0,0 0-1 0 0,0 0 1 0 0,0 0-1 0 0,0 0 1 0 0,1 0-1 0 0,-1 0 1 0 0,5-7 248 0 0,3-11-174 0 0,11-39-79 0 0,1 1 0 0 0,3 1 1 0 0,2 1-1 0 0,3 2 0 0 0,66-96 0 0 0,-75 121-286 0 0,24-32 434 0 0,-38 54-611 0 0,-1 0 0 0 0,1 0 0 0 0,0 1 0 0 0,0-1-1 0 0,0 1 1 0 0,1 0 0 0 0,0 1 0 0 0,6-4 0 0 0,-7 5-1363 0 0</inkml:trace>
  <inkml:trace contextRef="#ctx0" brushRef="#br0" timeOffset="64517.52">41 5742 4281 0 0,'-19'-3'1136'0'0,"2"2"1115"0"0,37 5-2063 0 0,18 0-235 0 0,0-1-1 0 0,0-2 0 0 0,1-2 0 0 0,37-6 0 0 0,-36 4 41 0 0,523-92-68 0 0,-336 48 70 0 0,336-69 232 0 0,72-14-234 0 0,-588 121 3 0 0,684-132 120 0 0,165-22 660 0 0,-497 95-617 0 0,701-118-17 0 0,-240 49 105 0 0,-585 94-4 0 0,573-70 574 0 0,-259 37-550 0 0,364-1-255 0 0,360 28 183 0 0,232-5 488 0 0,-1159 38-638 0 0,724-54 134 0 0,-737 43-58 0 0,209 18-46 0 0,-111 25-169 0 0,-223 7 138 0 0,-246-23-42 0 0,58 5-22 0 0,-41-4-104 0 0,-1 0 1 0 0,1 1-1 0 0,-1 1 1 0 0,0 0-1 0 0,0 2 1 0 0,18 6-1 0 0,-36-11 36 0 0,1 0 1 0 0,-1 0-1 0 0,0 0 0 0 0,1 0 0 0 0,-1 1 0 0 0,0-1 1 0 0,1 0-1 0 0,-1 0 0 0 0,0 0 0 0 0,1 0 0 0 0,-1 0 0 0 0,0 1 1 0 0,0-1-1 0 0,1 0 0 0 0,-1 0 0 0 0,0 0 0 0 0,0 1 0 0 0,1-1 1 0 0,-1 0-1 0 0,0 0 0 0 0,0 1 0 0 0,1-1 0 0 0,-1 0 0 0 0,0 1 1 0 0,0-1-1 0 0,0 0 0 0 0,0 1 0 0 0,0-1 0 0 0,0 0 0 0 0,0 1 1 0 0,1-1-1 0 0,-1 0 0 0 0,0 1 0 0 0,0-1 0 0 0,0 0 1 0 0,0 1-1 0 0,0-1 0 0 0,0 0 0 0 0,-1 1 0 0 0,1-1 0 0 0,0 1 1 0 0,-4 3-2066 0 0</inkml:trace>
  <inkml:trace contextRef="#ctx0" brushRef="#br0" timeOffset="65622.72">1122 6546 3265 0 0,'-2'-3'563'0'0,"0"0"1"0"0,1 0-1 0 0,0 0 1 0 0,0-1-1 0 0,0 1 1 0 0,0 0 0 0 0,1-1-1 0 0,-1-3 1 0 0,1 3-550 0 0,0 1 0 0 0,0-1 0 0 0,1 1 0 0 0,-1 0 0 0 0,1-1 1 0 0,0 1-1 0 0,0 0 0 0 0,1-1 0 0 0,-1 1 0 0 0,0 0 0 0 0,1 0 0 0 0,0 0 1 0 0,0 0-1 0 0,0 1 0 0 0,0-1 0 0 0,0 0 0 0 0,1 1 0 0 0,-1-1 1 0 0,1 1-1 0 0,4-3 0 0 0,19-16 61 0 0,1 2-1 0 0,1 0 1 0 0,1 3 0 0 0,48-22-1 0 0,-69 34-88 0 0,1 1 0 0 0,0 0 0 0 0,-1 0-1 0 0,1 0 1 0 0,1 2 0 0 0,12-2 0 0 0,-20 3 6 0 0,0 0 1 0 0,1 0-1 0 0,-1 0 1 0 0,0 1-1 0 0,0-1 1 0 0,1 1 0 0 0,-1-1-1 0 0,0 1 1 0 0,0 0-1 0 0,0 0 1 0 0,0 0-1 0 0,0 0 1 0 0,0 1 0 0 0,0-1-1 0 0,0 0 1 0 0,-1 1-1 0 0,1 0 1 0 0,0-1-1 0 0,-1 1 1 0 0,1 0 0 0 0,-1 0-1 0 0,0 0 1 0 0,1-1-1 0 0,-1 2 1 0 0,0-1-1 0 0,0 0 1 0 0,0 0 0 0 0,-1 0-1 0 0,1 0 1 0 0,0 0-1 0 0,0 3 1 0 0,1 9-6 0 0,0 0 0 0 0,-1 0 0 0 0,-1 0 0 0 0,0-1 0 0 0,0 1 0 0 0,-2 0 0 0 0,0 0 0 0 0,0 0 0 0 0,-5 13 0 0 0,2-4 70 0 0,-3 40 0 0 0,8-62-44 0 0,0 1 1 0 0,0-1 0 0 0,0 1-1 0 0,0-1 1 0 0,0 1-1 0 0,0-1 1 0 0,0 1-1 0 0,0-1 1 0 0,1 1 0 0 0,-1-1-1 0 0,1 0 1 0 0,-1 1-1 0 0,1-1 1 0 0,0 1-1 0 0,-1-1 1 0 0,1 0 0 0 0,0 0-1 0 0,0 1 1 0 0,0-1-1 0 0,0 0 1 0 0,0 0 0 0 0,0 0-1 0 0,0 0 1 0 0,0 0-1 0 0,0 0 1 0 0,0 0-1 0 0,1-1 1 0 0,-1 1 0 0 0,0 0-1 0 0,1-1 1 0 0,-1 1-1 0 0,1-1 1 0 0,-1 1-1 0 0,0-1 1 0 0,1 0 0 0 0,-1 0-1 0 0,1 1 1 0 0,-1-1-1 0 0,4 0 1 0 0,5-1 99 0 0,0 0 1 0 0,1 0-1 0 0,-1-1 1 0 0,17-5-1 0 0,-15 4-64 0 0,43-14 110 0 0,-2-2 1 0 0,72-36 0 0 0,21-9 60 0 0,-102 47-271 0 0,94-31-634 0 0,-112 40 392 0 0,0 2 1 0 0,0 1-1 0 0,38-2 1 0 0,-28 6-1409 0 0</inkml:trace>
  <inkml:trace contextRef="#ctx0" brushRef="#br0" timeOffset="66354.86">3105 7130 2985 0 0,'-2'1'263'0'0,"0"0"-1"0"0,0 0 1 0 0,0 0 0 0 0,1 1 0 0 0,-1-1 0 0 0,1 1 0 0 0,-1-1 0 0 0,1 1-1 0 0,-1-1 1 0 0,1 1 0 0 0,0 0 0 0 0,0 0 0 0 0,-1 0 0 0 0,0 2 0 0 0,2-1-282 0 0,0 0-1 0 0,0 0 1 0 0,-1 0 0 0 0,2 1 0 0 0,-1-1 0 0 0,0 0 0 0 0,1 0 0 0 0,-1 0 0 0 0,1 0 0 0 0,1 3-1 0 0,8 26 1043 0 0,29 61-1 0 0,-17-43-519 0 0,148 339 118 0 0,-149-348-570 0 0,2-2 0 0 0,1-1 0 0 0,2-1 0 0 0,37 42 0 0 0,31 43-207 0 0,-32-44-2086 0 0,-32-42-507 0 0,-13-16 1020 0 0</inkml:trace>
  <inkml:trace contextRef="#ctx0" brushRef="#br0" timeOffset="67265.63">8910 6429 5505 0 0,'-11'-3'603'0'0,"12"12"370"0"0,3 4-564 0 0,1 4 43 0 0,-3-12-356 0 0,-1 1 0 0 0,1-1 0 0 0,-1 1 1 0 0,0 0-1 0 0,0 8 0 0 0,-1-10-74 0 0,1 0 1 0 0,-1 0-1 0 0,1 0 0 0 0,0 0 0 0 0,0 0 1 0 0,0-1-1 0 0,3 5 0 0 0,4 16-10 0 0,9 90 133 0 0,-2-4-13 0 0,19 34-110 0 0,101 269 0 0 0,-125-391-718 0 0,1-1 1 0 0,23 32-1 0 0,2 6-1318 0 0,-21-32 822 0 0,7-2-553 0 0</inkml:trace>
  <inkml:trace contextRef="#ctx0" brushRef="#br0" timeOffset="67898.84">11985 5361 7546 0 0,'0'-1'24'0'0,"0"1"1"0"0,0-1 0 0 0,0 1 0 0 0,0 0 0 0 0,0-1 0 0 0,0 1 0 0 0,0-1 0 0 0,0 1 0 0 0,0 0-1 0 0,0-1 1 0 0,0 1 0 0 0,0 0 0 0 0,1-1 0 0 0,-1 1 0 0 0,0-1 0 0 0,0 1 0 0 0,0 0 0 0 0,1-1-1 0 0,-1 1 1 0 0,0 0 0 0 0,0-1 0 0 0,0 1 0 0 0,1 0 0 0 0,-1 0 0 0 0,0-1 0 0 0,1 1 0 0 0,-1 0-1 0 0,0 0 1 0 0,1-1 0 0 0,-1 1 0 0 0,0 0 0 0 0,1 0 0 0 0,-1 0 0 0 0,0 0 0 0 0,1 0 0 0 0,-1-1-1 0 0,1 1 1 0 0,0 0 0 0 0,12 12 630 0 0,-7-5-691 0 0,-1-2 65 0 0,0 0 0 0 0,-1 0 0 0 0,1 0 0 0 0,-1 1 0 0 0,-1-1 0 0 0,1 1 0 0 0,-1 0 0 0 0,0 0 0 0 0,0 1 0 0 0,0-1 0 0 0,1 8 0 0 0,16 51 65 0 0,-8-27 28 0 0,8 41 0 0 0,8 121 159 0 0,-6-32-53 0 0,-5-54-147 0 0,20 106 5 0 0,16 36 87 0 0,86 350-211 0 0,-101-444-717 0 0,-3-7-1747 0 0,-24-114 920 0 0</inkml:trace>
  <inkml:trace contextRef="#ctx0" brushRef="#br0" timeOffset="68832.67">984 7503 5857 0 0,'-2'-9'1416'0'0,"2"7"-1110"0"0,-1 1 0 0 0,1-1 1 0 0,-1 0-1 0 0,1 0 0 0 0,0 1 0 0 0,0-1 0 0 0,0 0 1 0 0,0 0-1 0 0,0 0 0 0 0,1-1 0 0 0,-1 2-311 0 0,1 0-1 0 0,-1 0 0 0 0,1 0 0 0 0,0 0 0 0 0,-1 1 1 0 0,1-1-1 0 0,0 0 0 0 0,-1 0 0 0 0,1 1 1 0 0,0-1-1 0 0,0 1 0 0 0,0-1 0 0 0,0 0 0 0 0,0 1 1 0 0,0 0-1 0 0,0-1 0 0 0,0 1 0 0 0,0 0 1 0 0,0-1-1 0 0,0 1 0 0 0,1 0 0 0 0,57-16-288 0 0,80-9-1 0 0,195-14-16 0 0,101-29 324 0 0,-7-33 222 0 0,-195 43-211 0 0,141-33-39 0 0,230-54-89 0 0,-425 104 77 0 0,364-75 65 0 0,1140-216 640 0 0,-1543 303-474 0 0,469-90 558 0 0,-19-1-130 0 0,-21 2 35 0 0,-15 17-301 0 0,735-121 439 0 0,-26 53-583 0 0,94 43-106 0 0,7 63 8 0 0,-686 57 30 0 0,-1 47-343 0 0,-664-39 99 0 0,19 0-844 0 0,-1 2 1 0 0,0 1 0 0 0,-1 2-1 0 0,53 18 1 0 0,-64-15-1091 0 0</inkml:trace>
  <inkml:trace contextRef="#ctx0" brushRef="#br0" timeOffset="69744.58">3641 8102 4321 0 0,'0'0'91'0'0,"-1"0"0"0"0,1 0 1 0 0,0 1-1 0 0,-1-1 0 0 0,1 0 0 0 0,-1 0 0 0 0,1 0 1 0 0,0 1-1 0 0,-1-1 0 0 0,1 0 0 0 0,0 1 1 0 0,-1-1-1 0 0,1 0 0 0 0,0 1 0 0 0,-1-1 1 0 0,1 0-1 0 0,0 1 0 0 0,0-1 0 0 0,-1 0 0 0 0,1 1 1 0 0,0-1-1 0 0,0 1 0 0 0,0-1 0 0 0,0 1 1 0 0,0-1-1 0 0,-1 0 0 0 0,1 2 0 0 0,3 15 509 0 0,16 18-1062 0 0,-17-31 681 0 0,26 53 179 0 0,34 64 110 0 0,-56-108-479 0 0,0 0 1 0 0,-1 0-1 0 0,3 15 1 0 0,-4-14-9 0 0,0-1 1 0 0,1 0-1 0 0,0-1 1 0 0,9 15-1 0 0,95 182 131 0 0,-83-153-48 0 0,-13-30-238 0 0,18 35 555 0 0,-28-55-688 0 0,1-1 0 0 0,-1 0 1 0 0,1-1-1 0 0,1 1 0 0 0,-1-1 0 0 0,0 0 0 0 0,1 0 0 0 0,10 7 0 0 0,-7-7-884 0 0</inkml:trace>
  <inkml:trace contextRef="#ctx0" brushRef="#br0" timeOffset="70364.35">5551 7598 5417 0 0,'11'-35'1806'0'0,"-9"35"-1768"0"0,-1 0 1 0 0,1-1-1 0 0,0 1 1 0 0,-1 0-1 0 0,1 0 1 0 0,0 0-1 0 0,-1 0 0 0 0,1 0 1 0 0,-1 1-1 0 0,1-1 1 0 0,0 0-1 0 0,-1 1 1 0 0,1-1-1 0 0,-1 1 1 0 0,1 0-1 0 0,-1-1 1 0 0,3 2-1 0 0,-2 0 6 0 0,0 0-1 0 0,0 0 1 0 0,0 0 0 0 0,-1 0-1 0 0,1 0 1 0 0,0 1 0 0 0,-1-1-1 0 0,0 1 1 0 0,1-1 0 0 0,-1 1-1 0 0,0-1 1 0 0,0 1 0 0 0,0-1 0 0 0,-1 1-1 0 0,1 3 1 0 0,1 1 29 0 0,2 2 62 0 0,-1 0 0 0 0,1 0 0 0 0,8 12-1 0 0,8 21 250 0 0,72 243 990 0 0,-87-272-1330 0 0,22 66 411 0 0,4-2-1 0 0,55 100 1 0 0,-63-144-456 0 0,1-1 1 0 0,1-1-1 0 0,39 36 0 0 0,-55-58-159 0 0,2 0 0 0 0,-1-1 0 0 0,1 0 0 0 0,20 10 0 0 0,22 6-3221 0 0,-39-19 1414 0 0</inkml:trace>
  <inkml:trace contextRef="#ctx0" brushRef="#br0" timeOffset="71524.89">1805 7888 4577 0 0,'-1'0'46'0'0,"0"-1"0"0"0,1 0-1 0 0,-1 0 1 0 0,0 0 0 0 0,1 0 0 0 0,-1 0 0 0 0,0 0 0 0 0,1 0-1 0 0,-1 0 1 0 0,1 0 0 0 0,-1 0 0 0 0,1 0 0 0 0,0 0-1 0 0,0 0 1 0 0,-1 0 0 0 0,1 0 0 0 0,0 0 0 0 0,0-1 0 0 0,0 1-1 0 0,0 0 1 0 0,0 0 0 0 0,0 0 0 0 0,0 0 0 0 0,1 0 0 0 0,-1 0-1 0 0,0-1 1 0 0,1 0 0 0 0,1-1-29 0 0,0 1-1 0 0,0-1 1 0 0,1 1-1 0 0,-1 0 1 0 0,1 0-1 0 0,-1 0 1 0 0,1 0-1 0 0,3-1 1 0 0,8-7 222 0 0,-6 5-201 0 0,0 0 0 0 0,0 1 0 0 0,0 0-1 0 0,1 0 1 0 0,-1 1 0 0 0,1 0 0 0 0,0 1 0 0 0,0 0 0 0 0,0 0 0 0 0,0 1-1 0 0,0 0 1 0 0,0 1 0 0 0,0-1 0 0 0,0 2 0 0 0,1 0 0 0 0,-1 0 0 0 0,14 4-1 0 0,-19-4-37 0 0,-1 1 0 0 0,1 0 0 0 0,-1 0 0 0 0,0 0 0 0 0,0 1 0 0 0,0-1 0 0 0,0 1 0 0 0,0-1 0 0 0,0 1 0 0 0,0 0 0 0 0,-1 0 0 0 0,0 1-1 0 0,1-1 1 0 0,-1 0 0 0 0,-1 1 0 0 0,1-1 0 0 0,0 1 0 0 0,-1 0 0 0 0,0-1 0 0 0,1 1 0 0 0,-1 0 0 0 0,-1 0 0 0 0,1 0 0 0 0,-1 0-1 0 0,1 0 1 0 0,-1 0 0 0 0,0 0 0 0 0,-1 0 0 0 0,1-1 0 0 0,-1 1 0 0 0,1 0 0 0 0,-3 7 0 0 0,1-3 0 0 0,0-2 10 0 0,1 0-1 0 0,0 0 1 0 0,-1-1 0 0 0,0 1-1 0 0,0 0 1 0 0,-1-1 0 0 0,0 0-1 0 0,0 1 1 0 0,0-1 0 0 0,-6 7 0 0 0,7-10-10 0 0,0 0 25 0 0,-1 0 1 0 0,1 0 0 0 0,0 1 0 0 0,0-1 0 0 0,0 0 0 0 0,0 1 0 0 0,1-1 0 0 0,-1 1 0 0 0,1 0 0 0 0,-1 0 0 0 0,1-1 0 0 0,0 1 0 0 0,0 0-1 0 0,0 0 1 0 0,0 6 0 0 0,1-5 24 0 0,-1 0-1 0 0,1 0 1 0 0,-1 0-1 0 0,0 0 1 0 0,0 0-1 0 0,0 0 1 0 0,-1-1-1 0 0,1 1 1 0 0,-1 0-1 0 0,0-1 1 0 0,0 1 0 0 0,0-1-1 0 0,0 0 1 0 0,-4 4-1 0 0,5-6-33 0 0,1-1 0 0 0,-1 1 0 0 0,0 0 0 0 0,1 0 0 0 0,-1 0 0 0 0,1-1 0 0 0,-1 1 0 0 0,0 0 0 0 0,1 0 0 0 0,0 0 0 0 0,-1 0 0 0 0,1 0 0 0 0,0 0 0 0 0,-1 2 0 0 0,1-3-2 0 0,0 0 0 0 0,0 1 0 0 0,0-1-1 0 0,-1 0 1 0 0,1 0 0 0 0,0 1 0 0 0,0-1-1 0 0,0 0 1 0 0,0 1 0 0 0,0-1 0 0 0,0 0-1 0 0,0 1 1 0 0,0-1 0 0 0,0 0 0 0 0,0 1 0 0 0,0-1-1 0 0,0 0 1 0 0,1 1 0 0 0,-1-1 0 0 0,0 0-1 0 0,0 1 1 0 0,0-1 0 0 0,0 0 0 0 0,0 1-1 0 0,1-1 1 0 0,-1 0 0 0 0,0 0 0 0 0,0 1-1 0 0,0-1 1 0 0,1 0 0 0 0,-1 0 0 0 0,0 1-1 0 0,0-1 1 0 0,1 0 0 0 0,-1 0 0 0 0,0 0-1 0 0,1 0 1 0 0,-1 1 0 0 0,0-1 0 0 0,1 0-1 0 0,30 1 153 0 0,-24 0-156 0 0,1-1-1 0 0,-1 1 1 0 0,0-2-1 0 0,0 1 0 0 0,0-1 1 0 0,0 0-1 0 0,0 0 0 0 0,0-1 1 0 0,0 0-1 0 0,7-3 1 0 0,23-7 6 0 0,-30 10-18 0 0,0 0 0 0 0,-1 0 0 0 0,1-1 0 0 0,9-4 0 0 0,-13 5 2 0 0,0 1 0 0 0,0-1-1 0 0,0 1 1 0 0,0 0 0 0 0,0 0 0 0 0,0 1-1 0 0,0-1 1 0 0,0 0 0 0 0,0 1-1 0 0,0 0 1 0 0,1 0 0 0 0,-1 0 0 0 0,0 0-1 0 0,0 0 1 0 0,0 1 0 0 0,0 0-1 0 0,5 1 1 0 0,15 2 0 0 0,-13-6 14 0 0,-10 2-13 0 0,1 0 0 0 0,-1-1 0 0 0,1 1 0 0 0,-1 0 0 0 0,0 0 0 0 0,1 0 0 0 0,-1 0 0 0 0,0 0 0 0 0,1 0 0 0 0,-1 0 0 0 0,1 0 0 0 0,-1 0 0 0 0,0 0 0 0 0,1 0 0 0 0,-1 0 0 0 0,1 0 0 0 0,-1 0 0 0 0,0 0 0 0 0,1 0 0 0 0,-1 0 0 0 0,0 0 0 0 0,1 1 0 0 0,-1-1 0 0 0,0 0 0 0 0,1 0 0 0 0,-1 0 0 0 0,0 1-1 0 0,1-1 1 0 0,-1 0 0 0 0,0 0 0 0 0,1 1 0 0 0,-1-1 0 0 0,0 0 0 0 0,0 1 0 0 0,0-1 0 0 0,1 0 0 0 0,-1 1 0 0 0,0-1 0 0 0,0 0 0 0 0,0 1 0 0 0,0-1 0 0 0,1 1 0 0 0,0 2 15 0 0,-1 0 0 0 0,1-1 0 0 0,0 1 0 0 0,-1 0 0 0 0,0 0 0 0 0,1 0 0 0 0,-1 0 0 0 0,0 0 0 0 0,-1-1 1 0 0,1 1-1 0 0,0 0 0 0 0,-1 0 0 0 0,0 0 0 0 0,1 0 0 0 0,-1-1 0 0 0,0 1 0 0 0,0 0 0 0 0,-1-1 0 0 0,1 1 0 0 0,-1-1 0 0 0,-1 3 0 0 0,-3 4 25 0 0,0 0 0 0 0,0 0 1 0 0,-1-1-1 0 0,-13 13 0 0 0,-33 30-23 0 0,-33 29-3690 0 0,66-65 1718 0 0</inkml:trace>
  <inkml:trace contextRef="#ctx0" brushRef="#br0" timeOffset="72326.95">1916 8634 5697 0 0,'0'0'5452'0'0,"11"-1"-6168"0"0,8 4 654 0 0,-1 0 0 0 0,1-1 0 0 0,0-1 0 0 0,0-1 0 0 0,0 0 0 0 0,24-5 0 0 0,113-27-36 0 0,-133 26 40 0 0,362-93 88 0 0,-116 20-35 0 0,-117 33 59 0 0,1652-441 1928 0 0,-532 159-339 0 0,-1222 315-1564 0 0,945-211 733 0 0,-766 182-707 0 0,644-108 68 0 0,87 11 33 0 0,-511 85-182 0 0,-96 13-4 0 0,103-18 19 0 0,283-38 238 0 0,1734-194 1278 0 0,-2130 254-1430 0 0,547-37 30 0 0,-790 71-150 0 0,293 7-121 0 0,-361-3 55 0 0,27 2-321 0 0,-56-3 176 0 0,1 1 1 0 0,0 0-1 0 0,0-1 1 0 0,0 2 0 0 0,-1-1-1 0 0,1 0 1 0 0,-1 1-1 0 0,1-1 1 0 0,-1 1 0 0 0,1 0-1 0 0,2 3 1 0 0,-5-5 103 0 0,-1 0-1 0 0,0 0 1 0 0,0 1 0 0 0,1-1 0 0 0,-1 0 0 0 0,0 0 0 0 0,0 1-1 0 0,1-1 1 0 0,-1 0 0 0 0,0 1 0 0 0,0-1 0 0 0,0 0 0 0 0,0 1 0 0 0,1-1-1 0 0,-1 0 1 0 0,0 1 0 0 0,0-1 0 0 0,0 0 0 0 0,0 1 0 0 0,0-1 0 0 0,0 0-1 0 0,0 1 1 0 0,0-1 0 0 0,0 1 0 0 0,0-1 0 0 0,0 0 0 0 0,0 1-1 0 0,0-1 1 0 0,0 0 0 0 0,-1 1 0 0 0,1-1 0 0 0,0 0 0 0 0,0 1 0 0 0,0-1-1 0 0,0 0 1 0 0,-1 1 0 0 0,1-1 0 0 0,0 0 0 0 0,0 0 0 0 0,-1 1 0 0 0,1-1-1 0 0,0 0 1 0 0,0 0 0 0 0,-1 1 0 0 0,1-1 0 0 0,0 0 0 0 0,-1 0-1 0 0,1 0 1 0 0,0 1 0 0 0,-1-1 0 0 0,0 0 0 0 0,-6 4-2355 0 0</inkml:trace>
  <inkml:trace contextRef="#ctx0" brushRef="#br0" timeOffset="73100.38">9105 7419 7770 0 0,'0'0'1504'0'0,"14"3"-1264"0"0,-13-2-214 0 0,8 6 165 0 0,0 1-1 0 0,-1 0 0 0 0,0 1 0 0 0,0-1 0 0 0,-1 2 0 0 0,8 10 1 0 0,16 23 195 0 0,-20-27-245 0 0,1-1 0 0 0,0-1-1 0 0,20 19 1 0 0,12 13 167 0 0,-17-9-212 0 0,-1 2 1 0 0,-2 1-1 0 0,21 45 0 0 0,2 4 105 0 0,-38-73-224 0 0,1 0-1 0 0,14 16 1 0 0,-22-28 7 0 0,1 0 0 0 0,0 0 0 0 0,-1 1 0 0 0,0-1-1 0 0,0 1 1 0 0,0-1 0 0 0,-1 1 0 0 0,1 0 0 0 0,-1 0 0 0 0,0 0-1 0 0,0 8 1 0 0,0-7-192 0 0,0 0 0 0 0,0 0 0 0 0,0 0 1 0 0,1 0-1 0 0,4 10 0 0 0,7 12-1750 0 0,-4-14 402 0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20:17.791"/>
    </inkml:context>
    <inkml:brush xml:id="br0">
      <inkml:brushProperty name="width" value="0.035" units="cm"/>
      <inkml:brushProperty name="height" value="0.035" units="cm"/>
    </inkml:brush>
  </inkml:definitions>
  <inkml:trace contextRef="#ctx0" brushRef="#br0">11 304 3657 0 0,'-2'-10'3523'0'0,"5"15"-1534"0"0,4 16-1205 0 0,-5-16-686 0 0,-1 1-1 0 0,1 0 1 0 0,0 0 0 0 0,0-1 0 0 0,1 1 0 0 0,4 7 0 0 0,8 19 70 0 0,22 58-38 0 0,-26-66-104 0 0,0 1 0 0 0,-2 0 1 0 0,11 49-1 0 0,-8-17 199 0 0,27 77 0 0 0,-31-110-151 0 0,-5 4 337 0 0,-3-21-208 0 0,-3-20-1102 0 0,-2-1-1372 0 0,2 5 336 0 0</inkml:trace>
  <inkml:trace contextRef="#ctx0" brushRef="#br0" timeOffset="784.42">1 366 3841 0 0,'31'-9'-2423'0'0,"-11"5"1766"0"0,-20-1 1137 0 0,0 0 0 0 0,0 0 0 0 0,1 0 0 0 0,0 0-1 0 0,0 0 1 0 0,0 0 0 0 0,0 0 0 0 0,1 1-1 0 0,-1-1 1 0 0,4-4 0 0 0,-4 7-461 0 0,0 0 1 0 0,0 1-1 0 0,0-1 1 0 0,1 1-1 0 0,-1 0 1 0 0,1-1-1 0 0,-1 1 0 0 0,1 0 1 0 0,-1 0-1 0 0,1 0 1 0 0,0 0-1 0 0,0 0 1 0 0,-1 0-1 0 0,1 0 1 0 0,0 0-1 0 0,0 1 0 0 0,0-1 1 0 0,0 1-1 0 0,0-1 1 0 0,0 1-1 0 0,0 0 1 0 0,0 0-1 0 0,0 0 1 0 0,0 0-1 0 0,0 0 0 0 0,0 0 1 0 0,0 1-1 0 0,2 0 1 0 0,-1 0-31 0 0,-1-1 1 0 0,1 1-1 0 0,-1 0 1 0 0,0-1-1 0 0,1 1 1 0 0,-1 0-1 0 0,0 1 1 0 0,0-1-1 0 0,0 0 1 0 0,0 1-1 0 0,0-1 1 0 0,0 1-1 0 0,0 0 0 0 0,0-1 1 0 0,-1 1-1 0 0,3 3 1 0 0,-2-1-8 0 0,0 0 0 0 0,0 0 1 0 0,0 0-1 0 0,-1 0 0 0 0,1 0 1 0 0,-1 0-1 0 0,0 1 0 0 0,0-1 0 0 0,0 5 1 0 0,-1-2 21 0 0,0-1 0 0 0,0 1 0 0 0,0-1 0 0 0,-1 1 0 0 0,0 0 1 0 0,0-1-1 0 0,-1 0 0 0 0,0 1 0 0 0,0-1 0 0 0,0 0 0 0 0,-1 0 1 0 0,0 0-1 0 0,0 0 0 0 0,-4 5 0 0 0,0-1 34 0 0,-1 0 1 0 0,0-1-1 0 0,0 0 0 0 0,-1 0 1 0 0,0-1-1 0 0,-17 12 0 0 0,25-20-40 0 0,0 1 0 0 0,0-1 0 0 0,0 1-1 0 0,0 0 1 0 0,0-1 0 0 0,0 1 0 0 0,1 0-1 0 0,-1 0 1 0 0,0 0 0 0 0,0 0 0 0 0,1 0-1 0 0,-1 0 1 0 0,1 0 0 0 0,-2 2 0 0 0,2-3 21 0 0,0 0 0 0 0,0 1 1 0 0,0-1-1 0 0,0 0 1 0 0,1 1-1 0 0,-1-1 0 0 0,0 0 1 0 0,0 1-1 0 0,0-1 1 0 0,0 0-1 0 0,0 1 0 0 0,1-1 1 0 0,-1 0-1 0 0,0 1 0 0 0,0-1 1 0 0,0 0-1 0 0,1 0 1 0 0,-1 1-1 0 0,0-1 0 0 0,1 0 1 0 0,-1 0-1 0 0,0 1 1 0 0,0-1-1 0 0,1 0 0 0 0,-1 0 1 0 0,0 0-1 0 0,1 0 1 0 0,-1 1-1 0 0,1-1 0 0 0,5 2 222 0 0,0-1 0 0 0,1 0 1 0 0,-1 0-1 0 0,8 0 0 0 0,-7 0-234 0 0,52-1 156 0 0,-43-1-147 0 0,0 1 1 0 0,27 3-1 0 0,11 3-21 0 0,-30-4 3 0 0,30 7 1 0 0,-27-3-33 0 0,1 1 64 0 0,31 10 1 0 0,-49-12-146 0 0,-8-4 2 0 0,0 0 1 0 0,0 0-1 0 0,0 0 1 0 0,0 0 0 0 0,0-1-1 0 0,0 1 1 0 0,0-1-1 0 0,0 1 1 0 0,0-1-1 0 0,1 0 1 0 0,-1 0-1 0 0,0 1 1 0 0,0-2-1 0 0,3 1 1 0 0,1 0-5127 0 0</inkml:trace>
  <inkml:trace contextRef="#ctx0" brushRef="#br0" timeOffset="1374.45">520 356 4161 0 0,'-1'-3'3304'0'0,"-3"11"-2864"0"0,-2 14-843 0 0,6-19 389 0 0,-2 8-27 0 0,0 0 1 0 0,1 0-1 0 0,0-1 0 0 0,1 1 0 0 0,1 13 0 0 0,0-13 34 0 0,0 0 1 0 0,1 0-1 0 0,1 0 1 0 0,0 0 0 0 0,4 10-1 0 0,-6-18 35 0 0,0-1-1 0 0,0 1 0 0 0,1-1 1 0 0,-1 0-1 0 0,0 1 1 0 0,1-1-1 0 0,0 0 1 0 0,-1 0-1 0 0,1 0 1 0 0,0 0-1 0 0,0 0 0 0 0,0 0 1 0 0,0 0-1 0 0,1-1 1 0 0,-1 1-1 0 0,0-1 1 0 0,1 1-1 0 0,-1-1 1 0 0,1 0-1 0 0,-1 0 0 0 0,1 0 1 0 0,0 0-1 0 0,-1-1 1 0 0,1 1-1 0 0,5-1 1 0 0,-6 0-3 0 0,-1 0 1 0 0,1 0 0 0 0,0-1 0 0 0,-1 1 0 0 0,1-1-1 0 0,-1 1 1 0 0,1-1 0 0 0,-1 0 0 0 0,0 1 0 0 0,1-1-1 0 0,-1 0 1 0 0,0 0 0 0 0,1 0 0 0 0,-1 0-1 0 0,0 0 1 0 0,0 0 0 0 0,0-1 0 0 0,0 1 0 0 0,0 0-1 0 0,0 0 1 0 0,0-1 0 0 0,-1 1 0 0 0,1-1-1 0 0,0 1 1 0 0,-1-1 0 0 0,2-2 0 0 0,0-2 2 0 0,-1-1-1 0 0,1 1 1 0 0,-1-1 0 0 0,0 1 0 0 0,0-8 0 0 0,-1-12 19 0 0,0 0 1 0 0,-2 0-1 0 0,-1 1 1 0 0,-1-1-1 0 0,-12-39 1 0 0,16 63-44 0 0,-1 1 0 0 0,1 0 0 0 0,0-1 0 0 0,-1 1 0 0 0,0 0 0 0 0,1-1 0 0 0,-1 1 0 0 0,0 0 0 0 0,0 0 0 0 0,0-1 0 0 0,1 1 0 0 0,-1 0 0 0 0,-2-1 0 0 0,3 2-10 0 0,0 0 0 0 0,-1-1 0 0 0,1 1 0 0 0,-1 0 1 0 0,1 0-1 0 0,0 0 0 0 0,-1 0 0 0 0,1 0 0 0 0,0 0 0 0 0,-1 0 1 0 0,1 0-1 0 0,-1 0 0 0 0,1 0 0 0 0,0 0 0 0 0,-1 0 0 0 0,1 0 1 0 0,0 0-1 0 0,-1 0 0 0 0,1 0 0 0 0,0 0 0 0 0,-1 1 0 0 0,1-1 1 0 0,0 0-1 0 0,-1 0 0 0 0,1 0 0 0 0,0 0 0 0 0,-1 1 0 0 0,1-1 1 0 0,0 0-1 0 0,-1 1 0 0 0,0 1 5 0 0,-1 0 0 0 0,1 0 0 0 0,0-1 0 0 0,0 1-1 0 0,0 1 1 0 0,0-1 0 0 0,0 0 0 0 0,1 0 0 0 0,-1 0 0 0 0,1 0 0 0 0,-1 1 0 0 0,1-1 0 0 0,0 0-1 0 0,0 0 1 0 0,0 3 0 0 0,1 6 22 0 0,0-1 0 0 0,1 1 0 0 0,1-1-1 0 0,-1 1 1 0 0,2-1 0 0 0,0 0 0 0 0,0 0 0 0 0,0 0-1 0 0,1-1 1 0 0,11 16 0 0 0,-1-5 79 0 0,0-2 0 0 0,1 0 1 0 0,32 28-1 0 0,-47-44-83 0 0,1-1 0 0 0,0 0 0 0 0,0 1 0 0 0,0-1 0 0 0,0 0 0 0 0,0 0 0 0 0,0 0 1 0 0,0 0-1 0 0,0-1 0 0 0,0 1 0 0 0,0-1 0 0 0,0 1 0 0 0,0-1 0 0 0,1 0 0 0 0,3 1 0 0 0,-5-1-142 0 0,0-1 0 0 0,0 1-1 0 0,0 0 1 0 0,0 0 0 0 0,0-1-1 0 0,0 1 1 0 0,0 0-1 0 0,0-1 1 0 0,0 1 0 0 0,0-1-1 0 0,0 1 1 0 0,0-1 0 0 0,0 0-1 0 0,0 1 1 0 0,0-1-1 0 0,0 0 1 0 0,-1 0 0 0 0,1 0-1 0 0,0 0 1 0 0,0 1 0 0 0,-1-1-1 0 0,1 0 1 0 0,-1 0 0 0 0,1 0-1 0 0,-1 0 1 0 0,1 0-1 0 0,-1-1 1 0 0,0 1 0 0 0,0 0-1 0 0,1-1 1 0 0,0-4-1342 0 0</inkml:trace>
  <inkml:trace contextRef="#ctx0" brushRef="#br0" timeOffset="1826.06">907 292 7890 0 0,'0'0'61'0'0,"11"-1"-289"0"0,-3 12 223 0 0,-1 0 1 0 0,-1 1-1 0 0,0 0 0 0 0,-1 0 1 0 0,0 0-1 0 0,-1 1 0 0 0,3 13 1 0 0,7 19 362 0 0,6 9 389 0 0,-3 1 0 0 0,14 85 0 0 0,-30-138-698 0 0,-1 0-1 0 0,1 0 1 0 0,-1 0 0 0 0,0 0 0 0 0,0 0 0 0 0,0 1-1 0 0,0-1 1 0 0,0 0 0 0 0,0 0 0 0 0,-1 0 0 0 0,1 0-1 0 0,-1 0 1 0 0,1 1 0 0 0,-1-1 0 0 0,0 0-1 0 0,0 0 1 0 0,0 0 0 0 0,0-1 0 0 0,0 1 0 0 0,0 0-1 0 0,-2 2 1 0 0,1-3-9 0 0,0 0 0 0 0,0 0 0 0 0,0 0 0 0 0,0 0-1 0 0,0-1 1 0 0,-1 1 0 0 0,1-1 0 0 0,0 1 0 0 0,0-1 0 0 0,0 0-1 0 0,0 0 1 0 0,-1 0 0 0 0,1 0 0 0 0,0 0 0 0 0,0-1 0 0 0,0 1-1 0 0,0 0 1 0 0,0-1 0 0 0,0 0 0 0 0,-1 1 0 0 0,-1-3 0 0 0,-4 1-131 0 0,-3-2-1165 0 0,0 0 1 0 0,0 0-1 0 0,-17-12 1 0 0,20 11-994 0 0</inkml:trace>
  <inkml:trace contextRef="#ctx0" brushRef="#br0" timeOffset="2044.21">857 0 16612 0 0,'-1'0'472'0'0,"3"0"-232"0"0,1 2-448 0 0,-3 1 56 0 0,0 1-8 0 0,0 3 88 0 0,2 1 8 0 0,5 1-80 0 0,-5 0-1 0 0,-1 0-583 0 0,-2 1-152 0 0,-2-3-280 0 0,3 0 96 0 0,-2 0-465 0 0,1-2-1079 0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20:23.826"/>
    </inkml:context>
    <inkml:brush xml:id="br0">
      <inkml:brushProperty name="width" value="0.035" units="cm"/>
      <inkml:brushProperty name="height" value="0.035" units="cm"/>
    </inkml:brush>
  </inkml:definitions>
  <inkml:trace contextRef="#ctx0" brushRef="#br0">0 287 2401 0 0,'0'0'2669'0'0,"16"10"-212"0"0,-2 11-2305 0 0,-11-18-106 0 0,-1 0 0 0 0,1 1 0 0 0,-1 0 0 0 0,0-1 0 0 0,0 1 0 0 0,0 0 0 0 0,-1 0-1 0 0,3 7 1 0 0,49 285 345 0 0,-40-225-339 0 0,1 20 74 0 0,-12-74-73 0 0,-1-8 21 0 0,0 0 1 0 0,0 0 0 0 0,0 0-1 0 0,-1 0 1 0 0,-1 0-1 0 0,0-1 1 0 0,0 1-1 0 0,0 0 1 0 0,-6 15-1 0 0,7-23-58 0 0,1 1 557 0 0,0-5-207 0 0,3-12-78 0 0,1-26-242 0 0,-9 3 117 0 0,-14-60 0 0 0,16 90-120 0 0,1-1-11 0 0,1 0-1 0 0,-1 0 1 0 0,2 0-1 0 0,-1 1 1 0 0,1-1-1 0 0,1 0 1 0 0,-1 0-1 0 0,1 1 1 0 0,1-1-1 0 0,0 1 1 0 0,0 0-1 0 0,1 0 1 0 0,0 0 0 0 0,0 0-1 0 0,0 1 1 0 0,12-14-1 0 0,-11 16-42 0 0,0 0 1 0 0,1 0-1 0 0,-1 1 0 0 0,1-1 1 0 0,0 2-1 0 0,1-1 0 0 0,-1 1 1 0 0,1 0-1 0 0,-1 0 0 0 0,1 0 0 0 0,0 1 1 0 0,12-2-1 0 0,-13 3-5 0 0,-1 0 0 0 0,0 0 1 0 0,0 1-1 0 0,0-1 0 0 0,0 1 0 0 0,1 1 0 0 0,-1-1 0 0 0,0 1 0 0 0,0 0 1 0 0,0 0-1 0 0,0 0 0 0 0,0 1 0 0 0,0 0 0 0 0,0 0 0 0 0,0 0 1 0 0,-1 0-1 0 0,1 1 0 0 0,5 4 0 0 0,-6-3-2 0 0,-1 0 0 0 0,0-1 0 0 0,0 1 0 0 0,0 0 0 0 0,0 1-1 0 0,-1-1 1 0 0,0 0 0 0 0,0 1 0 0 0,0 0 0 0 0,0-1 0 0 0,-1 1 0 0 0,0 0 0 0 0,0 0 0 0 0,0-1 0 0 0,0 1-1 0 0,-1 0 1 0 0,0 0 0 0 0,0 0 0 0 0,-1 9 0 0 0,-2 5-9 0 0,0-1-1 0 0,-1 0 0 0 0,-12 33 1 0 0,12-40 39 0 0,-1 0 1 0 0,-1 0-1 0 0,1 0 0 0 0,-2-1 1 0 0,1 0-1 0 0,-2 0 0 0 0,1-1 1 0 0,-1 0-1 0 0,0 0 0 0 0,-18 14 1 0 0,21-19 7 0 0,-1 0 0 0 0,1 0 1 0 0,-1-1-1 0 0,0 0 0 0 0,1 0 1 0 0,-1 0-1 0 0,-1-1 0 0 0,1 1 1 0 0,0-2-1 0 0,-1 1 0 0 0,1-1 1 0 0,-1 0-1 0 0,1 0 0 0 0,-1 0 1 0 0,0-1-1 0 0,1 0 0 0 0,-1-1 0 0 0,1 1 1 0 0,-1-1-1 0 0,0 0 0 0 0,-6-3 1 0 0,6 1-55 0 0,1-1 1 0 0,0 0-1 0 0,0 0 1 0 0,0 0-1 0 0,0-1 0 0 0,1 0 1 0 0,0 0-1 0 0,0 0 1 0 0,0-1-1 0 0,1 1 1 0 0,-7-12-1 0 0,10 17-28 0 0,1-1 1 0 0,0 1-1 0 0,-1-1 1 0 0,1 1-1 0 0,0-1 1 0 0,0 1-1 0 0,-1 0 1 0 0,1-1-1 0 0,0 0 1 0 0,0 1-1 0 0,0-1 1 0 0,-1 1-1 0 0,1-1 1 0 0,0 1-1 0 0,0-1 1 0 0,0 1-1 0 0,0-1 0 0 0,0 1 1 0 0,0-1-1 0 0,0 1 1 0 0,1-1-1 0 0,-1 1 1 0 0,0-1-1 0 0,0 0 1 0 0,0 1-1 0 0,0-1 1 0 0,1 1-1 0 0,-1-1 1 0 0,0 1-1 0 0,0 0 1 0 0,1-1-1 0 0,-1 1 1 0 0,0-1-1 0 0,1 1 0 0 0,-1-1 1 0 0,1 1-1 0 0,-1 0 1 0 0,0-1-1 0 0,1 1 1 0 0,-1 0-1 0 0,1 0 1 0 0,-1-1-1 0 0,1 1 1 0 0,-1 0-1 0 0,1 0 1 0 0,-1-1-1 0 0,1 1 1 0 0,-1 0-1 0 0,1 0 0 0 0,-1 0 1 0 0,1 0-1 0 0,0 0 1 0 0,-1 0-1 0 0,1 0 1 0 0,-1 0-1 0 0,1 0 1 0 0,0 0-1 0 0,6-1-1865 0 0</inkml:trace>
  <inkml:trace contextRef="#ctx0" brushRef="#br0" timeOffset="439.77">676 540 10946 0 0,'-2'-5'47'0'0,"0"-1"0"0"0,0 1 1 0 0,0 1-1 0 0,-1-1 0 0 0,0 0 0 0 0,-6-7 0 0 0,8 11-58 0 0,1 0 1 0 0,-1 0 0 0 0,0 0 0 0 0,0 1-1 0 0,0-1 1 0 0,-1 0 0 0 0,1 1-1 0 0,0-1 1 0 0,0 1 0 0 0,0-1-1 0 0,0 1 1 0 0,-1-1 0 0 0,1 1-1 0 0,0 0 1 0 0,0 0 0 0 0,-1 0 0 0 0,1-1-1 0 0,0 1 1 0 0,0 0 0 0 0,-1 1-1 0 0,1-1 1 0 0,0 0 0 0 0,0 0-1 0 0,-1 0 1 0 0,1 1 0 0 0,0-1-1 0 0,0 1 1 0 0,0-1 0 0 0,-1 1-1 0 0,1-1 1 0 0,0 1 0 0 0,0 0 0 0 0,0 0-1 0 0,0-1 1 0 0,0 1 0 0 0,-1 1-1 0 0,-5 5-22 0 0,-1 1-1 0 0,1-1 0 0 0,1 1 0 0 0,-1 0 0 0 0,1 1 1 0 0,1 0-1 0 0,-1 0 0 0 0,2 0 0 0 0,-1 0 0 0 0,1 1 0 0 0,1-1 1 0 0,-1 1-1 0 0,2 0 0 0 0,-1 0 0 0 0,2 1 0 0 0,-1-1 1 0 0,1 0-1 0 0,1 1 0 0 0,0-1 0 0 0,0 0 0 0 0,1 1 1 0 0,3 15-1 0 0,-2-20 42 0 0,1 0 1 0 0,-1 0 0 0 0,1-1-1 0 0,0 1 1 0 0,1-1 0 0 0,-1 0-1 0 0,1 0 1 0 0,0 0-1 0 0,0 0 1 0 0,0 0 0 0 0,1-1-1 0 0,0 0 1 0 0,0 0 0 0 0,0 0-1 0 0,0-1 1 0 0,9 5-1 0 0,-8-5 34 0 0,0 0-1 0 0,1 0 0 0 0,-1-1 0 0 0,0 1 0 0 0,1-1 0 0 0,-1-1 1 0 0,1 1-1 0 0,0-1 0 0 0,0-1 0 0 0,-1 1 0 0 0,1-1 1 0 0,0 0-1 0 0,0 0 0 0 0,-1-1 0 0 0,10-2 0 0 0,-13 2-2 0 0,1 0 0 0 0,0-1 0 0 0,0 0 0 0 0,0 0 0 0 0,-1 0 0 0 0,1 0 0 0 0,-1 0 0 0 0,0-1-1 0 0,0 1 1 0 0,0-1 0 0 0,0 0 0 0 0,0 0 0 0 0,0 0 0 0 0,-1 0 0 0 0,1-1 0 0 0,-1 1 0 0 0,3-6 0 0 0,-3 3-16 0 0,0 0 0 0 0,1 0 0 0 0,-2 0 0 0 0,1-1 0 0 0,-1 1 0 0 0,0 0 0 0 0,0-1 0 0 0,-1 1 0 0 0,0-1 1 0 0,-1-10-1 0 0,0 9-39 0 0,0 1 0 0 0,0-1 1 0 0,-1 0-1 0 0,-1 1 1 0 0,1-1-1 0 0,-1 1 0 0 0,0-1 1 0 0,-7-10-1 0 0,7 14-18 0 0,0 0-1 0 0,0 0 1 0 0,0 0-1 0 0,0 0 1 0 0,-1 1-1 0 0,1-1 1 0 0,-1 1-1 0 0,0 0 1 0 0,0 0-1 0 0,0 0 1 0 0,0 1-1 0 0,-1 0 1 0 0,-8-4-1 0 0,3 3-134 0 0,0 1 0 0 0,0 0-1 0 0,0 1 1 0 0,-17-1 0 0 0,-17 6-3138 0 0,37 0 1235 0 0,6-2 765 0 0</inkml:trace>
  <inkml:trace contextRef="#ctx0" brushRef="#br0" timeOffset="1156.3">946 26 11650 0 0,'-7'-15'401'0'0,"5"7"-422"0"0,2 8 15 0 0,0 0 0 0 0,0 0 0 0 0,0 0 0 0 0,0 0 0 0 0,0-1 0 0 0,0 1 0 0 0,0 0 0 0 0,0 0 0 0 0,0 0 0 0 0,0 0 0 0 0,0 0 0 0 0,0 0 0 0 0,0 0 0 0 0,0 0 0 0 0,0 0 0 0 0,1-1 0 0 0,-1 1 0 0 0,0 0 0 0 0,0 0 0 0 0,0 0 0 0 0,0 0 0 0 0,0 0 0 0 0,0 0 0 0 0,0 0 0 0 0,0 0 0 0 0,0 0 0 0 0,0 0 0 0 0,1 0 0 0 0,-1 0 0 0 0,0 0 0 0 0,0 0 0 0 0,0 0 0 0 0,0 0 0 0 0,0 0 0 0 0,0 0 0 0 0,0 0 0 0 0,0 0 0 0 0,1 0 0 0 0,-1 0 0 0 0,0 0 0 0 0,0 0 0 0 0,0 0 0 0 0,0 0 0 0 0,0 0 0 0 0,0 0 0 0 0,0 0 0 0 0,0 0 0 0 0,1 0 0 0 0,-1 0 0 0 0,0 0 0 0 0,1 2-46 0 0,0 0 0 0 0,0 0-1 0 0,-1 1 1 0 0,1-1 0 0 0,0 0 0 0 0,-1 0 0 0 0,1 0 0 0 0,-1 1 0 0 0,0-1 0 0 0,0 0-1 0 0,0 3 1 0 0,1 6-49 0 0,5 29-53 0 0,-2-1 0 0 0,-1 73-1 0 0,2 28 234 0 0,1-52-111 0 0,3 24 139 0 0,-7-69-75 0 0,-2-32 12 0 0,1 0-1 0 0,3 21 0 0 0,3-16 35 0 0,-6-15-62 0 0,0 0 0 0 0,0 1 0 0 0,0-1 0 0 0,0 1 0 0 0,0 0 0 0 0,-1-1 0 0 0,1 1 0 0 0,-1 0 0 0 0,1-1 0 0 0,-1 1 0 0 0,0 1 0 0 0,2 4 260 0 0,3-10 216 0 0,2-13-89 0 0,21-46-198 0 0,-22 40-163 0 0,1 1 0 0 0,1 0 1 0 0,1 0-1 0 0,1 1 0 0 0,17-28 0 0 0,-21 39-55 0 0,1 0-1 0 0,1 0 1 0 0,-1 0 0 0 0,11-8-1 0 0,-16 15 3 0 0,1-1 0 0 0,-1 1-1 0 0,1 0 1 0 0,0 0 0 0 0,0 0-1 0 0,0 1 1 0 0,0-1 0 0 0,0 1-1 0 0,0-1 1 0 0,0 1 0 0 0,0 0-1 0 0,1 0 1 0 0,-1 0 0 0 0,1 1 0 0 0,-1-1-1 0 0,0 1 1 0 0,7 0 0 0 0,-7 1-11 0 0,-1 0-1 0 0,0 0 1 0 0,0 0 0 0 0,0 0 0 0 0,0 0 0 0 0,-1 0 0 0 0,1 1 0 0 0,0-1-1 0 0,0 1 1 0 0,-1 0 0 0 0,1-1 0 0 0,-1 1 0 0 0,0 0 0 0 0,1 0 0 0 0,-1 0 0 0 0,0 0-1 0 0,0 0 1 0 0,0 0 0 0 0,0 0 0 0 0,0 0 0 0 0,0 2 0 0 0,3 9-36 0 0,-1 0 0 0 0,3 17-1 0 0,-5-25 42 0 0,0 3 12 0 0,0 1-1 0 0,0 0 1 0 0,-1-1 0 0 0,0 1 0 0 0,-1 0-1 0 0,0 0 1 0 0,0-1 0 0 0,0 1 0 0 0,-1-1-1 0 0,-1 1 1 0 0,1-1 0 0 0,-2 0-1 0 0,-3 9 1 0 0,4-12 18 0 0,-1 1 0 0 0,1-1 0 0 0,-1 0 1 0 0,0-1-1 0 0,0 1 0 0 0,0-1 0 0 0,-1 1 0 0 0,0-1 0 0 0,1-1 0 0 0,-1 1 0 0 0,-1-1 0 0 0,1 0 0 0 0,0 0 0 0 0,-1 0 0 0 0,0-1 1 0 0,0 1-1 0 0,1-2 0 0 0,-1 1 0 0 0,-9 1 0 0 0,3-1-49 0 0,0-1 0 0 0,-1 0 0 0 0,1 0 0 0 0,0-1 0 0 0,-1-1 0 0 0,1 0 1 0 0,-1-1-1 0 0,1 0 0 0 0,0-1 0 0 0,0 0 0 0 0,0-1 0 0 0,-12-5 0 0 0,18 7-262 0 0,-7-3-214 0 0</inkml:trace>
  <inkml:trace contextRef="#ctx0" brushRef="#br0" timeOffset="3311.279">739 1878 5073 0 0,'0'0'2969'0'0,"0"28"-3028"0"0,-6 146 489 0 0,0-85-46 0 0,10 47 83 0 0,0-32-201 0 0,-4-104-234 0 0,0 0-1 0 0,0 0 1 0 0,0 0-1 0 0,0 0 1 0 0,0-1-1 0 0,0 1 1 0 0,0 0 0 0 0,0 0-1 0 0,0 0 1 0 0,1 0-1 0 0,-1 0 1 0 0,0 0-1 0 0,0 0 1 0 0,0 0-1 0 0,0 0 1 0 0,0 0 0 0 0,0 0-1 0 0,0 0 1 0 0,0 0-1 0 0,0 0 1 0 0,0 0-1 0 0,0 0 1 0 0,0 0-1 0 0,0 0 1 0 0,0 0 0 0 0,0 0-1 0 0,0 0 1 0 0,0 0-1 0 0,1 0 1 0 0,-1 0-1 0 0,0 0 1 0 0,0 0 0 0 0,0 0-1 0 0,0 0 1 0 0,0 0-1 0 0,0 0 1 0 0,0 0-1 0 0,0 0 1 0 0,0 0-1 0 0,0 0 1 0 0,0 0 0 0 0,0 0-1 0 0,0 0 1 0 0,0 0-1 0 0,0 0 1 0 0,1 0-1 0 0,4-12 295 0 0,5-15-352 0 0,3-18 17 0 0,-1 0 0 0 0,-2 0 0 0 0,-3-1 0 0 0,-1 0-1 0 0,-3 0 1 0 0,-2-66 0 0 0,-9 77-45 0 0,6 29 67 0 0,0-1 1 0 0,1 0-1 0 0,-1 0 0 0 0,1-8 0 0 0,4 14 18 0 0,3 6 5 0 0,5 7 62 0 0,1 9-40 0 0,-1 0-1 0 0,11 31 1 0 0,-15-32-62 0 0,2 0 0 0 0,0-1 0 0 0,17 26-1 0 0,36 45-21 0 0,-57-82 0 0 0,-1-1 18 0 0,1 1-1 0 0,0-1 1 0 0,0 0 0 0 0,1 0-1 0 0,7 6 1 0 0,-8-6 54 0 0,1 0-1032 0 0,-3-13-4897 0 0</inkml:trace>
  <inkml:trace contextRef="#ctx0" brushRef="#br0" timeOffset="3532">730 2164 5257 0 0,'0'0'3265'0'0,"20"-5"-2466"0"0,28 1-644 0 0,53-10 1 0 0,-3-9-3585 0 0,-83 19 2035 0 0</inkml:trace>
  <inkml:trace contextRef="#ctx0" brushRef="#br0" timeOffset="4051.38">1188 1741 6801 0 0,'0'0'48'0'0,"1"0"0"0"0,0 0 0 0 0,0 1 0 0 0,-1-1 0 0 0,1 0 0 0 0,0 0-1 0 0,-1 0 1 0 0,1 1 0 0 0,0-1 0 0 0,-1 0 0 0 0,1 1 0 0 0,-1-1-1 0 0,1 1 1 0 0,0-1 0 0 0,-1 0 0 0 0,1 1 0 0 0,-1-1 0 0 0,1 1 0 0 0,-1-1-1 0 0,0 1 1 0 0,1 0 0 0 0,-1-1 0 0 0,1 1 0 0 0,-1-1 0 0 0,0 1-1 0 0,0 0 1 0 0,1-1 0 0 0,-1 1 0 0 0,0 0 0 0 0,0 0 0 0 0,9 23 151 0 0,10 37 665 0 0,-11-39-816 0 0,-2 0 0 0 0,0 0 0 0 0,5 36 1 0 0,-7-23-52 0 0,2 0 0 0 0,18 58 0 0 0,-2-26-2746 0 0,-19-56 951 0 0</inkml:trace>
  <inkml:trace contextRef="#ctx0" brushRef="#br0" timeOffset="4289.69">1469 1889 10274 0 0,'-1'43'1390'0'0,"1"34"-989"0"0,-1-38-1281 0 0,1-1-4056 0 0,0-36 3536 0 0</inkml:trace>
  <inkml:trace contextRef="#ctx0" brushRef="#br0" timeOffset="4469.68">1382 1624 11570 0 0,'-7'-1'1913'0'0,"6"-6"-1881"0"0,-1 2 56 0 0,2 2-160 0 0,1 6-160 0 0,2 2-840 0 0,1 3 319 0 0,1 0-383 0 0,0 1 32 0 0,1 1-968 0 0,-1-3-577 0 0</inkml:trace>
  <inkml:trace contextRef="#ctx0" brushRef="#br0" timeOffset="5094.7">1779 1824 4121 0 0,'0'0'4712'0'0,"-23"5"-4359"0"0,-30 24-485 0 0,36-21 113 0 0,1 1 1 0 0,-26 18-1 0 0,33-19 30 0 0,0 0 0 0 0,1 0 0 0 0,0 1 1 0 0,0 0-1 0 0,1 0 0 0 0,-11 18 0 0 0,14-19 4 0 0,0-1-1 0 0,1 0 1 0 0,0 1 0 0 0,0 0-1 0 0,1 0 1 0 0,0 0-1 0 0,0 0 1 0 0,1 0-1 0 0,0 0 1 0 0,0 15 0 0 0,1-21 7 0 0,0 0 1 0 0,0 0 0 0 0,1 0 0 0 0,-1 0 0 0 0,1 0-1 0 0,-1 0 1 0 0,1 0 0 0 0,0 0 0 0 0,0 0 0 0 0,0 0-1 0 0,0-1 1 0 0,0 1 0 0 0,0 0 0 0 0,1 0 0 0 0,-1-1 0 0 0,0 1-1 0 0,3 1 1 0 0,-1-1 18 0 0,0 1 0 0 0,1-1 0 0 0,0 0 0 0 0,-1 0 0 0 0,1 0 0 0 0,0-1 0 0 0,0 1 0 0 0,5 0 0 0 0,4 1 53 0 0,0-1-1 0 0,0 0 1 0 0,0-1-1 0 0,21-1 1 0 0,-12-2-28 0 0,-1 0 0 0 0,1-1 0 0 0,0-1 0 0 0,-1-1 0 0 0,0-1 1 0 0,0-1-1 0 0,39-18 0 0 0,-47 18-32 0 0,0-1 0 0 0,-1 0-1 0 0,0 0 1 0 0,0-1 0 0 0,-1-1 0 0 0,0 0 0 0 0,0-1 0 0 0,-1 0 0 0 0,-1 0 0 0 0,0-1-1 0 0,0 0 1 0 0,10-20 0 0 0,-18 30-48 0 0,0 1-1 0 0,0-1 1 0 0,-1 1 0 0 0,1-1 0 0 0,0 1-1 0 0,-1-1 1 0 0,1 0 0 0 0,-1 1-1 0 0,0-1 1 0 0,1 0 0 0 0,-1 1-1 0 0,0-1 1 0 0,0 0 0 0 0,0 1-1 0 0,0-1 1 0 0,0 0 0 0 0,0 1-1 0 0,-1-1 1 0 0,1 0 0 0 0,-1 1-1 0 0,1-1 1 0 0,-1 0 0 0 0,1 1-1 0 0,-1-1 1 0 0,0 1 0 0 0,-1-3-1 0 0,1 3-14 0 0,-1 0-1 0 0,1 0 1 0 0,-1 1-1 0 0,0-1 1 0 0,1 0-1 0 0,-1 0 1 0 0,0 1-1 0 0,0-1 1 0 0,1 1-1 0 0,-1-1 1 0 0,0 1-1 0 0,0 0 1 0 0,0 0-1 0 0,0 0 1 0 0,1 0-1 0 0,-1 0 1 0 0,0 0-1 0 0,0 1 1 0 0,0-1-1 0 0,1 0 1 0 0,-1 1-1 0 0,0-1 1 0 0,0 1-1 0 0,-2 2 1 0 0,-6 0 19 0 0,1 0 1 0 0,0 1 0 0 0,1 0-1 0 0,-1 1 1 0 0,1 0-1 0 0,0 0 1 0 0,0 1-1 0 0,1 0 1 0 0,-1 0-1 0 0,1 1 1 0 0,-10 12 0 0 0,10-11 87 0 0,2 0 0 0 0,-1 0 1 0 0,1 0-1 0 0,0 1 1 0 0,-6 15-1 0 0,11-22-53 0 0,-1 0 0 0 0,0 0 0 0 0,1 0 1 0 0,-1 0-1 0 0,1 0 0 0 0,0 1 0 0 0,0-1 0 0 0,0 0 0 0 0,0 0 0 0 0,0 0 0 0 0,0 1 0 0 0,1-1 0 0 0,-1 0 0 0 0,1 0 0 0 0,-1 0 0 0 0,1 0 0 0 0,0 0 0 0 0,0 0 0 0 0,0 0 0 0 0,0 0 0 0 0,0 0 0 0 0,1 0 0 0 0,-1-1 0 0 0,0 1 0 0 0,1 0 1 0 0,-1-1-1 0 0,1 1 0 0 0,0-1 0 0 0,-1 1 0 0 0,1-1 0 0 0,3 2 0 0 0,12 7 30 0 0,1-1 1 0 0,0-1 0 0 0,0 0-1 0 0,1-1 1 0 0,0-1 0 0 0,38 6 0 0 0,123 6-1016 0 0,-144-15 394 0 0,41-2-3457 0 0,-51-1 1071 0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24T01:21:24.636"/>
    </inkml:context>
    <inkml:brush xml:id="br0">
      <inkml:brushProperty name="width" value="0.035" units="cm"/>
      <inkml:brushProperty name="height" value="0.035" units="cm"/>
    </inkml:brush>
  </inkml:definitions>
  <inkml:trace contextRef="#ctx0" brushRef="#br0">808 153 24575,'-22'8'0,"-43"18"0,2 2 0,-82 51 0,-111 87 0,231-148-108,-93 66 350,97-67-617,1 0 0,0 2 1,-22 28-1,32-34-6451</inkml:trace>
  <inkml:trace contextRef="#ctx0" brushRef="#br0" timeOffset="385.34">491 0 24575,'0'0'0,"-4"4"0,-6 6 0,-9 10 0,-9 8 0,-7 7 0,-5 6 0,-2 2 0,-2 0 0,2-1 0,1-4 0,5-3 0,4-4 0,3-4 0,8-6-8191</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24T01:22:50.969"/>
    </inkml:context>
    <inkml:brush xml:id="br0">
      <inkml:brushProperty name="width" value="0.035" units="cm"/>
      <inkml:brushProperty name="height" value="0.035" units="cm"/>
    </inkml:brush>
  </inkml:definitions>
  <inkml:trace contextRef="#ctx0" brushRef="#br0">500 288 24575,'58'-2'0,"-1"-2"0,72-15 0,104-36 0,-218 51 0,393-118 0,-364 105 0,56-30 0,-100 47 0,1-1 0,0 1 0,-1 0 0,1-1 0,0 1 0,-1-1 0,1 1 0,-1-1 0,1 1 0,-1-1 0,1 1 0,-1-1 0,1 1 0,-1-1 0,1 0 0,-1 1 0,1-2 0,-1 2 0,0-1 0,0 1 0,-1 0 0,1 0 0,0-1 0,0 1 0,0 0 0,0-1 0,-1 1 0,1 0 0,0 0 0,0-1 0,-1 1 0,1 0 0,0 0 0,0 0 0,-1 0 0,1-1 0,0 1 0,0 0 0,-1 0 0,1 0 0,0 0 0,-1 0 0,1 0 0,0 0 0,-1-1 0,-37-1 0,-278 46 0,213-26 0,-330 60 0,372-66 0,-356 89 0,375-88 0,16-6 0,0 2 0,-33 16 0,56-24 0,1 1 0,-1-1 0,0 1 0,1 0 0,-1 0 0,1 0 0,-3 3 0,5-5 0,0 0 0,-1 1 0,1-1 0,0 0 0,0 1 0,0-1 0,-1 0 0,1 0 0,0 1 0,0-1 0,0 0 0,0 1 0,0-1 0,0 0 0,0 1 0,0-1 0,0 1 0,0-1 0,0 0 0,0 1 0,0-1 0,0 0 0,0 1 0,0-1 0,0 0 0,1 1 0,-1 0 0,1-1 0,0 1 0,-1 0 0,1-1 0,0 1 0,0-1 0,0 1 0,0-1 0,-1 1 0,1-1 0,0 1 0,0-1 0,0 0 0,2 1 0,18 3 0,0-1 0,1-1 0,25 0 0,71-5 0,-75 1 0,58-5 0,0-4 0,-1-4 0,0-5 0,111-38 0,-64 2 0,-91 33 0,0-2 0,-50 18 0,-10 3 0,-17-1 0,-40 3 0,-1 3 0,1 2 0,-87 17 0,129-15 0,26-1 0,33-2 0,45-5-682,97-15-1,-134 11-6143</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20:37.175"/>
    </inkml:context>
    <inkml:brush xml:id="br0">
      <inkml:brushProperty name="width" value="0.035" units="cm"/>
      <inkml:brushProperty name="height" value="0.035" units="cm"/>
    </inkml:brush>
  </inkml:definitions>
  <inkml:trace contextRef="#ctx0" brushRef="#br0">1348 379 2192 0 0,'0'0'721'0'0,"7"0"312"0"0,10 1-1080 0 0,7 2 3454 0 0,-28-4-3349 0 0,0 0 1 0 0,-1 1-1 0 0,1 0 1 0 0,0 0-1 0 0,0 0 1 0 0,0 1-1 0 0,-5 0 1 0 0,-45-1 205 0 0,22 4-218 0 0,21-4-29 0 0,0 2 1 0 0,-18 3-1 0 0,11-1 8 0 0,16-4-28 0 0,1 0 1 0 0,-1 0-1 0 0,1 0 1 0 0,0 0-1 0 0,-1 1 1 0 0,1-1-1 0 0,-1 0 1 0 0,1 1-1 0 0,0-1 0 0 0,0 1 1 0 0,-1-1-1 0 0,1 1 1 0 0,0 0-1 0 0,0 0 1 0 0,-1-1-1 0 0,1 1 1 0 0,0 0-1 0 0,0 0 1 0 0,0 0-1 0 0,0 0 1 0 0,1 0-1 0 0,-1 1 1 0 0,0-1-1 0 0,0 0 0 0 0,0 0 1 0 0,0 3-1 0 0,-6 17 15 0 0,0 1 0 0 0,2-1 0 0 0,0 2 0 0 0,2-1 0 0 0,0 0 0 0 0,1 39 0 0 0,2-60 11 0 0,0 0-1 0 0,0 0 0 0 0,0 0 0 0 0,0 0 1 0 0,0-1-1 0 0,1 1 0 0 0,-1 0 0 0 0,0 0 1 0 0,0 0-1 0 0,1-1 0 0 0,-1 1 0 0 0,0 0 1 0 0,1 0-1 0 0,-1-1 0 0 0,1 1 0 0 0,-1 0 1 0 0,1 0-1 0 0,-1-1 0 0 0,1 1 0 0 0,0-1 1 0 0,-1 1-1 0 0,1 0 0 0 0,0-1 0 0 0,-1 1 1 0 0,1-1-1 0 0,0 0 0 0 0,0 1 0 0 0,-1-1 1 0 0,1 0-1 0 0,0 1 0 0 0,0-1 0 0 0,0 0 1 0 0,-1 0-1 0 0,1 0 0 0 0,0 1 0 0 0,0-1 1 0 0,0 0-1 0 0,0 0 0 0 0,0 0 0 0 0,-1-1 1 0 0,1 1-1 0 0,0 0 0 0 0,0 0 0 0 0,0 0 1 0 0,0-1-1 0 0,1 0 0 0 0,7-1 111 0 0,-1-1 0 0 0,1 0 1 0 0,12-7-1 0 0,-12 6-89 0 0,9-4-35 0 0,1 1 0 0 0,0 1 0 0 0,25-6-1 0 0,-38 11-20 0 0,1 0 0 0 0,-1 0 0 0 0,1 0 0 0 0,-1 1 0 0 0,1 0 0 0 0,-1 0 0 0 0,1 1 0 0 0,-1 0 0 0 0,1 0 0 0 0,-1 0 0 0 0,0 1 0 0 0,1 0 0 0 0,10 5 0 0 0,-14-5 3 0 0,-1-1 0 0 0,1 1 0 0 0,-1-1 0 0 0,0 1 0 0 0,0 0 0 0 0,0 0 0 0 0,0 0 0 0 0,0 0 0 0 0,0 0 0 0 0,0 0 0 0 0,-1 1 0 0 0,1-1 0 0 0,-1 1 0 0 0,1-1 0 0 0,-1 1 0 0 0,0-1 0 0 0,0 1 0 0 0,0 0 0 0 0,-1 0 1 0 0,1-1-1 0 0,-1 1 0 0 0,1 0 0 0 0,-1 0 0 0 0,0 0 0 0 0,0-1 0 0 0,0 1 0 0 0,0 0 0 0 0,-1 0 0 0 0,1 0 0 0 0,-1-1 0 0 0,0 1 0 0 0,-1 5 0 0 0,-1-2 15 0 0,0 0-1 0 0,0-1 1 0 0,0 1 0 0 0,0 0 0 0 0,-1-1 0 0 0,0 0 0 0 0,0 0-1 0 0,0 0 1 0 0,-1 0 0 0 0,0-1 0 0 0,0 0 0 0 0,0 0 0 0 0,-7 5-1 0 0,-6 1 106 0 0,9-4-103 0 0,-1-1 0 0 0,0 1 1 0 0,-1-2-1 0 0,-19 7 0 0 0,10-6 73 0 0,-1 0-1 0 0,-37 2 1 0 0,47-7-43 0 0,1 0 0 0 0,0 0-1 0 0,0-1 1 0 0,0-1 0 0 0,0 0 0 0 0,0 0 0 0 0,-18-8 0 0 0,1 1-40 0 0,22 8-8 0 0,0 0 0 0 0,-1-1-1 0 0,1 0 1 0 0,0 0 0 0 0,0-1 0 0 0,0 1-1 0 0,1-1 1 0 0,-1 0 0 0 0,-6-6-1 0 0,0 1-736 0 0,10 8 562 0 0,0-1 0 0 0,0 1-1 0 0,0-1 1 0 0,0 1 0 0 0,0-1-1 0 0,0 0 1 0 0,0 1-1 0 0,0-1 1 0 0,0 0 0 0 0,1 0-1 0 0,-1 0 1 0 0,0 0 0 0 0,1 1-1 0 0,-1-1 1 0 0,1 0 0 0 0,-1 0-1 0 0,1 0 1 0 0,-1 0 0 0 0,1-2-1 0 0,-2-4-2186 0 0</inkml:trace>
  <inkml:trace contextRef="#ctx0" brushRef="#br0" timeOffset="535.01">1766 534 9634 0 0,'-6'-11'303'0'0,"4"9"-331"0"0,1-1 1 0 0,0 1-1 0 0,-1 0 1 0 0,1 0-1 0 0,0-1 0 0 0,0 1 1 0 0,1 0-1 0 0,-2-4 1 0 0,-18 14-520 0 0,9-1 498 0 0,0 1 0 0 0,0 0 1 0 0,1 0-1 0 0,0 2 0 0 0,0-1 1 0 0,1 1-1 0 0,0 0 0 0 0,1 1 0 0 0,0 0 1 0 0,1 1-1 0 0,0-1 0 0 0,-9 22 0 0 0,14-29 70 0 0,1 1 0 0 0,-1 0-1 0 0,1-1 1 0 0,0 1 0 0 0,0 0-1 0 0,1 0 1 0 0,-1-1-1 0 0,1 1 1 0 0,0 0 0 0 0,0 0-1 0 0,1 0 1 0 0,1 7-1 0 0,-2-10 9 0 0,1 0-1 0 0,0 1 1 0 0,-1-1-1 0 0,1 0 1 0 0,0 0-1 0 0,0-1 1 0 0,1 1-1 0 0,-1 0 0 0 0,0 0 1 0 0,1 0-1 0 0,-1-1 1 0 0,1 1-1 0 0,-1-1 1 0 0,1 1-1 0 0,0-1 1 0 0,-1 0-1 0 0,1 0 1 0 0,0 1-1 0 0,0-1 0 0 0,0 0 1 0 0,0-1-1 0 0,0 1 1 0 0,0 0-1 0 0,0-1 1 0 0,1 1-1 0 0,-1-1 1 0 0,0 1-1 0 0,0-1 1 0 0,4 0-1 0 0,7 0 11 0 0,-1 0 0 0 0,1-1 0 0 0,-1-1 0 0 0,1 0 1 0 0,19-6-1 0 0,-27 7-29 0 0,0-1 0 0 0,0 0 1 0 0,0 0-1 0 0,0 0 0 0 0,0-1 0 0 0,-1 1 1 0 0,1-1-1 0 0,-1 0 0 0 0,0-1 1 0 0,0 1-1 0 0,0-1 0 0 0,0 0 0 0 0,-1 0 1 0 0,1 0-1 0 0,-1 0 0 0 0,3-6 0 0 0,-4 7-1 0 0,-1 0 0 0 0,0-1 0 0 0,0 1-1 0 0,0 0 1 0 0,-1-1 0 0 0,1 1-1 0 0,-1-1 1 0 0,0 1 0 0 0,0-1 0 0 0,0 1-1 0 0,0-1 1 0 0,-1 1 0 0 0,1-1-1 0 0,-1 1 1 0 0,0-1 0 0 0,0 1-1 0 0,0 0 1 0 0,-1 0 0 0 0,1-1 0 0 0,-1 1-1 0 0,1 0 1 0 0,-1 0 0 0 0,0 0-1 0 0,0 1 1 0 0,-5-6 0 0 0,-4-3-26 0 0,0-1 0 0 0,-1 2 1 0 0,0 0-1 0 0,-16-10 0 0 0,20 14 3 0 0,6 4 1 0 0,-1 0 1 0 0,1 0-1 0 0,-1 0 0 0 0,0 1 1 0 0,0-1-1 0 0,0 1 0 0 0,0-1 1 0 0,0 1-1 0 0,0 0 0 0 0,-6-1 1 0 0,9 2-56 0 0,-7 20-762 0 0,11-8 516 0 0,-4-11 174 0 0,1 0 0 0 0,-1 0 0 0 0,0 0-1 0 0,0-1 1 0 0,1 1 0 0 0,-1 0-1 0 0,0 0 1 0 0,1 0 0 0 0,-1 0 0 0 0,1-1-1 0 0,-1 1 1 0 0,1 0 0 0 0,0 0-1 0 0,-1-1 1 0 0,1 1 0 0 0,0-1 0 0 0,-1 1-1 0 0,1 0 1 0 0,0-1 0 0 0,0 1-1 0 0,0-1 1 0 0,-1 0 0 0 0,2 1-1 0 0,3 1-1092 0 0</inkml:trace>
  <inkml:trace contextRef="#ctx0" brushRef="#br0" timeOffset="925.2">2129 37 9922 0 0,'6'-32'-266'0'0,"-3"28"35"0"0,-3 20 92 0 0,-4 44 205 0 0,-5 55-19 0 0,6-85-66 0 0,3 44 0 0 0,-2 16 163 0 0,-1 27-23 0 0,3-32 210 0 0,3-69-519 0 0,-1-3-3986 0 0</inkml:trace>
  <inkml:trace contextRef="#ctx0" brushRef="#br0" timeOffset="1270.92">2289 308 9610 0 0,'-4'-1'-6'0'0,"0"0"0"0"0,0 0 0 0 0,-1 0 0 0 0,1 1 0 0 0,0-1 0 0 0,-1 1 0 0 0,1 0 0 0 0,0 1 0 0 0,0-1 0 0 0,-1 1 0 0 0,-7 1 0 0 0,0 3-55 0 0,-1-1 0 0 0,-16 10-1 0 0,-20 8 169 0 0,1 3 50 0 0,52-21-32 0 0,-1 0-1 0 0,1-1 1 0 0,0 1-1 0 0,0-1 1 0 0,0 0 0 0 0,6 4-1 0 0,8 3 162 0 0,1-1-1 0 0,0-1 1 0 0,27 8 0 0 0,0-1-144 0 0,0 4-102 0 0,1-2 0 0 0,0-3 1 0 0,81 15-1 0 0,-52-16-228 0 0,-44-4-2887 0 0,-26-8 1099 0 0</inkml:trace>
  <inkml:trace contextRef="#ctx0" brushRef="#br0" timeOffset="3034.63">1706 1979 5185 0 0,'-1'-6'2086'0'0,"2"4"-2067"0"0,-1-1 1 0 0,0 1-1 0 0,0 0 0 0 0,-1 0 1 0 0,1 0-1 0 0,0 0 1 0 0,-1 0-1 0 0,1 0 1 0 0,-1 0-1 0 0,1 0 0 0 0,-1 0 1 0 0,0 0-1 0 0,0 0 1 0 0,0 1-1 0 0,0-1 0 0 0,0 0 1 0 0,-3-3-1 0 0,-18-7 0 0 0,-1 0 0 0 0,-41-16 0 0 0,51 24 152 0 0,-2 0-1 0 0,1 1 0 0 0,0 0 1 0 0,-1 1-1 0 0,1 1 1 0 0,-19 0-1 0 0,29 1-144 0 0,0 0 1 0 0,0 1-1 0 0,0-1 0 0 0,0 1 1 0 0,0 0-1 0 0,1-1 0 0 0,-1 2 1 0 0,0-1-1 0 0,1 0 0 0 0,-1 1 1 0 0,1 0-1 0 0,-1-1 0 0 0,-4 5 1 0 0,7-5-27 0 0,-1 1 1 0 0,1-1-1 0 0,0 1 1 0 0,0 0-1 0 0,0-1 1 0 0,0 1-1 0 0,0 0 1 0 0,0 0 0 0 0,1 0-1 0 0,-1 0 1 0 0,0 0-1 0 0,1 0 1 0 0,0 0-1 0 0,-1 0 1 0 0,1 0-1 0 0,0 0 1 0 0,0 0 0 0 0,0 0-1 0 0,0 0 1 0 0,0 0-1 0 0,1 0 1 0 0,-1 0-1 0 0,1 0 1 0 0,-1 0-1 0 0,1 0 1 0 0,0 0-1 0 0,1 3 1 0 0,9 17 34 0 0,1-2 1 0 0,1 1-1 0 0,0-1 0 0 0,2-1 1 0 0,0 0-1 0 0,22 19 0 0 0,22 31-29 0 0,-48-56 11 0 0,5 6 10 0 0,-1 1-1 0 0,0 0 1 0 0,-2 1-1 0 0,0 1 1 0 0,12 30-1 0 0,-24-51-31 0 0,-1 0-1 0 0,1 0 1 0 0,-1 0-1 0 0,0 1 1 0 0,1-1-1 0 0,-1 0 1 0 0,0 0 0 0 0,0 1-1 0 0,0-1 1 0 0,1 0-1 0 0,-1 0 1 0 0,0 1-1 0 0,-1-1 1 0 0,1 0-1 0 0,0 0 1 0 0,0 1-1 0 0,-1-1 1 0 0,1 0-1 0 0,0 0 1 0 0,-1 0-1 0 0,1 1 1 0 0,-2 0-1 0 0,1-1 8 0 0,0-1 0 0 0,0 1 0 0 0,0 0 0 0 0,0-1 0 0 0,0 1-1 0 0,0-1 1 0 0,0 1 0 0 0,0-1 0 0 0,0 1 0 0 0,0-1 0 0 0,-1 0 0 0 0,1 0 0 0 0,0 1-1 0 0,0-1 1 0 0,0 0 0 0 0,0 0 0 0 0,-1 0 0 0 0,-1-1 0 0 0,-4 0 7 0 0,0 0 0 0 0,0-1 1 0 0,0 0-1 0 0,1 0 0 0 0,-1-1 1 0 0,-10-6-1 0 0,-44-30 40 0 0,-107-92 1 0 0,162 127 27 0 0,1-1 1 0 0,-1-1-1 0 0,1 1 1 0 0,0-1-1 0 0,0 0 1 0 0,1 0-1 0 0,0 0 1 0 0,-4-8-1 0 0,7 12-40 0 0,0 0 0 0 0,0-1 0 0 0,0 1 0 0 0,1-1 0 0 0,-1 1 0 0 0,1-1 0 0 0,-1 1 0 0 0,1-1 0 0 0,0 0 0 0 0,0 1 0 0 0,0-1 0 0 0,0 1 0 0 0,1-1 0 0 0,-1 1 0 0 0,1-1 0 0 0,-1 1 0 0 0,1-1 0 0 0,0 1 0 0 0,0-1 0 0 0,0 1 0 0 0,0 0 0 0 0,1 0 0 0 0,-1-1 0 0 0,1 1 0 0 0,-1 0 0 0 0,4-3 0 0 0,12-12 2 0 0,2 1 1 0 0,0 1-1 0 0,26-16 0 0 0,27-22 37 0 0,-52 35-100 0 0,-8 7-39 0 0,1-1 0 0 0,0 2 1 0 0,1 0-1 0 0,0 0 0 0 0,0 1 0 0 0,19-7 0 0 0,-32 15-18 0 0,0 1-1 0 0,0 0 1 0 0,0 0 0 0 0,0 0-1 0 0,1-1 1 0 0,-1 1-1 0 0,0 0 1 0 0,0 1-1 0 0,0-1 1 0 0,0 0-1 0 0,1 0 1 0 0,-1 0-1 0 0,0 1 1 0 0,0-1 0 0 0,0 0-1 0 0,0 1 1 0 0,0-1-1 0 0,0 1 1 0 0,0 0-1 0 0,0-1 1 0 0,1 2-1 0 0,18 17-4794 0 0,-17-14 2883 0 0</inkml:trace>
  <inkml:trace contextRef="#ctx0" brushRef="#br0" timeOffset="3442.52">1954 1891 6817 0 0,'-10'-2'2098'0'0,"5"1"-1810"0"0,1 0-1 0 0,0 1 1 0 0,-1-1-1 0 0,1 1 1 0 0,-1 0 0 0 0,-4 0-1 0 0,6 1-318 0 0,1-1 0 0 0,0 1-1 0 0,0 0 1 0 0,0 0 0 0 0,0 0 0 0 0,0 0 0 0 0,0 0-1 0 0,0 0 1 0 0,0 1 0 0 0,0-1 0 0 0,0 1 0 0 0,1-1-1 0 0,-1 1 1 0 0,1 0 0 0 0,-3 2 0 0 0,-10 14 9 0 0,1 1-1 0 0,1 0 1 0 0,0 1 0 0 0,2 0 0 0 0,0 1-1 0 0,1 0 1 0 0,1 0 0 0 0,1 1-1 0 0,-4 24 1 0 0,10-43 37 0 0,1 1 0 0 0,-1-1-1 0 0,1 0 1 0 0,0 1 0 0 0,0-1-1 0 0,0 1 1 0 0,0-1 0 0 0,1 0-1 0 0,0 1 1 0 0,-1-1 0 0 0,1 0 0 0 0,0 0-1 0 0,0 1 1 0 0,1-1 0 0 0,-1 0-1 0 0,1 0 1 0 0,-1 0 0 0 0,1-1-1 0 0,0 1 1 0 0,0 0 0 0 0,0-1 0 0 0,1 1-1 0 0,-1-1 1 0 0,1 1 0 0 0,-1-1-1 0 0,1 0 1 0 0,0 0 0 0 0,-1 0-1 0 0,1-1 1 0 0,0 1 0 0 0,0-1-1 0 0,1 0 1 0 0,-1 1 0 0 0,0-1 0 0 0,0-1-1 0 0,0 1 1 0 0,1 0 0 0 0,-1-1-1 0 0,1 0 1 0 0,-1 1 0 0 0,0-1-1 0 0,1-1 1 0 0,-1 1 0 0 0,0 0 0 0 0,1-1-1 0 0,-1 0 1 0 0,0 0 0 0 0,0 0-1 0 0,4-1 1 0 0,3-3 18 0 0,-1 1 0 0 0,1-2 1 0 0,-1 1-1 0 0,0-1 0 0 0,-1-1 0 0 0,0 0 0 0 0,0 0 1 0 0,0 0-1 0 0,-1-1 0 0 0,0 0 0 0 0,0-1 0 0 0,6-10 1 0 0,-10 14-37 0 0,0 0 0 0 0,-1 0 0 0 0,0 0 0 0 0,0-1 0 0 0,0 1 0 0 0,-1 0 0 0 0,1-1 0 0 0,-1 1 0 0 0,-1-1 0 0 0,1 1 0 0 0,-1-1 0 0 0,0 0 0 0 0,0 1 0 0 0,0-1 0 0 0,-1 1 0 0 0,0-1 0 0 0,0 1 0 0 0,0-1 0 0 0,-1 1 0 0 0,0 0 0 0 0,0-1 0 0 0,0 1 0 0 0,-1 0 0 0 0,-5-7 0 0 0,-5-6-426 0 0,-1 2-1 0 0,0 0 0 0 0,-1 1 0 0 0,-19-15 1 0 0,15 13-769 0 0,16 15 481 0 0,0-1 0 0 0,0-1 0 0 0,1 1 0 0 0,-1 0 0 0 0,-4-7 0 0 0</inkml:trace>
  <inkml:trace contextRef="#ctx0" brushRef="#br0" timeOffset="3815.21">2508 1487 10698 0 0,'0'0'-5'0'0,"0"0"-1"0"0,0 0 0 0 0,0 0 0 0 0,0 0 0 0 0,0-1 1 0 0,0 1-1 0 0,0 0 0 0 0,0 0 0 0 0,0 0 1 0 0,0 0-1 0 0,-1 0 0 0 0,1 0 0 0 0,0 0 0 0 0,0-1 1 0 0,0 1-1 0 0,0 0 0 0 0,0 0 0 0 0,0 0 1 0 0,0 0-1 0 0,-1 0 0 0 0,1 0 0 0 0,0 0 1 0 0,0 0-1 0 0,0 0 0 0 0,0 0 0 0 0,0 0 0 0 0,0 0 1 0 0,-1 0-1 0 0,1 0 0 0 0,0 0 0 0 0,0 0 1 0 0,0 0-1 0 0,0 0 0 0 0,0 0 0 0 0,0 0 0 0 0,-1 0 1 0 0,1 0-1 0 0,0 0 0 0 0,0 0 0 0 0,0 0 1 0 0,0 0-1 0 0,0 0 0 0 0,0 0 0 0 0,-1 0 0 0 0,1 0 1 0 0,0 0-1 0 0,0 0 0 0 0,0 1 0 0 0,0-1 1 0 0,0 0-1 0 0,0 0 0 0 0,0 0 0 0 0,0 0 1 0 0,-1 0-1 0 0,1 0 0 0 0,0 0 0 0 0,0 0 0 0 0,0 1 1 0 0,0-1-1 0 0,0 0 0 0 0,0 0 0 0 0,0 0 1 0 0,-7 10-101 0 0,-11 106 688 0 0,4 1 1 0 0,3 148-1 0 0,9-229-296 0 0,-1-5-1132 0 0,4-13-2690 0 0,0-13 1361 0 0</inkml:trace>
  <inkml:trace contextRef="#ctx0" brushRef="#br0" timeOffset="4290.8">2726 1784 11482 0 0,'-1'0'-37'0'0,"0"-1"0"0"0,0 1-1 0 0,1-1 1 0 0,-1 1-1 0 0,0-1 1 0 0,0 1-1 0 0,0 0 1 0 0,0 0-1 0 0,0-1 1 0 0,0 1-1 0 0,0 0 1 0 0,0 0-1 0 0,0 0 1 0 0,0 0 0 0 0,0 0-1 0 0,0 0 1 0 0,0 0-1 0 0,0 1 1 0 0,0-1-1 0 0,0 0 1 0 0,0 0-1 0 0,0 1 1 0 0,-1 0-1 0 0,-36 12-141 0 0,23-8-88 0 0,-4 0 14 0 0,-39 4 1 0 0,46-8 267 0 0,-1 0 1 0 0,0 1 0 0 0,1 1-1 0 0,-1 0 1 0 0,1 0 0 0 0,0 2-1 0 0,-16 7 1 0 0,27-12-2 0 0,0 0-1 0 0,0 1 1 0 0,0-1 0 0 0,1 1 0 0 0,-1-1 0 0 0,0 1-1 0 0,0 0 1 0 0,0-1 0 0 0,1 1 0 0 0,-1 0 0 0 0,0 0-1 0 0,1-1 1 0 0,-1 1 0 0 0,1 0 0 0 0,-1 0 0 0 0,1 0 0 0 0,-1 0-1 0 0,1 0 1 0 0,0 0 0 0 0,-1 0 0 0 0,1 0 0 0 0,0 0-1 0 0,0 0 1 0 0,-1 0 0 0 0,1 0 0 0 0,0 1 0 0 0,1 0 8 0 0,-1 0 0 0 0,1 0 0 0 0,0 0 0 0 0,0-1 1 0 0,-1 1-1 0 0,1 0 0 0 0,0-1 0 0 0,0 1 0 0 0,1 0 0 0 0,-1-1 1 0 0,0 1-1 0 0,1-1 0 0 0,1 2 0 0 0,4 3 101 0 0,1 0-1 0 0,1 0 1 0 0,-1-1-1 0 0,14 7 1 0 0,6 0 93 0 0,1-1 1 0 0,1-2-1 0 0,40 9 0 0 0,97 9 43 0 0,-105-18-268 0 0,-30-5-24 0 0,-17-3-164 0 0,0 1 0 0 0,0 1 0 0 0,0 0 0 0 0,19 7 0 0 0,-33-9-106 0 0,4 1 97 0 0</inkml:trace>
  <inkml:trace contextRef="#ctx0" brushRef="#br0" timeOffset="5174.8">1446 3468 9378 0 0,'0'-2'43'0'0,"1"0"0"0"0,0 1-1 0 0,0-1 1 0 0,1 1 0 0 0,-1-1 0 0 0,0 1-1 0 0,0 0 1 0 0,1-1 0 0 0,-1 1 0 0 0,1 0 0 0 0,-1 0-1 0 0,1 0 1 0 0,-1 0 0 0 0,1 0 0 0 0,0 0 0 0 0,2 0-1 0 0,34-12 47 0 0,-34 11-39 0 0,62-20 148 0 0,-41 13-171 0 0,0 0 1 0 0,0 2-1 0 0,1 1 0 0 0,29-3 0 0 0,-28 5 127 0 0,29-6 0 0 0,-16 2 166 0 0,-35 7-281 0 0,1 0 0 0 0,0 0-1 0 0,-1 1 1 0 0,1 0 0 0 0,-1 0-1 0 0,1 0 1 0 0,-1 1-1 0 0,1 0 1 0 0,9 2 0 0 0,-13-2-34 0 0,0-1 1 0 0,0 1-1 0 0,-1 0 0 0 0,1 0 1 0 0,0 1-1 0 0,0-1 1 0 0,0 0-1 0 0,-1 1 1 0 0,1-1-1 0 0,-1 1 1 0 0,1-1-1 0 0,-1 1 0 0 0,0 0 1 0 0,1-1-1 0 0,-1 1 1 0 0,0 0-1 0 0,0 0 1 0 0,0 0-1 0 0,0 0 1 0 0,-1 0-1 0 0,1 0 1 0 0,-1 0-1 0 0,1 0 0 0 0,-1 0 1 0 0,1 1-1 0 0,-1-1 1 0 0,0 3-1 0 0,0 8 12 0 0,-1-1 0 0 0,0 1-1 0 0,-1-1 1 0 0,0 0 0 0 0,-1 0 0 0 0,-6 15-1 0 0,-32 70 550 0 0,7-18-401 0 0,26-59-187 0 0,1 0 0 0 0,1 0 1 0 0,1 1-1 0 0,1 0 0 0 0,1 0 0 0 0,1 0 0 0 0,0 0 0 0 0,3 32 0 0 0,-1-51-213 0 0,0-1 1 0 0,1 1-1 0 0,-1 0 1 0 0,0-1-1 0 0,1 1 1 0 0,0-1-1 0 0,-1 1 1 0 0,1-1-1 0 0,0 1 1 0 0,0-1-1 0 0,0 0 1 0 0,0 1-1 0 0,0-1 1 0 0,0 0-1 0 0,0 0 1 0 0,0 0-1 0 0,0 0 1 0 0,2 2-1 0 0,2-1-1856 0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28:14.574"/>
    </inkml:context>
    <inkml:brush xml:id="br0">
      <inkml:brushProperty name="width" value="0.035" units="cm"/>
      <inkml:brushProperty name="height" value="0.035" units="cm"/>
    </inkml:brush>
  </inkml:definitions>
  <inkml:trace contextRef="#ctx0" brushRef="#br0">250 12 2857 0 0,'-52'15'3166'0'0,"-65"28"-2135"0"0,113-41-934 0 0,-72 18 120 0 0,104-18 1837 0 0,126-35-1134 0 0,6-2-884 0 0,31 14-397 0 0,-109 17-2434 0 0,-56 4 694 0 0</inkml:trace>
  <inkml:trace contextRef="#ctx0" brushRef="#br0" timeOffset="200.13">83 564 12315 0 0,'9'-3'1944'0'0,"-2"-5"-832"0"0,3-2 593 0 0,4-3-1729 0 0,4 0-216 0 0,11 0 112 0 0,4 2-24 0 0,5 1 56 0 0,2-3 7 0 0,7 3-303 0 0,-3-2-168 0 0,8-1-32 0 0,1-1-272 0 0,0-4-248 0 0,3 1-281 0 0,-6-5-47 0 0,0 0-1024 0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28:17.834"/>
    </inkml:context>
    <inkml:brush xml:id="br0">
      <inkml:brushProperty name="width" value="0.035" units="cm"/>
      <inkml:brushProperty name="height" value="0.035" units="cm"/>
    </inkml:brush>
  </inkml:definitions>
  <inkml:trace contextRef="#ctx0" brushRef="#br0">7 3194 6585 0 0,'0'-1'160'0'0,"-1"1"0"0"0,1 0-1 0 0,-1 0 1 0 0,1 0-1 0 0,0 0 1 0 0,-1-1 0 0 0,1 1-1 0 0,0 0 1 0 0,-1 0-1 0 0,1 0 1 0 0,0-1-1 0 0,0 1 1 0 0,-1 0 0 0 0,1-1-1 0 0,0 1 1 0 0,0 0-1 0 0,-1-1 1 0 0,1 1 0 0 0,0 0-1 0 0,0-1 1 0 0,0 1-1 0 0,0 0 1 0 0,-1-1-1 0 0,1 1 1 0 0,0 0 0 0 0,0-1-1 0 0,8-3 1397 0 0,18 5-1595 0 0,-12 4-10 0 0,-1 1 0 0 0,1 0 1 0 0,-1 1-1 0 0,0 1 0 0 0,16 13 1 0 0,55 52-120 0 0,-58-46 99 0 0,-1 1 1 0 0,41 62-1 0 0,29 73 92 0 0,-55-80 46 0 0,56 169 0 0 0,-56-136 6 0 0,-38-110 41 0 0,0 0 1 0 0,1 0-1 0 0,-1 0 0 0 0,1 0 0 0 0,1-1 1 0 0,-1 1-1 0 0,1-1 0 0 0,-1 0 0 0 0,2 0 1 0 0,-1 0-1 0 0,9 8 0 0 0,-12-13-79 0 0,-1 0 0 0 0,1 0-1 0 0,-1 0 1 0 0,1 0 0 0 0,-1 0 0 0 0,1 0-1 0 0,-1 0 1 0 0,1-1 0 0 0,-1 1-1 0 0,1 0 1 0 0,-1 0 0 0 0,1 0 0 0 0,-1 0-1 0 0,1-1 1 0 0,-1 1 0 0 0,0 0-1 0 0,1-1 1 0 0,-1 1 0 0 0,1 0 0 0 0,-1-1-1 0 0,0 1 1 0 0,1 0 0 0 0,-1-1-1 0 0,0 1 1 0 0,0-1 0 0 0,1 1 0 0 0,-1 0-1 0 0,0-1 1 0 0,1 0 0 0 0,8-17 317 0 0,-8 17-293 0 0,7-17 88 0 0,0-1 1 0 0,-2 0 0 0 0,0 0 0 0 0,5-27 0 0 0,5-84-25 0 0,-5 42-62 0 0,7-41-11 0 0,76-394-168 0 0,-76 455 85 0 0,35-118-79 0 0,-43 160 3 0 0,0 1 1 0 0,2 0-1 0 0,1 0 0 0 0,29-42 0 0 0,-41 65 18 0 0,0 1 0 0 0,0-1-1 0 0,0 1 1 0 0,0-1 0 0 0,0 1 0 0 0,1 0-1 0 0,-1-1 1 0 0,0 1 0 0 0,1 0-1 0 0,-1 0 1 0 0,1 0 0 0 0,0 0 0 0 0,-1 0-1 0 0,1 0 1 0 0,0 1 0 0 0,-1-1 0 0 0,1 0-1 0 0,2 0 1 0 0,-3 2-69 0 0,1-1 0 0 0,-1 1 0 0 0,0-1 1 0 0,1 1-1 0 0,-1-1 0 0 0,0 1 0 0 0,0-1 0 0 0,1 1 0 0 0,-1 0 0 0 0,0 0 1 0 0,0 0-1 0 0,0 0 0 0 0,0 0 0 0 0,0 0 0 0 0,0 0 0 0 0,0 0 1 0 0,-1 0-1 0 0,1 0 0 0 0,0 1 0 0 0,0-1 0 0 0,-1 0 0 0 0,1 0 0 0 0,-1 1 1 0 0,1 0-1 0 0,14 40-3135 0 0,-9-16 1122 0 0</inkml:trace>
  <inkml:trace contextRef="#ctx0" brushRef="#br0" timeOffset="720.1">1431 2712 5641 0 0,'-8'-12'826'0'0,"8"12"-812"0"0,0 0 1 0 0,0 0 0 0 0,0 0-1 0 0,-1 0 1 0 0,1 0 0 0 0,0 0-1 0 0,0 0 1 0 0,0 0-1 0 0,0 0 1 0 0,0 0 0 0 0,-1 0-1 0 0,1 0 1 0 0,0 0 0 0 0,0 0-1 0 0,0 0 1 0 0,0 0-1 0 0,0 0 1 0 0,-1 0 0 0 0,1 0-1 0 0,0 0 1 0 0,0 0 0 0 0,0 1-1 0 0,0-1 1 0 0,0 0-1 0 0,0 0 1 0 0,0 0 0 0 0,-1 0-1 0 0,1 0 1 0 0,0 0 0 0 0,0 0-1 0 0,0 0 1 0 0,0 1-1 0 0,0-1 1 0 0,0 0 0 0 0,0 0-1 0 0,0 0 1 0 0,0 0 0 0 0,0 0-1 0 0,0 1 1 0 0,0-1-1 0 0,0 0 1 0 0,0 0 0 0 0,0 0-1 0 0,0 26 282 0 0,114 560 470 0 0,-76-355-378 0 0,-1-3-3413 0 0,-31-200 1448 0 0,1-4-605 0 0</inkml:trace>
  <inkml:trace contextRef="#ctx0" brushRef="#br0" timeOffset="1079.75">1846 3144 11250 0 0,'-1'0'-19'0'0,"-1"-1"0"0"0,0 1 0 0 0,1 0 0 0 0,-1-1 0 0 0,0 1-1 0 0,1 0 1 0 0,-1 0 0 0 0,0 0 0 0 0,0 0 0 0 0,1 1 0 0 0,-1-1-1 0 0,0 0 1 0 0,1 1 0 0 0,-1-1 0 0 0,0 1 0 0 0,1-1 0 0 0,-1 1 0 0 0,1 0-1 0 0,-1 0 1 0 0,1 0 0 0 0,-2 1 0 0 0,1 0-27 0 0,0 1 1 0 0,0-1-1 0 0,1 1 0 0 0,-1 0 1 0 0,1-1-1 0 0,0 1 0 0 0,0 0 1 0 0,0 0-1 0 0,0 0 0 0 0,0 0 1 0 0,0 4-1 0 0,-6 35-41 0 0,2 1 1 0 0,1 0-1 0 0,3 0 1 0 0,1-1-1 0 0,2 1 1 0 0,11 64-1 0 0,-11-98 91 0 0,0 0-1 0 0,0 0 0 0 0,1-1 0 0 0,0 1 0 0 0,1-1 0 0 0,0 1 0 0 0,0-1 0 0 0,7 9 1 0 0,-10-15-19 0 0,1 0 1 0 0,-1 0 0 0 0,1 0-1 0 0,0 0 1 0 0,0 0 0 0 0,0 0 0 0 0,0-1-1 0 0,0 1 1 0 0,1-1 0 0 0,-1 1 0 0 0,0-1-1 0 0,1 0 1 0 0,-1 0 0 0 0,0 0-1 0 0,1 0 1 0 0,-1-1 0 0 0,1 1 0 0 0,0-1-1 0 0,-1 1 1 0 0,1-1 0 0 0,0 0 0 0 0,-1 0-1 0 0,1 0 1 0 0,-1 0 0 0 0,1-1 0 0 0,0 1-1 0 0,-1-1 1 0 0,1 0 0 0 0,-1 1-1 0 0,1-1 1 0 0,-1 0 0 0 0,3-2 0 0 0,1 0 34 0 0,0-1 1 0 0,-1 1 0 0 0,0-2-1 0 0,0 1 1 0 0,0 0 0 0 0,0-1-1 0 0,0 0 1 0 0,-1 0 0 0 0,0 0 0 0 0,0 0-1 0 0,-1-1 1 0 0,1 0 0 0 0,-1 0-1 0 0,0 0 1 0 0,-1 0 0 0 0,0 0-1 0 0,0 0 1 0 0,0-1 0 0 0,2-11-1 0 0,-1-3 111 0 0,-1 1 0 0 0,-1 0-1 0 0,0-1 1 0 0,-2 0 0 0 0,-3-23-1 0 0,3 34-122 0 0,-1 0 1 0 0,0 0-1 0 0,-1 0 0 0 0,0 0 0 0 0,0 0 0 0 0,-1 1 1 0 0,0-1-1 0 0,-1 1 0 0 0,0 0 0 0 0,-1 1 0 0 0,0-1 0 0 0,0 1 1 0 0,0 0-1 0 0,-1 0 0 0 0,-1 1 0 0 0,1 0 0 0 0,-1 0 1 0 0,0 1-1 0 0,0 0 0 0 0,-1 1 0 0 0,0-1 0 0 0,0 2 0 0 0,0-1 1 0 0,-1 1-1 0 0,0 1 0 0 0,1 0 0 0 0,-1 0 0 0 0,-20-3 1 0 0,13 6-255 0 0,1 0 0 0 0,-20 2 1 0 0,-10 0-2096 0 0,38-4 634 0 0,8-2 617 0 0</inkml:trace>
  <inkml:trace contextRef="#ctx0" brushRef="#br0" timeOffset="1513.6">2167 2965 3993 0 0,'0'0'129'0'0,"0"0"-1"0"0,0 0 1 0 0,0-1 0 0 0,0 1-1 0 0,0 0 1 0 0,0 0 0 0 0,0 0-1 0 0,0-1 1 0 0,0 1 0 0 0,0 0-1 0 0,0 0 1 0 0,0 0 0 0 0,0 0-1 0 0,0-1 1 0 0,0 1 0 0 0,-1 0 0 0 0,1 0-1 0 0,0 0 1 0 0,0 0 0 0 0,0-1-1 0 0,0 1 1 0 0,0 0 0 0 0,0 0-1 0 0,-1 0 1 0 0,1 0 0 0 0,0 0-1 0 0,0 0 1 0 0,0 0 0 0 0,0-1-1 0 0,0 1 1 0 0,-1 0 0 0 0,1 0-1 0 0,0 0 1 0 0,0 0 0 0 0,0 0 0 0 0,-1 0-1 0 0,1 0 1 0 0,0 0 0 0 0,0 0-1 0 0,0 0 1 0 0,0 0 0 0 0,-1 0-1 0 0,-3 9 722 0 0,-1 13-1404 0 0,-9 167 75 0 0,13-152 492 0 0,1 1 0 0 0,3-1 0 0 0,7 39 0 0 0,-10-73-10 0 0,4 14 19 0 0,9 29 1 0 0,-13-43-14 0 0,1 0 0 0 0,0 0 0 0 0,0-1 0 0 0,1 1 0 0 0,-1 0-1 0 0,0-1 1 0 0,1 1 0 0 0,0-1 0 0 0,0 1 0 0 0,-1-1 0 0 0,1 0-1 0 0,1 0 1 0 0,-1 0 0 0 0,0 0 0 0 0,0 0 0 0 0,1 0 0 0 0,-1-1 0 0 0,4 2-1 0 0,-3-2 15 0 0,-1-1-1 0 0,0 1 1 0 0,1-1-1 0 0,-1 0 1 0 0,0 0-1 0 0,1 0 0 0 0,-1 0 1 0 0,0 0-1 0 0,1-1 1 0 0,-1 1-1 0 0,0-1 1 0 0,0 0-1 0 0,1 1 0 0 0,-1-1 1 0 0,0 0-1 0 0,0 0 1 0 0,0 0-1 0 0,0-1 1 0 0,3-1-1 0 0,2-3 40 0 0,1-1-1 0 0,-1 0 1 0 0,8-11 0 0 0,0 2 61 0 0,4-3 58 0 0,-1-2 1 0 0,-1-1-1 0 0,-1 0 0 0 0,18-32 0 0 0,-30 46-56 0 0,1 0 0 0 0,-2 0 1 0 0,1-1-1 0 0,-1 0 0 0 0,0 1 0 0 0,0-1 0 0 0,-1 0 1 0 0,-1-1-1 0 0,1 1 0 0 0,-2 0 0 0 0,1 0 0 0 0,-1 0 0 0 0,0-1 1 0 0,-1 1-1 0 0,0 0 0 0 0,-4-14 0 0 0,2 16-64 0 0,-1-1 0 0 0,1 1 0 0 0,-1 1 0 0 0,-1-1 0 0 0,1 0-1 0 0,-1 1 1 0 0,0 0 0 0 0,-1 0 0 0 0,0 1 0 0 0,1 0 0 0 0,-2-1 0 0 0,-8-5-1 0 0,-2 0-108 0 0,-1 1 0 0 0,0 1 0 0 0,-31-13 0 0 0,29 16 88 0 0,16 5-162 0 0,0 0 0 0 0,0 0 0 0 0,0 0 0 0 0,0-1 0 0 0,0 1 0 0 0,1-1 0 0 0,-6-3-1 0 0,8 4-46 0 0,0 0-1 0 0,0 0 0 0 0,0-1 0 0 0,1 1 1 0 0,-1 0-1 0 0,0 0 0 0 0,0 0 1 0 0,1 0-1 0 0,-1-1 0 0 0,1 1 0 0 0,-1 0 1 0 0,1-1-1 0 0,0 1 0 0 0,-1 0 0 0 0,1-1 1 0 0,0 1-1 0 0,0-1 0 0 0,0 1 0 0 0,0 0 1 0 0,0-1-1 0 0,0 1 0 0 0,1-1 0 0 0,-1 1 1 0 0,0 0-1 0 0,1-1 0 0 0,-1 1 1 0 0,1-1-1 0 0,4-12-1979 0 0</inkml:trace>
  <inkml:trace contextRef="#ctx0" brushRef="#br0" timeOffset="1756.97">2691 2072 11538 0 0,'-5'-9'-19'0'0,"1"3"-19"0"0,0 0 0 0 0,1 0 1 0 0,-10-11-1 0 0,13 17 30 0 0,-1 0 0 0 0,1 0-1 0 0,0-1 1 0 0,0 1 0 0 0,0 0 0 0 0,0 0 0 0 0,0 0 0 0 0,-1 0 0 0 0,1 0 0 0 0,0 0-1 0 0,0 0 1 0 0,0 0 0 0 0,0-1 0 0 0,-1 1 0 0 0,1 0 0 0 0,0 0 0 0 0,0 0 0 0 0,0 0-1 0 0,-1 0 1 0 0,1 0 0 0 0,0 0 0 0 0,0 0 0 0 0,0 0 0 0 0,0 0 0 0 0,-1 0 0 0 0,1 0-1 0 0,0 0 1 0 0,0 0 0 0 0,0 1 0 0 0,-1-1 0 0 0,1 0 0 0 0,0 0 0 0 0,0 0 0 0 0,0 0-1 0 0,0 0 1 0 0,-1 0 0 0 0,1 0 0 0 0,0 0 0 0 0,0 1 0 0 0,0-1 0 0 0,0 0 0 0 0,0 0-1 0 0,-6 12-292 0 0,0 15-196 0 0,-4 49 114 0 0,-1 120 0 0 0,18 79 411 0 0,-6-237-32 0 0,42 448-2014 0 0,-9-309-2536 0 0,-24-141 2992 0 0</inkml:trace>
  <inkml:trace contextRef="#ctx0" brushRef="#br0" timeOffset="2393.49">3014 2513 8770 0 0,'-5'0'188'0'0,"0"0"0"0"0,0 0 0 0 0,1 1 0 0 0,-1-1 0 0 0,0 1 0 0 0,1 0 0 0 0,-1 1 0 0 0,1-1 0 0 0,-1 1 0 0 0,1-1 0 0 0,0 1 0 0 0,-1 1 0 0 0,1-1 0 0 0,0 0 0 0 0,0 1 0 0 0,1 0 0 0 0,-6 5 0 0 0,-3 5-429 0 0,0 0 1 0 0,2 0-1 0 0,-15 24 1 0 0,5-8 470 0 0,-5 12-261 0 0,-39 85-1 0 0,58-113 55 0 0,2-5-19 0 0,1 0 0 0 0,0 0-1 0 0,0 0 1 0 0,1 0-1 0 0,1 0 1 0 0,-3 18 0 0 0,4-24-4 0 0,0 0 0 0 0,0 0 1 0 0,0 0-1 0 0,0 0 1 0 0,0 0-1 0 0,0 0 1 0 0,1 0-1 0 0,-1 0 0 0 0,1 0 1 0 0,-1 0-1 0 0,1 0 1 0 0,0 0-1 0 0,0-1 1 0 0,0 1-1 0 0,0 0 0 0 0,0 0 1 0 0,0-1-1 0 0,0 1 1 0 0,1 0-1 0 0,-1-1 1 0 0,1 1-1 0 0,-1-1 0 0 0,1 0 1 0 0,-1 1-1 0 0,1-1 1 0 0,0 0-1 0 0,0 0 0 0 0,-1 0 1 0 0,1 0-1 0 0,0-1 1 0 0,0 1-1 0 0,0 0 1 0 0,0-1-1 0 0,3 1 0 0 0,6 0-19 0 0,0 0 0 0 0,0-1-1 0 0,0-1 1 0 0,0 1 0 0 0,-1-2-1 0 0,14-2 1 0 0,0-2-81 0 0,39-16-1 0 0,-31 9 67 0 0,-2-2 0 0 0,0-2 0 0 0,-1 0 0 0 0,-1-2 0 0 0,31-27 0 0 0,-20 12 77 0 0,-2-2 0 0 0,57-71-1 0 0,-82 90-12 0 0,0-1 0 0 0,-2 0 0 0 0,0-1-1 0 0,-1 0 1 0 0,8-24 0 0 0,-17 43-31 0 0,0 0-1 0 0,0 0 1 0 0,0 0-1 0 0,0 0 1 0 0,0-1 0 0 0,0 1-1 0 0,0 0 1 0 0,0 0-1 0 0,0 0 1 0 0,0 0 0 0 0,0 0-1 0 0,0 0 1 0 0,0 0-1 0 0,0-1 1 0 0,0 1 0 0 0,0 0-1 0 0,0 0 1 0 0,0 0-1 0 0,0 0 1 0 0,0 0-1 0 0,1 0 1 0 0,-1 0 0 0 0,0 0-1 0 0,0-1 1 0 0,0 1-1 0 0,0 0 1 0 0,0 0 0 0 0,0 0-1 0 0,0 0 1 0 0,0 0-1 0 0,0 0 1 0 0,0 0 0 0 0,1 0-1 0 0,-1 0 1 0 0,0 0-1 0 0,0 0 1 0 0,0 0 0 0 0,0 0-1 0 0,0 0 1 0 0,0 0-1 0 0,1 0 1 0 0,-1 0 0 0 0,0 0-1 0 0,0 0 1 0 0,0 0-1 0 0,0 0 1 0 0,0 0-1 0 0,0 0 1 0 0,0 0 0 0 0,1 0-1 0 0,-1 0 1 0 0,0 0-1 0 0,0 0 1 0 0,0 0 0 0 0,4 9-173 0 0,-1 12-114 0 0,-1 10 212 0 0,-1 1-1 0 0,-4 35 1 0 0,0-31 97 0 0,4 48 0 0 0,0-73 0 0 0,0 0 0 0 0,1 0 0 0 0,0 0 0 0 0,1 0 1 0 0,0 0-1 0 0,1-1 0 0 0,0 1 0 0 0,9 14 0 0 0,-13-24-6 0 0,1 1 0 0 0,0 0 0 0 0,0-1 0 0 0,0 1 0 0 0,0-1 0 0 0,0 0 0 0 0,0 1 1 0 0,0-1-1 0 0,1 0 0 0 0,-1 1 0 0 0,0-1 0 0 0,1 0 0 0 0,-1 0 0 0 0,1 0 0 0 0,-1 0 0 0 0,1-1 0 0 0,-1 1 0 0 0,1 0 0 0 0,0-1 0 0 0,-1 1 0 0 0,1-1 1 0 0,0 1-1 0 0,0-1 0 0 0,-1 0 0 0 0,3 1 0 0 0,-2-2 9 0 0,0 0 1 0 0,0 0 0 0 0,0 1-1 0 0,0-1 1 0 0,0 0 0 0 0,-1-1-1 0 0,1 1 1 0 0,0 0-1 0 0,-1 0 1 0 0,1-1 0 0 0,-1 1-1 0 0,1-1 1 0 0,-1 1 0 0 0,0-1-1 0 0,1 0 1 0 0,-1 1-1 0 0,0-1 1 0 0,0 0 0 0 0,0 0-1 0 0,-1 0 1 0 0,2-3-1 0 0,17-54 465 0 0,-2 0-1 0 0,15-106 0 0 0,-19 96 76 0 0,-8 30-303 0 0,-4 27-259 0 0,1-1 0 0 0,0 1 0 0 0,1 0 0 0 0,0 0 0 0 0,1 1 0 0 0,8-21 0 0 0,-11 32-6 0 0,-1 0 0 0 0,0 0 0 0 0,0 0 0 0 0,0 0 0 0 0,0-1 1 0 0,0 1-1 0 0,0 0 0 0 0,0 0 0 0 0,0 0 0 0 0,0 0 0 0 0,0-1 1 0 0,0 1-1 0 0,1 0 0 0 0,-1 0 0 0 0,0 0 0 0 0,0 0 0 0 0,0 0 1 0 0,0 0-1 0 0,0-1 0 0 0,1 1 0 0 0,-1 0 0 0 0,0 0 0 0 0,0 0 1 0 0,0 0-1 0 0,0 0 0 0 0,1 0 0 0 0,-1 0 0 0 0,0 0 0 0 0,0 0 1 0 0,0 0-1 0 0,1 0 0 0 0,-1 0 0 0 0,0 0 0 0 0,0 0 0 0 0,0 0 1 0 0,0 0-1 0 0,1 0 0 0 0,-1 0 0 0 0,0 0 0 0 0,0 0 0 0 0,6 8-91 0 0,1 14 4 0 0,-7-21 89 0 0,21 84-58 0 0,37 95-1 0 0,-47-153-37 0 0,2 5-1048 0 0,9 35 0 0 0</inkml:trace>
  <inkml:trace contextRef="#ctx0" brushRef="#br0" timeOffset="2912.24">3918 2397 6265 0 0,'2'-13'293'0'0,"-1"5"47"0"0,-1 0 0 0 0,2 0 1 0 0,-1 0-1 0 0,1 1 0 0 0,0-1 1 0 0,1 1-1 0 0,0 0 0 0 0,5-11 1 0 0,-8 18-310 0 0,1-1 0 0 0,-1 1 0 0 0,0 0 0 0 0,0-1 1 0 0,1 1-1 0 0,-1-1 0 0 0,0 1 0 0 0,1 0 0 0 0,-1-1 0 0 0,1 1 0 0 0,-1 0 1 0 0,0-1-1 0 0,1 1 0 0 0,-1 0 0 0 0,1 0 0 0 0,-1-1 0 0 0,1 1 1 0 0,-1 0-1 0 0,1 0 0 0 0,-1 0 0 0 0,1 0 0 0 0,-1-1 0 0 0,1 1 1 0 0,-1 0-1 0 0,1 0 0 0 0,-1 0 0 0 0,1 0 0 0 0,-1 0 0 0 0,1 0 1 0 0,-1 1-1 0 0,1-1 0 0 0,1 1-2 0 0,-1-1 0 0 0,0 1 0 0 0,0 0 1 0 0,0 0-1 0 0,-1 0 0 0 0,1 0 0 0 0,0 0 0 0 0,0 0 0 0 0,0 0 1 0 0,-1 0-1 0 0,1 0 0 0 0,0 2 0 0 0,12 37 140 0 0,-12-38-130 0 0,33 130 371 0 0,30 128-157 0 0,-20 4-133 0 0,-29-86-43 0 0,7 65 141 0 0,1-101-80 0 0,-19-122 86 0 0,2 1 1 0 0,1-1-1 0 0,0-1 0 0 0,18 35 1 0 0,-24-53-189 0 0,-1 0 0 0 0,0 0 0 0 0,1-1-1 0 0,-1 1 1 0 0,1 0 0 0 0,-1 0 0 0 0,1 0 0 0 0,0 0 0 0 0,-1 0 0 0 0,1-1-1 0 0,0 1 1 0 0,-1 0 0 0 0,1 0 0 0 0,0-1 0 0 0,0 1 0 0 0,0-1 0 0 0,0 1 0 0 0,0-1-1 0 0,0 1 1 0 0,-1-1 0 0 0,1 1 0 0 0,0-1 0 0 0,2 1 0 0 0,-2-2 7 0 0,0 1 0 0 0,-1-1 0 0 0,1 1 0 0 0,0-1 0 0 0,-1 1 0 0 0,1-1 0 0 0,0 0 0 0 0,-1 1 0 0 0,1-1 0 0 0,-1 0 0 0 0,1 1 0 0 0,-1-1 0 0 0,1 0 0 0 0,-1 0 0 0 0,1 0 0 0 0,-1 1 0 0 0,0-1 0 0 0,1 0 0 0 0,-1 0 1 0 0,0-1-1 0 0,3-9 196 0 0,-1 0 1 0 0,1-21-1 0 0,-1-21-86 0 0,-3-1-1 0 0,-9-69 1 0 0,-28-107-101 0 0,28 175-43 0 0,-15-80-30 0 0,-5-19 3 0 0,-11-179 0 0 0,38 271-114 0 0,8-85 1 0 0,-3 124 57 0 0,1 1 0 0 0,1-1 0 0 0,1 1 0 0 0,1 0 0 0 0,1 0 0 0 0,1 1 0 0 0,11-23 0 0 0,-16 40 32 0 0,-1-1 0 0 0,1 0 0 0 0,0 1 1 0 0,0 0-1 0 0,1 0 0 0 0,-1 0 0 0 0,1 0 1 0 0,0 0-1 0 0,0 1 0 0 0,0 0 0 0 0,1 0 1 0 0,-1 0-1 0 0,10-5 0 0 0,-10 7 2 0 0,-1 0 0 0 0,1 0 0 0 0,0 0 1 0 0,0 1-1 0 0,0-1 0 0 0,-1 1 0 0 0,1 0 0 0 0,0 0 0 0 0,0 0 1 0 0,0 0-1 0 0,0 1 0 0 0,-1 0 0 0 0,1 0 0 0 0,0 0 0 0 0,-1 0 0 0 0,1 0 1 0 0,-1 1-1 0 0,1-1 0 0 0,5 5 0 0 0,0 0-11 0 0,0 0 0 0 0,-1 0 0 0 0,0 0 0 0 0,0 1 0 0 0,-1 1 0 0 0,0-1-1 0 0,0 1 1 0 0,-1 1 0 0 0,0-1 0 0 0,0 1 0 0 0,7 16 0 0 0,-7-11 19 0 0,-1 0 0 0 0,-1 0 0 0 0,0 0 0 0 0,0 1 0 0 0,-2 0 0 0 0,0 0-1 0 0,0 23 1 0 0,-2-12 26 0 0,-2 1 0 0 0,-1-1 0 0 0,-1 0 0 0 0,-1 1 0 0 0,-2-2 0 0 0,0 1 0 0 0,-2-1 0 0 0,-22 45 0 0 0,14-38 15 0 0,-2-1-1 0 0,-42 55 1 0 0,49-72 4 0 0,-1 0 0 0 0,0 0 0 0 0,-1-1 0 0 0,-1-1 0 0 0,0 0-1 0 0,0-1 1 0 0,-23 12 0 0 0,35-22-244 0 0,1 0-1 0 0,-1 1 1 0 0,1-1-1 0 0,-1 0 1 0 0,0 0 0 0 0,0 0-1 0 0,1-1 1 0 0,-1 1-1 0 0,0-1 1 0 0,0 1 0 0 0,0-1-1 0 0,0 0 1 0 0,1 0-1 0 0,-5-1 1 0 0,5-2-1836 0 0,2-4-1194 0 0</inkml:trace>
  <inkml:trace contextRef="#ctx0" brushRef="#br0" timeOffset="3510.04">5409 0 11018 0 0,'-2'1'-26'0'0,"0"-1"-1"0"0,0 1 0 0 0,0-1 0 0 0,0 1 1 0 0,0 0-1 0 0,0 0 0 0 0,0 0 0 0 0,1 0 1 0 0,-1 0-1 0 0,0 0 0 0 0,0 0 0 0 0,1 1 1 0 0,-1-1-1 0 0,1 1 0 0 0,-1-1 0 0 0,1 1 1 0 0,-1-1-1 0 0,1 1 0 0 0,0 0 0 0 0,0 0 1 0 0,0 0-1 0 0,0 0 0 0 0,0-1 0 0 0,1 1 1 0 0,-2 3-1 0 0,-3 9-34 0 0,1 0 0 0 0,-5 23 0 0 0,6-20-40 0 0,-236 1359-213 0 0,203-993 426 0 0,32-291-66 0 0,4 0 0 0 0,15 108 0 0 0,-6-145-14 0 0,2 0 0 0 0,3-1 0 0 0,2-1 0 0 0,3 0-1 0 0,48 97 1 0 0,-28-80 66 0 0,3-1 0 0 0,3-3-1 0 0,83 95 1 0 0,-90-120-62 0 0,3-1 0 0 0,1-3 0 0 0,51 36-1 0 0,-15-20 78 0 0,90 46-1 0 0,-130-79-387 0 0,0-2 0 0 0,2-1-1 0 0,0-2 1 0 0,1-2 0 0 0,0-2 0 0 0,1-1 0 0 0,0-3 0 0 0,61 5-1 0 0,-47-11-1603 0 0</inkml:trace>
  <inkml:trace contextRef="#ctx0" brushRef="#br0" timeOffset="5270.25">5698 978 4289 0 0,'0'0'8387'0'0,"3"0"-8016"0"0,0 0-414 0 0,0 0 0 0 0,0 1 1 0 0,0-1-1 0 0,0 1 1 0 0,0 0-1 0 0,1 0 0 0 0,-1 0 1 0 0,-1 0-1 0 0,1 0 0 0 0,0 1 1 0 0,0-1-1 0 0,4 4 0 0 0,34 28-254 0 0,-32-26 215 0 0,24 24-76 0 0,0 1 0 0 0,-2 2 1 0 0,-2 1-1 0 0,37 58 0 0 0,83 167 125 0 0,-132-228 44 0 0,16 38 47 0 0,-3 0 0 0 0,-3 2 0 0 0,26 113 0 0 0,-40-130 65 0 0,-2 1 0 0 0,-3 0 0 0 0,-3 0 0 0 0,-1 0 0 0 0,-8 98 0 0 0,-2-130 280 0 0,6-24-392 0 0,0 0 0 0 0,0 0 0 0 0,0 0 0 0 0,0 0 1 0 0,0 0-1 0 0,0 0 0 0 0,0 0 0 0 0,0 0 0 0 0,0 0 0 0 0,0 0 0 0 0,0 0 0 0 0,0 0 0 0 0,0 0 0 0 0,0 0 0 0 0,0 0 0 0 0,-1 0 0 0 0,1 0 0 0 0,0 0 0 0 0,0 0 0 0 0,0 0 1 0 0,0 0-1 0 0,0 0 0 0 0,0 0 0 0 0,0 0 0 0 0,0 0 0 0 0,0 0 0 0 0,0 0 0 0 0,0 0 0 0 0,0 0 0 0 0,0 0 0 0 0,0 0 0 0 0,0 0 0 0 0,0 0 0 0 0,0 0 0 0 0,-1 0 0 0 0,1 0 0 0 0,0 0 1 0 0,0 0-1 0 0,0 0 0 0 0,0 0 0 0 0,0 0 0 0 0,0 0 0 0 0,0 0 0 0 0,0 0 0 0 0,0 0 0 0 0,0 0 0 0 0,0 0 0 0 0,0 0 0 0 0,0 0 0 0 0,0 0 0 0 0,0 0 0 0 0,0 0 0 0 0,0 0 1 0 0,0 1-1 0 0,0-1 0 0 0,0 0 0 0 0,0 0 0 0 0,0-15 374 0 0,8-52-240 0 0,2 0 1 0 0,31-106 0 0 0,-40 170-146 0 0,86-243-95 0 0,-76 220 66 0 0,1 1 0 0 0,2 0-1 0 0,1 1 1 0 0,0 1 0 0 0,2 0-1 0 0,1 1 1 0 0,24-24 0 0 0,-31 36-4 0 0,1 0 0 0 0,1 1 0 0 0,-1 0 0 0 0,2 1 0 0 0,-1 0 1 0 0,1 1-1 0 0,0 1 0 0 0,0 0 0 0 0,16-4 0 0 0,-24 9 7 0 0,-1 0 0 0 0,1 0 0 0 0,0 0 0 0 0,0 1 0 0 0,-1 0 0 0 0,1 0 0 0 0,0 0 0 0 0,0 1 1 0 0,-1 0-1 0 0,1 0 0 0 0,9 3 0 0 0,-10-2 2 0 0,-1 0 0 0 0,0 0 0 0 0,0 1 0 0 0,0-1 0 0 0,-1 1 0 0 0,1 0 0 0 0,-1 0 0 0 0,1 0 0 0 0,-1 0 0 0 0,0 1-1 0 0,0 0 1 0 0,0-1 0 0 0,-1 1 0 0 0,0 0 0 0 0,1 0 0 0 0,1 7 0 0 0,1 1 6 0 0,-1 1-1 0 0,-1 0 1 0 0,0 0-1 0 0,-1 0 1 0 0,0 1-1 0 0,-1-1 1 0 0,-1 0-1 0 0,0 1 0 0 0,0-1 1 0 0,-2 0-1 0 0,1 0 1 0 0,-2 1-1 0 0,-7 23 1 0 0,1-9-17 0 0,-2 1 1 0 0,-1-1 0 0 0,-1-1 0 0 0,-1-1-1 0 0,-20 28 1 0 0,-12 8 91 0 0,-78 79 0 0 0,42-51-16 0 0,63-68 23 0 0,-1-2 0 0 0,-27 23 1 0 0,39-36-43 0 0,-1-1 1 0 0,0 0 0 0 0,0 0 0 0 0,0-1-1 0 0,-1 0 1 0 0,1-1 0 0 0,-1 0-1 0 0,0-1 1 0 0,-13 4 0 0 0,22-7-74 0 0,-1 0 0 0 0,1 1 0 0 0,0-1 0 0 0,0 0 0 0 0,0 0 1 0 0,0 0-1 0 0,-1 0 0 0 0,1 0 0 0 0,0 0 0 0 0,0 0 0 0 0,0-1 0 0 0,0 1 0 0 0,-1 0 1 0 0,1-1-1 0 0,0 1 0 0 0,0-1 0 0 0,0 1 0 0 0,0-1 0 0 0,0 1 0 0 0,0-1 0 0 0,0 0 1 0 0,0 1-1 0 0,0-1 0 0 0,0 0 0 0 0,1 0 0 0 0,-1 0 0 0 0,0 0 0 0 0,0 1 1 0 0,1-1-1 0 0,-1 0 0 0 0,0 0 0 0 0,1-1 0 0 0,-1 1 0 0 0,1-1 0 0 0,-1-1-293 0 0,0 1 0 0 0,1-1 0 0 0,0 0 0 0 0,-1 1 0 0 0,1-1 0 0 0,0 0 0 0 0,1 1 0 0 0,-1-1 0 0 0,0 0 0 0 0,1 1 1 0 0,-1-1-1 0 0,1 1 0 0 0,0-1 0 0 0,1-2 0 0 0,11-18-3082 0 0</inkml:trace>
  <inkml:trace contextRef="#ctx0" brushRef="#br0" timeOffset="5573.62">7272 1473 10394 0 0,'-9'5'102'0'0,"1"2"0"0"0,0-1 0 0 0,1 1 0 0 0,-1 0 0 0 0,1 1 0 0 0,1-1 0 0 0,-1 2 0 0 0,1-1 0 0 0,1 1 0 0 0,0-1 0 0 0,-8 18 0 0 0,0 8-334 0 0,-19 68 0 0 0,28-85 319 0 0,-10 33-132 0 0,-54 236 181 0 0,67-279-121 0 0,0-4 0 0 0,0 1 0 0 0,0 0 0 0 0,1 0 0 0 0,0-1 0 0 0,-1 1 0 0 0,1 0 0 0 0,1 0 0 0 0,-1 0 0 0 0,0-1 0 0 0,1 1-1 0 0,1 3 1 0 0,-2-6 2 0 0,1-1-1 0 0,-1 0 1 0 0,0 1-1 0 0,1-1 0 0 0,-1 0 1 0 0,1 0-1 0 0,-1 0 0 0 0,1 1 1 0 0,-1-1-1 0 0,0 0 0 0 0,1 0 1 0 0,-1 0-1 0 0,1 0 0 0 0,-1 0 1 0 0,1 0-1 0 0,-1 0 0 0 0,1 0 1 0 0,-1 0-1 0 0,1 0 1 0 0,-1 0-1 0 0,1 0 0 0 0,-1 0 1 0 0,1 0-1 0 0,-1 0 0 0 0,0-1 1 0 0,1 1-1 0 0,-1 0 0 0 0,1 0 1 0 0,-1 0-1 0 0,0-1 0 0 0,1 1 1 0 0,-1 0-1 0 0,1-1 0 0 0,-1 1 1 0 0,0 0-1 0 0,1-1 1 0 0,-1 1-1 0 0,0 0 0 0 0,0-1 1 0 0,1 1-1 0 0,-1-1 0 0 0,17-18 212 0 0,-17 19-218 0 0,17-23 48 0 0,-1 0 0 0 0,-2-1 0 0 0,0 0 0 0 0,15-39 1 0 0,-8 7 6 0 0,14-60 1 0 0,-29 93-50 0 0,-1 1 0 0 0,-1-2 0 0 0,-2 1 0 0 0,0 0 0 0 0,-1-1 0 0 0,-3-31 0 0 0,0 47-209 0 0,0 0-1 0 0,0 0 0 0 0,-6-13 0 0 0,0 0-4220 0 0,6 17 1803 0 0</inkml:trace>
  <inkml:trace contextRef="#ctx0" brushRef="#br0" timeOffset="5889.86">7422 1174 6209 0 0,'-1'-3'206'0'0,"1"0"-1"0"0,-1 0 0 0 0,1 0 0 0 0,0 0 1 0 0,0 0-1 0 0,0 0 0 0 0,0 0 0 0 0,1 0 1 0 0,-1 0-1 0 0,1 0 0 0 0,0 1 0 0 0,0-1 1 0 0,0 0-1 0 0,0 0 0 0 0,0 1 0 0 0,0-1 1 0 0,1 0-1 0 0,0 1 0 0 0,-1 0 0 0 0,4-4 1 0 0,-3 3-176 0 0,-1 2-44 0 0,0 1-41 0 0,0 1 46 0 0,1-1 0 0 0,-1 1 0 0 0,0-1 0 0 0,0 1 0 0 0,0-1 0 0 0,0 1 0 0 0,0 0 0 0 0,0-1 0 0 0,0 1 0 0 0,0 0 0 0 0,0 0 0 0 0,0 0 0 0 0,0 0 0 0 0,0 0 0 0 0,0 0 0 0 0,-1 0 0 0 0,1 0 0 0 0,0 0 0 0 0,-1 0 0 0 0,1 0 0 0 0,-1 1 0 0 0,1-1 0 0 0,0 2 0 0 0,9 35-57 0 0,-9-32 51 0 0,8 39-58 0 0,82 301 45 0 0,-83-323 52 0 0,17 51 191 0 0,66 132 1 0 0,-90-205-202 0 0,-1 0 0 0 0,0 0 0 0 0,1 0 0 0 0,-1 0 0 0 0,1 0-1 0 0,-1 0 1 0 0,1 0 0 0 0,0 0 0 0 0,-1 0 0 0 0,1-1 0 0 0,0 1 0 0 0,0 0 0 0 0,0 0-1 0 0,-1-1 1 0 0,1 1 0 0 0,0-1 0 0 0,0 1 0 0 0,0-1 0 0 0,0 1 0 0 0,0-1 0 0 0,0 1-1 0 0,0-1 1 0 0,1 0 0 0 0,-1 0-31 0 0,0 0 1 0 0,0-1-1 0 0,0 1 0 0 0,0 0 1 0 0,-1-1-1 0 0,1 1 0 0 0,0-1 0 0 0,0 0 1 0 0,-1 1-1 0 0,1-1 0 0 0,-1 0 0 0 0,1 1 1 0 0,0-1-1 0 0,-1 0 0 0 0,1 0 1 0 0,-1 1-1 0 0,1-1 0 0 0,-1 0 0 0 0,0 0 1 0 0,1-1-1 0 0,2-5-426 0 0,-1 0-1 0 0,0 0 1 0 0,-1-1 0 0 0,1 1 0 0 0,-1-10-1 0 0,-1-30-2132 0 0,-2 18 957 0 0</inkml:trace>
  <inkml:trace contextRef="#ctx0" brushRef="#br0" timeOffset="6771.87">7466 608 40 0 0,'-10'-30'221'0'0,"8"24"-126"0"0,0 0 0 0 0,0-1 0 0 0,0 1 0 0 0,1 0 0 0 0,0-1 0 0 0,0 1 0 0 0,0-1 0 0 0,2-11 0 0 0,0 5 332 0 0,0 1 0 0 0,2-1 0 0 0,-1 1-1 0 0,8-20 1 0 0,-5 13 539 0 0,-1 8 695 0 0,-3 11-1618 0 0,-1 1 0 0 0,1 0 0 0 0,0 0 0 0 0,0 0 0 0 0,0-1 0 0 0,-1 1 0 0 0,1 0 0 0 0,0 0 0 0 0,-1 0 0 0 0,1 0 0 0 0,-1 0-1 0 0,1 0 1 0 0,-1 0 0 0 0,1 2 0 0 0,9 20 44 0 0,-2 0 0 0 0,0 0-1 0 0,6 35 1 0 0,7 75-127 0 0,-14-79 59 0 0,5 24-40 0 0,85 698 174 0 0,-81-427 306 0 0,-8-293-265 0 0,-3-23 2043 0 0,6-46-1688 0 0,-8 8-485 0 0,0-1 1 0 0,0 0-1 0 0,-1 0 0 0 0,0 0 0 0 0,0 0 0 0 0,-1-1 1 0 0,2-10-1 0 0,1-3-16 0 0,6-16-20 0 0,1 0 1 0 0,1 1-1 0 0,2 0 1 0 0,2 1-1 0 0,1 1 1 0 0,26-38-1 0 0,-29 51-55 0 0,0 0 0 0 0,2 1 1 0 0,0 1-1 0 0,1 0 0 0 0,1 2 0 0 0,1 0 0 0 0,0 0 0 0 0,1 2 0 0 0,0 1 1 0 0,35-17-1 0 0,-49 27-6 0 0,0 0 1 0 0,1 1 0 0 0,0 0 0 0 0,-1 1 0 0 0,1-1-1 0 0,0 1 1 0 0,0 0 0 0 0,0 1 0 0 0,0 0-1 0 0,0 0 1 0 0,-1 0 0 0 0,1 1 0 0 0,0 0 0 0 0,0 0-1 0 0,0 1 1 0 0,-1 0 0 0 0,1 0 0 0 0,-1 1 0 0 0,1 0-1 0 0,5 3 1 0 0,-5-2 9 0 0,0 1 0 0 0,0 0 0 0 0,-1 0 0 0 0,1 1 0 0 0,-1 0 0 0 0,-1 0 0 0 0,1 0 0 0 0,-1 1 0 0 0,0 0 0 0 0,-1 0 0 0 0,1 0 0 0 0,-1 0 0 0 0,-1 1 0 0 0,0-1 0 0 0,0 1-1 0 0,3 12 1 0 0,-5-14 20 0 0,0 1 0 0 0,-1-1 1 0 0,1 1-1 0 0,-1-1 0 0 0,-1 1 0 0 0,0-1 0 0 0,1 1 0 0 0,-2-1 0 0 0,1 0 0 0 0,-1 1 0 0 0,0-1 0 0 0,0 0 0 0 0,-1 0 0 0 0,0 0 0 0 0,0 0 0 0 0,0-1 0 0 0,-6 7 0 0 0,-2 4 42 0 0,-2 0 0 0 0,0-2 0 0 0,0 1 0 0 0,-24 17 0 0 0,-79 58 139 0 0,97-77-303 0 0,0-1-1 0 0,-1 0 1 0 0,-1-2-1 0 0,-30 11 0 0 0,36-17-558 0 0,0-3-881 0 0</inkml:trace>
  <inkml:trace contextRef="#ctx0" brushRef="#br0" timeOffset="7014.269">8816 1447 10842 0 0,'3'6'247'0'0,"0"-1"-1"0"0,0 0 0 0 0,0 1 1 0 0,-1 0-1 0 0,0-1 1 0 0,0 1-1 0 0,-1 0 0 0 0,0 0 1 0 0,0 0-1 0 0,0 0 1 0 0,0 0-1 0 0,-1 1 0 0 0,-1 10 1 0 0,-1 7 216 0 0,-2-1 0 0 0,-7 27 0 0 0,7-36-820 0 0,-1 1 0 0 0,-1 0-1 0 0,0-1 1 0 0,-1-1 0 0 0,0 1 0 0 0,-1-1 0 0 0,-14 17 0 0 0,-3 1-1699 0 0,-48 45-1 0 0,43-49-637 0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28:43.366"/>
    </inkml:context>
    <inkml:brush xml:id="br0">
      <inkml:brushProperty name="width" value="0.035" units="cm"/>
      <inkml:brushProperty name="height" value="0.035" units="cm"/>
    </inkml:brush>
  </inkml:definitions>
  <inkml:trace contextRef="#ctx0" brushRef="#br0">10016 419 2929 0 0,'-4'-34'1329'0'0,"0"-6"-550"0"0,4 37-758 0 0,0 1 1 0 0,0-1-1 0 0,0 1 1 0 0,0-1-1 0 0,1 1 1 0 0,-1-1-1 0 0,1 1 1 0 0,-1-1-1 0 0,1 1 1 0 0,0-1-1 0 0,2-3 0 0 0,-2 5-14 0 0,-1-1 0 0 0,1 0 0 0 0,-1 0-1 0 0,1 1 1 0 0,-1-1 0 0 0,0 0 0 0 0,0 0 0 0 0,0 0-1 0 0,0 0 1 0 0,0 1 0 0 0,0-1 0 0 0,-1 0-1 0 0,1 0 1 0 0,0 0 0 0 0,-1 1 0 0 0,0-1-1 0 0,1 0 1 0 0,-1 0 0 0 0,0 1 0 0 0,0-1-1 0 0,0 1 1 0 0,0-1 0 0 0,0 1 0 0 0,0-1-1 0 0,0 1 1 0 0,-1-1 0 0 0,-1-1 0 0 0,-4-4 3 0 0,0 0 0 0 0,-1 0 1 0 0,-14-9-1 0 0,-4-1 44 0 0,-2 2 1 0 0,0 2-1 0 0,0 0 0 0 0,-1 2 1 0 0,-1 1-1 0 0,-31-7 0 0 0,28 9 37 0 0,-11-4 151 0 0,-76-10 0 0 0,-52 12-29 0 0,-261 18 1 0 0,-588 66 289 0 0,451 3-322 0 0,388-48-125 0 0,-52 10-27 0 0,-86 19-32 0 0,8-2 142 0 0,-454 109-82 0 0,10 41-83 0 0,410-116 17 0 0,84-25 41 0 0,-340 110-11 0 0,429-126-25 0 0,-140 45-12 0 0,-120 45 77 0 0,246-83-94 0 0,-303 122-28 0 0,289-104 67 0 0,-37 18 0 0 0,-177 81 58 0 0,349-148-54 0 0,2 2 1 0 0,-104 61 0 0 0,151-78-38 0 0,-173 109 119 0 0,159-96-62 0 0,1 0-1 0 0,1 2 1 0 0,-49 55 0 0 0,15-1-60 0 0,3 3 0 0 0,3 2 0 0 0,-51 104 0 0 0,52-51-128 0 0,35-82 181 0 0,9-19-70 0 0,1 0 0 0 0,2 0-1 0 0,-8 67 1 0 0,3 114-83 0 0,11-142 98 0 0,3-6 1 0 0,15 116 0 0 0,-7-109 9 0 0,-5-42 4 0 0,4 47 9 0 0,4 0-1 0 0,27 101 1 0 0,14-1-108 0 0,111 367 80 0 0,13 14 85 0 0,99 167 43 0 0,-226-614-68 0 0,179 367 173 0 0,-192-425-143 0 0,82 103-1 0 0,60 39 86 0 0,-148-168-131 0 0,211 202 157 0 0,16-19-90 0 0,-125-102-10 0 0,163 123-35 0 0,107 45 60 0 0,-262-192-39 0 0,220 100 0 0 0,-211-122 86 0 0,242 70-1 0 0,-274-105-73 0 0,0-6 0 0 0,184 16 0 0 0,245-26 39 0 0,-312-26-8 0 0,-1-9 1 0 0,360-80-1 0 0,-125-3-92 0 0,519-124 187 0 0,-203-3-92 0 0,-680 196-97 0 0,563-196-53 0 0,-451 144 8 0 0,211-115 1 0 0,144-136-318 0 0,-299 118 295 0 0,-140 107 49 0 0,-59 53 85 0 0,-3-4-1 0 0,-3-2 0 0 0,68-85 1 0 0,-17 1 86 0 0,67-87 25 0 0,-18-14 30 0 0,-109 152-197 0 0,290-505 69 0 0,-302 515-88 0 0,-4-2 0 0 0,35-108 0 0 0,36-197-33 0 0,8-302 390 0 0,-112 590-199 0 0,-4 0 0 0 0,-11-126 1 0 0,-54-210 245 0 0,19 252-417 0 0,-90-260 0 0 0,92 346 39 0 0,-3 2 1 0 0,-102-176 0 0 0,-260-349 231 0 0,385 599-253 0 0,-353-445 78 0 0,345 441-106 0 0,-27-29-17 0 0,-2 2 0 0 0,-3 2 1 0 0,-125-93-1 0 0,-64-13-41 0 0,191 131 4 0 0,-2 2-1 0 0,-90-33 1 0 0,75 40-44 0 0,0 3 0 0 0,-2 3 0 0 0,0 4 0 0 0,0 2 0 0 0,-1 5 0 0 0,-1 2 1 0 0,-135 10-1 0 0,82 9-1493 0 0,2 5 1 0 0,-149 42-1 0 0,160-29-505 0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28:58.517"/>
    </inkml:context>
    <inkml:brush xml:id="br0">
      <inkml:brushProperty name="width" value="0.035" units="cm"/>
      <inkml:brushProperty name="height" value="0.035" units="cm"/>
    </inkml:brush>
  </inkml:definitions>
  <inkml:trace contextRef="#ctx0" brushRef="#br0">1630 1595 4745 0 0,'1'-12'1687'0'0,"-1"9"-1613"0"0,1 1 1 0 0,-1 0 0 0 0,0 0-1 0 0,0 0 1 0 0,1 0 0 0 0,-1-1-1 0 0,1 1 1 0 0,0 0-1 0 0,-1 0 1 0 0,1 0 0 0 0,0 0-1 0 0,0 0 1 0 0,1 0 0 0 0,-1 1-1 0 0,0-1 1 0 0,1 0 0 0 0,-1 1-1 0 0,1-1 1 0 0,-1 0 0 0 0,1 1-1 0 0,0 0 1 0 0,-1-1-1 0 0,1 1 1 0 0,3-1 0 0 0,43-23-222 0 0,97-36 1 0 0,-22 12 175 0 0,-86 30-9 0 0,-25 12-24 0 0,0 1 0 0 0,1 0 0 0 0,0 1 0 0 0,0 0 0 0 0,0 1 0 0 0,16-3 0 0 0,-29 7 4 0 0,0 0 1 0 0,0 0-1 0 0,0 0 1 0 0,0 0 0 0 0,0 0-1 0 0,0 0 1 0 0,0 0-1 0 0,0 0 1 0 0,1 0 0 0 0,-1 0-1 0 0,0 0 1 0 0,0 0-1 0 0,0 0 1 0 0,0 0-1 0 0,0 0 1 0 0,0 0 0 0 0,0 0-1 0 0,0 0 1 0 0,1 0-1 0 0,-1 0 1 0 0,0 0-1 0 0,0 0 1 0 0,0 0 0 0 0,0 0-1 0 0,0 0 1 0 0,0 0-1 0 0,0 0 1 0 0,0 0 0 0 0,0 0-1 0 0,0 0 1 0 0,1 0-1 0 0,-1 0 1 0 0,0 0-1 0 0,0 1 1 0 0,0-1 0 0 0,0 0-1 0 0,0 0 1 0 0,0 0-1 0 0,0 0 1 0 0,0 0-1 0 0,0 0 1 0 0,0 0 0 0 0,0 0-1 0 0,0 1 1 0 0,0-1-1 0 0,0 0 1 0 0,0 0 0 0 0,0 0-1 0 0,0 0 1 0 0,0 0-1 0 0,0 0 1 0 0,0 0-1 0 0,0 0 1 0 0,0 0 0 0 0,0 1-1 0 0,0-1 1 0 0,0 0-1 0 0,0 0 1 0 0,0 0-1 0 0,0 0 1 0 0,0 0 0 0 0,0 0-1 0 0,-1 0 1 0 0,1 0-1 0 0,-7 10 43 0 0,-13 8-43 0 0,-82 71-32 0 0,23-19-38 0 0,68-63 88 0 0,8-6-11 0 0,1 1 0 0 0,-1-1 1 0 0,1 1-1 0 0,0-1 0 0 0,0 1 0 0 0,0 0 1 0 0,0 0-1 0 0,0 0 0 0 0,0 0 0 0 0,-2 4 1 0 0,3-6 109 0 0,20-10-65 0 0,46-49-26 0 0,-48 42-68 0 0,1 0 1 0 0,31-22-1 0 0,80-56 84 0 0,-124 91-53 0 0,-2 3 20 0 0,-1 0-1 0 0,0 0 1 0 0,0 0-1 0 0,0-1 1 0 0,-1 1-1 0 0,1 0 1 0 0,0-1-1 0 0,0 0 1 0 0,-1 1-1 0 0,1-1 1 0 0,-1 0-1 0 0,1 0 1 0 0,-1 0-1 0 0,0 0 1 0 0,2-4-1 0 0,-19 10 20 0 0,2 1-28 0 0,1 0 0 0 0,0 1 0 0 0,0 1 0 0 0,-20 13 0 0 0,-44 37 5 0 0,62-45 31 0 0,-161 140 175 0 0,175-152-298 0 0,-10 10 436 0 0,11-10-430 0 0,0 1 0 0 0,-1-1 1 0 0,1 0-1 0 0,0 0 1 0 0,0 1-1 0 0,0-1 0 0 0,-1 0 1 0 0,1 0-1 0 0,0 1 0 0 0,0-1 1 0 0,0 0-1 0 0,-1 1 0 0 0,1-1 1 0 0,0 0-1 0 0,0 1 0 0 0,0-1 1 0 0,0 0-1 0 0,0 1 0 0 0,0-1 1 0 0,0 0-1 0 0,0 1 0 0 0,0-1 1 0 0,0 0-1 0 0,0 1 1 0 0,0-1-1 0 0,0 0 0 0 0,0 1 1 0 0,0-1-1 0 0,0 0 0 0 0,0 1 1 0 0,1-1-1 0 0,-1 0 0 0 0,0 1 1 0 0</inkml:trace>
  <inkml:trace contextRef="#ctx0" brushRef="#br0" timeOffset="2837.9">25 389 3177 0 0,'-4'-6'479'0'0,"0"-1"0"0"0,1 0 0 0 0,0 0 1 0 0,0 0-1 0 0,1 0 0 0 0,-3-9 0 0 0,5 14-413 0 0,0 0 0 0 0,0 0-1 0 0,-1 0 1 0 0,1 0-1 0 0,0 0 1 0 0,1 0 0 0 0,-1 1-1 0 0,0-1 1 0 0,1 0-1 0 0,-1 0 1 0 0,1 0 0 0 0,-1 0-1 0 0,1 0 1 0 0,0 1-1 0 0,0-1 1 0 0,0 0 0 0 0,0 1-1 0 0,0-1 1 0 0,0 0-1 0 0,0 1 1 0 0,0 0 0 0 0,1-1-1 0 0,-1 1 1 0 0,1 0-1 0 0,-1-1 1 0 0,1 1 0 0 0,-1 0-1 0 0,3-1 1 0 0,3-4 139 0 0,-6 5-161 0 0,0 1 1 0 0,1-1-1 0 0,-1 0 1 0 0,0 0-1 0 0,0 0 1 0 0,1 1-1 0 0,-1-1 0 0 0,0 0 1 0 0,1 1-1 0 0,-1 0 1 0 0,1-1-1 0 0,-1 1 1 0 0,0 0-1 0 0,1-1 1 0 0,-1 1-1 0 0,1 0 0 0 0,-1 0 1 0 0,1 0-1 0 0,-1 0 1 0 0,1 1-1 0 0,1-1 1 0 0,1 1-1 0 0,0 0 1 0 0,-1 0 0 0 0,1 0-1 0 0,0 1 1 0 0,-1-1-1 0 0,1 1 1 0 0,-1 0 0 0 0,0 0-1 0 0,0 0 1 0 0,1 1-1 0 0,-1-1 1 0 0,-1 1 0 0 0,1-1-1 0 0,0 1 1 0 0,-1 0-1 0 0,1 0 1 0 0,2 5 0 0 0,23 32 71 0 0,-2 2 1 0 0,36 79 0 0 0,-55-107-109 0 0,64 157 371 0 0,-35-77 68 0 0,-32-88-506 0 0,0 1 1 0 0,0-1-1 0 0,1 0 1 0 0,0 0-1 0 0,9 8 0 0 0,12 14-3265 0 0,-21-19 1565 0 0</inkml:trace>
  <inkml:trace contextRef="#ctx0" brushRef="#br0" timeOffset="3522.68">1748 265 4401 0 0,'-1'-10'422'0'0,"0"7"-384"0"0,0 0-1 0 0,1 0 0 0 0,-1-1 1 0 0,1 1-1 0 0,0 0 0 0 0,0 0 0 0 0,0-1 1 0 0,1 1-1 0 0,-1 0 0 0 0,1 0 1 0 0,-1 0-1 0 0,1 0 0 0 0,0-1 0 0 0,0 1 1 0 0,1 0-1 0 0,-1 1 0 0 0,0-1 1 0 0,4-5-1 0 0,10-10 169 0 0,1 0 1 0 0,0 2-1 0 0,1 0 1 0 0,0 1-1 0 0,22-14 1 0 0,-2 0 156 0 0,13-7-70 0 0,-48 34-293 0 0,1 1 0 0 0,0-1 1 0 0,0 1-1 0 0,0-1 0 0 0,0 1 0 0 0,0 0 1 0 0,0 0-1 0 0,1 0 0 0 0,-1 0 0 0 0,0 1 0 0 0,0 0 1 0 0,1-1-1 0 0,-1 1 0 0 0,0 0 0 0 0,0 0 1 0 0,5 1-1 0 0,-7 0-5 0 0,1 0-1 0 0,0 0 1 0 0,0 1-1 0 0,-1-1 1 0 0,1 0-1 0 0,0 1 1 0 0,-1-1 0 0 0,1 0-1 0 0,-1 1 1 0 0,0 0-1 0 0,0-1 1 0 0,1 1-1 0 0,-1 0 1 0 0,0 0 0 0 0,0 0-1 0 0,-1 0 1 0 0,1 0-1 0 0,0 0 1 0 0,-1 0 0 0 0,1 0-1 0 0,-1 0 1 0 0,1 0-1 0 0,-1 0 1 0 0,0 3-1 0 0,0 7 64 0 0,1 0-1 0 0,-4 23 0 0 0,2-31-30 0 0,-4 30 125 0 0,-2 29 209 0 0,7-58-320 0 0,0 1-1 0 0,0 0 0 0 0,0-1 0 0 0,1 1 1 0 0,0 0-1 0 0,0-1 0 0 0,1 1 1 0 0,2 7-1 0 0,-3-11-15 0 0,1 0-1 0 0,-1 0 1 0 0,0-1 0 0 0,1 1 0 0 0,-1 0 0 0 0,1-1-1 0 0,-1 1 1 0 0,1-1 0 0 0,0 1 0 0 0,0-1-1 0 0,0 0 1 0 0,0 0 0 0 0,0 0 0 0 0,0 0 0 0 0,0 0-1 0 0,0 0 1 0 0,0 0 0 0 0,0-1 0 0 0,1 1 0 0 0,-1-1-1 0 0,0 1 1 0 0,0-1 0 0 0,0 0 0 0 0,1 0 0 0 0,-1 0-1 0 0,3-1 1 0 0,7 0 121 0 0,1-1 0 0 0,-1 0 0 0 0,17-5 0 0 0,-21 5-87 0 0,31-11 182 0 0,63-29 0 0 0,-6 2-196 0 0,-60 25-199 0 0,-15 7 193 0 0,35-11-1 0 0,-51 18-103 0 0,1-1 0 0 0,0 1-1 0 0,0 1 1 0 0,0-1 0 0 0,0 1 0 0 0,0 0-1 0 0,0 0 1 0 0,0 1 0 0 0,0 0-1 0 0,11 2 1 0 0,-14-1-186 0 0,-1-1 0 0 0,1 1 0 0 0,0-1 0 0 0,-1 1 0 0 0,0 0 0 0 0,1 0 1 0 0,-1 0-1 0 0,0 0 0 0 0,0 1 0 0 0,0-1 0 0 0,0 0 0 0 0,2 5 0 0 0,2 4-1364 0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29:04.806"/>
    </inkml:context>
    <inkml:brush xml:id="br0">
      <inkml:brushProperty name="width" value="0.035" units="cm"/>
      <inkml:brushProperty name="height" value="0.035" units="cm"/>
    </inkml:brush>
  </inkml:definitions>
  <inkml:trace contextRef="#ctx0" brushRef="#br0">48 363 4137 0 0,'-5'-5'288'0'0,"1"1"1"0"0,0-1-1 0 0,0-1 1 0 0,0 1-1 0 0,0 0 1 0 0,1-1-1 0 0,0 0 1 0 0,0 1-1 0 0,0-1 1 0 0,1 0-1 0 0,0-1 1 0 0,0 1-1 0 0,1 0 1 0 0,0-1-1 0 0,0 1 0 0 0,0-9 1 0 0,1 8-179 0 0,1 0 0 0 0,0 0 0 0 0,0 0-1 0 0,0 0 1 0 0,1 0 0 0 0,0 0 0 0 0,1 1 0 0 0,0-1 0 0 0,0 1 0 0 0,0-1-1 0 0,1 1 1 0 0,-1 0 0 0 0,1 1 0 0 0,9-10 0 0 0,1 0-33 0 0,2 1-1 0 0,0 0 1 0 0,0 1-1 0 0,1 1 1 0 0,0 1-1 0 0,1 1 1 0 0,1 0 0 0 0,-1 1-1 0 0,1 1 1 0 0,1 1-1 0 0,0 0 1 0 0,0 2 0 0 0,0 0-1 0 0,0 1 1 0 0,1 2-1 0 0,0 0 1 0 0,-1 1 0 0 0,1 0-1 0 0,0 2 1 0 0,40 7-1 0 0,-53-6-83 0 0,1 0-1 0 0,-1 1 0 0 0,0 0 0 0 0,0 0 0 0 0,13 8 1 0 0,-18-9 5 0 0,0 0 0 0 0,-1 0 0 0 0,1 0 0 0 0,-1 0 0 0 0,1 0 0 0 0,-1 0 0 0 0,0 1 0 0 0,0-1 0 0 0,0 1 0 0 0,0 0 0 0 0,0 0 0 0 0,-1-1 0 0 0,1 1 0 0 0,-1 0 0 0 0,0 0 0 0 0,1 0 0 0 0,-1 1 0 0 0,0 3 0 0 0,0 5-7 0 0,-1 0-1 0 0,0 0 0 0 0,-1 0 0 0 0,0 0 1 0 0,-1 0-1 0 0,0 0 0 0 0,-1-1 1 0 0,0 1-1 0 0,-7 15 0 0 0,-8 13 4 0 0,-28 47-1 0 0,26-52 9 0 0,-143 244-8 0 0,151-257 63 0 0,1 0 1 0 0,1 1-1 0 0,-12 38 1 0 0,19-52-36 0 0,1-1-1 0 0,1 0 1 0 0,-1 1 0 0 0,1-1 0 0 0,0 1-1 0 0,1-1 1 0 0,0 1 0 0 0,1 0 0 0 0,-1-1-1 0 0,2 1 1 0 0,-1-1 0 0 0,1 0 0 0 0,6 16-1 0 0,-6-21 12 0 0,0 1 0 0 0,0-1-1 0 0,0 0 1 0 0,1 0 0 0 0,-1 0-1 0 0,1-1 1 0 0,0 1-1 0 0,0 0 1 0 0,0-1 0 0 0,0 0-1 0 0,0 0 1 0 0,0 0 0 0 0,1 0-1 0 0,-1 0 1 0 0,1-1 0 0 0,-1 1-1 0 0,1-1 1 0 0,0 0-1 0 0,-1 0 1 0 0,1-1 0 0 0,0 1-1 0 0,0-1 1 0 0,0 1 0 0 0,4-2-1 0 0,6 1 62 0 0,0 0 0 0 0,0-2-1 0 0,0 0 1 0 0,0 0-1 0 0,16-6 1 0 0,49-18 159 0 0,105-51-1 0 0,68-51-218 0 0,-228 115-2 0 0,17-9-81 0 0,-15 7-189 0 0,0 1 0 0 0,44-16 0 0 0,-62 27-230 0 0,-1 1 1 0 0,1 0 0 0 0,-1 0-1 0 0,1 1 1 0 0,0 0 0 0 0,0 1-1 0 0,0-1 1 0 0,0 1-1 0 0,-1 1 1 0 0,1 0 0 0 0,0 0-1 0 0,0 0 1 0 0,-1 1 0 0 0,13 4-1 0 0,-5 1-1547 0 0</inkml:trace>
  <inkml:trace contextRef="#ctx0" brushRef="#br0" timeOffset="677.92">1903 822 9386 0 0,'1'-12'939'0'0,"2"10"694"0"0,7 15-752 0 0,-9-9-829 0 0,-1-1 1 0 0,0 1 0 0 0,0-1 0 0 0,0 0 0 0 0,0 1-1 0 0,0-1 1 0 0,-1 0 0 0 0,1 1 0 0 0,-1-1-1 0 0,-2 6 1 0 0,0 2 14 0 0,-7 42 66 0 0,-3-2 1 0 0,-22 62-1 0 0,-49 94-85 0 0,-65 91 27 0 0,54-114-540 0 0,46-88-1308 0 0,26-48-356 0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28:49.083"/>
    </inkml:context>
    <inkml:brush xml:id="br0">
      <inkml:brushProperty name="width" value="0.035" units="cm"/>
      <inkml:brushProperty name="height" value="0.035" units="cm"/>
    </inkml:brush>
  </inkml:definitions>
  <inkml:trace contextRef="#ctx0" brushRef="#br0">547 845 3169 0 0,'0'-7'1040'0'0,"2"-54"2556"0"0,-1 56-3534 0 0,-1 0 0 0 0,1 1 0 0 0,0-1 0 0 0,0 1 0 0 0,1-1 0 0 0,0 1 0 0 0,-1-1 0 0 0,1 1 0 0 0,1 0 0 0 0,3-6 0 0 0,-5 9-39 0 0,0 0-1 0 0,0 0 0 0 0,0 0 1 0 0,0 1-1 0 0,0-1 1 0 0,0 0-1 0 0,0 1 0 0 0,0-1 1 0 0,1 1-1 0 0,-1-1 1 0 0,0 1-1 0 0,0 0 1 0 0,1-1-1 0 0,-1 1 0 0 0,0 0 1 0 0,0 0-1 0 0,1 0 1 0 0,-1 0-1 0 0,0 0 0 0 0,1 0 1 0 0,-1 0-1 0 0,0 1 1 0 0,1-1-1 0 0,-1 0 1 0 0,0 1-1 0 0,0-1 0 0 0,0 1 1 0 0,1-1-1 0 0,-1 1 1 0 0,0 0-1 0 0,2 1 0 0 0,3 1 43 0 0,0 2 1 0 0,0-1-1 0 0,11 11 0 0 0,12 16-15 0 0,-1 2 0 0 0,33 52 0 0 0,-41-56-51 0 0,19 30 68 0 0,-3 2 0 0 0,36 81 0 0 0,38 138 372 0 0,-81-197-398 0 0,27 132 0 0 0,-39-85-3259 0 0,-16-102 1117 0 0</inkml:trace>
  <inkml:trace contextRef="#ctx0" brushRef="#br0" timeOffset="622.11">768 1480 9354 0 0,'-2'-2'80'0'0,"1"-1"0"0"0,0 1 0 0 0,1-1 0 0 0,-1 1-1 0 0,0-1 1 0 0,1 0 0 0 0,0 0 0 0 0,-1 1 0 0 0,1-1 0 0 0,0 0 0 0 0,1 1 0 0 0,-1-1-1 0 0,0 0 1 0 0,1 0 0 0 0,-1 1 0 0 0,1-1 0 0 0,0 0 0 0 0,0 1 0 0 0,0-1 0 0 0,2-2 0 0 0,0-3-104 0 0,1 1 0 0 0,1-1 1 0 0,-1 1-1 0 0,1 0 1 0 0,9-9-1 0 0,-3 6-14 0 0,1 1-1 0 0,0 0 1 0 0,0 1-1 0 0,1 0 1 0 0,17-7-1 0 0,9-6-4 0 0,47-34-84 0 0,-3-3 1 0 0,99-90 0 0 0,-135 111 34 0 0,-32 26 118 0 0,0-1-1 0 0,26-26 0 0 0,-40 37-17 0 0,0-1-1 0 0,0 0 1 0 0,1 0 0 0 0,-1 0-1 0 0,0 1 1 0 0,-1-1 0 0 0,1 0-1 0 0,0-1 1 0 0,0-2 0 0 0,-1 5-6 0 0,0-1 0 0 0,0 1 0 0 0,0 0 0 0 0,1 0-1 0 0,-1 0 1 0 0,0-1 0 0 0,0 1 0 0 0,0 0 0 0 0,0 0 0 0 0,0 0 0 0 0,0-1 0 0 0,-1 1 0 0 0,1 0 0 0 0,0 0 0 0 0,0 0 0 0 0,0-1 0 0 0,0 1 0 0 0,0 0 0 0 0,0 0-1 0 0,0 0 1 0 0,0-1 0 0 0,0 1 0 0 0,0 0 0 0 0,-1 0 0 0 0,1 0 0 0 0,0 0 0 0 0,0 0 0 0 0,0-1 0 0 0,0 1 0 0 0,-1 0 0 0 0,1 0 0 0 0,0 0 0 0 0,0 0-1 0 0,-1 0 1 0 0,-11 5 11 0 0,1 3-44 0 0,2 1-1 0 0,-1 0 1 0 0,1 0-1 0 0,1 1 1 0 0,0 0-1 0 0,-12 20 1 0 0,5-4-7 0 0,-22 50 0 0 0,22-36-11 0 0,0 0-1 0 0,-9 50 1 0 0,20-69 67 0 0,0 1 1 0 0,2 0-1 0 0,0 0 0 0 0,1 0 1 0 0,2 0-1 0 0,2 24 0 0 0,-2-39-9 0 0,1-1 0 0 0,-1 1-1 0 0,1 0 1 0 0,0-1 0 0 0,1 0 0 0 0,-1 1-1 0 0,1-1 1 0 0,0 0 0 0 0,6 7 0 0 0,-7-11 4 0 0,-1 0 0 0 0,0-1 1 0 0,1 1-1 0 0,-1 0 0 0 0,1-1 1 0 0,0 0-1 0 0,0 1 0 0 0,-1-1 1 0 0,1 0-1 0 0,0 0 0 0 0,0 0 1 0 0,0 0-1 0 0,0 0 1 0 0,0-1-1 0 0,1 1 0 0 0,-1 0 1 0 0,0-1-1 0 0,0 0 0 0 0,0 1 1 0 0,0-1-1 0 0,1 0 0 0 0,-1 0 1 0 0,0 0-1 0 0,0-1 0 0 0,0 1 1 0 0,1 0-1 0 0,-1-1 0 0 0,0 0 1 0 0,0 1-1 0 0,0-1 1 0 0,0 0-1 0 0,2-1 0 0 0,10-6 56 0 0,-1 0 0 0 0,0 0 1 0 0,0-1-1 0 0,-1-1 0 0 0,12-11 0 0 0,52-61-65 0 0,-71 77-13 0 0,12-16 51 0 0,-1 0 0 0 0,-1-1 0 0 0,-1-1 0 0 0,0 0 0 0 0,-2-1 1 0 0,-1 0-1 0 0,-1-1 0 0 0,-1 0 0 0 0,-1-1 0 0 0,-2 1 0 0 0,0-1 0 0 0,-2-1 1 0 0,0 1-1 0 0,-1-29 0 0 0,-3 54-53 0 0,-2 2 11 0 0,1 1 3 0 0,0-1 0 0 0,-1 1 1 0 0,1-1-1 0 0,0 1 1 0 0,0 0-1 0 0,0-1 1 0 0,0 1-1 0 0,1 0 0 0 0,-1 0 1 0 0,0-1-1 0 0,0 5 1 0 0,-1-2 6 0 0,-8 21-15 0 0,0 0 0 0 0,1 2 1 0 0,2-1-1 0 0,1 1 0 0 0,1 0 0 0 0,1 0 1 0 0,1 0-1 0 0,2 52 0 0 0,2-75 16 0 0,0 0 0 0 0,-1 0 0 0 0,1 0 0 0 0,1 0 0 0 0,-1-1 0 0 0,0 1 0 0 0,1 0 0 0 0,0-1 0 0 0,0 1 0 0 0,4 5 0 0 0,-5-8-6 0 0,0 0 0 0 0,0 0 0 0 0,0 0 0 0 0,0 0 0 0 0,0 0 0 0 0,0 0 0 0 0,0-1 0 0 0,0 1 0 0 0,0 0 1 0 0,0-1-1 0 0,0 1 0 0 0,0-1 0 0 0,1 1 0 0 0,-1-1 0 0 0,0 1 0 0 0,0-1 0 0 0,1 0 0 0 0,-1 0 0 0 0,0 1 0 0 0,1-1 0 0 0,-1 0 0 0 0,0 0 0 0 0,0 0 0 0 0,1-1 0 0 0,-1 1 0 0 0,0 0 0 0 0,1 0 0 0 0,-1-1 0 0 0,0 1 0 0 0,0-1 0 0 0,0 1 0 0 0,1-1 0 0 0,-1 1 0 0 0,0-1 0 0 0,0 0 0 0 0,2-1 0 0 0,5-5-562 0 0,-1 1 0 0 0,1-1 0 0 0,-1-1 0 0 0,0 0-1 0 0,-1 1 1 0 0,0-2 0 0 0,0 1 0 0 0,-1-1 0 0 0,0 0 0 0 0,5-13 0 0 0,0-2-1194 0 0</inkml:trace>
  <inkml:trace contextRef="#ctx0" brushRef="#br0" timeOffset="1091.129">1709 971 688 0 0,'-19'-189'3702'0'0,"1"34"-1599"0"0,15 104-1565 0 0,1 10 133 0 0,-1 0 0 0 0,-2 0-1 0 0,-21-77 1 0 0,26 117-315 0 0,7 38-365 0 0,2-1 0 0 0,2 0 0 0 0,22 53 0 0 0,-27-75 9 0 0,197 544 247 0 0,-147-418-12 0 0,-31-82-34 0 0,-24-54-178 0 0,1 0 0 0 0,0-1 0 0 0,0 1 0 0 0,0 0 0 0 0,0-1 0 0 0,1 0 0 0 0,0 1 0 0 0,-1-1 1 0 0,1 0-1 0 0,5 3 0 0 0,-7-5-1 0 0,0-1 0 0 0,0 1 0 0 0,0 0 0 0 0,0-1 0 0 0,0 1 0 0 0,1-1 0 0 0,-1 1 0 0 0,0-1 0 0 0,0 1 0 0 0,1-1 0 0 0,-1 0 0 0 0,0 0 0 0 0,1 0 0 0 0,-1 0 0 0 0,0 0 0 0 0,1 0 0 0 0,-1 0 0 0 0,0 0 0 0 0,1 0 0 0 0,-1-1 0 0 0,0 1 0 0 0,1 0 0 0 0,-1-1 0 0 0,0 1 0 0 0,0-1 0 0 0,0 0 0 0 0,0 1 0 0 0,1-1 0 0 0,-1 0 0 0 0,0 0 0 0 0,0 0 0 0 0,0 0 0 0 0,0 1 0 0 0,1-3 0 0 0,8-8 53 0 0,-1-1-1 0 0,0 0 0 0 0,-1 0 1 0 0,-1-1-1 0 0,0 0 1 0 0,0 0-1 0 0,5-18 0 0 0,2-13-71 0 0,8-45 0 0 0,-15 55-26 0 0,2 1 0 0 0,1 0-1 0 0,17-38 1 0 0,-24 65 0 0 0,0 0 0 0 0,1 1 0 0 0,-1-1 0 0 0,1 1 0 0 0,9-10 0 0 0,-12 14 11 0 0,0 0 0 0 0,-1 1 0 0 0,1-1 0 0 0,0 0 0 0 0,0 0 0 0 0,0 1 0 0 0,-1-1-1 0 0,1 0 1 0 0,0 1 0 0 0,0-1 0 0 0,0 1 0 0 0,0-1 0 0 0,0 1 0 0 0,0 0 0 0 0,0-1 0 0 0,0 1 0 0 0,1 0 0 0 0,-1 0 0 0 0,0-1 0 0 0,0 1-1 0 0,0 0 1 0 0,0 0 0 0 0,0 0 0 0 0,0 1 0 0 0,0-1 0 0 0,0 0 0 0 0,0 0 0 0 0,0 1 0 0 0,0-1 0 0 0,0 0 0 0 0,0 1 0 0 0,0-1 0 0 0,0 1 0 0 0,0-1-1 0 0,0 1 1 0 0,0 0 0 0 0,0-1 0 0 0,0 1 0 0 0,0 0 0 0 0,-1 0 0 0 0,1-1 0 0 0,0 1 0 0 0,0 2 0 0 0,6 8-46 0 0,-1 0 0 0 0,0 0 0 0 0,0 1 0 0 0,-2 0 0 0 0,1 0 0 0 0,4 25 0 0 0,7 77-19 0 0,-14-87 97 0 0,-1 0-1 0 0,-2 0 1 0 0,-1 0 0 0 0,0 0-1 0 0,-9 32 1 0 0,7-41 19 0 0,-1-1-1 0 0,-1 1 0 0 0,0-1 1 0 0,-1 0-1 0 0,-1-1 1 0 0,-1 1-1 0 0,-1-2 1 0 0,-16 23-1 0 0,22-33-15 0 0,-1 0 1 0 0,1 0-1 0 0,-1 0 0 0 0,-1-1 1 0 0,1 1-1 0 0,-1-1 0 0 0,1 0 1 0 0,-1-1-1 0 0,-8 4 0 0 0,12-6-83 0 0,-1 0 0 0 0,1 0 1 0 0,0-1-1 0 0,0 1 0 0 0,-1-1 0 0 0,1 0 0 0 0,0 1 0 0 0,0-1 0 0 0,-1 0 0 0 0,1 0 1 0 0,0-1-1 0 0,-1 1 0 0 0,1 0 0 0 0,0-1 0 0 0,0 1 0 0 0,-1-1 0 0 0,1 0 0 0 0,0 0 1 0 0,0 0-1 0 0,0 0 0 0 0,0 0 0 0 0,0 0 0 0 0,0-1 0 0 0,0 1 0 0 0,0 0 0 0 0,1-1 1 0 0,-1 0-1 0 0,1 1 0 0 0,-1-1 0 0 0,-1-2 0 0 0,-2-4-582 0 0,-1 0-1 0 0,1 0 1 0 0,0 0-1 0 0,-7-18 0 0 0,2-2-1073 0 0</inkml:trace>
  <inkml:trace contextRef="#ctx0" brushRef="#br0" timeOffset="1752.46">2160 298 1656 0 0,'18'-116'1250'0'0,"9"-47"2181"0"0,-27 161-3365 0 0,0 1 0 0 0,1 0 0 0 0,-1 0-1 0 0,0-1 1 0 0,1 1 0 0 0,-1 0 0 0 0,1 0-1 0 0,-1 0 1 0 0,1 0 0 0 0,0 0 0 0 0,0 0-1 0 0,-1 0 1 0 0,3-2 0 0 0,-3 3-44 0 0,0 0 1 0 0,1 0-1 0 0,-1 0 1 0 0,0-1-1 0 0,1 1 1 0 0,-1 0-1 0 0,1 0 1 0 0,-1 0-1 0 0,0 0 1 0 0,1 0-1 0 0,-1 0 1 0 0,0 0-1 0 0,1 0 0 0 0,-1 0 1 0 0,1 0-1 0 0,-1 0 1 0 0,0 0-1 0 0,1 0 1 0 0,-1 1-1 0 0,0-1 1 0 0,1 0-1 0 0,-1 0 1 0 0,0 0-1 0 0,1 0 1 0 0,-1 1-1 0 0,0-1 1 0 0,1 0-1 0 0,-1 1 1 0 0,4 3 55 0 0,-1-1 0 0 0,1 1 1 0 0,-1 1-1 0 0,-1-1 0 0 0,4 6 1 0 0,-4-7-93 0 0,29 56 7 0 0,-3 2 0 0 0,26 82 0 0 0,8 18 41 0 0,0-9 94 0 0,53 111 328 0 0,-108-250-419 0 0,0-1-1 0 0,1 0 1 0 0,0 0-1 0 0,1-1 1 0 0,1 0-1 0 0,-1-1 0 0 0,2 0 1 0 0,17 14-1 0 0,-22-20 9 0 0,1 0 0 0 0,-1 0 0 0 0,1 0 0 0 0,0-1 0 0 0,0 0 0 0 0,0-1 0 0 0,0 1-1 0 0,0-1 1 0 0,1-1 0 0 0,-1 1 0 0 0,1-1 0 0 0,-1-1 0 0 0,1 1 0 0 0,-1-1 0 0 0,1-1 0 0 0,-1 1 0 0 0,14-4-1 0 0,-8 1 1 0 0,0-1 0 0 0,0 0 0 0 0,-1-1 0 0 0,0-1 0 0 0,0 0 0 0 0,0-1 0 0 0,-1 0 0 0 0,0 0 0 0 0,0-1 0 0 0,-1-1 0 0 0,0 1 0 0 0,-1-2 0 0 0,0 0 0 0 0,0 0 0 0 0,-1 0 0 0 0,0-1 0 0 0,-1 0-1 0 0,0-1 1 0 0,7-15 0 0 0,0-4-24 0 0,0-1-1 0 0,-3 0 0 0 0,0 0 1 0 0,-2-1-1 0 0,-2-1 0 0 0,0 0 1 0 0,1-43-1 0 0,-6 40-2 0 0,-1-36 67 0 0,-1 66-69 0 0,-1 1 1 0 0,0-1-1 0 0,0 0 0 0 0,0 0 1 0 0,-1 1-1 0 0,0-1 0 0 0,-6-11 0 0 0,7 16-16 0 0,1 1 0 0 0,-1-1 0 0 0,0 1 0 0 0,0 0 0 0 0,0 0 0 0 0,0-1-1 0 0,0 1 1 0 0,0 0 0 0 0,0 0 0 0 0,-1 0 0 0 0,1 0 0 0 0,0 0 0 0 0,0 0 0 0 0,-1 1-1 0 0,1-1 1 0 0,-1 0 0 0 0,1 1 0 0 0,-1-1 0 0 0,1 1 0 0 0,-3-1 0 0 0,1 1-16 0 0,0 0-1 0 0,1 0 1 0 0,-1 0 0 0 0,0 0 0 0 0,1 1 0 0 0,-1-1 0 0 0,1 1 0 0 0,-1 0 0 0 0,1 0 0 0 0,-1 0 0 0 0,-2 1 0 0 0,-6 4-41 0 0,1 1 0 0 0,0 0 0 0 0,0 1 0 0 0,-9 9 0 0 0,-1 1 48 0 0,1 2-1 0 0,2 0 0 0 0,0 0 0 0 0,1 2 0 0 0,1 0 1 0 0,0 1-1 0 0,2 0 0 0 0,-17 44 0 0 0,28-64 36 0 0,1 0-1 0 0,0 1 0 0 0,0-1 0 0 0,1 1 0 0 0,-1-1 1 0 0,1 1-1 0 0,-1-1 0 0 0,1 1 0 0 0,0-1 0 0 0,1 1 1 0 0,-1 0-1 0 0,0-1 0 0 0,1 1 0 0 0,0-1 0 0 0,0 0 1 0 0,0 1-1 0 0,0-1 0 0 0,1 0 0 0 0,-1 1 0 0 0,1-1 1 0 0,3 5-1 0 0,-2-5-2 0 0,0 1 0 0 0,0-1 1 0 0,1 0-1 0 0,0 0 0 0 0,-1 0 1 0 0,1-1-1 0 0,0 1 0 0 0,0-1 1 0 0,1 0-1 0 0,-1 0 0 0 0,0 0 1 0 0,1-1-1 0 0,-1 1 0 0 0,1-1 1 0 0,-1 0-1 0 0,6 0 0 0 0,25 1 28 0 0,0-1 0 0 0,1-2 0 0 0,-1-2 1 0 0,64-13-1 0 0,23-1-128 0 0,39 0-430 0 0,138-10-3271 0 0,-227 23 1642 0 0,127-22 1 0 0,-169 20 1926 0 0,-1-2-1 0 0,0-1 1 0 0,0-1-1 0 0,0-1 1 0 0,-2-2-1 0 0,49-29 1 0 0,-66 35 505 0 0,0-1 1 0 0,0 0 0 0 0,-1-1 0 0 0,0 0-1 0 0,9-11 1 0 0,-18 19 657 0 0,-1 2-825 0 0,0 1-1 0 0,0-1 1 0 0,0 1 0 0 0,-1-1 0 0 0,1 1 0 0 0,0 0 0 0 0,1-1 0 0 0,-1 1 0 0 0,-1 2 0 0 0,2-4-129 0 0,-154 420 2417 0 0,79-226-3460 0 0,61-164-1255 0 0</inkml:trace>
  <inkml:trace contextRef="#ctx0" brushRef="#br0" timeOffset="22894">703 3865 5353 0 0,'-27'-22'4718'0'0,"22"19"-4711"0"0,1 1 0 0 0,-1 0 1 0 0,0 1-1 0 0,0-1 0 0 0,0 1 0 0 0,0 0 0 0 0,0 0 1 0 0,0 0-1 0 0,0 1 0 0 0,0-1 0 0 0,0 1 1 0 0,-10 2-1 0 0,-30 3 51 0 0,-82 21 0 0 0,71-12-27 0 0,16-5 172 0 0,0 2 0 0 0,0 2 1 0 0,-42 20-1 0 0,68-27-136 0 0,1 1 1 0 0,0 0-1 0 0,1 1 1 0 0,0 0-1 0 0,0 1 1 0 0,0 0 0 0 0,1 1-1 0 0,1 0 1 0 0,0 1-1 0 0,0 0 1 0 0,1 1-1 0 0,-10 16 1 0 0,17-24-56 0 0,0-1 0 0 0,0 0 1 0 0,1 1-1 0 0,-1-1 1 0 0,1 1-1 0 0,0 0 0 0 0,0 0 1 0 0,0-1-1 0 0,0 1 1 0 0,1 0-1 0 0,0 0 1 0 0,0 0-1 0 0,0-1 0 0 0,0 1 1 0 0,0 0-1 0 0,1 0 1 0 0,-1 0-1 0 0,1-1 0 0 0,0 1 1 0 0,1 0-1 0 0,-1-1 1 0 0,1 1-1 0 0,-1-1 0 0 0,1 1 1 0 0,0-1-1 0 0,0 0 1 0 0,0 0-1 0 0,1 0 1 0 0,-1 0-1 0 0,5 4 0 0 0,2 0 24 0 0,0 1 0 0 0,1-1 1 0 0,0-1-1 0 0,1 0 0 0 0,-1 0 0 0 0,1-1 0 0 0,0 0 0 0 0,19 5 0 0 0,69 18-17 0 0,80 28 70 0 0,-158-47-80 0 0,0 1 0 0 0,0 1 0 0 0,-1 0 0 0 0,-1 2 0 0 0,0 0 0 0 0,21 20 0 0 0,-13-7 14 0 0,-2 2 0 0 0,-2 0 0 0 0,0 1 0 0 0,-2 2 0 0 0,23 41 0 0 0,69 174 228 0 0,-91-188-175 0 0,-12-28-123 0 0,2 0 1 0 0,28 50-1 0 0,-28-67-1231 0 0,-12-13 1209 0 0,1 0 0 0 0,-1 0 0 0 0,0 1-1 0 0,1-1 1 0 0,-1 0 0 0 0,0 0 0 0 0,1 0 0 0 0,-1 0 0 0 0,0 0 0 0 0,1 0-1 0 0,-1 0 1 0 0,0 0 0 0 0,1-1 0 0 0,-1 1 0 0 0,0 0 0 0 0,1 0-1 0 0,-1 0 1 0 0,0 0 0 0 0,1 0 0 0 0,-1 0 0 0 0,0-1 0 0 0,1 1 0 0 0,-1 0-1 0 0,0 0 1 0 0,1-1 0 0 0,-1 1 0 0 0,0 0 0 0 0,0 0 0 0 0,1-1 0 0 0,-1 1-1 0 0,0 0 1 0 0,0-1 0 0 0,0 1 0 0 0,0 0 0 0 0,1-1 0 0 0,-1 1-1 0 0,0 0 1 0 0,0-1 0 0 0,0 1 0 0 0,0 0 0 0 0,0-1 0 0 0,0 1 0 0 0,4-10-1718 0 0</inkml:trace>
  <inkml:trace contextRef="#ctx0" brushRef="#br0" timeOffset="23159.93">693 4506 9082 0 0,'-13'-4'1399'0'0,"-21"-2"-1048"0"0,39 4-315 0 0,1 0 0 0 0,-1 0 0 0 0,1 0 0 0 0,-1 0 0 0 0,0-1 0 0 0,0 0 0 0 0,0 0 0 0 0,0 0 0 0 0,-1-1 0 0 0,1 0 0 0 0,5-5 0 0 0,18-14 32 0 0,330-183-551 0 0,-339 197-939 0 0,0 0 0 0 0,20-5 0 0 0,-23 10-616 0 0</inkml:trace>
  <inkml:trace contextRef="#ctx0" brushRef="#br0" timeOffset="23633.23">1511 3996 7474 0 0,'-11'6'-6'0'0,"0"-1"1"0"0,1 2 0 0 0,0 0 0 0 0,0 0 0 0 0,1 0-1 0 0,0 1 1 0 0,0 1 0 0 0,1 0 0 0 0,0 0-1 0 0,0 0 1 0 0,1 1 0 0 0,1 0 0 0 0,-1 0 0 0 0,-8 22-1 0 0,5-7-12 0 0,1-1 0 0 0,1 2 0 0 0,2-1 0 0 0,0 1 0 0 0,-4 49 0 0 0,9-56 82 0 0,-1 0 1 0 0,2 0-1 0 0,1 0 1 0 0,0 0-1 0 0,8 33 1 0 0,-9-51-62 0 0,0 1 1 0 0,1-1 0 0 0,-1 1 0 0 0,0-1 0 0 0,1 0 0 0 0,-1 1 0 0 0,1-1-1 0 0,0 0 1 0 0,-1 0 0 0 0,1 1 0 0 0,0-1 0 0 0,0 0 0 0 0,0 0-1 0 0,0 0 1 0 0,0 0 0 0 0,0 0 0 0 0,0 0 0 0 0,0 0 0 0 0,0 0 0 0 0,1-1-1 0 0,-1 1 1 0 0,2 1 0 0 0,-1-2 8 0 0,0 0 1 0 0,0 0-1 0 0,0 0 0 0 0,0 0 0 0 0,0 0 1 0 0,-1 0-1 0 0,1-1 0 0 0,0 1 0 0 0,0 0 1 0 0,0-1-1 0 0,-1 0 0 0 0,1 1 0 0 0,0-1 1 0 0,-1 0-1 0 0,3-1 0 0 0,5-4 48 0 0,0 0-1 0 0,-1-1 1 0 0,1 0 0 0 0,12-15-1 0 0,5-9-8 0 0,-1 0 0 0 0,-1-2 0 0 0,-2-1 0 0 0,27-56 0 0 0,-42 75-42 0 0,-2 0 1 0 0,0 0-1 0 0,-1 0 0 0 0,0-1 1 0 0,-1 0-1 0 0,-1 0 0 0 0,-1 0 1 0 0,0-17-1 0 0,-2 7 258 0 0,-1 1 0 0 0,0 0 0 0 0,-2-1 0 0 0,-10-30 0 0 0,14 55 263 0 0,10 19-278 0 0,0 9-121 0 0,66 179 300 0 0,-59-168-335 0 0,2 0-1 0 0,1-1 0 0 0,30 41 1 0 0,-45-71-219 0 0,0 0 1 0 0,1 0-1 0 0,0 0 1 0 0,0-1-1 0 0,0 1 1 0 0,1-2 0 0 0,0 1-1 0 0,0-1 1 0 0,1 0-1 0 0,-1 0 1 0 0,16 6-1 0 0,-21-11-12 0 0,-1 0 0 0 0,1 0-1 0 0,-1 0 1 0 0,1 1 0 0 0,-1-2 0 0 0,1 1 0 0 0,-1 0-1 0 0,1 0 1 0 0,-1 0 0 0 0,1-1 0 0 0,-1 1-1 0 0,1-1 1 0 0,-1 1 0 0 0,1-1 0 0 0,-1 1 0 0 0,0-1-1 0 0,1 0 1 0 0,-1 0 0 0 0,0 0 0 0 0,0 0-1 0 0,0 0 1 0 0,0 0 0 0 0,1 0 0 0 0,-2 0-1 0 0,1 0 1 0 0,0 0 0 0 0,0-1 0 0 0,0 1 0 0 0,1-2-1 0 0,6-11-1736 0 0</inkml:trace>
  <inkml:trace contextRef="#ctx0" brushRef="#br0" timeOffset="23842.17">1651 3292 8842 0 0,'-14'-23'906'0'0,"-30"-49"-404"0"0,38 63-460 0 0,-1 1 1 0 0,1 0-1 0 0,-1 1 1 0 0,0 0-1 0 0,-1 0 1 0 0,-10-7 0 0 0,18 14-37 0 0,0 0 1 0 0,-1-1 0 0 0,1 1 0 0 0,-1-1 0 0 0,1 1 0 0 0,-1 0-1 0 0,1-1 1 0 0,-1 1 0 0 0,1 0 0 0 0,-1-1 0 0 0,0 1 0 0 0,1 0-1 0 0,-1 0 1 0 0,1 0 0 0 0,-1 0 0 0 0,0 0 0 0 0,1-1 0 0 0,-1 1-1 0 0,0 0 1 0 0,1 0 0 0 0,-1 1 0 0 0,1-1 0 0 0,-1 0 0 0 0,0 0-1 0 0,0 1-6 0 0,1-1-1 0 0,0 1 1 0 0,0-1 0 0 0,-1 1-1 0 0,1-1 1 0 0,0 1-1 0 0,0 0 1 0 0,0-1-1 0 0,0 1 1 0 0,0-1-1 0 0,0 1 1 0 0,0 0-1 0 0,0-1 1 0 0,0 1-1 0 0,0-1 1 0 0,0 1-1 0 0,0 0 1 0 0,0-1-1 0 0,1 2 1 0 0,14 35-86 0 0,-14-34 112 0 0,25 51 18 0 0,2-2-1 0 0,3-1 1 0 0,2-1 0 0 0,72 84 0 0 0,-69-93-682 0 0,2-3 0 0 0,1-1 0 0 0,74 53 0 0 0,-69-60-1125 0 0</inkml:trace>
  <inkml:trace contextRef="#ctx0" brushRef="#br0" timeOffset="24409.99">2401 3140 10458 0 0,'-8'-5'129'0'0,"-1"1"-1"0"0,0 0 1 0 0,0 1 0 0 0,0 0-1 0 0,-1 1 1 0 0,-18-3-1 0 0,25 5-150 0 0,0 0 0 0 0,0 0-1 0 0,0 0 1 0 0,0 1 0 0 0,0-1-1 0 0,1 1 1 0 0,-1 0 0 0 0,0 0-1 0 0,0 0 1 0 0,0 0 0 0 0,0 1-1 0 0,1-1 1 0 0,-1 1 0 0 0,1-1-1 0 0,-1 1 1 0 0,1 0 0 0 0,0 0-1 0 0,0 0 1 0 0,-1 0 0 0 0,1 1 0 0 0,1-1-1 0 0,-1 0 1 0 0,0 1 0 0 0,1-1-1 0 0,-1 1 1 0 0,-1 4 0 0 0,-1 3-11 0 0,0 0-1 0 0,1 1 1 0 0,0-1 0 0 0,1 1 0 0 0,0-1 0 0 0,1 1 0 0 0,0 0 0 0 0,1-1 0 0 0,0 1 0 0 0,1 0 0 0 0,0 0-1 0 0,0-1 1 0 0,6 22 0 0 0,1-6 46 0 0,0 0 0 0 0,2 0-1 0 0,1-1 1 0 0,19 32 0 0 0,7 0 98 0 0,2-2-1 0 0,81 87 1 0 0,-112-133-113 0 0,32 40-49 0 0,-26-30-35 0 0,1-1-1 0 0,1-1 1 0 0,1 0 0 0 0,24 19 0 0 0,-40-36 90 0 0,-1 1 1 0 0,1-1-1 0 0,-1 1 1 0 0,1-1 0 0 0,-1 1-1 0 0,1-1 1 0 0,-1 1 0 0 0,1-1-1 0 0,0 0 1 0 0,-1 1 0 0 0,1-1-1 0 0,0 0 1 0 0,0 0 0 0 0,-1 1-1 0 0,1-1 1 0 0,0 0-1 0 0,-1 0 1 0 0,1 0 0 0 0,0 0-1 0 0,0 0 1 0 0,-1 0 0 0 0,1 0-1 0 0,0 0 1 0 0,-1 0 0 0 0,1 0-1 0 0,0-1 1 0 0,0 1 0 0 0,-1 0-1 0 0,1 0 1 0 0,0-1-1 0 0,-1 1 1 0 0,1 0 0 0 0,0-1-1 0 0,-1 1 1 0 0,1-1 0 0 0,-1 1-1 0 0,1-1 1 0 0,-1 1 0 0 0,1-1-1 0 0,-1 1 1 0 0,1-1 0 0 0,-1 1-1 0 0,1-1 1 0 0,-1 0-1 0 0,0 1 1 0 0,1-1 0 0 0,-1 0-1 0 0,0 1 1 0 0,0-1 0 0 0,1 0-1 0 0,-1 0 1 0 0,0 1 0 0 0,0-1-1 0 0,0 0 1 0 0,0 1-1 0 0,0-1 1 0 0,0-1 0 0 0,1-8 31 0 0,0 0 0 0 0,-1-1 0 0 0,-1-13 1 0 0,0 14-51 0 0,-8-141-1 0 0,-1-14 61 0 0,10 130-42 0 0,1 1-1 0 0,11-63 0 0 0,1 31-13 0 0,3 1-1 0 0,27-71 1 0 0,-43 135-55 0 0,4 15-120 0 0,-5 11 189 0 0,-2 312 368 0 0,4-314-249 0 0,1-1 1 0 0,1 0 0 0 0,1 1 0 0 0,12 34 0 0 0,-14-52-74 0 0,1 1 0 0 0,-1 0 0 0 0,2 0 0 0 0,-1-1 0 0 0,0 0 0 0 0,1 1 0 0 0,0-1 0 0 0,0-1 0 0 0,6 6 0 0 0,-7-7-5 0 0,1 0 0 0 0,0-1 0 0 0,-1 0 0 0 0,1 0 0 0 0,0 0 0 0 0,0 0 0 0 0,0 0 0 0 0,0-1 0 0 0,1 0-1 0 0,-1 0 1 0 0,0 0 0 0 0,1 0 0 0 0,-1-1 0 0 0,8 1 0 0 0,-3-2 12 0 0,0 0 0 0 0,1 0-1 0 0,-1-1 1 0 0,0 0 0 0 0,0-1-1 0 0,0 0 1 0 0,-1 0 0 0 0,1-1-1 0 0,-1 0 1 0 0,12-8 0 0 0,10-8 65 0 0,37-33 0 0 0,-42 32-121 0 0,33-29 43 0 0,-2-2 0 0 0,61-74 1 0 0,-108 116-62 0 0,120-130-589 0 0,-112 125 101 0 0,1 0 0 0 0,0 1 0 0 0,1 1 0 0 0,0 1 0 0 0,1 1 0 0 0,27-12 0 0 0,19-1-2425 0 0,-37 13 916 0 0</inkml:trace>
  <inkml:trace contextRef="#ctx0" brushRef="#br0" timeOffset="26769.96">3209 1764 3609 0 0,'10'-8'813'0'0,"0"0"0"0"0,0 1 0 0 0,1 0 0 0 0,0 0 0 0 0,17-7-1 0 0,-10 7-577 0 0,0 1 0 0 0,0 0 0 0 0,1 2-1 0 0,0 0 1 0 0,30-2 0 0 0,-1 4-359 0 0,0 3 1 0 0,1 1-1 0 0,48 10 1 0 0,-51-4 57 0 0,-1 1 1 0 0,0 3 0 0 0,60 23-1 0 0,-42-8 8 0 0,100 59 0 0 0,476 342 506 0 0,-593-392-358 0 0,-2 3-1 0 0,-2 1 0 0 0,-1 1 0 0 0,58 79 1 0 0,-72-81-77 0 0,-1 1 1 0 0,-3 1-1 0 0,-1 1 1 0 0,-2 2 0 0 0,-2 0-1 0 0,15 52 1 0 0,-19-38-47 0 0,-2 0-1 0 0,-2 1 1 0 0,-4 0 0 0 0,-1 0 0 0 0,-3 0-1 0 0,-3 0 1 0 0,-3 1 0 0 0,-2-1 0 0 0,-2-1-1 0 0,-4 1 1 0 0,-1-2 0 0 0,-35 91 0 0 0,-96 174 168 0 0,113-265-318 0 0,-3-2 0 0 0,-3-1 0 0 0,-60 69 1 0 0,40-60-733 0 0,-4-2-914 0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29:19.364"/>
    </inkml:context>
    <inkml:brush xml:id="br0">
      <inkml:brushProperty name="width" value="0.035" units="cm"/>
      <inkml:brushProperty name="height" value="0.035" units="cm"/>
    </inkml:brush>
  </inkml:definitions>
  <inkml:trace contextRef="#ctx0" brushRef="#br0">16039 746 3449 0 0,'-42'-14'2432'0'0,"-73"-15"0"0"0,-46 8-1397 0 0,-166 15-2253 0 0,250 7 1668 0 0,-809 46-731 0 0,2 54 96 0 0,-370 109 138 0 0,84 54 88 0 0,-264 120-31 0 0,1321-352-14 0 0,-320 90 242 0 0,-561 167 428 0 0,722-202-462 0 0,-377 125 224 0 0,8 25-251 0 0,581-213-160 0 0,-1310 557 150 0 0,987-410-204 0 0,-305 146-2 0 0,373-162 52 0 0,-339 179-10 0 0,430-209 66 0 0,-558 339 77 0 0,260-107-120 0 0,31 39-44 0 0,86 15-80 0 0,312-299 95 0 0,-154 240 0 0 0,209-291-9 0 0,-111 197-71 0 0,123-206 37 0 0,2 2 0 0 0,2 0 0 0 0,-15 62 0 0 0,19-44-27 0 0,4 1-1 0 0,3 0 0 0 0,3 0 0 0 0,3 1 0 0 0,5 79 0 0 0,3-104 49 0 0,2-1-1 0 0,3 0 1 0 0,1 0 0 0 0,3-1-1 0 0,1 0 1 0 0,3-1-1 0 0,1-1 1 0 0,42 75-1 0 0,-16-51 43 0 0,3-2 0 0 0,3-1-1 0 0,3-4 1 0 0,3-1 0 0 0,2-3 0 0 0,66 52-1 0 0,-27-35 23 0 0,3-4-1 0 0,4-4 1 0 0,150 74-1 0 0,297 101 75 0 0,-376-170-54 0 0,949 329 310 0 0,-774-313-200 0 0,2-15-1 0 0,613 46 0 0 0,-534-101 53 0 0,827-72-1 0 0,-399-55 162 0 0,-3-24-15 0 0,-232 35-97 0 0,1214-165 159 0 0,-950 163-182 0 0,-143 18-50 0 0,-4-31-130 0 0,-410 44 282 0 0,429-147 0 0 0,-114-29 401 0 0,-437 152-442 0 0,200-123 1 0 0,-131 45-107 0 0,328-265 1 0 0,-83-31-67 0 0,-433 379-100 0 0,279-292 221 0 0,-162 156-139 0 0,89-105-24 0 0,-198 213-93 0 0,103-132 26 0 0,-140 167 19 0 0,56-102 0 0 0,-51 64-48 0 0,-5-4-1 0 0,-5-1 0 0 0,38-134 1 0 0,-63 158 47 0 0,12-34-73 0 0,33-184 0 0 0,3-391-257 0 0,-81 472 92 0 0,-20 2-84 0 0,20 208 247 0 0,-57-278-357 0 0,41 228 279 0 0,2 14-50 0 0,-3 1 1 0 0,-46-100 0 0 0,-75-108-297 0 0,87 184 343 0 0,-2 3-1 0 0,-5 2 0 0 0,-72-75 1 0 0,-90-84-249 0 0,150 169 172 0 0,-101-76 1 0 0,100 92 84 0 0,-257-188-308 0 0,231 181 209 0 0,-194-89-1 0 0,122 68 44 0 0,-325-144-93 0 0,-24 55 92 0 0,-64 39 112 0 0,-8 45-343 0 0,376 72-1748 0 0,-270 15-1 0 0,301 12 530 0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29:36.888"/>
    </inkml:context>
    <inkml:brush xml:id="br0">
      <inkml:brushProperty name="width" value="0.035" units="cm"/>
      <inkml:brushProperty name="height" value="0.035" units="cm"/>
    </inkml:brush>
  </inkml:definitions>
  <inkml:trace contextRef="#ctx0" brushRef="#br0">28 673 3425 0 0,'-12'6'4303'0'0,"-3"1"-2841"0"0,15-7-985 0 0,2 0-238 0 0,25-11 31 0 0,0-1-1 0 0,-1-1 1 0 0,0-1-1 0 0,32-24 1 0 0,8-4-7 0 0,338-166 207 0 0,-176 95-332 0 0,-28 23-49 0 0,0 1 74 0 0,-180 78-85 0 0,0 2 0 0 0,1 0 0 0 0,31-9 0 0 0,-49 17-74 0 0,4-1 9 0 0,0 0 0 0 0,0 1-1 0 0,0 0 1 0 0,1 0 0 0 0,-1 0-1 0 0,0 1 1 0 0,14 1 0 0 0,-21-1-17 0 0,0 1 0 0 0,0-1 0 0 0,1 0 0 0 0,-1 0 0 0 0,0 1 1 0 0,0-1-1 0 0,0 0 0 0 0,0 0 0 0 0,1 1 0 0 0,-1-1 0 0 0,0 0 1 0 0,0 0-1 0 0,0 1 0 0 0,0-1 0 0 0,0 0 0 0 0,0 1 0 0 0,0-1 0 0 0,0 0 1 0 0,0 1-1 0 0,0-1 0 0 0,0 0 0 0 0,0 1 0 0 0,0-1 0 0 0,0 0 1 0 0,0 1-1 0 0,0-1 0 0 0,0 0 0 0 0,0 0 0 0 0,0 1 0 0 0,-1-1 0 0 0,1 0 1 0 0,0 1-1 0 0,-6 19-50 0 0,0 4-4728 0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29:43.103"/>
    </inkml:context>
    <inkml:brush xml:id="br0">
      <inkml:brushProperty name="width" value="0.035" units="cm"/>
      <inkml:brushProperty name="height" value="0.035" units="cm"/>
    </inkml:brush>
  </inkml:definitions>
  <inkml:trace contextRef="#ctx0" brushRef="#br0">16 259 2897 0 0,'-7'-6'2147'0'0,"6"5"-2082"0"0,0 1-1 0 0,1 0 0 0 0,-1-1 1 0 0,1 1-1 0 0,-1-1 1 0 0,1 1-1 0 0,-1-1 0 0 0,1 1 1 0 0,-1-1-1 0 0,1 1 0 0 0,0-1 1 0 0,-1 0-1 0 0,1 1 1 0 0,0-1-1 0 0,-1 1 0 0 0,1-1 1 0 0,0 0-1 0 0,0 1 0 0 0,-1-2 1 0 0,2 1-70 0 0,0 0 0 0 0,0 0 1 0 0,0 0-1 0 0,0 0 0 0 0,0 0 0 0 0,0 0 1 0 0,0 0-1 0 0,0 1 0 0 0,1-1 0 0 0,-1 0 1 0 0,0 1-1 0 0,0-1 0 0 0,3 0 0 0 0,176-93 683 0 0,-38 19-673 0 0,-31 16 233 0 0,-110 59 324 0 0,-20 16-396 0 0,15-15-156 0 0,1 1 0 0 0,-1 0 1 0 0,1 0-1 0 0,0 0 1 0 0,0 0-1 0 0,0 1 1 0 0,0-1-1 0 0,0 1 0 0 0,-4 4 1 0 0,5-4-9 0 0,0-1 1 0 0,0 0-1 0 0,-1 0 1 0 0,1-1-1 0 0,-1 1 1 0 0,1 0-1 0 0,-1-1 1 0 0,0 1 0 0 0,-4 0-1 0 0,7-2 211 0 0,0-1-1212 0 0,1 0 779 0 0,-1 0 1 0 0,1-1-1 0 0,0 1 1 0 0,-1 0-1 0 0,1 0 1 0 0,0-1 0 0 0,0 1-1 0 0,0 0 1 0 0,0 0-1 0 0,0 0 1 0 0,0 0-1 0 0,2-1 1 0 0,-1 0-257 0 0,5-8-915 0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30:00.851"/>
    </inkml:context>
    <inkml:brush xml:id="br0">
      <inkml:brushProperty name="width" value="0.035" units="cm"/>
      <inkml:brushProperty name="height" value="0.035" units="cm"/>
    </inkml:brush>
  </inkml:definitions>
  <inkml:trace contextRef="#ctx0" brushRef="#br0">8 478 2673 0 0,'-1'-3'70'0'0,"0"1"1"0"0,0 0 0 0 0,0 0 0 0 0,0-1-1 0 0,1 1 1 0 0,-1-1 0 0 0,1 1 0 0 0,-1-1 0 0 0,1 1-1 0 0,0-1 1 0 0,0 1 0 0 0,0-1 0 0 0,0 1 0 0 0,0-1-1 0 0,1 1 1 0 0,-1-1 0 0 0,1 1 0 0 0,0-1-1 0 0,-1 1 1 0 0,2-3 0 0 0,1 1-20 0 0,0 0-1 0 0,0 0 1 0 0,0 1 0 0 0,0-1 0 0 0,1 1-1 0 0,0-1 1 0 0,-1 1 0 0 0,1 0 0 0 0,7-3-1 0 0,14-8 112 0 0,1 1 0 0 0,1 1 0 0 0,28-9 0 0 0,13-5 287 0 0,-6-1-275 0 0,2-2-93 0 0,1 3-1 0 0,114-30 1 0 0,-178 56-74 0 0,15-2-59 0 0,-16 1 54 0 0,0 1 0 0 0,1 0 0 0 0,-1 0 1 0 0,0 0-1 0 0,0 0 0 0 0,0 0 0 0 0,1 0 1 0 0,-1 0-1 0 0,0 0 0 0 0,0 0 0 0 0,0 0 1 0 0,1 0-1 0 0,-1 0 0 0 0,0 0 0 0 0,0 0 1 0 0,0 0-1 0 0,1 0 0 0 0,-1 0 1 0 0,0 0-1 0 0,0 1 0 0 0,0-1 0 0 0,1 0 1 0 0,-1 0-1 0 0,0 0 0 0 0,0 0 0 0 0,0 0 1 0 0,0 0-1 0 0,1 0 0 0 0,-1 1 0 0 0,0-1 1 0 0,0 0-1 0 0,0 0 0 0 0,0 0 0 0 0,0 0 1 0 0,0 1-1 0 0,1-1 0 0 0,-1 0 1 0 0,0 0-1 0 0,0 0 0 0 0,0 1 0 0 0,0-1 1 0 0,0 0-1 0 0,0 0 0 0 0,0 0 0 0 0,0 1 1 0 0,0-1-1 0 0,0 0 0 0 0,0 0 0 0 0,0 1 1 0 0,0-1-1 0 0,0 0 0 0 0,0 0 0 0 0,0 0 1 0 0,0 1-1 0 0,0-1 0 0 0,-1 0 1 0 0,1 0-1 0 0,0 0 0 0 0,0 1 0 0 0,-3 3 11 0 0,0 0 0 0 0,0-1-1 0 0,0 1 1 0 0,-1-1 0 0 0,0 1 0 0 0,1-1-1 0 0,-1 0 1 0 0,0 0 0 0 0,0-1 0 0 0,-1 1-1 0 0,1-1 1 0 0,-7 3 0 0 0,-14 4 4 0 0,-26 8 1 0 0,37-13-19 0 0,-354 118 347 0 0,350-117-200 0 0,-1-1 1 0 0,1 0 0 0 0,-1-2 0 0 0,-31 2-1 0 0,49-4 350 0 0,3-2-485 0 0,-1 1-1 0 0,0-1 0 0 0,1 1 0 0 0,-1 0 1 0 0,1 0-1 0 0,0 0 0 0 0,-1 0 0 0 0,1 0 1 0 0,0 0-1 0 0,0 0 0 0 0,-1 1 0 0 0,1-1 0 0 0,3 0 1 0 0,-3 0-13 0 0,220-89 82 0 0,82-28-148 0 0,-89 64 56 0 0,-206 55 16 0 0,-14 4 6 0 0,-14 7 13 0 0,-45 11 38 0 0,-49 15-53 0 0,-294 54 347 0 0,383-90-228 0 0,23-2 69 0 0,2-2-194 0 0,1 0 1 0 0,-1 1-1 0 0,1-1 1 0 0,-1 0-1 0 0,1 1 0 0 0,-1 0 1 0 0,1-1-1 0 0,0 1 1 0 0,-1 0-1 0 0,1 0 0 0 0,0 0 1 0 0,4-2-1 0 0,29-9-41 0 0,-17 6 16 0 0,54-23 83 0 0,-6 3-72 0 0,103-28 0 0 0,-64 27 28 0 0,-48 11-36 0 0,96-15 0 0 0,-147 31 26 0 0,-6 2 1 0 0,-11 5 8 0 0,-16 6 12 0 0,-29 6-38 0 0,-284 82 37 0 0,164-56 46 0 0,157-40-53 0 0,15-4-32 0 0,14-5 8 0 0,23-10 18 0 0,35-9 1 0 0,200-67-109 0 0,-16 6 116 0 0,-232 78 8 0 0,-2 0-34 0 0,0 0-1 0 0,0 2 1 0 0,1 0 0 0 0,0 1 0 0 0,21 0 0 0 0,-39 3 33 0 0,-16 6 28 0 0,-302 111-134 0 0,81-54 94 0 0,112-33 27 0 0,118-28-49 0 0,-25 5-1 0 0,25-8-8 0 0,16-6-29 0 0,4 0 30 0 0,1 1 1 0 0,-1 1 0 0 0,1 0-1 0 0,30-5 1 0 0,4-2 24 0 0,38-14-1 0 0,-29 7-9 0 0,1 2 0 0 0,110-15 0 0 0,-169 32-1 0 0,0 0-1 0 0,0 1 1 0 0,0-1-1 0 0,0 0 0 0 0,0 0 1 0 0,0 0-1 0 0,0 0 1 0 0,0 0-1 0 0,0 0 1 0 0,0 0-1 0 0,0 1 1 0 0,0-1-1 0 0,0 0 0 0 0,0 0 1 0 0,0 0-1 0 0,0 0 1 0 0,0 0-1 0 0,0 0 1 0 0,0 1-1 0 0,0-1 1 0 0,0 0-1 0 0,0 0 0 0 0,0 0 1 0 0,0 0-1 0 0,0 0 1 0 0,0 0-1 0 0,0 1 1 0 0,0-1-1 0 0,0 0 1 0 0,0 0-1 0 0,1 0 1 0 0,-1 0-1 0 0,0 0 0 0 0,0 0 1 0 0,0 0-1 0 0,0 0 1 0 0,0 0-1 0 0,0 1 1 0 0,0-1-1 0 0,0 0 1 0 0,1 0-1 0 0,-1 0 0 0 0,0 0 1 0 0,0 0-1 0 0,0 0 1 0 0,0 0-1 0 0,0 0 1 0 0,0 0-1 0 0,0 0 1 0 0,1 0-1 0 0,-1 0 0 0 0,0 0 1 0 0,0 0-1 0 0,0 0 1 0 0,0 0-1 0 0,0 0 1 0 0,0 0-1 0 0,1 0 1 0 0,-1 0-1 0 0,0 0 0 0 0,0 0 1 0 0,0 0-1 0 0,0 0 1 0 0,0-1-1 0 0,0 1 1 0 0,0 0-1 0 0,1 0 1 0 0,-1 0-1 0 0,-12 10-86 0 0,-21 10-40 0 0,-23 4 87 0 0,-1-3 0 0 0,-1-3 0 0 0,-82 16 0 0 0,102-27-75 0 0,15-1-877 0 0,0-2 0 0 0,-41 2 0 0 0,48-9-973 0 0,8 0 686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33:39.921"/>
    </inkml:context>
    <inkml:brush xml:id="br0">
      <inkml:brushProperty name="width" value="0.035" units="cm"/>
      <inkml:brushProperty name="height" value="0.035" units="cm"/>
    </inkml:brush>
  </inkml:definitions>
  <inkml:trace contextRef="#ctx0" brushRef="#br0">294 162 3905 0 0,'0'-1'4846'0'0,"4"13"-2237"0"0,12 40-3659 0 0,-11 6 925 0 0,-1 1 0 0 0,-4-1-1 0 0,-7 67 1 0 0,2-48 46 0 0,-65 722 41 0 0,45-551 352 0 0,-12 139 266 0 0,-30 280 532 0 0,48-540-601 0 0,-59 213-1 0 0,74-323-395 0 0,-6 13 271 0 0,9-28 316 0 0,2-2-643 0 0,-1-1 1 0 0,1 1 0 0 0,-1 0 0 0 0,1 0 0 0 0,0-1-1 0 0,-1 1 1 0 0,1 0 0 0 0,-1-1 0 0 0,1 1-1 0 0,-1-1 1 0 0,1 1 0 0 0,-1 0 0 0 0,1-1 0 0 0,-1 1-1 0 0,0-1 1 0 0,1 0 0 0 0,-1 1 0 0 0,0-1-1 0 0,1 1 1 0 0,-1-1 0 0 0,0 1 0 0 0,0-1 0 0 0,1 0-1 0 0,-1 1 1 0 0,0-1 0 0 0,0 0 0 0 0,0 0-1 0 0,3-23 69 0 0,-2 19 19 0 0,28-186 298 0 0,1-131-388 0 0,25-223-90 0 0,32 3-97 0 0,-17 236 12 0 0,28-148 49 0 0,-90 406 89 0 0,-2-1 0 0 0,-2 0 1 0 0,-4-73-1 0 0,-2 87-15 0 0,-3-1 0 0 0,-1 1 0 0 0,-1 0 1 0 0,-2 1-1 0 0,-19-50 0 0 0,-14-17-218 0 0,42 101 198 0 0,0 0 0 0 0,0 1 0 0 0,1-1 0 0 0,-1 0 0 0 0,0 0 0 0 0,1 0 0 0 0,-1 1 0 0 0,0-1 0 0 0,1 0 0 0 0,-1 0 0 0 0,0 0 0 0 0,1 0 0 0 0,-1 0 1 0 0,1 0-1 0 0,-1 0 0 0 0,0 1 0 0 0,1-1 0 0 0,-1 0 0 0 0,1 0 0 0 0,-1 0 0 0 0,0-1 0 0 0,1 1 0 0 0,-1 0 0 0 0,0 0 0 0 0,1 0 0 0 0,-1 0 0 0 0,1 0 0 0 0,-1 0 0 0 0,0 0 0 0 0,1-1 1 0 0,-1 1-1 0 0,0 0 0 0 0,0 0 0 0 0,1-1 0 0 0,-1 1 0 0 0,0 0 0 0 0,1 0 0 0 0,-1-1 0 0 0,0 1 0 0 0,0 0 0 0 0,1-1 0 0 0,-1 1 0 0 0,0 0 0 0 0,0-1 0 0 0,0 1 0 0 0,0 0 0 0 0,0-1 1 0 0,1 1-1 0 0,-1 0 0 0 0,0-1 0 0 0,0 1 0 0 0,0-1 0 0 0,0 1 0 0 0,0 0 0 0 0,0-1 0 0 0,0 1 0 0 0,0-1 0 0 0,0 1 0 0 0,0 0 0 0 0,0-1 0 0 0,-1 1 0 0 0,1 0 0 0 0,0-1 0 0 0,0 1 1 0 0,0 0-1 0 0,0-1 0 0 0,-1 1 0 0 0,1 0 0 0 0,0-1 0 0 0,26 17-174 0 0,-5 4 96 0 0,-2 1 0 0 0,-1 1 0 0 0,31 49 0 0 0,-30-43 74 0 0,166 301-219 0 0,-162-284 173 0 0,216 462-133 0 0,-119-245 123 0 0,-62-139 81 0 0,215 481 111 0 0,-190-415-79 0 0,55 143 97 0 0,-99-240-86 0 0,3 13-386 0 0,-30-64-3995 0 0,-13-52-1966 0 0</inkml:trace>
  <inkml:trace contextRef="#ctx0" brushRef="#br0" timeOffset="293.2">175 1927 14467 0 0,'3'-2'-29'0'0,"-1"0"1"0"0,1 1-1 0 0,0-1 1 0 0,-1 1-1 0 0,1-1 0 0 0,0 1 1 0 0,0 0-1 0 0,0 0 0 0 0,0 0 1 0 0,0 1-1 0 0,0-1 0 0 0,4 0 1 0 0,42-1-333 0 0,-35 2 310 0 0,80-1-637 0 0,186-9 1447 0 0,-142-10-2572 0 0,-100 11-1175 0 0,57-19 0 0 0,-69 18 1312 0 0</inkml:trace>
  <inkml:trace contextRef="#ctx0" brushRef="#br0" timeOffset="1933.31">2569 2832 14603 0 0,'0'0'187'0'0,"0"-4"-653"0"0,-2-30 515 0 0,0 0 0 0 0,-3 1-1 0 0,-14-57 1 0 0,-40-99 299 0 0,51 165-286 0 0,-27-78 266 0 0,-123-379 53 0 0,134 404-417 0 0,-3-6 7 0 0,-27-150-1 0 0,-31-253-26 0 0,-25-199-138 0 0,105 645 110 0 0,2-1 1 0 0,2 1 0 0 0,6-67-1 0 0,-4 104 51 0 0,-1 0 0 0 0,1 1-1 0 0,-1-1 1 0 0,1 0 0 0 0,0 1 0 0 0,0-1 0 0 0,1 0-1 0 0,-1 1 1 0 0,0-1 0 0 0,1 1 0 0 0,-1 0-1 0 0,1 0 1 0 0,0-1 0 0 0,0 1 0 0 0,4-3-1 0 0,-5 4 1 0 0,1 0 0 0 0,-1 1 0 0 0,0-1 0 0 0,1 1 0 0 0,-1-1 0 0 0,1 1 1 0 0,-1-1-1 0 0,0 1 0 0 0,1 0 0 0 0,-1 0 0 0 0,1 0 0 0 0,-1 0 0 0 0,1 0 0 0 0,-1 0 0 0 0,1 0 0 0 0,-1 1 0 0 0,0-1 0 0 0,1 0 0 0 0,-1 1 0 0 0,1-1 0 0 0,-1 1 0 0 0,0-1 0 0 0,1 1 0 0 0,-1 0 0 0 0,0 0 0 0 0,0 0 0 0 0,0-1 0 0 0,1 1 0 0 0,-1 0 0 0 0,0 0 0 0 0,0 1 0 0 0,1 0 0 0 0,18 20-90 0 0,-1 1 0 0 0,0 1 0 0 0,-2 0 0 0 0,17 32 0 0 0,49 112-57 0 0,-61-120 77 0 0,187 459-125 0 0,-175-418 172 0 0,252 583-45 0 0,17 7 258 0 0,-302-678-156 0 0,85 185 174 0 0,-66-148 16 0 0,1-1 0 0 0,47 60-1 0 0,-67-96-134 0 0,0 1-1 0 0,0-1 1 0 0,0 1-1 0 0,0-1 1 0 0,1 1-1 0 0,-1-1 1 0 0,1 0-1 0 0,-1 1 1 0 0,1-1-1 0 0,0 0 1 0 0,-1 0-1 0 0,1 0 1 0 0,0 0-1 0 0,0-1 1 0 0,-1 1-1 0 0,1 0 1 0 0,3 0-1 0 0,-5-1-19 0 0,1 0 0 0 0,-1 0-1 0 0,1-1 1 0 0,0 1 0 0 0,-1 0 0 0 0,1 0-1 0 0,-1 0 1 0 0,1-1 0 0 0,-1 1 0 0 0,0 0-1 0 0,1-1 1 0 0,-1 1 0 0 0,1 0 0 0 0,-1-1-1 0 0,1 1 1 0 0,-1-1 0 0 0,0 1-1 0 0,1 0 1 0 0,-1-1 0 0 0,0 1 0 0 0,0-1-1 0 0,1 0 1 0 0,4-21 381 0 0,-5 1-204 0 0,-1 0-1 0 0,-1 1 0 0 0,-6-29 0 0 0,-2-18-7 0 0,-51-364 190 0 0,14 134-281 0 0,23 117-129 0 0,-47-422-246 0 0,57 451-85 0 0,-11-186-3530 0 0,25 332 3321 0 0,0-1 0 0 0,0 1 0 0 0,0 0 0 0 0,1 0-1 0 0,1-8 1 0 0,-2 13 406 0 0,1-1 0 0 0,-1 0 0 0 0,0 1 0 0 0,0-1 0 0 0,1 1 0 0 0,-1-1 1 0 0,0 0-1 0 0,1 1 0 0 0,-1-1 0 0 0,1 1 0 0 0,-1-1 0 0 0,1 1 0 0 0,-1-1 0 0 0,1 1 0 0 0,-1 0 0 0 0,1-1 0 0 0,-1 1 0 0 0,1-1 0 0 0,1 1 0 0 0,-1-1 52 0 0,0 1 0 0 0,0 0-1 0 0,-1 0 1 0 0,1 0 0 0 0,0 1 0 0 0,0-1 0 0 0,0 0 0 0 0,0 0-1 0 0,0 0 1 0 0,0 1 0 0 0,0-1 0 0 0,0 0 0 0 0,0 1-1 0 0,0-1 1 0 0,0 1 0 0 0,-1-1 0 0 0,1 1 0 0 0,1 1 0 0 0,6 4-128 0 0,31 19 53 0 0,-38-24 210 0 0,1 0 0 0 0,-1 0 0 0 0,1 0 0 0 0,0 0 0 0 0,-1-1 0 0 0,1 1 0 0 0,0-1-1 0 0,0 1 1 0 0,0-1 0 0 0,-1 0 0 0 0,1 1 0 0 0,0-1 0 0 0,0 0 0 0 0,0 0 0 0 0,0-1 0 0 0,-1 1 0 0 0,1 0 0 0 0,0 0 0 0 0,0-1 0 0 0,2 0 0 0 0,1-4 282 0 0,-1 1 0 0 0,1-1 0 0 0,-1 1 0 0 0,0-2 0 0 0,0 1 0 0 0,4-8 0 0 0,-1 3-59 0 0,4-9 171 0 0,0 0 0 0 0,12-31 0 0 0,7-15 666 0 0,-8 18-220 0 0,-15 30-385 0 0,16-26-1 0 0,-22 42-496 0 0,-1 0 0 0 0,1 0-1 0 0,0 0 1 0 0,-1 0 0 0 0,1 0-1 0 0,0 0 1 0 0,0 0 0 0 0,0 0-1 0 0,0 0 1 0 0,0 1-1 0 0,0-1 1 0 0,0 0 0 0 0,0 1-1 0 0,0-1 1 0 0,0 0 0 0 0,0 1-1 0 0,0 0 1 0 0,1-1 0 0 0,-1 1-1 0 0,0 0 1 0 0,0-1-1 0 0,1 1 1 0 0,0 0 0 0 0,0 0-21 0 0,0 1 1 0 0,0-1-1 0 0,0 1 1 0 0,0-1-1 0 0,0 1 1 0 0,0 0-1 0 0,0 0 1 0 0,-1 0-1 0 0,1 0 1 0 0,0 0-1 0 0,-1 0 1 0 0,1 0 0 0 0,1 2-1 0 0,4 5-82 0 0,0-1 0 0 0,-1 1 0 0 0,0 0 0 0 0,8 15 0 0 0,22 43-99 0 0,36 95 1 0 0,14 78-207 0 0,-68-187 393 0 0,194 598-20 0 0,24 126 1297 0 0,-202-671-958 0 0,-16-50 283 0 0,20 93 1 0 0,-37-147 49 0 0,-4-28-128 0 0,0 0 0 0 0,-2 0-1 0 0,-1 0 1 0 0,-14-41-1 0 0,4 18-267 0 0,-78-267-221 0 0,-71-276-4 0 0,91 302-12 0 0,26 105-196 0 0,-9-80-70 0 0,50 214 258 0 0,2 0 1 0 0,2 0-1 0 0,4-63 1 0 0,1 103-10 0 0,-1 0 0 0 0,2 0 0 0 0,0-1 1 0 0,0 2-1 0 0,1-1 0 0 0,0 0 1 0 0,1 1-1 0 0,1-1 0 0 0,0 2 0 0 0,0-1 1 0 0,1 0-1 0 0,0 1 0 0 0,1 1 1 0 0,12-13-1 0 0,-13 15-29 0 0,0 0 0 0 0,1 1 1 0 0,1 0-1 0 0,-1 0 0 0 0,1 1 1 0 0,0 0-1 0 0,0 0 0 0 0,0 1 0 0 0,1 0 1 0 0,-1 1-1 0 0,1 0 0 0 0,0 0 1 0 0,0 1-1 0 0,0 1 0 0 0,0-1 0 0 0,0 2 1 0 0,20 0-1 0 0,-19 2-25 0 0,0 0 1 0 0,0 1-1 0 0,0 0 1 0 0,0 1-1 0 0,-1 0 1 0 0,0 1-1 0 0,0 0 1 0 0,0 1-1 0 0,-1 0 1 0 0,16 12-1 0 0,9 10-194 0 0,39 43 0 0 0,-67-65 244 0 0,42 45-124 0 0,65 93 0 0 0,27 67 43 0 0,-134-203 106 0 0,34 57 1 0 0,-3 2-1 0 0,-3 1 1 0 0,35 98 0 0 0,-53-117 12 0 0,-1 1 0 0 0,-3 0-1 0 0,-2 1 1 0 0,-2 0 0 0 0,1 99 0 0 0,-10-121-5 0 0,-2 0 1 0 0,0 0-1 0 0,-3 0 1 0 0,0 0-1 0 0,-2-1 1 0 0,-1 0-1 0 0,-1 0 0 0 0,-1-1 1 0 0,-1-1-1 0 0,-2 0 1 0 0,-1 0-1 0 0,-1-2 1 0 0,0 0-1 0 0,-2 0 0 0 0,-1-2 1 0 0,-1 0-1 0 0,-1-2 1 0 0,-1 0-1 0 0,0-1 1 0 0,-1-1-1 0 0,-2-2 0 0 0,1 0 1 0 0,-2-1-1 0 0,-37 15 1 0 0,-19 2-2351 0 0,55-24 363 0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34:28.477"/>
    </inkml:context>
    <inkml:brush xml:id="br0">
      <inkml:brushProperty name="width" value="0.035" units="cm"/>
      <inkml:brushProperty name="height" value="0.035" units="cm"/>
    </inkml:brush>
  </inkml:definitions>
  <inkml:trace contextRef="#ctx0" brushRef="#br0">3 60 2192 0 0,'-2'-7'640'0'0,"7"-1"-239"0"0,21-1 374 0 0,-24 8-653 0 0,6-1-52 0 0,-1 0 0 0 0,1 1 0 0 0,0 0 0 0 0,0 0 0 0 0,0 1 0 0 0,0-1 0 0 0,0 2 0 0 0,0-1 0 0 0,8 3 0 0 0,-4 0 31 0 0,0-1 0 0 0,0 1 0 0 0,0-2 0 0 0,0 0-1 0 0,17 0 1 0 0,-22-2-50 0 0,-1 1 0 0 0,0-1-1 0 0,0-1 1 0 0,1 1 0 0 0,-1-1 0 0 0,0 0-1 0 0,0 0 1 0 0,0-1 0 0 0,-1 1-1 0 0,1-1 1 0 0,9-8 0 0 0,-8 7-267 0 0,-2-1 1095 0 0,-14 2-311 0 0,6 3-573 0 0,-1 1 0 0 0,1-1 1 0 0,-1 1-1 0 0,1-1 0 0 0,0 1 1 0 0,-1 0-1 0 0,1 0 0 0 0,0 1 0 0 0,0-1 1 0 0,-6 4-1 0 0,-13 5 26 0 0,8-6-7 0 0,10-4-22 0 0,-1 1 0 0 0,0 0 1 0 0,1 1-1 0 0,-1-1 0 0 0,1 1 0 0 0,-1 0 0 0 0,1 0 0 0 0,0 0 0 0 0,0 0 0 0 0,0 1 0 0 0,0 0 0 0 0,0 0 0 0 0,1 0 0 0 0,-1 0 0 0 0,-3 5 0 0 0,-3 4-13 0 0,8-11 4 0 0,1 1 0 0 0,-1 0 0 0 0,1-1 0 0 0,0 1-1 0 0,-1 0 1 0 0,1 0 0 0 0,0 0 0 0 0,0-1 0 0 0,0 1 0 0 0,1 0 0 0 0,-1 1 0 0 0,0-1 0 0 0,1 0-1 0 0,-1 0 1 0 0,0 3 0 0 0,1-4-16 0 0,0 1 0 0 0,0-1 0 0 0,-1 0-1 0 0,1 0 1 0 0,-1 0 0 0 0,1 0 0 0 0,-1 0 0 0 0,0 0-1 0 0,1 0 1 0 0,-1 0 0 0 0,0 0 0 0 0,1-1 0 0 0,-3 3-1 0 0,2-3-151 0 0,0 1-1 0 0,1 0 0 0 0,-1-1 0 0 0,0 1 0 0 0,1 0 1 0 0,-1 0-1 0 0,0 0 0 0 0,1 0 0 0 0,-1 0 0 0 0,1 0 1 0 0,-1 0-1 0 0,1 0 0 0 0,0 0 0 0 0,-1 0 0 0 0,1 0 0 0 0,0 2 1 0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36:06.232"/>
    </inkml:context>
    <inkml:brush xml:id="br0">
      <inkml:brushProperty name="width" value="0.035" units="cm"/>
      <inkml:brushProperty name="height" value="0.035" units="cm"/>
    </inkml:brush>
  </inkml:definitions>
  <inkml:trace contextRef="#ctx0" brushRef="#br0">84 176 1360 0 0,'-9'2'-725'0'0,"-2"3"3482"0"0,10-4-2579 0 0,1 0 0 0 0,0 0 0 0 0,-1 0 0 0 0,1 0 0 0 0,0 0-1 0 0,0 0 1 0 0,0 1 0 0 0,0-1 0 0 0,0 0 0 0 0,0 0 0 0 0,0 0-1 0 0,0 0 1 0 0,1 1 0 0 0,0 1 0 0 0,14 94 1536 0 0,-4-30-587 0 0,48 188 901 0 0,-56-243-2008 0 0,7 26 19 0 0,58 200 71 0 0,-40-157-22 0 0,18 85 0 0 0,-45-159-32 0 0,0 0 0 0 0,-1 0-1 0 0,0 1 1 0 0,0-1 0 0 0,-1 0-1 0 0,0 1 1 0 0,-3 13-1 0 0,-2 9 11 0 0,6-23-54 0 0,-1 10-18 0 0,-1-12 139 0 0,-1-6 186 0 0,-6-15-718 0 0,1 0 1 0 0,0 0-1 0 0,1-1 1 0 0,1 0-1 0 0,0 0 1 0 0,1-1-1 0 0,1 0 1 0 0,1 1-1 0 0,-1-27 1 0 0,0 6-165 0 0,0-1 1 0 0,-3 1 0 0 0,-1 0-1 0 0,-2 1 1 0 0,-1 0-1 0 0,-22-48 1 0 0,24 59-837 0 0,6 11 421 0 0</inkml:trace>
  <inkml:trace contextRef="#ctx0" brushRef="#br0" timeOffset="463.37">26 9 24 0 0,'-4'0'33'0'0,"4"0"-9"0"0,-1 1-1 0 0,0-1 1 0 0,0 0 0 0 0,1 0-1 0 0,-1 0 1 0 0,0 0 0 0 0,0 0 0 0 0,1 0-1 0 0,-1 0 1 0 0,0 0 0 0 0,0 0 0 0 0,0 0-1 0 0,1 0 1 0 0,-1-1 0 0 0,0 1-1 0 0,0 0 1 0 0,1-1 0 0 0,-1 1 0 0 0,0 0-1 0 0,1-1 1 0 0,-1 1 0 0 0,0-1-1 0 0,1 1 1 0 0,-1-1 0 0 0,0 1 0 0 0,1-1-1 0 0,-1 1 1 0 0,1-1 0 0 0,-1 0-1 0 0,0-1 1077 0 0,5 3-1010 0 0,-1 1-1 0 0,0-1 0 0 0,1 1 0 0 0,-1-1 1 0 0,0 1-1 0 0,0 0 0 0 0,0 0 1 0 0,-1 0-1 0 0,1 1 0 0 0,0-1 0 0 0,-1 1 1 0 0,1-1-1 0 0,-1 1 0 0 0,0 0 0 0 0,3 5 1 0 0,3 6 76 0 0,-1 0 0 0 0,7 20-1 0 0,1 0 59 0 0,-7-18-116 0 0,48 103 88 0 0,-26-42-71 0 0,-19-44-110 0 0,2-1 0 0 0,1 0 1 0 0,25 41-1 0 0,-37-70-33 0 0,68 95-1119 0 0,-60-86 32 0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37:26.429"/>
    </inkml:context>
    <inkml:brush xml:id="br0">
      <inkml:brushProperty name="width" value="0.035" units="cm"/>
      <inkml:brushProperty name="height" value="0.035" units="cm"/>
    </inkml:brush>
  </inkml:definitions>
  <inkml:trace contextRef="#ctx0" brushRef="#br0">41 404 3649 0 0,'-13'-10'4723'0'0,"9"8"-4349"0"0,1 0 0 0 0,0-1 0 0 0,0 1 0 0 0,0-1 0 0 0,0 0 0 0 0,0 0 0 0 0,-3-4 528 0 0,20 1-688 0 0,2-1-149 0 0,298-46 759 0 0,-250 36-728 0 0,0-3 0 0 0,-2-3 1 0 0,115-59-1 0 0,-116 51-10 0 0,97-45-70 0 0,-147 71-74 0 0,0 1 1 0 0,0 0 0 0 0,1 1 0 0 0,0 0 0 0 0,0 1 0 0 0,23-1-1 0 0,-34 3-19 0 0,1 0 0 0 0,-1 0-1 0 0,0 1 1 0 0,1-1 0 0 0,-1 0-1 0 0,0 1 1 0 0,0-1 0 0 0,1 1-1 0 0,-1 0 1 0 0,0-1 0 0 0,0 1-1 0 0,0 0 1 0 0,0 0 0 0 0,0-1-1 0 0,0 1 1 0 0,0 0-1 0 0,0 0 1 0 0,0 0 0 0 0,0 0-1 0 0,0 0 1 0 0,-1 1 0 0 0,2 1-1 0 0,10 27-2966 0 0,-12-28 2826 0 0,4 12-1637 0 0</inkml:trace>
  <inkml:trace contextRef="#ctx0" brushRef="#br0" timeOffset="563.4">2481 205 11546 0 0,'-1'-2'6'0'0,"1"1"1"0"0,0 0-1 0 0,-1 0 0 0 0,1-1 0 0 0,0 1 0 0 0,0-1 0 0 0,0 1 0 0 0,0 0 0 0 0,0-1 0 0 0,0 1 0 0 0,0 0 0 0 0,1-1 0 0 0,-1 1 0 0 0,0 0 0 0 0,1 0 0 0 0,-1-1 0 0 0,1 1 0 0 0,-1 0 0 0 0,1 0 0 0 0,0 0 0 0 0,0-1 0 0 0,-1 1 0 0 0,1 0 0 0 0,0 0 0 0 0,2-1 0 0 0,0 0-33 0 0,1 0 0 0 0,0 0 0 0 0,-1 1 0 0 0,1-1-1 0 0,0 1 1 0 0,0 0 0 0 0,4-1 0 0 0,4-1 1 0 0,108-21-148 0 0,-17 4 173 0 0,413-69 100 0 0,-497 87-136 0 0,170-16 111 0 0,-150 17-290 0 0,1 1-1 0 0,68 9 1 0 0,-67 2-2333 0 0,-25-5 423 0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37:31.183"/>
    </inkml:context>
    <inkml:brush xml:id="br0">
      <inkml:brushProperty name="width" value="0.035" units="cm"/>
      <inkml:brushProperty name="height" value="0.035" units="cm"/>
    </inkml:brush>
  </inkml:definitions>
  <inkml:trace contextRef="#ctx0" brushRef="#br0">248 808 4457 0 0,'-11'-13'1032'0'0,"0"0"-1"0"0,-9-16 1 0 0,11 15-970 0 0,2 0 0 0 0,0-1 0 0 0,0 0 0 0 0,-6-22 0 0 0,13 36-73 0 0,0 1 0 0 0,0 0 0 0 0,0 0 1 0 0,0-1-1 0 0,0 1 0 0 0,0 0 1 0 0,0-1-1 0 0,0 1 0 0 0,-1 0 0 0 0,1 0 1 0 0,0-1-1 0 0,0 1 0 0 0,0 0 0 0 0,0 0 1 0 0,-1-1-1 0 0,1 1 0 0 0,0 0 1 0 0,0 0-1 0 0,0 0 0 0 0,-1 0 0 0 0,1-1 1 0 0,0 1-1 0 0,0 0 0 0 0,-1 0 0 0 0,1 0 1 0 0,0 0-1 0 0,0 0 0 0 0,-1-1 1 0 0,1 1-1 0 0,0 0 0 0 0,-1 0 0 0 0,1 0 1 0 0,0 0-1 0 0,0 0 0 0 0,-1 0 0 0 0,1 0 1 0 0,0 0-1 0 0,-1 0 0 0 0,1 0 0 0 0,0 0 1 0 0,0 0-1 0 0,-1 1 0 0 0,1-1 1 0 0,0 0-1 0 0,-1 0 0 0 0,1 0 0 0 0,0 0 1 0 0,-1 1-1 0 0,-6 5-50 0 0,3-2 17 0 0,1 1 0 0 0,-1-1 0 0 0,1 1 0 0 0,0 0 1 0 0,1 0-1 0 0,-1 0 0 0 0,-2 9 0 0 0,-6 9 40 0 0,-8 14 10 0 0,1 0 0 0 0,-23 69 0 0 0,34-79-13 0 0,0 0-1 0 0,2 1 1 0 0,0 0 0 0 0,0 53-1 0 0,6-54 14 0 0,0-1-1 0 0,2 0 0 0 0,1 0 1 0 0,0 0-1 0 0,3 0 0 0 0,11 33 0 0 0,-12-44 51 0 0,0-1 0 0 0,1 0 0 0 0,0 0 0 0 0,2 0 0 0 0,-1-1-1 0 0,2 0 1 0 0,-1-1 0 0 0,2 0 0 0 0,0 0 0 0 0,0-1-1 0 0,24 17 1 0 0,-28-24 21 0 0,-1 0-1 0 0,1-1 1 0 0,0 0-1 0 0,0-1 0 0 0,0 1 1 0 0,0-1-1 0 0,0 0 1 0 0,0-1-1 0 0,1 0 0 0 0,-1 0 1 0 0,1-1-1 0 0,-1 0 1 0 0,1 0-1 0 0,-1 0 0 0 0,0-1 1 0 0,1 0-1 0 0,-1-1 1 0 0,0 0-1 0 0,0 0 1 0 0,1 0-1 0 0,5-4 0 0 0,11-5 62 0 0,0-1 0 0 0,-1-1 0 0 0,-1 0-1 0 0,33-28 1 0 0,-39 28-89 0 0,-1 0 0 0 0,0 0 0 0 0,-1-2 0 0 0,-1 1-1 0 0,0-2 1 0 0,-1 0 0 0 0,0 0 0 0 0,-2-1 0 0 0,0-1 0 0 0,-1 0-1 0 0,0 0 1 0 0,-2-1 0 0 0,0 0 0 0 0,-1 0 0 0 0,-1 0 0 0 0,-1-1-1 0 0,-1 0 1 0 0,0 1 0 0 0,-2-1 0 0 0,0-1 0 0 0,-1 1 0 0 0,-1 0 0 0 0,-7-37-1 0 0,2 29 1 0 0,-1 1 0 0 0,-1 0-1 0 0,-23-49 1 0 0,22 58-40 0 0,-1 0 0 0 0,-1 0 0 0 0,0 0 0 0 0,-1 2 0 0 0,-1-1 0 0 0,-15-13 0 0 0,22 24-20 0 0,-1 0 1 0 0,0 1-1 0 0,0 0 1 0 0,0 0-1 0 0,0 1 1 0 0,-1 0-1 0 0,0 0 0 0 0,0 1 1 0 0,0 0-1 0 0,0 0 1 0 0,0 1-1 0 0,-1 0 1 0 0,-13-1-1 0 0,16 2-27 0 0,-1 1-1 0 0,0 0 0 0 0,0 0 0 0 0,1 1 1 0 0,-1 0-1 0 0,0 0 0 0 0,1 1 1 0 0,-1 0-1 0 0,1 0 0 0 0,-1 0 1 0 0,1 1-1 0 0,0 0 0 0 0,0 0 0 0 0,0 0 1 0 0,0 1-1 0 0,1 0 0 0 0,-9 8 1 0 0,-4 5-42 0 0,-44 45 133 0 0,55-54-120 0 0,0 0 0 0 0,1 0 0 0 0,0 1 0 0 0,1 0 0 0 0,-1 0 0 0 0,-3 11-1 0 0,9-19-67 0 0,-1-1-1 0 0,1 0 1 0 0,0 1-1 0 0,0-1 0 0 0,0 1 1 0 0,0-1-1 0 0,0 1 0 0 0,-1-1 1 0 0,1 1-1 0 0,0-1 0 0 0,0 1 1 0 0,0-1-1 0 0,0 1 1 0 0,0-1-1 0 0,1 1 0 0 0,-1-1 1 0 0,0 1-1 0 0,0-1 0 0 0,0 0 1 0 0,0 1-1 0 0,0-1 0 0 0,1 1 1 0 0,-1 0-1 0 0,5 3-2171 0 0</inkml:trace>
  <inkml:trace contextRef="#ctx0" brushRef="#br0" timeOffset="750.69">1306 837 9250 0 0,'-39'-26'1987'0'0,"38"25"-1926"0"0,18-5-202 0 0,-3 5 194 0 0,-1 0 1 0 0,1-1-1 0 0,0-1 1 0 0,-1 0-1 0 0,1 0 0 0 0,16-8 1 0 0,10-2-28 0 0,32-6-292 0 0,-1-4 0 0 0,0-3 0 0 0,-3-2-1 0 0,68-40 1 0 0,-122 60-1051 0 0,4 1-607 0 0</inkml:trace>
  <inkml:trace contextRef="#ctx0" brushRef="#br0" timeOffset="1208.639">2808 55 10618 0 0,'-3'-7'236'0'0,"-1"1"1"0"0,1 1-1 0 0,-1-1 0 0 0,0 0 0 0 0,-8-7 1 0 0,10 12-291 0 0,1 0 0 0 0,0-1 0 0 0,-1 1 0 0 0,1 0 0 0 0,-1 1 0 0 0,1-1 0 0 0,-1 0 0 0 0,0 0 0 0 0,1 1 0 0 0,-1-1 0 0 0,0 1 0 0 0,1-1 1 0 0,-1 1-1 0 0,0 0 0 0 0,0 0 0 0 0,1 0 0 0 0,-1 0 0 0 0,0 0 0 0 0,0 0 0 0 0,1 0 0 0 0,-1 0 0 0 0,0 1 0 0 0,0-1 0 0 0,1 1 0 0 0,-1-1 1 0 0,-2 3-1 0 0,-30 10-413 0 0,-50 13 0 0 0,56-19 450 0 0,0 2 0 0 0,0 1 0 0 0,-30 15 0 0 0,53-22 15 0 0,0-1-1 0 0,0 1 1 0 0,0 1 0 0 0,1-1 0 0 0,-1 1-1 0 0,1 0 1 0 0,0 0 0 0 0,0 0-1 0 0,0 0 1 0 0,0 1 0 0 0,1 0-1 0 0,0 0 1 0 0,0 0 0 0 0,0 0-1 0 0,0 0 1 0 0,1 0 0 0 0,0 1-1 0 0,0-1 1 0 0,0 1 0 0 0,1 0 0 0 0,0-1-1 0 0,0 1 1 0 0,1 0 0 0 0,-1 0-1 0 0,1-1 1 0 0,0 1 0 0 0,1 0-1 0 0,-1 0 1 0 0,1 0 0 0 0,1-1-1 0 0,-1 1 1 0 0,1 0 0 0 0,0-1 0 0 0,0 1-1 0 0,0-1 1 0 0,1 0 0 0 0,0 0-1 0 0,0 0 1 0 0,0 0 0 0 0,4 4-1 0 0,28 33 112 0 0,2-3-1 0 0,1-1 0 0 0,53 41 0 0 0,19 17-1 0 0,-81-67-105 0 0,0 0 0 0 0,-2 2 0 0 0,24 36 0 0 0,-39-48 29 0 0,0 0 0 0 0,-2 1-1 0 0,0 0 1 0 0,-1 0 0 0 0,-1 1-1 0 0,-1 0 1 0 0,5 28 0 0 0,-2-3-533 0 0</inkml:trace>
  <inkml:trace contextRef="#ctx0" brushRef="#br0" timeOffset="1538.82">2579 547 16620 0 0,'1'-3'-69'0'0,"0"0"0"0"0,1 0 1 0 0,-1 0-1 0 0,1 0 1 0 0,0 0-1 0 0,-1 1 1 0 0,1-1-1 0 0,0 0 0 0 0,0 1 1 0 0,1 0-1 0 0,-1 0 1 0 0,1-1-1 0 0,-1 2 1 0 0,1-1-1 0 0,-1 0 0 0 0,1 0 1 0 0,0 1-1 0 0,0-1 1 0 0,0 1-1 0 0,0 0 1 0 0,0 0-1 0 0,0 0 1 0 0,6-1-1 0 0,9-1 32 0 0,-1 0 1 0 0,1 2-1 0 0,18-1 1 0 0,-31 2-12 0 0,15-1 55 0 0,0-2 0 0 0,0 0 0 0 0,0-1 0 0 0,-1-1 0 0 0,0-1 1 0 0,0-1-1 0 0,21-10 0 0 0,1-5 7 0 0,-26 13-49 0 0,0 2 0 0 0,0-1 0 0 0,20-6 0 0 0,-6 4-792 0 0,0-2-1 0 0,-1-1 0 0 0,33-22 1 0 0,-19 12-1469 0 0,-5-1-1302 0 0,-21 14 884 0 0</inkml:trace>
  <inkml:trace contextRef="#ctx0" brushRef="#br0" timeOffset="2135.77">386 2073 11682 0 0,'-6'-10'184'0'0,"4"8"-197"0"0,1 0 0 0 0,-1 0 0 0 0,1 0 1 0 0,0 0-1 0 0,-1 0 0 0 0,1 0 1 0 0,0-1-1 0 0,0 1 0 0 0,1 0 1 0 0,-1-1-1 0 0,0 1 0 0 0,1 0 1 0 0,-1-5-1 0 0,2 7-2 0 0,-1-1 0 0 0,1 1 0 0 0,-1 0 0 0 0,1-1 1 0 0,-1 1-1 0 0,1 0 0 0 0,-1 0 0 0 0,1 0 0 0 0,-1-1 0 0 0,1 1 1 0 0,0 0-1 0 0,-1 0 0 0 0,1 0 0 0 0,-1 0 0 0 0,1 0 0 0 0,0 0 1 0 0,-1 0-1 0 0,1 0 0 0 0,-1 0 0 0 0,1 0 0 0 0,-1 1 0 0 0,1-1 1 0 0,0 0-1 0 0,-1 0 0 0 0,1 0 0 0 0,0 1 0 0 0,16 5-159 0 0,-3 2 119 0 0,-1 0-1 0 0,0 1 1 0 0,-1 1 0 0 0,0 0 0 0 0,0 0-1 0 0,-1 1 1 0 0,0 1 0 0 0,9 13-1 0 0,68 110-16 0 0,-84-130 65 0 0,63 121 50 0 0,1 2-7 0 0,-53-103 6 0 0,2 0 1 0 0,35 41-1 0 0,-45-60-114 0 0,0 0 0 0 0,0 0-1 0 0,0 0 1 0 0,1-1 0 0 0,0 0 0 0 0,0 0-1 0 0,1-1 1 0 0,-1 0 0 0 0,16 4-1 0 0,-11-4-1141 0 0,0-1-1 0 0,0 0 1 0 0,19 1-1 0 0,-4-2-1834 0 0</inkml:trace>
  <inkml:trace contextRef="#ctx0" brushRef="#br0" timeOffset="2409.1">1659 2043 11482 0 0,'-1'-2'3'0'0,"0"-1"-1"0"0,0 1 0 0 0,0 0 0 0 0,1 0 0 0 0,-1-1 0 0 0,0 1 1 0 0,1-1-1 0 0,-1 1 0 0 0,1-1 0 0 0,0 1 0 0 0,0 0 0 0 0,0-1 1 0 0,0 1-1 0 0,1-1 0 0 0,-1 1 0 0 0,0-1 0 0 0,1 1 0 0 0,0 0 1 0 0,-1-1-1 0 0,1 1 0 0 0,2-3 0 0 0,-1 1-32 0 0,1 0-1 0 0,0 0 1 0 0,0 0-1 0 0,1 1 1 0 0,-1-1-1 0 0,1 1 1 0 0,0 0-1 0 0,0 0 1 0 0,7-5-1 0 0,123-84-1018 0 0,-47 25-2823 0 0,-70 55 2561 0 0</inkml:trace>
  <inkml:trace contextRef="#ctx0" brushRef="#br0" timeOffset="2611.27">1606 2300 15459 0 0,'1'-2'-13'0'0,"-1"-1"0"0"0,1 1-1 0 0,-1-1 1 0 0,1 1 0 0 0,0-1-1 0 0,0 1 1 0 0,0-1 0 0 0,0 1-1 0 0,0 0 1 0 0,0 0 0 0 0,1-1-1 0 0,-1 1 1 0 0,1 0 0 0 0,0 0-1 0 0,-1 0 1 0 0,1 1 0 0 0,0-1-1 0 0,0 0 1 0 0,0 1 0 0 0,0-1-1 0 0,1 1 1 0 0,-1 0 0 0 0,0 0-1 0 0,4-2 1 0 0,8-3-78 0 0,1 0 0 0 0,30-6 0 0 0,-15 4 2 0 0,129-56-1758 0 0,-5-11-3564 0 0,-113 52 3234 0 0</inkml:trace>
  <inkml:trace contextRef="#ctx0" brushRef="#br0" timeOffset="2914.7">2955 1346 12723 0 0,'0'0'-60'0'0,"2"11"-419"0"0,143 265-253 0 0,-115-214 695 0 0,85 194-745 0 0,-101-221-151 0 0,-13-32 694 0 0,0-1-1 0 0,0 0 1 0 0,1 1-1 0 0,-1-1 1 0 0,1 0 0 0 0,-1 0-1 0 0,1 0 1 0 0,0 0-1 0 0,0 0 1 0 0,0 0-1 0 0,3 2 1 0 0,-5-4 173 0 0,1 0 0 0 0,-1 0 0 0 0,0 1 0 0 0,0-1 1 0 0,0 0-1 0 0,1 0 0 0 0,-1 0 0 0 0,0 0 0 0 0,0 0 0 0 0,1 0 0 0 0,-1 0 1 0 0,0 0-1 0 0,0 0 0 0 0,1 0 0 0 0,-1 0 0 0 0,0 0 0 0 0,0 0 1 0 0,1 0-1 0 0,-1 0 0 0 0,0 0 0 0 0,0 0 0 0 0,0 0 0 0 0,1 0 0 0 0,-1 0 1 0 0,0 0-1 0 0,0 0 0 0 0,1 0 0 0 0,-1-1 0 0 0,0 1 0 0 0,0 0 1 0 0,1 0-1 0 0,1-3-1509 0 0</inkml:trace>
  <inkml:trace contextRef="#ctx0" brushRef="#br0" timeOffset="3276.02">2411 1526 14891 0 0,'0'0'-101'0'0,"9"-4"-229"0"0,52 15-3 0 0,-17-13 328 0 0,-1-3 1 0 0,0-1-1 0 0,0-1 1 0 0,69-23-1 0 0,57-17 25 0 0,232-76 151 0 0,-343 98 7 0 0,94-57-1 0 0,-26 13-3325 0 0,-107 60 888 0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38:03.375"/>
    </inkml:context>
    <inkml:brush xml:id="br0">
      <inkml:brushProperty name="width" value="0.035" units="cm"/>
      <inkml:brushProperty name="height" value="0.035" units="cm"/>
    </inkml:brush>
  </inkml:definitions>
  <inkml:trace contextRef="#ctx0" brushRef="#br0">16 725 1648 0 0,'0'0'-941'0'0,"2"-4"849"0"0,2-1 142 0 0,0 0 1 0 0,1 0 0 0 0,-1 1-1 0 0,1-1 1 0 0,0 1-1 0 0,0 0 1 0 0,0 1-1 0 0,1-1 1 0 0,-1 1 0 0 0,1 0-1 0 0,0 0 1 0 0,11-3-1 0 0,11-4-28 0 0,43-8 0 0 0,-68 18-15 0 0,0-1-1 0 0,0 0 0 0 0,0 1 0 0 0,0 0 1 0 0,0 0-1 0 0,0 0 0 0 0,0 0 0 0 0,0 0 1 0 0,0 1-1 0 0,0-1 0 0 0,0 1 0 0 0,5 1 1 0 0,-8-1-51 0 0,-2 4-31 0 0,-5 4 87 0 0,-1 0 1 0 0,-1-1-1 0 0,1 0 0 0 0,-1 0 1 0 0,0-1-1 0 0,-1 0 0 0 0,-13 6 1 0 0,6-3 190 0 0,-1-2 1 0 0,0 0 0 0 0,-34 9-1 0 0,5-6 814 0 0,46-11-789 0 0,19-19 679 0 0,107-43-885 0 0,-123 61-18 0 0,0 0-1 0 0,0 0 1 0 0,0-1-1 0 0,0 1 1 0 0,0-1-1 0 0,-1 1 1 0 0,1-1-1 0 0,-1 1 1 0 0,1-1-1 0 0,1-3 1 0 0,-2 4-2 0 0,0 0 1 0 0,-1 0-1 0 0,1-1 1 0 0,0 1-1 0 0,0 0 1 0 0,0 0-1 0 0,0 0 1 0 0,0 0-1 0 0,0 1 1 0 0,0-1-1 0 0,0 0 1 0 0,1 0-1 0 0,-1 1 1 0 0,0-1-1 0 0,0 0 1 0 0,1 1-1 0 0,-1-1 1 0 0,0 1-1 0 0,1 0 1 0 0,-1-1-1 0 0,0 1 1 0 0,1 0-1 0 0,2 0 1 0 0,-4 0 1 0 0,-21 3-69 0 0,-5 17 20 0 0,24-18 43 0 0,0 1 1 0 0,-1-1-1 0 0,1 0 1 0 0,-1 1-1 0 0,0-1 0 0 0,0 0 1 0 0,0-1-1 0 0,0 1 0 0 0,0-1 1 0 0,0 1-1 0 0,-5 1 1 0 0,-2 1 65 0 0,9-4-70 0 0,18-1-3 0 0,-5-2 23 0 0,1 0 1 0 0,-1-1-1 0 0,22-10 1 0 0,-10 3-32 0 0,7 1 12 0 0,1 0 0 0 0,41-5-1 0 0,-33 6 9 0 0,-38 9-11 0 0,1 0 1 0 0,-1 0-1 0 0,1 0 0 0 0,0 0 0 0 0,-1 0 1 0 0,1 0-1 0 0,4 1 0 0 0,-6-1 9 0 0,-1 1-1 0 0,1-1 1 0 0,0 0-1 0 0,0 0 0 0 0,-1 0 1 0 0,1 1-1 0 0,0-1 1 0 0,-1 0-1 0 0,1 1 1 0 0,0-1-1 0 0,-1 0 0 0 0,1 1 1 0 0,0-1-1 0 0,-1 1 1 0 0,1-1-1 0 0,-1 1 1 0 0,1-1-1 0 0,-1 1 0 0 0,1 0 1 0 0,-1-1-1 0 0,0 1 1 0 0,1 0-1 0 0,-1-1 0 0 0,0 1 1 0 0,1 0-1 0 0,-1-1 1 0 0,0 1-1 0 0,0 1 1 0 0,0-1-7 0 0,-7 13-7 0 0,0 3-185 0 0,2 1 0 0 0,-6 25 0 0 0,7-31-796 0 0</inkml:trace>
  <inkml:trace contextRef="#ctx0" brushRef="#br0" timeOffset="2556.19">3119 103 2609 0 0,'0'-6'145'0'0,"1"1"1"0"0,-1-1-1 0 0,1 1 1 0 0,0-1-1 0 0,1 1 1 0 0,0-1-1 0 0,-1 1 1 0 0,4-6-1 0 0,-3 9-143 0 0,-1-1 0 0 0,1 1-1 0 0,0 0 1 0 0,0 0 0 0 0,0 0 0 0 0,0 0 0 0 0,1 0-1 0 0,-1 0 1 0 0,0 0 0 0 0,1 1 0 0 0,-1-1-1 0 0,1 1 1 0 0,0 0 0 0 0,-1 0 0 0 0,1 0 0 0 0,0 0-1 0 0,3-1 1 0 0,60-9-52 0 0,-27 6 28 0 0,-37 5-9 0 0,0-1 1 0 0,0 1-1 0 0,1 0 0 0 0,-1 0 1 0 0,0 0-1 0 0,0 0 0 0 0,1 1 1 0 0,-1-1-1 0 0,0 1 0 0 0,0-1 1 0 0,0 1-1 0 0,4 1 0 0 0,-6-2 21 0 0,1 1-1 0 0,-1-1 0 0 0,0 0 0 0 0,1 0 0 0 0,-1 0 1 0 0,0 1-1 0 0,0-1 0 0 0,1 0 0 0 0,-1 1 0 0 0,0-1 1 0 0,0 0-1 0 0,1 1 0 0 0,-1-1 0 0 0,0 0 0 0 0,0 1 1 0 0,0-1-1 0 0,1 0 0 0 0,-1 1 0 0 0,0-1 0 0 0,0 1 1 0 0,0-1-1 0 0,0 0 0 0 0,0 1 0 0 0,0-1 0 0 0,0 1 1 0 0,0 1 0 0 0,-1-1 1 0 0,1 0-1 0 0,-1 0 1 0 0,1 0-1 0 0,-1 0 1 0 0,1 0-1 0 0,-1-1 1 0 0,0 1-1 0 0,1 0 1 0 0,-1 0-1 0 0,0 0 1 0 0,0 0 0 0 0,0-1-1 0 0,-1 2 1 0 0,-16 11-47 0 0,0-1 0 0 0,-33 16 1 0 0,-4 3 12 0 0,26-15 109 0 0,22-13-69 0 0,0 1 0 0 0,0 0 0 0 0,1 0 0 0 0,-1 1 0 0 0,1 0 0 0 0,0 0 0 0 0,-7 8 0 0 0,8-8-4 0 0,-3 8 132 0 0,8-13-120 0 0,1 1 1 0 0,0-1-1 0 0,0 1 1 0 0,0-1-1 0 0,-1 0 0 0 0,1 1 1 0 0,0-1-1 0 0,0 0 1 0 0,0 0-1 0 0,0 1 0 0 0,0-1 1 0 0,-1 0-1 0 0,1 0 1 0 0,0 0-1 0 0,0 0 0 0 0,0 0 1 0 0,0-1-1 0 0,0 1 1 0 0,0 0-1 0 0,-1 0 0 0 0,1 0 1 0 0,0-1-1 0 0,1 0 1 0 0,10-1 65 0 0,-7 0 117 0 0,0 1 0 0 0,0 1 0 0 0,0-1 0 0 0,0 1 0 0 0,7 0 0 0 0,-12 0-163 0 0,0-1-22 0 0,0 1 1 0 0,0-1-1 0 0,-1 1 0 0 0,1 0 0 0 0,0-1 1 0 0,0 1-1 0 0,-1-1 0 0 0,1 1 1 0 0,0-1-1 0 0,-1 1 0 0 0,1 0 1 0 0,0-1-1 0 0,-1 1 0 0 0,1 0 1 0 0,-1 0-1 0 0,1-1 0 0 0,-1 1 1 0 0,1 0-1 0 0,-1 0 0 0 0,1-1 0 0 0,-1 1 1 0 0,1 0-1 0 0,-1 0 0 0 0,1 0 1 0 0,-1 0-1 0 0,1 0 0 0 0,-1 0 1 0 0,1 0-1 0 0,-1 0 0 0 0,-17 0 83 0 0,13 2-124 0 0,1-1 0 0 0,-1 1 0 0 0,1 0 0 0 0,0 0 0 0 0,-1 0 1 0 0,1 1-1 0 0,0 0 0 0 0,0 0 0 0 0,1 0 0 0 0,-1 0 0 0 0,1 0 0 0 0,-1 1 0 0 0,1-1 0 0 0,-5 8 0 0 0,-2 4-1314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38:09.045"/>
    </inkml:context>
    <inkml:brush xml:id="br0">
      <inkml:brushProperty name="width" value="0.035" units="cm"/>
      <inkml:brushProperty name="height" value="0.035" units="cm"/>
    </inkml:brush>
  </inkml:definitions>
  <inkml:trace contextRef="#ctx0" brushRef="#br0">1251 299 2657 0 0,'-19'-22'893'0'0,"-17"-28"0"0"0,-5-6-453 0 0,10 21 414 0 0,14 18-418 0 0,12 11-325 0 0,-1 1-1 0 0,1 0 0 0 0,-1 0 1 0 0,1 0-1 0 0,-1 1 0 0 0,-1 0 1 0 0,-7-4-1 0 0,-17-8 134 0 0,22 11-231 0 0,0 0 0 0 0,0 1 0 0 0,-1 0 0 0 0,1 0 0 0 0,-1 1 0 0 0,-16-3 0 0 0,-20-1-28 0 0,20 3 9 0 0,1 1 0 0 0,-1 0-1 0 0,-39 3 1 0 0,31 3 4 0 0,0 0-1 0 0,0 3 1 0 0,1 1-1 0 0,-1 1 1 0 0,1 2 0 0 0,1 1-1 0 0,0 2 1 0 0,-43 23 0 0 0,52-22-15 0 0,0 2 0 0 0,1 0 0 0 0,1 1 0 0 0,0 1 0 0 0,2 1 1 0 0,-32 38-1 0 0,24-20-21 0 0,2 0-1 0 0,1 2 1 0 0,-24 54 0 0 0,28-48 44 0 0,2 1 1 0 0,1 0-1 0 0,3 2 0 0 0,-10 58 1 0 0,19-85 49 0 0,2 0 0 0 0,0 0 0 0 0,1 0 0 0 0,1 0 0 0 0,1 0 0 0 0,1 0 0 0 0,7 42 0 0 0,1-34 6 0 0,0 1 0 0 0,2-2 0 0 0,1 0 1 0 0,2 0-1 0 0,18 28 0 0 0,-4-13 7 0 0,2-2 1 0 0,44 48-1 0 0,-58-72-35 0 0,1 0 0 0 0,1-2-1 0 0,1 0 1 0 0,0-1 0 0 0,0-1 0 0 0,2-1-1 0 0,-1 0 1 0 0,1-2 0 0 0,1-1-1 0 0,0 0 1 0 0,0-2 0 0 0,1 0-1 0 0,0-1 1 0 0,36 3 0 0 0,-7-3 58 0 0,1-3 1 0 0,0-1-1 0 0,0-3 1 0 0,-1-3-1 0 0,92-17 1 0 0,-75 7 45 0 0,0-3 1 0 0,-1-3 0 0 0,67-30-1 0 0,-94 31-46 0 0,0-1 0 0 0,-2-2 0 0 0,0-1 0 0 0,-2-2-1 0 0,65-57 1 0 0,-61 44 26 0 0,-1-2 0 0 0,-3-1 0 0 0,59-84 0 0 0,-81 101-71 0 0,-1 0-1 0 0,-1-1 1 0 0,-2-1 0 0 0,0 0-1 0 0,-2 0 1 0 0,0-1-1 0 0,5-34 1 0 0,-11 40-34 0 0,-1 0 0 0 0,0 1 0 0 0,-2-1 0 0 0,0 0 0 0 0,-2 0-1 0 0,0 0 1 0 0,-1 1 0 0 0,-1-1 0 0 0,-1 1 0 0 0,-11-27 0 0 0,2 14-14 0 0,-1 0 0 0 0,-2 1 0 0 0,-1 1 0 0 0,-2 1-1 0 0,-1 0 1 0 0,-1 2 0 0 0,-1 0 0 0 0,-2 2 0 0 0,-1 0 0 0 0,0 2-1 0 0,-2 1 1 0 0,-1 1 0 0 0,-37-21 0 0 0,47 33-66 0 0,0 1-1 0 0,-1 0 1 0 0,0 2-1 0 0,0 0 1 0 0,-1 2-1 0 0,-34-6 1 0 0,24 7-66 0 0,-1 2 1 0 0,1 2-1 0 0,-58 5 0 0 0,-24 6-540 0 0,-72 9-2169 0 0,129-11 1320 0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35:07.078"/>
    </inkml:context>
    <inkml:brush xml:id="br0">
      <inkml:brushProperty name="width" value="0.035" units="cm"/>
      <inkml:brushProperty name="height" value="0.035" units="cm"/>
    </inkml:brush>
  </inkml:definitions>
  <inkml:trace contextRef="#ctx0" brushRef="#br0">2955 2035 2657 0 0,'0'-2'86'0'0,"0"-1"0"0"0,0 1 0 0 0,0 0 1 0 0,1 0-1 0 0,-1 0 0 0 0,1 0 1 0 0,-1-1-1 0 0,1 1 0 0 0,-1 0 1 0 0,1 0-1 0 0,0 0 0 0 0,0 0 1 0 0,0 1-1 0 0,1-1 0 0 0,-1 0 1 0 0,0 0-1 0 0,1 0 0 0 0,-1 1 0 0 0,1-1 1 0 0,-1 1-1 0 0,1-1 0 0 0,0 1 1 0 0,-1 0-1 0 0,1 0 0 0 0,0 0 1 0 0,0 0-1 0 0,0 0 0 0 0,0 0 1 0 0,0 0-1 0 0,0 0 0 0 0,4 0 0 0 0,15-8 500 0 0,-16 6-225 0 0,0 1 0 0 0,-1 0 0 0 0,1 0 0 0 0,0 1 0 0 0,0-1 0 0 0,10 0 1 0 0,-13 2-295 0 0,0 0 0 0 0,0 0 0 0 0,0 0 0 0 0,0 1 0 0 0,-1-1 0 0 0,1 1 0 0 0,0-1 0 0 0,0 1 0 0 0,0 0 0 0 0,-1 0 0 0 0,1 0 0 0 0,-1 0 0 0 0,1 0 0 0 0,-1 0 0 0 0,1 0 0 0 0,-1 0 0 0 0,1 1 0 0 0,-1-1 0 0 0,0 0 0 0 0,0 1 0 0 0,0-1 0 0 0,1 1 0 0 0,-2-1 0 0 0,2 3 1 0 0,6 12 67 0 0,-1 0 1 0 0,-1 1 0 0 0,0-1 0 0 0,-1 1 0 0 0,-1 0-1 0 0,3 25 1 0 0,0-2-65 0 0,25 185 200 0 0,-17-102-149 0 0,1 110-60 0 0,-9-72 22 0 0,12 207-128 0 0,-8-117 101 0 0,41 499-11 0 0,-51-737-44 0 0,169 1519 1768 0 0,-24-668-351 0 0,-118-707-1212 0 0,44 301 169 0 0,-59-373-324 0 0,28 358 71 0 0,-35-359-128 0 0,-4-60-63 0 0,0-16-114 0 0,-2 0-1 0 0,1-1 1 0 0,-1 1-1 0 0,0 0 1 0 0,0 0-1 0 0,-3 12 1 0 0,-1-14-2658 0 0</inkml:trace>
  <inkml:trace contextRef="#ctx0" brushRef="#br0" timeOffset="1315.879">3811 7911 2705 0 0,'0'0'1853'0'0,"-11"14"-1065"0"0,-7-16-159 0 0,17 2-619 0 0,1 0 0 0 0,0 0 1 0 0,0-1-1 0 0,-1 1 0 0 0,1 0 0 0 0,0 0 0 0 0,-1 0 1 0 0,1 0-1 0 0,0 0 0 0 0,0 0 0 0 0,-1 0 1 0 0,1-1-1 0 0,0 1 0 0 0,0 0 0 0 0,-1 0 1 0 0,1 0-1 0 0,0-1 0 0 0,0 1 0 0 0,0 0 1 0 0,-1 0-1 0 0,1-1 0 0 0,0 1 0 0 0,0 0 1 0 0,0 0-1 0 0,0-1 0 0 0,0 1 0 0 0,-1 0 0 0 0,1 0 1 0 0,0-1-1 0 0,0 1 0 0 0,0 0 0 0 0,0-1 1 0 0,0 1-1 0 0,0 0 0 0 0,0-1 0 0 0,0 1 1 0 0,0 0-1 0 0,0 0 0 0 0,0-1 0 0 0,0 1 1 0 0,1 0-1 0 0,-1-1 0 0 0,0 1 0 0 0,0 0 1 0 0,0 0-1 0 0,0-1 0 0 0,4-7 549 0 0,-3 7-514 0 0,-1 0 1 0 0,0 0-1 0 0,1 0 1 0 0,-1 1 0 0 0,1-1-1 0 0,-1 0 1 0 0,1 0-1 0 0,0 0 1 0 0,-1 1-1 0 0,1-1 1 0 0,0 0-1 0 0,-1 1 1 0 0,1-1 0 0 0,0 0-1 0 0,0 1 1 0 0,0-1-1 0 0,-1 1 1 0 0,3-1-1 0 0,-2 1 82 0 0,0-1-1 0 0,0 1 0 0 0,0 0 0 0 0,1-1 1 0 0,-1 1-1 0 0,0 0 0 0 0,0 0 0 0 0,0 0 1 0 0,1 0-1 0 0,-1 0 0 0 0,0 0 0 0 0,0 1 1 0 0,0-1-1 0 0,0 0 0 0 0,1 1 0 0 0,-1-1 1 0 0,0 1-1 0 0,0-1 0 0 0,0 1 0 0 0,0-1 1 0 0,0 1-1 0 0,1 0 0 0 0,1 1-108 0 0,-1 0 1 0 0,1 0-1 0 0,-1 0 0 0 0,0 1 0 0 0,0-1 1 0 0,0 1-1 0 0,3 4 0 0 0,15 31 325 0 0,-2 2 0 0 0,-2 0 0 0 0,-2 1 0 0 0,13 55 0 0 0,-9-30-95 0 0,111 575 1206 0 0,-128-631-1459 0 0,17 106 77 0 0,80 409-23 0 0,-24-227 235 0 0,-57-222-248 0 0,-6-24 47 0 0,19 55 0 0 0,-15-66-56 0 0,48 148 204 0 0,-61-185-73 0 0</inkml:trace>
  <inkml:trace contextRef="#ctx0" brushRef="#br0" timeOffset="2662.32">6238 1978 1984 0 0,'-13'-49'4517'0'0,"15"50"-4474"0"0,-1 1 0 0 0,0 0-1 0 0,0 0 1 0 0,-1-1 0 0 0,1 1-1 0 0,0 0 1 0 0,-1 0 0 0 0,1 0-1 0 0,-1 0 1 0 0,1 0 0 0 0,-1 4-1 0 0,0-6-42 0 0,56 458 1949 0 0,-23-185-1621 0 0,14 99-95 0 0,-2-43-56 0 0,63 402 176 0 0,149 525 1310 0 0,-120-614-1098 0 0,-92-429-383 0 0,71 362 340 0 0,45 207 329 0 0,-81-411-524 0 0,105 449 108 0 0,-129-579-418 0 0,-17-78-248 0 0,31 144 384 0 0,-21 3-6195 0 0,-45-285 3836 0 0</inkml:trace>
  <inkml:trace contextRef="#ctx0" brushRef="#br0" timeOffset="3406.41">10524 1280 2393 0 0,'0'12'2998'0'0,"6"50"-2852"0"0,8 16 354 0 0,5 141-1 0 0,-12-97-255 0 0,134 1798 636 0 0,-130-1742-919 0 0,124 1614 2204 0 0,-118-1627-1903 0 0,113 1041 1962 0 0,92 435-912 0 0,-203-1537-1496 0 0,17 152-1196 0 0,-35-245 850 0 0,0-8 149 0 0,0 1 0 0 0,-1-1 0 0 0,1 1-1 0 0,-1 0 1 0 0,0-1 0 0 0,0 1 0 0 0,0-1 0 0 0,-1 1-1 0 0,1 0 1 0 0,-1-1 0 0 0,0 1 0 0 0,-2 5 0 0 0,-6-6-2881 0 0</inkml:trace>
  <inkml:trace contextRef="#ctx0" brushRef="#br0" timeOffset="4363.89">499 3394 2761 0 0,'-12'-8'3289'0'0,"29"11"-2686"0"0,29 8-643 0 0,32 9 609 0 0,0-3-1 0 0,1-4 0 0 0,150 6 0 0 0,438-54 1118 0 0,-3-48-876 0 0,-651 81-799 0 0,958-164 296 0 0,-3-37-118 0 0,-438 90-141 0 0,726-158 27 0 0,205-43 252 0 0,-1385 298-289 0 0,1064-216 323 0 0,6 26-8 0 0,1056-103 612 0 0,-1025 197-697 0 0,-1127 108-269 0 0,65-4 7 0 0,181-24-707 0 0,-295 32 614 0 0,1 0 0 0 0,-1 0 0 0 0,1 0 0 0 0,-1 0 1 0 0,1-1-1 0 0,-1 1 0 0 0,1-1 0 0 0,-1 1 0 0 0,1-1 0 0 0,-1 1 0 0 0,0-1 0 0 0,1 0 0 0 0,-1 0 0 0 0,0 1 0 0 0,2-3 0 0 0,-4 3 17 0 0,1-1 0 0 0,0 1 0 0 0,-1-1 0 0 0,1 1 0 0 0,-1-1 0 0 0,1 1 0 0 0,-1-1 0 0 0,1 1 0 0 0,-1 0 0 0 0,1-1 0 0 0,-1 1 0 0 0,1 0 0 0 0,-1-1 0 0 0,1 1 0 0 0,-1 0 0 0 0,0 0 0 0 0,1-1 0 0 0,-1 1 0 0 0,1 0 0 0 0,-1 0-1 0 0,0 0 1 0 0,0 0 0 0 0,-53-8-2373 0 0,13 7 895 0 0,-10 0-750 0 0</inkml:trace>
  <inkml:trace contextRef="#ctx0" brushRef="#br0" timeOffset="5256.41">6218 1095 992 0 0,'-10'-15'405'0'0,"-21"-23"1"0"0,22 28-111 0 0,-6-14 745 0 0,-1-2 731 0 0,15 25-1187 0 0,0 1-494 0 0,0 0 0 0 0,0-1 0 0 0,0 1-1 0 0,0 0 1 0 0,-1 0 0 0 0,1 0 0 0 0,0 0 0 0 0,0 0-1 0 0,0 0 1 0 0,0 0 0 0 0,0 0 0 0 0,0 1 0 0 0,0-1-1 0 0,0 0 1 0 0,0 1 0 0 0,-1 0 0 0 0,2-1-62 0 0,-1 0-11 0 0,0 1-1 0 0,0 0 0 0 0,1 0 1 0 0,-1 0-1 0 0,1 1 1 0 0,-1-1-1 0 0,1 0 1 0 0,-1 0-1 0 0,1 0 0 0 0,-1 0 1 0 0,1 0-1 0 0,0 0 1 0 0,0 1-1 0 0,0-1 1 0 0,0 0-1 0 0,0 2 1 0 0,0 25 241 0 0,1-18-140 0 0,0 29 252 0 0,2-1 0 0 0,16 74 0 0 0,30 75 50 0 0,-15-69-401 0 0,18 113 95 0 0,32 320 1 0 0,-46-152-668 0 0,-17-169-1795 0 0,-15-151 448 0 0</inkml:trace>
  <inkml:trace contextRef="#ctx0" brushRef="#br0" timeOffset="6041.05">2943 1105 3497 0 0,'-9'-32'1895'0'0,"-11"-32"75"0"0,20 63-1908 0 0,-1 0 0 0 0,1 0 0 0 0,-1 0 0 0 0,1 0 0 0 0,-1 1 0 0 0,0-1 0 0 0,1 0 0 0 0,-1 0 0 0 0,0 0 0 0 0,0 0 0 0 0,0 1 0 0 0,1-1 0 0 0,-1 0 0 0 0,0 1 0 0 0,0-1 0 0 0,0 1 0 0 0,0-1 0 0 0,0 1 0 0 0,0 0 0 0 0,0-1 0 0 0,0 1 1 0 0,0 0-1 0 0,-3-1 0 0 0,4 1-43 0 0,-1 0 1 0 0,0 0 0 0 0,0 0-1 0 0,1 1 1 0 0,-1-1 0 0 0,0 0-1 0 0,1 0 1 0 0,-1 1 0 0 0,0-1-1 0 0,0 0 1 0 0,1 1 0 0 0,-1-1-1 0 0,1 0 1 0 0,-1 1 0 0 0,0-1-1 0 0,1 1 1 0 0,-1-1 0 0 0,1 1 0 0 0,-1-1-1 0 0,1 1 1 0 0,-1 0 0 0 0,1-1-1 0 0,0 1 1 0 0,-1 0 0 0 0,1-1-1 0 0,0 1 1 0 0,-1 0 0 0 0,1-1-1 0 0,0 1 1 0 0,0 0 0 0 0,0 0-1 0 0,-1-1 1 0 0,1 1 0 0 0,0 1-1 0 0,-3 50 504 0 0,1 0-1 0 0,3 0 0 0 0,12 79 1 0 0,41 154-261 0 0,-22-128-89 0 0,42 278-90 0 0,51 243-569 0 0,-59-382-2675 0 0,-46-197 1238 0 0</inkml:trace>
  <inkml:trace contextRef="#ctx0" brushRef="#br0" timeOffset="7009.67">684 2373 5937 0 0,'-12'-6'1020'0'0,"-7"-2"346"0"0,19 4-888 0 0,3-26-186 0 0,2 0 1 0 0,10-32 0 0 0,2-12-102 0 0,39-258 259 0 0,-44 232-148 0 0,-1-137 1 0 0,-21-40 215 0 0,0-40-465 0 0,17 68-335 0 0,-7 248 150 0 0,1 3-361 0 0,1 0 452 0 0,-1 0 0 0 0,1 0 0 0 0,-1 1 0 0 0,0-1 0 0 0,0 0-1 0 0,0 1 1 0 0,0-1 0 0 0,0 1 0 0 0,-1-1 0 0 0,2 5 0 0 0,-1-3-7 0 0,76 305 130 0 0,-13-41-100 0 0,-7-56 61 0 0,62 183 305 0 0,-110-372-260 0 0,124 302 545 0 0,18-9-276 0 0,-139-294-340 0 0,26 45 112 0 0,-34-61-92 0 0,0-1 1 0 0,0 1-1 0 0,1-1 1 0 0,0 0-1 0 0,0 0 1 0 0,0 0-1 0 0,0-1 1 0 0,8 5-1 0 0,-12-8-24 0 0,0 0-1 0 0,0-1 1 0 0,0 1-1 0 0,0-1 1 0 0,0 1-1 0 0,1-1 0 0 0,-1 1 1 0 0,0-1-1 0 0,0 0 1 0 0,0 1-1 0 0,0-1 1 0 0,1 0-1 0 0,-1 0 1 0 0,0 0-1 0 0,0 0 1 0 0,1 0-1 0 0,-1 0 0 0 0,0 0 1 0 0,0 0-1 0 0,0-1 1 0 0,1 1-1 0 0,-1 0 1 0 0,0-1-1 0 0,1 0 1 0 0,0 0-33 0 0,-1-1 1 0 0,0 1 0 0 0,1 0 0 0 0,-1-1-1 0 0,0 1 1 0 0,0-1 0 0 0,0 1 0 0 0,0-1-1 0 0,0 1 1 0 0,-1-1 0 0 0,1 0 0 0 0,0 1-1 0 0,-1-1 1 0 0,1-3 0 0 0,1-5-297 0 0,-1-1 0 0 0,0 0 0 0 0,0-1 1 0 0,-2-12-1 0 0,-1 5-717 0 0,0-1-1 0 0,-1 1 1 0 0,-1 0 0 0 0,-8-21-1 0 0,1 9-1123 0 0</inkml:trace>
  <inkml:trace contextRef="#ctx0" brushRef="#br0" timeOffset="7306.29">637 1700 8370 0 0,'0'0'-13'0'0,"-1"-1"0"0"0,1 0 0 0 0,-1 0 0 0 0,1 0 0 0 0,-1 0-1 0 0,1 0 1 0 0,-1 0 0 0 0,1 0 0 0 0,0-1 0 0 0,0 1 0 0 0,-1 0 0 0 0,1 0 0 0 0,0 0 0 0 0,0 0 0 0 0,0 0 0 0 0,0 0 0 0 0,0 0 0 0 0,1 0 0 0 0,-1-1 0 0 0,0 1 0 0 0,0 0 0 0 0,1 0 0 0 0,0-1 0 0 0,0 0-5 0 0,0 1 0 0 0,0 0 0 0 0,0 0 0 0 0,0 0 0 0 0,1 0 0 0 0,-1 0 0 0 0,1 0 0 0 0,-1 0 0 0 0,0 0 0 0 0,1 0-1 0 0,-1 0 1 0 0,1 1 0 0 0,0-1 0 0 0,1 0 0 0 0,9-2-80 0 0,0 1 0 0 0,0 1 0 0 0,20-1-1 0 0,-17 1 26 0 0,160-9-476 0 0,-159 8 2 0 0,1 0 1 0 0,-1 1-1 0 0,0 1 0 0 0,0 1 1 0 0,0 0-1 0 0,20 4 1 0 0,-21-1-751 0 0</inkml:trace>
  <inkml:trace contextRef="#ctx0" brushRef="#br0" timeOffset="7866.37">726 2121 5041 0 0,'-16'35'118'0'0,"-18"63"1"0"0,13-31 264 0 0,-13 47 240 0 0,-34 207 0 0 0,45-194-775 0 0,6-35-1186 0 0,14-76 298 0 0</inkml:trace>
  <inkml:trace contextRef="#ctx0" brushRef="#br0" timeOffset="9098.59">3783 979 6921 0 0,'11'43'75'0'0,"2"1"-1"0"0,2-2 1 0 0,2 0-1 0 0,24 42 1 0 0,18 47 61 0 0,162 557 590 0 0,-220-682-727 0 0,25 86 137 0 0,46 149 658 0 0,-54-188-85 0 0,-18-52 6 0 0,-5-18-98 0 0,-9-14-518 0 0,1-1 0 0 0,-9-34 1 0 0,-7-17-331 0 0,-37-78 69 0 0,-76-201 280 0 0,80 193-90 0 0,-59-171 131 0 0,113 312-148 0 0,0 0 0 0 0,2 0 0 0 0,1-1 0 0 0,2 1 0 0 0,0-1 0 0 0,2 0 0 0 0,4-41 0 0 0,-1 53-21 0 0,0 0 0 0 0,1 1 0 0 0,1-1 0 0 0,1 1 0 0 0,1-1 0 0 0,0 1 0 0 0,1 1 1 0 0,0-1-1 0 0,2 1 0 0 0,0 1 0 0 0,0-1 0 0 0,1 2 0 0 0,22-24 0 0 0,-23 28 1 0 0,0 1-1 0 0,1-1 0 0 0,1 1 1 0 0,-1 1-1 0 0,1 0 1 0 0,0 1-1 0 0,1 0 1 0 0,-1 0-1 0 0,1 1 1 0 0,0 1-1 0 0,15-4 0 0 0,-19 6-3 0 0,0 1 0 0 0,0 0 0 0 0,0 1 0 0 0,0 0-1 0 0,0 0 1 0 0,0 0 0 0 0,0 1 0 0 0,0 1 0 0 0,0-1-1 0 0,0 1 1 0 0,0 0 0 0 0,-1 1 0 0 0,1 0 0 0 0,-1 0-1 0 0,0 1 1 0 0,0 0 0 0 0,0 0 0 0 0,13 10 0 0 0,-8-4-10 0 0,-1 0 1 0 0,1 1 0 0 0,-2 1 0 0 0,0 0 0 0 0,0 0 0 0 0,-1 1-1 0 0,0 0 1 0 0,-1 0 0 0 0,-1 1 0 0 0,0 0 0 0 0,-1 0 0 0 0,0 1-1 0 0,-1 0 1 0 0,-1 0 0 0 0,2 17 0 0 0,-2-15 16 0 0,-1 1 0 0 0,-1 0 0 0 0,-1-1 0 0 0,0 1-1 0 0,-2 0 1 0 0,0 0 0 0 0,-1-1 0 0 0,0 1 0 0 0,-2-1 0 0 0,0 1 0 0 0,-1-1 0 0 0,0 0 0 0 0,-12 23 0 0 0,1-12 51 0 0,0 0 1 0 0,-2-1 0 0 0,-1-1 0 0 0,-1-1 0 0 0,-1 0 0 0 0,-1-2 0 0 0,-2-1 0 0 0,0 0 0 0 0,-1-2 0 0 0,-1-1-1 0 0,-47 27 1 0 0,68-44-52 0 0,0 2 32 0 0,-1-1 0 0 0,0 1 0 0 0,-1-2 0 0 0,1 1 0 0 0,0-1-1 0 0,-1 0 1 0 0,1 0 0 0 0,-1-1 0 0 0,0 0 0 0 0,-11 1 0 0 0,18-2-23 0 0,0 0 0 0 0,0 0 0 0 0,0 0 0 0 0,0 0 0 0 0,0 0 0 0 0,0 0 0 0 0,0 0 0 0 0,0 0 0 0 0,-1 0 0 0 0,1 0 0 0 0,0 0 0 0 0,0 0 0 0 0,0 0 0 0 0,0 0 0 0 0,0-1 0 0 0,0 1 0 0 0,0 0 0 0 0,0 0 0 0 0,0 0 0 0 0,0 0 0 0 0,0 0 0 0 0,0 0 0 0 0,0 0 0 0 0,0 0 0 0 0,-1 0 0 0 0,1 0 0 0 0,0 0 0 0 0,0-1 0 0 0,0 1 0 0 0,0 0 0 0 0,0 0 0 0 0,0 0 0 0 0,0 0 0 0 0,0 0 0 0 0,0 0 0 0 0,0 0 0 0 0,0 0 0 0 0,0 0 0 0 0,0-1 0 0 0,0 1 0 0 0,0 0 0 0 0,0 0 0 0 0,0 0 0 0 0,1 0 0 0 0,-1 0 0 0 0,0 0 0 0 0,0 0 0 0 0,0 0 0 0 0,0 0 0 0 0,0 0 0 0 0,0-1 0 0 0,0 1 0 0 0,0 0-1 0 0,0 0 1 0 0,0 0 0 0 0,0 0 0 0 0,0 0 0 0 0,0 0 0 0 0,0 0 0 0 0,1 0 0 0 0,-1 0 0 0 0,0 0 0 0 0,0 0 0 0 0,0 0 0 0 0,0 0 0 0 0,0 0 0 0 0,0 0 0 0 0,12-8 12 0 0,13-5-60 0 0,-2 3 40 0 0,1 2 0 0 0,0 0 0 0 0,0 2 1 0 0,0 0-1 0 0,26-1 0 0 0,127-3-98 0 0,-124 9 63 0 0,96 11-1 0 0,-131-7 39 0 0,0 0 0 0 0,0 1 0 0 0,0 1 1 0 0,-1 1-1 0 0,1 0 0 0 0,-1 2 0 0 0,-1-1 0 0 0,0 2 0 0 0,16 11 0 0 0,-26-16 8 0 0,0 1-1 0 0,0 0 1 0 0,-1 0-1 0 0,1 0 0 0 0,-1 1 1 0 0,-1-1-1 0 0,1 1 0 0 0,-1 0 1 0 0,0 1-1 0 0,0-1 1 0 0,-1 1-1 0 0,0 0 0 0 0,0 0 1 0 0,-1 0-1 0 0,0 0 0 0 0,0 0 1 0 0,0 0-1 0 0,-1 1 0 0 0,0-1 1 0 0,0 1-1 0 0,-1-1 1 0 0,0 0-1 0 0,-1 1 0 0 0,1-1 1 0 0,-1 1-1 0 0,-1-1 0 0 0,0 0 1 0 0,0 0-1 0 0,0 1 1 0 0,0-1-1 0 0,-1-1 0 0 0,-1 1 1 0 0,1 0-1 0 0,-6 7 0 0 0,-6 9 5 0 0,-2 0 0 0 0,0-1 0 0 0,-2-1 0 0 0,0-1-1 0 0,-33 27 1 0 0,-118 76 23 0 0,39-30 43 0 0,68-47-55 0 0,-42 34-2922 0 0,98-71-1361 0 0</inkml:trace>
  <inkml:trace contextRef="#ctx0" brushRef="#br0" timeOffset="10074.39">7049 1049 4481 0 0,'-32'-24'705'0'0,"21"15"-590"0"0,-1 0-1 0 0,-20-11 1 0 0,27 17-120 0 0,-1 1 1 0 0,1 0 0 0 0,0 0-1 0 0,-1 1 1 0 0,0-1 0 0 0,1 1 0 0 0,-1 0-1 0 0,0 1 1 0 0,1-1 0 0 0,-8 1 0 0 0,8 0 20 0 0,-1 0 1 0 0,1 0 0 0 0,0 1 0 0 0,0 0 0 0 0,-1 0 0 0 0,1 0 0 0 0,0 0 0 0 0,0 1 0 0 0,0 0 0 0 0,0 0 0 0 0,1 0 0 0 0,-1 0 0 0 0,0 1 0 0 0,1 0 0 0 0,0 0 0 0 0,0 0 0 0 0,-1 1 0 0 0,2-1 0 0 0,-1 1 0 0 0,0 0 0 0 0,1 0 0 0 0,-4 7 0 0 0,-2 3 104 0 0,0 0 0 0 0,2 1 0 0 0,0 0 1 0 0,1 0-1 0 0,-7 25 0 0 0,6-13-9 0 0,1 1 0 0 0,-3 40 0 0 0,7-48-40 0 0,1-1 1 0 0,2 1-1 0 0,0 0 0 0 0,6 32 0 0 0,-6-46-2 0 0,0 0 0 0 0,1 0 0 0 0,-1 0 0 0 0,2 0 0 0 0,-1 0 0 0 0,1 0 0 0 0,-1-1 0 0 0,2 1 0 0 0,-1-1-1 0 0,0 0 1 0 0,1 0 0 0 0,0 0 0 0 0,0 0 0 0 0,1-1 0 0 0,-1 0 0 0 0,1 0 0 0 0,0 0 0 0 0,9 5 0 0 0,-9-7-12 0 0,0 0 0 0 0,0 0 0 0 0,0-1 0 0 0,0 0 0 0 0,0 0 0 0 0,0 0 0 0 0,0-1 0 0 0,0 0 1 0 0,0 0-1 0 0,0 0 0 0 0,0 0 0 0 0,0-1 0 0 0,0 0 0 0 0,0 0 0 0 0,0 0 0 0 0,0-1 0 0 0,0 0 0 0 0,0 0 0 0 0,6-3 0 0 0,4-4 95 0 0,0 0 0 0 0,0-1 0 0 0,-1 0 0 0 0,17-16 0 0 0,-25 21-116 0 0,0-1 1 0 0,0 0 0 0 0,-1 0-1 0 0,1 0 1 0 0,-1-1 0 0 0,0 1 0 0 0,-1-1-1 0 0,0 0 1 0 0,0-1 0 0 0,0 1-1 0 0,-1-1 1 0 0,0 0 0 0 0,-1 1-1 0 0,0-1 1 0 0,0 0 0 0 0,0-1 0 0 0,-1 1-1 0 0,-1 0 1 0 0,1 0 0 0 0,-1 0-1 0 0,-1-11 1 0 0,-1 11-25 0 0,1 0 0 0 0,-1 1 0 0 0,0-1 0 0 0,-1 0 0 0 0,0 1 0 0 0,0 0 0 0 0,-1-1 0 0 0,1 1 0 0 0,-2 1 0 0 0,1-1-1 0 0,-1 1 1 0 0,0-1 0 0 0,0 1 0 0 0,-1 1 0 0 0,1-1 0 0 0,-9-5 0 0 0,-20-17-72 0 0,11 10-99 0 0,-40-42 0 0 0,61 58 60 0 0,-21-20-740 0 0,23 21 695 0 0,0 1 1 0 0,-1 0-1 0 0,1-1 0 0 0,-1 1 0 0 0,1 0 1 0 0,-1-1-1 0 0,1 1 0 0 0,-1 0 1 0 0,1 0-1 0 0,-1-1 0 0 0,1 1 0 0 0,-1 0 1 0 0,1 0-1 0 0,-1 0 0 0 0,1 0 0 0 0,-1 0 1 0 0,1 0-1 0 0,-1 0 0 0 0,1 0 1 0 0,-1 0-1 0 0,1 0 0 0 0,-1 0 0 0 0,0 0 1 0 0,1 0-1 0 0,-1 0 0 0 0,1 0 1 0 0,-1 0-1 0 0,1 1 0 0 0,-1-1 0 0 0,1 0 1 0 0,-1 0-1 0 0,1 1 0 0 0,0-1 0 0 0,-1 0 1 0 0,1 1-1 0 0,-1-1 0 0 0,1 0 1 0 0,0 1-1 0 0,-1-1 0 0 0,1 1 0 0 0,0-1 1 0 0,-1 1-1 0 0,1-1 0 0 0,0 1 1 0 0,0-1-1 0 0,-1 1 0 0 0,1 0 0 0 0,-3 5-1632 0 0</inkml:trace>
  <inkml:trace contextRef="#ctx0" brushRef="#br0" timeOffset="10540.12">7124 1033 5601 0 0,'0'0'26'0'0,"-1"0"1"0"0,1 0-1 0 0,0 0 0 0 0,0 0 0 0 0,0 0 1 0 0,0-1-1 0 0,-1 1 0 0 0,1 0 0 0 0,0 0 1 0 0,0 0-1 0 0,0 0 0 0 0,0 0 0 0 0,-1 0 1 0 0,1 0-1 0 0,0 0 0 0 0,0 0 0 0 0,0 0 1 0 0,-1 0-1 0 0,1 0 0 0 0,0 0 0 0 0,0 0 1 0 0,0 0-1 0 0,0 1 0 0 0,-1-1 0 0 0,1 0 0 0 0,0 0 1 0 0,0 0-1 0 0,0 0 0 0 0,0 0 0 0 0,0 0 1 0 0,-1 0-1 0 0,1 0 0 0 0,0 1 0 0 0,0-1 1 0 0,0 0-1 0 0,0 0 0 0 0,0 0 0 0 0,0 0 1 0 0,0 1-1 0 0,-1-1 0 0 0,1 0 0 0 0,0 0 1 0 0,0 0-1 0 0,0 0 0 0 0,0 1 0 0 0,0-1 1 0 0,0 0-1 0 0,0 0 0 0 0,0 0 0 0 0,0 0 1 0 0,0 1-1 0 0,0-1 0 0 0,0 0 0 0 0,0 0 1 0 0,-4 23 330 0 0,1 29-367 0 0,3-48 125 0 0,0 14-23 0 0,1 0-1 0 0,1 0 1 0 0,1 0-1 0 0,0-1 1 0 0,1 1 0 0 0,12 29-1 0 0,-15-44-54 0 0,1-1 0 0 0,-1 1-1 0 0,1 0 1 0 0,0-1-1 0 0,0 0 1 0 0,0 1-1 0 0,0-1 1 0 0,0 0 0 0 0,0 0-1 0 0,1 0 1 0 0,-1 0-1 0 0,1-1 1 0 0,-1 1 0 0 0,1-1-1 0 0,0 1 1 0 0,-1-1-1 0 0,1 0 1 0 0,0 0-1 0 0,0 0 1 0 0,0-1 0 0 0,0 1-1 0 0,0-1 1 0 0,0 1-1 0 0,0-1 1 0 0,0 0 0 0 0,0 0-1 0 0,0 0 1 0 0,0-1-1 0 0,0 1 1 0 0,0-1-1 0 0,0 1 1 0 0,0-1 0 0 0,0 0-1 0 0,0 0 1 0 0,0-1-1 0 0,0 1 1 0 0,-1 0 0 0 0,1-1-1 0 0,-1 0 1 0 0,1 0-1 0 0,-1 0 1 0 0,0 0-1 0 0,1 0 1 0 0,-1 0 0 0 0,0 0-1 0 0,0-1 1 0 0,-1 1-1 0 0,1-1 1 0 0,0 1 0 0 0,1-6-1 0 0,4-18 89 0 0,-1-1 0 0 0,-2 0 0 0 0,0 0 0 0 0,-2 0 1 0 0,-1 0-1 0 0,-4-38 0 0 0,2-4-54 0 0,2 92-81 0 0,1 0 1 0 0,2-1-1 0 0,0 1 1 0 0,1-1-1 0 0,11 30 0 0 0,-5-24 48 0 0,1 0 0 0 0,1 0 0 0 0,1-1 0 0 0,18 25 0 0 0,-29-47-35 0 0,1 0 0 0 0,0 0 0 0 0,0-1 0 0 0,0 0 0 0 0,0 0 0 0 0,1 0 1 0 0,-1 0-1 0 0,1 0 0 0 0,0-1 0 0 0,0 0 0 0 0,11 4 0 0 0,-13-6-122 0 0,0 0 1 0 0,0 0-1 0 0,1 0 1 0 0,-1-1-1 0 0,1 1 1 0 0,-1-1 0 0 0,0 0-1 0 0,1 0 1 0 0,-1 0-1 0 0,1 0 1 0 0,-1-1-1 0 0,0 0 1 0 0,1 1-1 0 0,-1-1 1 0 0,0 0-1 0 0,0-1 1 0 0,0 1-1 0 0,1-1 1 0 0,-1 1-1 0 0,-1-1 1 0 0,6-4-1 0 0,6-4-1170 0 0,-2-5-536 0 0</inkml:trace>
  <inkml:trace contextRef="#ctx0" brushRef="#br0" timeOffset="10814.39">7616 465 10658 0 0,'6'13'-365'0'0,"63"167"-131"0"0,2-2 549 0 0,60 234 0 0 0,-120-374-513 0 0,-2 1-1 0 0,-1 0 1 0 0,-3 0-1 0 0,2 45 0 0 0,-7-82 241 0 0,0-2 157 0 0,0 0 0 0 0,0 1 0 0 0,0-1 0 0 0,0 0-1 0 0,0 0 1 0 0,0 1 0 0 0,0-1 0 0 0,0 0-1 0 0,0 1 1 0 0,0-1 0 0 0,0 0 0 0 0,0 1 0 0 0,0-1-1 0 0,-1 0 1 0 0,1 1 0 0 0,0-1 0 0 0,0 0 0 0 0,0 0-1 0 0,0 1 1 0 0,0-1 0 0 0,-1 0 0 0 0,1 1 0 0 0,0-1-1 0 0,0 0 1 0 0,-1 0 0 0 0,1 0 0 0 0,0 1 0 0 0,-5-1-1491 0 0</inkml:trace>
  <inkml:trace contextRef="#ctx0" brushRef="#br0" timeOffset="11598.12">7628 974 8298 0 0,'2'-5'95'0'0,"0"0"0"0"0,0 0 0 0 0,0 0 0 0 0,1 0 0 0 0,0 1 1 0 0,0-1-1 0 0,0 1 0 0 0,0 0 0 0 0,1 0 0 0 0,-1 0 0 0 0,1 0 0 0 0,0 1 0 0 0,0-1 1 0 0,0 1-1 0 0,1 0 0 0 0,-1 0 0 0 0,1 1 0 0 0,9-5 0 0 0,7-1-183 0 0,1 1 0 0 0,-1 1 0 0 0,29-4 0 0 0,-8 1 164 0 0,19-5-72 0 0,0 1 27 0 0,0-3 0 0 0,100-41 0 0 0,-153 53 49 0 0,8-2-122 0 0,-15 7 37 0 0,-1-1 1 0 0,1 0 0 0 0,-1 1-1 0 0,1-1 1 0 0,0 1-1 0 0,-1-1 1 0 0,1 1-1 0 0,-1-1 1 0 0,1 1-1 0 0,-1-1 1 0 0,0 1-1 0 0,1 0 1 0 0,-1-1-1 0 0,0 1 1 0 0,1 0 0 0 0,-1-1-1 0 0,0 1 1 0 0,0 0-1 0 0,1-1 1 0 0,-1 1-1 0 0,0 0 1 0 0,0-1-1 0 0,0 1 1 0 0,0 0-1 0 0,0 0 1 0 0,0 0-1 0 0,2 22-44 0 0,-2 35-1 0 0,0-3 99 0 0,9 93 75 0 0,8 0 0 0 0,39 169 0 0 0,-47-273 70 0 0,-3-17 138 0 0,8 27 1022 0 0,-13-56-1322 0 0,0 1 0 0 0,0-1 0 0 0,0 0-1 0 0,0 0 1 0 0,-1 0 0 0 0,1 0 0 0 0,0 1 0 0 0,-1-1-1 0 0,1 0 1 0 0,-1 0 0 0 0,0-3 0 0 0,3-30 47 0 0,-2 1 0 0 0,-2 0 0 0 0,-1-1 1 0 0,-11-57-1 0 0,-44-132-204 0 0,-4-15 91 0 0,60 232 28 0 0,1 1 1 0 0,-1-1-1 0 0,1 1 1 0 0,0-1-1 0 0,0 1 0 0 0,1-1 1 0 0,0 1-1 0 0,0-1 1 0 0,0 1-1 0 0,1 0 1 0 0,0-1-1 0 0,0 1 0 0 0,1 0 1 0 0,6-11-1 0 0,-6 13-20 0 0,0 0-1 0 0,0-1 0 0 0,1 1 1 0 0,0 0-1 0 0,-1 1 1 0 0,1-1-1 0 0,1 1 0 0 0,-1 0 1 0 0,1 0-1 0 0,-1 0 0 0 0,1 0 1 0 0,0 1-1 0 0,0 0 1 0 0,0 0-1 0 0,0 0 0 0 0,0 1 1 0 0,0-1-1 0 0,7 0 1 0 0,-5 1-6 0 0,0 1 0 0 0,0-1 0 0 0,0 1 0 0 0,0 0 0 0 0,1 1 0 0 0,-1-1 1 0 0,0 2-1 0 0,0-1 0 0 0,0 1 0 0 0,0 0 0 0 0,0 0 0 0 0,-1 1 1 0 0,1-1-1 0 0,10 7 0 0 0,-13-5 19 0 0,1-1 1 0 0,-1 1-1 0 0,0-1 1 0 0,0 1-1 0 0,-1 0 1 0 0,1 1-1 0 0,-1-1 1 0 0,0 1-1 0 0,0-1 1 0 0,0 1-1 0 0,-1 0 1 0 0,1 0-1 0 0,-1 0 1 0 0,0 0-1 0 0,-1 1 0 0 0,1-1 1 0 0,-1 0-1 0 0,0 1 1 0 0,0 8-1 0 0,-1 0-5 0 0,0-1 0 0 0,-1 1-1 0 0,-1-1 1 0 0,0 1 0 0 0,-1-1-1 0 0,0 1 1 0 0,-1-1 0 0 0,-1 0-1 0 0,-10 20 1 0 0,4-10 8 0 0,-2-1-1 0 0,-1-1 0 0 0,0 0 1 0 0,-22 24-1 0 0,31-40-13 0 0,0 0 0 0 0,0 0 0 0 0,-1-1-1 0 0,0 0 1 0 0,1 0 0 0 0,-2 0 0 0 0,1-1-1 0 0,0 0 1 0 0,-1 0 0 0 0,1 0 0 0 0,-1-1-1 0 0,0 0 1 0 0,0 0 0 0 0,0-1 0 0 0,0 0-1 0 0,0 0 1 0 0,-10-1 0 0 0,11 0-133 0 0,1 0 1 0 0,-1 0 0 0 0,0-1-1 0 0,0 0 1 0 0,1-1 0 0 0,-1 1-1 0 0,1-1 1 0 0,-1 0-1 0 0,1 0 1 0 0,0-1 0 0 0,0 1-1 0 0,0-1 1 0 0,0 0 0 0 0,0-1-1 0 0,0 1 1 0 0,1-1-1 0 0,0 0 1 0 0,0 0 0 0 0,0 0-1 0 0,0-1 1 0 0,-5-8 0 0 0,6 7-386 0 0,0 0 1 0 0,1 1 0 0 0,0-1-1 0 0,0 0 1 0 0,1 0 0 0 0,0-1-1 0 0,0 1 1 0 0,-1-7 0 0 0,3 2-717 0 0</inkml:trace>
  <inkml:trace contextRef="#ctx0" brushRef="#br0" timeOffset="12068.66">8445 836 3033 0 0,'0'-2'191'0'0,"1"-1"0"0"0,0 1 0 0 0,0 0 0 0 0,0 0 0 0 0,0-1 0 0 0,0 1 0 0 0,0 0 0 0 0,1 0 0 0 0,-1 0 0 0 0,1 0 0 0 0,-1 0 0 0 0,4-2 0 0 0,-3 3-184 0 0,-1-1 0 0 0,1 1 0 0 0,-1 0 0 0 0,1 1 0 0 0,0-1 0 0 0,0 0 0 0 0,0 0 0 0 0,-1 1 0 0 0,1-1 0 0 0,0 1 0 0 0,0 0 0 0 0,0 0 0 0 0,0-1 0 0 0,0 1 0 0 0,0 0 0 0 0,0 0 0 0 0,0 1 0 0 0,0-1 0 0 0,0 0 0 0 0,-1 1 0 0 0,1-1 0 0 0,0 1 0 0 0,0 0 0 0 0,0-1 0 0 0,-1 1 0 0 0,1 0 0 0 0,0 0 0 0 0,-1 0 0 0 0,1 0 0 0 0,0 1 0 0 0,-1-1 0 0 0,0 0 0 0 0,1 1 0 0 0,-1-1 0 0 0,0 0 0 0 0,0 1 0 0 0,1 0 0 0 0,0 1 0 0 0,18 30 11 0 0,-1 2 0 0 0,16 37 0 0 0,0 2 10 0 0,-31-69-2 0 0,-1 1 0 0 0,1-1 1 0 0,0-1-1 0 0,0 1 0 0 0,0 0 1 0 0,1-1-1 0 0,-1 0 0 0 0,1 0 1 0 0,0 0-1 0 0,0-1 0 0 0,1 0 1 0 0,-1 0-1 0 0,1 0 0 0 0,9 3 1 0 0,-13-5-10 0 0,1 0 1 0 0,-1 0 0 0 0,1 0 0 0 0,0-1 0 0 0,0 1-1 0 0,-1-1 1 0 0,1 0 0 0 0,0 0 0 0 0,0 0 0 0 0,0 0 0 0 0,-1 0-1 0 0,1 0 1 0 0,0-1 0 0 0,0 1 0 0 0,-1-1 0 0 0,1 0 0 0 0,0 0-1 0 0,-1 0 1 0 0,1 0 0 0 0,-1-1 0 0 0,1 1 0 0 0,-1 0 0 0 0,0-1-1 0 0,1 0 1 0 0,-1 0 0 0 0,0 1 0 0 0,0-1 0 0 0,0 0 0 0 0,-1-1-1 0 0,1 1 1 0 0,0 0 0 0 0,-1 0 0 0 0,1-1 0 0 0,0-3-1 0 0,5-11 89 0 0,-1-1 0 0 0,0 0-1 0 0,-2-1 1 0 0,3-23 0 0 0,1-109 263 0 0,-4 35-86 0 0,6 75-478 0 0,-10 41 67 0 0,2 11-220 0 0,1 17 429 0 0,30 188 511 0 0,-27-191-527 0 0,1-1 0 0 0,1 1 0 0 0,1-2 1 0 0,1 1-1 0 0,1-1 0 0 0,21 32 0 0 0,1-14 256 0 0,-32-39-444 0 0,0 0 0 0 0,1-1 0 0 0,0 1 0 0 0,-1-1 1 0 0,1 1-1 0 0,0-1 0 0 0,0 1 0 0 0,-1-1 0 0 0,1 0 0 0 0,0 0 1 0 0,0 0-1 0 0,1 0 0 0 0,-1-1 0 0 0,0 1 0 0 0,0 0 0 0 0,0-1 1 0 0,0 0-1 0 0,1 1 0 0 0,-1-1 0 0 0,4 0 0 0 0,4-6-1860 0 0,-6 1 530 0 0</inkml:trace>
  <inkml:trace contextRef="#ctx0" brushRef="#br0" timeOffset="12414.11">9166 12 8890 0 0,'-3'-10'1636'0'0,"7"8"-1330"0"0,-3 3-348 0 0,0 0 0 0 0,1-1 0 0 0,-1 1 0 0 0,0 0 0 0 0,0 0 0 0 0,0 0 0 0 0,0 0 0 0 0,0 0 1 0 0,0 0-1 0 0,0 0 0 0 0,1 2 0 0 0,7 11-89 0 0,-1 1 1 0 0,0 0-1 0 0,-1 0 1 0 0,-1 0-1 0 0,8 30 1 0 0,10 84 292 0 0,-11-51-145 0 0,16 79 40 0 0,76 319 425 0 0,-94-438-619 0 0,2 0 0 0 0,2-1 1 0 0,1 0-1 0 0,26 41 1 0 0,-30-64-2207 0 0,-7-10 570 0 0</inkml:trace>
  <inkml:trace contextRef="#ctx0" brushRef="#br0" timeOffset="12636.09">8920 757 6081 0 0,'0'-4'386'0'0,"-1"0"-1"0"0,0 1 0 0 0,1-1 1 0 0,0 0-1 0 0,0 1 1 0 0,0-1-1 0 0,0 0 0 0 0,1 0 1 0 0,0 1-1 0 0,-1-1 1 0 0,1 0-1 0 0,1 1 0 0 0,-1-1 1 0 0,0 1-1 0 0,3-5 0 0 0,-1 4-299 0 0,0 0-1 0 0,0 0 0 0 0,0 1 1 0 0,1-1-1 0 0,-1 1 0 0 0,1 0 1 0 0,0 0-1 0 0,0 0 0 0 0,0 0 1 0 0,6-3-1 0 0,8-1-294 0 0,0-1 0 0 0,1 2-1 0 0,-1 1 1 0 0,33-6 0 0 0,-49 11 266 0 0,218-29-253 0 0,-92 14-14 0 0,-21 6-1394 0 0,-67 7-471 0 0,-19 1 220 0 0</inkml:trace>
  <inkml:trace contextRef="#ctx0" brushRef="#br0" timeOffset="14871.04">2076 3928 3025 0 0,'-23'0'571'0'0,"0"1"0"0"0,0 0 1 0 0,0 2-1 0 0,1 0 1 0 0,-1 2-1 0 0,1 0 0 0 0,-38 16 1 0 0,20-4-584 0 0,0 2 1 0 0,0 1-1 0 0,-37 28 1 0 0,56-33 67 0 0,1 1 1 0 0,1 1-1 0 0,0 0 1 0 0,2 2 0 0 0,0 0-1 0 0,1 0 1 0 0,0 2 0 0 0,2 0-1 0 0,1 1 1 0 0,0 0-1 0 0,2 1 1 0 0,0 0 0 0 0,-12 42-1 0 0,16-38-17 0 0,0 0 0 0 0,2 0-1 0 0,1 1 1 0 0,1 0-1 0 0,1-1 1 0 0,2 1 0 0 0,0 0-1 0 0,2 0 1 0 0,2-1 0 0 0,0 1-1 0 0,2-1 1 0 0,12 38 0 0 0,-11-49-13 0 0,0 0 0 0 0,1 0 0 0 0,1 0 1 0 0,0-1-1 0 0,1-1 0 0 0,1 1 0 0 0,0-2 1 0 0,1 0-1 0 0,0 0 0 0 0,1-1 0 0 0,1 0 1 0 0,0-1-1 0 0,0-1 0 0 0,19 10 0 0 0,-16-11 66 0 0,0 0-1 0 0,0-1 0 0 0,1-1 0 0 0,-1-1 0 0 0,2-1 0 0 0,-1 0 0 0 0,1-1 0 0 0,-1-1 1 0 0,1-1-1 0 0,0-1 0 0 0,0 0 0 0 0,0-1 0 0 0,21-4 0 0 0,-5-3 45 0 0,1-1 1 0 0,-2-3-1 0 0,1 0 0 0 0,-2-3 0 0 0,1 0 0 0 0,-2-2 0 0 0,0-2 0 0 0,-1-1 1 0 0,-1-1-1 0 0,40-35 0 0 0,-49 36-87 0 0,-2 0 0 0 0,0-1 1 0 0,-1-2-1 0 0,-1 1 0 0 0,-1-2 0 0 0,-1 0 1 0 0,17-37-1 0 0,-24 42-18 0 0,0 0 0 0 0,-2-1-1 0 0,0 0 1 0 0,-1-1 0 0 0,-1 1 0 0 0,-1-1 0 0 0,-1 0 0 0 0,0 1 0 0 0,-2-1-1 0 0,0 0 1 0 0,-3-21 0 0 0,-2 8-32 0 0,-1 0 1 0 0,-2 0-1 0 0,-1 0 0 0 0,-2 1 1 0 0,0 1-1 0 0,-30-55 0 0 0,31 69-29 0 0,-1 0 0 0 0,0 0 0 0 0,-2 1-1 0 0,1 1 1 0 0,-2 0 0 0 0,0 1 0 0 0,-1 0 0 0 0,0 1-1 0 0,-1 1 1 0 0,-1 0 0 0 0,1 2 0 0 0,-34-17 0 0 0,38 23-28 0 0,-1-1 0 0 0,0 1 0 0 0,0 1 1 0 0,0 0-1 0 0,0 1 0 0 0,0 1 1 0 0,0 0-1 0 0,-1 0 0 0 0,1 2 0 0 0,0-1 1 0 0,-1 2-1 0 0,1 0 0 0 0,-16 4 0 0 0,18-3-144 0 0,1 1 0 0 0,0 0 0 0 0,-1 0 1 0 0,2 1-1 0 0,-1 1 0 0 0,0-1 0 0 0,-9 9 0 0 0,12-9-320 0 0,1 1 0 0 0,-1 1 0 0 0,1-1 0 0 0,0 1 0 0 0,0 0 0 0 0,1 1 0 0 0,0-1 0 0 0,0 1 1 0 0,-4 10-1 0 0,-1 7-2054 0 0</inkml:trace>
  <inkml:trace contextRef="#ctx0" brushRef="#br0" timeOffset="15464.48">5229 3706 9298 0 0,'-14'-13'26'0'0,"-1"1"1"0"0,0 0-1 0 0,-1 1 0 0 0,0 1 1 0 0,-1 0-1 0 0,0 1 0 0 0,0 1 1 0 0,-1 1-1 0 0,0 0 0 0 0,0 2 1 0 0,-1 0-1 0 0,1 0 0 0 0,-1 2 1 0 0,0 0-1 0 0,-22 1 0 0 0,30 1-13 0 0,-15 0 164 0 0,-1 0 1 0 0,-38 5-1 0 0,57-3-145 0 0,1 0 0 0 0,-1 1 0 0 0,0 0 0 0 0,1 0 0 0 0,-1 1 0 0 0,1 0 0 0 0,0 0 0 0 0,0 0 0 0 0,0 1 0 0 0,0 0 0 0 0,1 1 0 0 0,0 0 0 0 0,-6 5 0 0 0,-5 9 19 0 0,1 1 0 0 0,1 0 0 0 0,1 1 0 0 0,0 1 0 0 0,2 0 0 0 0,1 1 0 0 0,1 0 0 0 0,0 1 0 0 0,2-1 1 0 0,1 2-1 0 0,1-1 0 0 0,1 1 0 0 0,1 0 0 0 0,1 0 0 0 0,1 51 0 0 0,3-65-25 0 0,0 0 0 0 0,1 0 0 0 0,0 0 0 0 0,0-1 0 0 0,1 1 1 0 0,1-1-1 0 0,-1 1 0 0 0,2-1 0 0 0,0 0 0 0 0,0 0 0 0 0,12 16 0 0 0,-11-18 20 0 0,1-1-1 0 0,0 0 1 0 0,0 0 0 0 0,1-1-1 0 0,-1 1 1 0 0,2-2 0 0 0,-1 1-1 0 0,0-1 1 0 0,1 0 0 0 0,0-1-1 0 0,0 0 1 0 0,1-1 0 0 0,11 4-1 0 0,6-2 26 0 0,-1 0-1 0 0,1-2 1 0 0,0 0-1 0 0,0-2 1 0 0,0-1-1 0 0,1-2 1 0 0,-1 0-1 0 0,0-2 0 0 0,-1-1 1 0 0,1-1-1 0 0,31-11 1 0 0,-20 3 22 0 0,-1-1 0 0 0,-1-2 0 0 0,-1-1 1 0 0,0-2-1 0 0,-1-1 0 0 0,-1-2 0 0 0,32-29 0 0 0,-53 40-58 0 0,0 0 0 0 0,0-1-1 0 0,-1 0 1 0 0,-1-1 0 0 0,0 0-1 0 0,-1-1 1 0 0,0 0-1 0 0,-2 0 1 0 0,1-1 0 0 0,8-31-1 0 0,-12 33-49 0 0,0 0 0 0 0,-2 0 0 0 0,0 0 0 0 0,0-1 0 0 0,-1 1 0 0 0,-1-1 0 0 0,-1 1 0 0 0,0 0 0 0 0,-1-1 0 0 0,0 1 0 0 0,-1 0 0 0 0,0 0 0 0 0,-9-19 0 0 0,8 22-153 0 0,-1-1 0 0 0,-1 1 0 0 0,0 0 1 0 0,-1 0-1 0 0,0 1 0 0 0,-1 0 0 0 0,0 0 0 0 0,0 1 0 0 0,-1 0 0 0 0,0 0 0 0 0,-1 1 1 0 0,0 0-1 0 0,0 1 0 0 0,-1 0 0 0 0,1 1 0 0 0,-2 0 0 0 0,1 0 0 0 0,-1 2 0 0 0,1-1 1 0 0,-1 1-1 0 0,0 1 0 0 0,-1 0 0 0 0,1 1 0 0 0,-18-1 0 0 0,7 3-555 0 0,-1 1 1 0 0,1 1-1 0 0,0 1 0 0 0,0 1 0 0 0,0 2 0 0 0,0 0 0 0 0,-30 13 1 0 0,2 1-829 0 0</inkml:trace>
  <inkml:trace contextRef="#ctx0" brushRef="#br0" timeOffset="16678.96">0 6781 7122 0 0,'0'0'101'0'0,"8"2"-76"0"0,7 2 14 0 0,1-2 0 0 0,0 0 0 0 0,0 0 0 0 0,0-2 0 0 0,29-2 0 0 0,83-17 406 0 0,-86 11-453 0 0,312-71 592 0 0,-4-21-12 0 0,-309 87-528 0 0,479-148 494 0 0,178-52-204 0 0,319-75 287 0 0,-193 70-266 0 0,8 22-187 0 0,-237 58-231 0 0,608-123 62 0 0,-76 19 38 0 0,1100-259 2817 0 0,-1138 253-1318 0 0,-764 172-1300 0 0,334-72-163 0 0,-486 110-675 0 0,275-99 0 0 0,-438 132-238 0 0,0 1 0 0 0,17-12 0 0 0,-43 11-1853 0 0,-34 6 55 0 0,12 2 847 0 0</inkml:trace>
  <inkml:trace contextRef="#ctx0" brushRef="#br0" timeOffset="17569.42">2138 6636 11162 0 0,'-6'-5'-61'0'0,"1"0"90"0"0,0 0 0 0 0,0 1 0 0 0,-1 0 0 0 0,1 0 0 0 0,-11-5 0 0 0,14 8-36 0 0,-1 0 0 0 0,1 1 0 0 0,0-1 0 0 0,-1 1 1 0 0,1-1-1 0 0,-1 1 0 0 0,1 0 0 0 0,-1 0 0 0 0,1 0 0 0 0,-1 0 0 0 0,1 0 0 0 0,-1 1 0 0 0,1-1 0 0 0,0 1 1 0 0,-1 0-1 0 0,1-1 0 0 0,0 1 0 0 0,-1 0 0 0 0,-2 2 0 0 0,-12 7-49 0 0,1 1 0 0 0,0 1 0 0 0,0 0 0 0 0,2 1-1 0 0,-1 0 1 0 0,-20 27 0 0 0,-65 99 52 0 0,65-84 217 0 0,2 0 0 0 0,3 3 1 0 0,2 0-1 0 0,3 2 1 0 0,-28 101-1 0 0,49-143-198 0 0,0 0 0 0 0,2 0 0 0 0,0 0 0 0 0,1 1 0 0 0,0-1 1 0 0,2 0-1 0 0,0 1 0 0 0,2-1 0 0 0,-1 0 0 0 0,8 23 0 0 0,-6-29-12 0 0,0-1 0 0 0,1 0 0 0 0,0 0 0 0 0,0-1 0 0 0,1 1 0 0 0,1-1 0 0 0,0 0 0 0 0,0-1-1 0 0,1 0 1 0 0,0 0 0 0 0,1 0 0 0 0,0-1 0 0 0,0-1 0 0 0,1 1 0 0 0,-1-1 0 0 0,19 9 0 0 0,-7-6 24 0 0,0 0-1 0 0,1-2 1 0 0,0 0-1 0 0,0-2 1 0 0,38 7 0 0 0,-47-11 8 0 0,1-1 0 0 0,-1 0 1 0 0,1-1-1 0 0,0-1 1 0 0,-1 0-1 0 0,0-1 0 0 0,1 0 1 0 0,-1-1-1 0 0,0 0 0 0 0,0-2 1 0 0,14-5-1 0 0,-4-2 25 0 0,-1-1 0 0 0,0-1 0 0 0,-1-1 0 0 0,0-1 0 0 0,-1 0 0 0 0,-1-2-1 0 0,-1 0 1 0 0,0-2 0 0 0,-1 1 0 0 0,19-32 0 0 0,-13 15-14 0 0,-1-2 0 0 0,-3 0-1 0 0,0 0 1 0 0,-3-2 0 0 0,18-66 0 0 0,-24 66-28 0 0,-2 0 0 0 0,-1-1 0 0 0,-3 0 0 0 0,-1 0 0 0 0,-2 0 0 0 0,-2 0 0 0 0,-1 0 0 0 0,-3 0 0 0 0,-1 0 0 0 0,-2 0 0 0 0,-2 1 0 0 0,-18-49 0 0 0,24 79-43 0 0,0 0 0 0 0,-1 0 0 0 0,0 1 0 0 0,0 0 0 0 0,-1 0 0 0 0,0 0 0 0 0,-1 1 0 0 0,-13-14 0 0 0,17 19-24 0 0,-1 0-1 0 0,-1 0 0 0 0,1 0 1 0 0,0 1-1 0 0,-1-1 0 0 0,1 1 1 0 0,-1 0-1 0 0,0 1 0 0 0,1-1 0 0 0,-1 1 1 0 0,0 0-1 0 0,0 0 0 0 0,0 0 1 0 0,0 0-1 0 0,0 1 0 0 0,0 0 1 0 0,0 0-1 0 0,0 1 0 0 0,0-1 1 0 0,-8 3-1 0 0,1 1-171 0 0,1 0-1 0 0,0 0 1 0 0,-1 1 0 0 0,2 0-1 0 0,-1 1 1 0 0,1 1-1 0 0,0-1 1 0 0,0 2 0 0 0,1-1-1 0 0,-13 14 1 0 0,9-8-643 0 0,0 2 0 0 0,1-1-1 0 0,1 1 1 0 0,0 1 0 0 0,1 0 0 0 0,-8 18 0 0 0,5 0-1596 0 0</inkml:trace>
  <inkml:trace contextRef="#ctx0" brushRef="#br0" timeOffset="18074.43">5085 5948 9074 0 0,'-4'-5'336'0'0,"0"-1"0"0"0,0 1 1 0 0,0-1-1 0 0,-1 1 0 0 0,1 0 0 0 0,-1 1 0 0 0,0-1 1 0 0,-11-6-1 0 0,15 11-337 0 0,1 0-1 0 0,0 0 1 0 0,-1 0 0 0 0,1 0-1 0 0,0 0 1 0 0,-1 0 0 0 0,1 0-1 0 0,0 0 1 0 0,-1 1 0 0 0,1-1-1 0 0,0 0 1 0 0,-1 0 0 0 0,1 0-1 0 0,0 0 1 0 0,-1 1 0 0 0,1-1-1 0 0,0 0 1 0 0,0 0 0 0 0,-1 0-1 0 0,1 1 1 0 0,0-1 0 0 0,0 0-1 0 0,-1 1 1 0 0,1-1 0 0 0,0 0-1 0 0,0 1 1 0 0,0-1 0 0 0,-1 0-1 0 0,1 0 1 0 0,0 1 0 0 0,0-1-1 0 0,0 1 1 0 0,0-1 0 0 0,0 0-1 0 0,0 1 1 0 0,0-1 0 0 0,0 0-1 0 0,0 1 1 0 0,0-1 0 0 0,0 0-1 0 0,0 1 1 0 0,0 0 0 0 0,-1 20-5 0 0,1-19 32 0 0,2 50 247 0 0,2-1 1 0 0,2 0-1 0 0,3 0 1 0 0,15 52-1 0 0,75 194-55 0 0,-80-251-174 0 0,2 0 0 0 0,2-2 0 0 0,47 71-1 0 0,2-18-2409 0 0,-36-45-3747 0 0,-26-41 3498 0 0</inkml:trace>
  <inkml:trace contextRef="#ctx0" brushRef="#br0" timeOffset="18919.92">719 8668 10770 0 0,'-13'-10'-242'0'0,"9"7"171"0"0,14 3-160 0 0,36 4 204 0 0,0-3 0 0 0,0-1 0 0 0,1-3 0 0 0,64-11 0 0 0,182-52 302 0 0,-280 62-275 0 0,707-206 328 0 0,-6-27 303 0 0,238-73 84 0 0,-695 231-680 0 0,916-263-33 0 0,1994-397-44 0 0,-2191 547 116 0 0,586-112 568 0 0,-1231 244-476 0 0,412-80 54 0 0,-676 126-234 0 0,146-23-510 0 0,-201 37 191 0 0,-9 0-186 0 0,0 0 0 0 0,1 0 0 0 0,-1 0 0 0 0,0-1 0 0 0,0 1 0 0 0,0-1 0 0 0,4-1 0 0 0,-12 6-1498 0 0</inkml:trace>
  <inkml:trace contextRef="#ctx0" brushRef="#br0" timeOffset="19617.2">2482 8607 10122 0 0,'0'0'-6'0'0,"-1"0"-1"0"0,1 1 1 0 0,-1-1 0 0 0,1 0-1 0 0,0 1 1 0 0,-1-1 0 0 0,1 1-1 0 0,0-1 1 0 0,-1 1 0 0 0,1-1-1 0 0,0 1 1 0 0,0-1 0 0 0,-1 1-1 0 0,1-1 1 0 0,0 1 0 0 0,0-1-1 0 0,0 1 1 0 0,0 0 0 0 0,0-1-1 0 0,0 1 1 0 0,0-1 0 0 0,0 1-1 0 0,0-1 1 0 0,0 1 0 0 0,0-1-1 0 0,0 1 1 0 0,0 0 0 0 0,0-1-1 0 0,0 1 1 0 0,1-1-1 0 0,-1 1 1 0 0,0-1 0 0 0,1 2-1 0 0,10 26-73 0 0,-6-17 77 0 0,7 22 163 0 0,88 206 433 0 0,-45-135-313 0 0,46 101 46 0 0,-92-182-230 0 0,1 1-1 0 0,21 31 0 0 0,-27-48-423 0 0,0-1 0 0 0,1 1 0 0 0,0-1-1 0 0,0 0 1 0 0,1-1 0 0 0,0 1 0 0 0,0-1 0 0 0,0 0-1 0 0,0-1 1 0 0,1 1 0 0 0,-1-1 0 0 0,11 4 0 0 0,-3-4-1513 0 0</inkml:trace>
  <inkml:trace contextRef="#ctx0" brushRef="#br0" timeOffset="20311.09">5696 7792 8098 0 0,'-14'-6'55'0'0,"0"1"1"0"0,-1 1 0 0 0,1 1 0 0 0,-1 0-1 0 0,0 0 1 0 0,0 2 0 0 0,1 0-1 0 0,-1 0 1 0 0,0 2 0 0 0,0 0-1 0 0,0 0 1 0 0,0 1 0 0 0,1 1 0 0 0,-1 1-1 0 0,1 0 1 0 0,-16 7 0 0 0,-9 5-113 0 0,0 1 0 0 0,-53 35 0 0 0,80-44 35 0 0,0 0 0 0 0,1 1 0 0 0,1 0 0 0 0,-1 1 0 0 0,2 1-1 0 0,-1-1 1 0 0,1 2 0 0 0,1-1 0 0 0,0 1 0 0 0,1 0 0 0 0,-9 19 0 0 0,7-8 42 0 0,1 0 0 0 0,1 0 0 0 0,0 1 1 0 0,2 1-1 0 0,1-1 0 0 0,1 0 0 0 0,1 1 1 0 0,3 41-1 0 0,0-48 1 0 0,1-1 0 0 0,1 1 1 0 0,0 0-1 0 0,1 0 0 0 0,1-1 0 0 0,1 0 1 0 0,1 0-1 0 0,0-1 0 0 0,1 0 1 0 0,1 0-1 0 0,0 0 0 0 0,18 22 0 0 0,-19-29 39 0 0,1-1 0 0 0,-1 1 0 0 0,1-1 0 0 0,0-1 0 0 0,1 0 0 0 0,0 0 0 0 0,0-1 0 0 0,1 0 0 0 0,-1-1 0 0 0,1 0-1 0 0,0-1 1 0 0,1 0 0 0 0,-1-1 0 0 0,1 0 0 0 0,-1-1 0 0 0,1 0 0 0 0,16 1 0 0 0,-14-3 29 0 0,1-1 0 0 0,-1 0 0 0 0,1-1 0 0 0,-1 0 0 0 0,1-1 0 0 0,-1-1 0 0 0,0 0 1 0 0,0-1-1 0 0,-1-1 0 0 0,1 0 0 0 0,-1-1 0 0 0,0 0 0 0 0,19-15 0 0 0,-9 3-3 0 0,-2 0 0 0 0,0-2 0 0 0,-2 0 0 0 0,0-1 0 0 0,-1-1 0 0 0,-1-1 0 0 0,-2-1 0 0 0,0 0 0 0 0,-1-1 0 0 0,-2 0 0 0 0,-1-1 0 0 0,12-42 0 0 0,-17 48-80 0 0,-2-1 0 0 0,0 1 0 0 0,-1-1 0 0 0,-2 0 0 0 0,0 0 0 0 0,-1 1 0 0 0,-5-36 0 0 0,2 41-21 0 0,0 0 0 0 0,-2 1 0 0 0,1-1 0 0 0,-2 1 0 0 0,0 0 0 0 0,-1 1-1 0 0,0-1 1 0 0,-1 2 0 0 0,-1-1 0 0 0,-20-24 0 0 0,19 28-46 0 0,0 0-1 0 0,0 1 0 0 0,-1 1 1 0 0,0-1-1 0 0,0 2 1 0 0,-1 0-1 0 0,0 0 0 0 0,-1 1 1 0 0,1 1-1 0 0,-1 0 0 0 0,0 0 1 0 0,-16-2-1 0 0,6 2-668 0 0,0 1 0 0 0,0 2-1 0 0,-1 0 1 0 0,1 1 0 0 0,-1 2-1 0 0,-29 3 1 0 0,11 3-1973 0 0</inkml:trace>
  <inkml:trace contextRef="#ctx0" brushRef="#br0" timeOffset="21094.328">1577 9988 10810 0 0,'3'-3'-11'0'0,"-1"0"0"0"0,1 1 0 0 0,0-1 0 0 0,-1 1-1 0 0,1-1 1 0 0,0 1 0 0 0,0 0 0 0 0,1 0 0 0 0,-1 0-1 0 0,0 1 1 0 0,1-1 0 0 0,4-1 0 0 0,49-11-192 0 0,-34 9 173 0 0,280-58 64 0 0,67-17-88 0 0,600-160 783 0 0,-688 171-416 0 0,292-64-157 0 0,52-12 17 0 0,657-163 177 0 0,-856 207-330 0 0,1043-258-44 0 0,-179 34 21 0 0,66-16 138 0 0,-1270 320-113 0 0,1196-280 1445 0 0,-112 85-36 0 0,-377 126-1543 0 0,-571 75-727 0 0,-76 12-3329 0 0,-129 3 1932 0 0</inkml:trace>
  <inkml:trace contextRef="#ctx0" brushRef="#br0" timeOffset="21902.08">3022 9927 9482 0 0,'-1'0'4'0'0,"0"-1"1"0"0,0 1-1 0 0,0 0 0 0 0,0-1 1 0 0,-1 1-1 0 0,1 0 0 0 0,0 0 1 0 0,0 0-1 0 0,0-1 0 0 0,0 1 1 0 0,-1 0-1 0 0,1 1 0 0 0,0-1 1 0 0,0 0-1 0 0,0 0 0 0 0,-1 0 1 0 0,1 1-1 0 0,0-1 1 0 0,0 1-1 0 0,0-1 0 0 0,0 1 1 0 0,0-1-1 0 0,0 1 0 0 0,0-1 1 0 0,0 1-1 0 0,0 0 0 0 0,-1 1 1 0 0,0 0-19 0 0,1 1 0 0 0,0-1 0 0 0,0 0 0 0 0,0 1 0 0 0,0-1 0 0 0,0 1 0 0 0,1-1 0 0 0,-1 1 0 0 0,1-1 0 0 0,-1 1 0 0 0,1-1 0 0 0,0 4 0 0 0,0 6 5 0 0,1-1-1 0 0,0 0 1 0 0,1 1 0 0 0,6 20-1 0 0,8 8 324 0 0,2 0-1 0 0,2-2 1 0 0,32 47-1 0 0,44 55-105 0 0,-59-88-164 0 0,8 4-966 0 0,91 89 1 0 0,-116-126-1390 0 0,-9-11 633 0 0</inkml:trace>
  <inkml:trace contextRef="#ctx0" brushRef="#br0" timeOffset="22368.29">5593 9232 10650 0 0,'6'8'9'0'0,"-1"1"0"0"0,0-1 0 0 0,5 14 0 0 0,237 505 1130 0 0,-182-410-974 0 0,29 62-119 0 0,-61-114-16 0 0,6 15-1053 0 0,-22-26-2482 0 0,-13-33 184 0 0</inkml:trace>
  <inkml:trace contextRef="#ctx0" brushRef="#br0" timeOffset="23108.24">4362 10124 4881 0 0,'-16'-5'2452'0'0,"33"19"-845"0"0,7 5-1125 0 0,-11-2-200 0 0,0 0 1 0 0,-1 1-1 0 0,18 38 1 0 0,19 63 233 0 0,-18-41-407 0 0,119 242 490 0 0,-113-232-1515 0 0,-25-57-42 0 0,16 32 1 0 0,-18-45-1011 0 0</inkml:trace>
  <inkml:trace contextRef="#ctx0" brushRef="#br0" timeOffset="63293.94">7873 9837 936 0 0,'0'0'108'0'0,"-4"-26"1132"0"0,-12 19-2159 0 0,15 7 939 0 0,-1 0 1 0 0,1-1 0 0 0,-1 1-1 0 0,0 0 1 0 0,1-1 0 0 0,-1 0 0 0 0,1 1-1 0 0,0-1 1 0 0,-1 0 0 0 0,1 0-1 0 0,-1 1 1 0 0,0-3 0 0 0,-3 0 102 0 0,0-1-1 0 0,-1 1 1 0 0,1 0 0 0 0,-1 0 0 0 0,1 0 0 0 0,-1 1 0 0 0,-7-2 0 0 0,7 2-95 0 0,0-1-27 0 0,-18-2 1310 0 0,21 2-1249 0 0,0 0 1 0 0,0 0-1 0 0,0-1 0 0 0,1 1 1 0 0,0-1-1 0 0,-1 1 0 0 0,-2-9 1 0 0,0 2-25 0 0,1 3-4 0 0,-2-14 1173 0 0,9-6-1021 0 0,-2 26-180 0 0,-1 0 0 0 0,0 1 1 0 0,1-1-1 0 0,-1 0 0 0 0,0 0 1 0 0,1 0-1 0 0,-1 0 1 0 0,1 1-1 0 0,0-1 0 0 0,-1 0 1 0 0,1 0-1 0 0,-1 1 0 0 0,1-1 1 0 0,0 0-1 0 0,0 1 1 0 0,-1-1-1 0 0,1 1 0 0 0,0-1 1 0 0,0 1-1 0 0,0-1 0 0 0,0 1 1 0 0,0 0-1 0 0,-1-1 1 0 0,2 1-1 0 0,0 0 91 0 0,0 0 0 0 0,0 0 0 0 0,0 0 0 0 0,0 1 0 0 0,-1-1 1 0 0,1 0-1 0 0,0 1 0 0 0,0-1 0 0 0,-1 1 0 0 0,1 0 0 0 0,0 0 0 0 0,-1 0 0 0 0,1 0 0 0 0,-1 0 0 0 0,1 0 1 0 0,-1 0-1 0 0,0 0 0 0 0,1 0 0 0 0,-1 1 0 0 0,1 1 0 0 0,28 36 805 0 0,-11-11-282 0 0,6 1-407 0 0,-2 1 0 0 0,-1 0 0 0 0,27 52 1 0 0,44 108 2 0 0,-62-122-169 0 0,82 178-18 0 0,-52-118-22 0 0,62 138 34 0 0,-81-168 69 0 0,53 138-73 0 0,-83-197-215 0 0,14 70 0 0 0,-24-93-445 0 0,0 0 1 0 0,-1-1-1 0 0,-1 1 0 0 0,0 0 1 0 0,-1-1-1 0 0,-1 1 0 0 0,-7 27 1 0 0,5-27-845 0 0</inkml:trace>
  <inkml:trace contextRef="#ctx0" brushRef="#br0" timeOffset="64074">4653 10730 712 0 0,'-16'-8'658'0'0,"-20"-10"-432"0"0,34 17-163 0 0,0 0 0 0 0,-1 0 0 0 0,1 0 0 0 0,-1 1 1 0 0,1-1-1 0 0,0 1 0 0 0,-1 0 0 0 0,1 0 0 0 0,-1-1 0 0 0,1 2 0 0 0,-1-1 0 0 0,-3 1 1 0 0,6-1-28 0 0,-1 0 1 0 0,0 0-1 0 0,1 0 1 0 0,-1 0-1 0 0,1 0 1 0 0,-1 0 0 0 0,1 0-1 0 0,-1 0 1 0 0,1 0-1 0 0,-1 0 1 0 0,0 0-1 0 0,1 0 1 0 0,-1-1 0 0 0,1 1-1 0 0,-1 0 1 0 0,1 0-1 0 0,-1-1 1 0 0,1 1 0 0 0,-1 0-1 0 0,1 0 1 0 0,-1-1-1 0 0,1 1 1 0 0,0-1-1 0 0,-1 1 1 0 0,1 0 0 0 0,-1-1-1 0 0,1 1 1 0 0,0-1-1 0 0,-1 1 1 0 0,1-1 0 0 0,0 0-1 0 0,-7-6 2382 0 0,7 4-1562 0 0,86 467 1120 0 0,-67-344-1644 0 0,-18-115-337 0 0,64 328 182 0 0,-52-284-456 0 0,2-1 0 0 0,2 0 0 0 0,2-1 0 0 0,43 74 0 0 0,-39-87-658 0 0,5-1-455 0 0</inkml:trace>
  <inkml:trace contextRef="#ctx0" brushRef="#br0" timeOffset="66993.84">11101 8954 2393 0 0,'-12'-12'309'0'0,"9"9"-234"0"0,-1 0 1 0 0,1 0-1 0 0,0-1 1 0 0,0 1 0 0 0,-4-8-1 0 0,6 10-46 0 0,1 0 0 0 0,0 1 0 0 0,-1-1 0 0 0,1 0 0 0 0,0 0 0 0 0,0 0 0 0 0,0 0 0 0 0,-1 0 0 0 0,1 1 0 0 0,0-1-1 0 0,0 0 1 0 0,0 0 0 0 0,1 0 0 0 0,-1 0 0 0 0,0 0 0 0 0,0 0 0 0 0,0 0 0 0 0,1 1 0 0 0,-1-1 0 0 0,0 0 0 0 0,1 0 0 0 0,-1 0 0 0 0,0 1-1 0 0,1-1 1 0 0,-1 0 0 0 0,1 0 0 0 0,0 1 0 0 0,-1-1 0 0 0,1 0 0 0 0,0 1 0 0 0,-1-1 0 0 0,1 1 0 0 0,0-1 0 0 0,1 0 0 0 0,6-4-56 0 0,-1 1 0 0 0,1 0 0 0 0,0 1 0 0 0,1-1 0 0 0,-1 2 1 0 0,0-1-1 0 0,1 1 0 0 0,0 0 0 0 0,-1 1 0 0 0,14-1 0 0 0,-17 2-24 0 0,-1 0-1 0 0,1 0 0 0 0,-1 0 1 0 0,1 0-1 0 0,-1 1 1 0 0,0-1-1 0 0,1 1 0 0 0,-1 0 1 0 0,0 1-1 0 0,1-1 0 0 0,-1 1 1 0 0,0 0-1 0 0,0 0 0 0 0,0 0 1 0 0,0 0-1 0 0,-1 1 0 0 0,1-1 1 0 0,-1 1-1 0 0,1 0 1 0 0,-1 0-1 0 0,0 1 0 0 0,4 4 1 0 0,-6-6 72 0 0,1-1 1 0 0,-1 1 0 0 0,1-1 0 0 0,0 1 0 0 0,0-1 0 0 0,0 0-1 0 0,0 0 1 0 0,3 1 0 0 0,12 9 376 0 0,-16-11-379 0 0,-1 0 0 0 0,0 1 0 0 0,0-1-1 0 0,0 0 1 0 0,1 0 0 0 0,-1 0 0 0 0,0 1-1 0 0,0-1 1 0 0,0 0 0 0 0,0 0 0 0 0,1 0-1 0 0,-1 1 1 0 0,0-1 0 0 0,0 0 0 0 0,0 0-1 0 0,0 1 1 0 0,0-1 0 0 0,0 0-1 0 0,0 1 1 0 0,0-1 0 0 0,0 0 0 0 0,0 0-1 0 0,0 1 1 0 0,0-1 0 0 0,0 0 0 0 0,0 0-1 0 0,0 1 1 0 0,0-1 0 0 0,0 0 0 0 0,0 1-1 0 0,0-1 1 0 0,-14 11 450 0 0,-14 6-376 0 0,26-16-18 0 0,0 0 0 0 0,-1 0 0 0 0,1-1 0 0 0,-1 1 0 0 0,1-1 0 0 0,-1 1 0 0 0,1-1 0 0 0,-1 0 0 0 0,1 0 0 0 0,-1 0 0 0 0,1 0 0 0 0,0-1 0 0 0,-1 1 0 0 0,1-1 0 0 0,-1 1 1 0 0,1-1-1 0 0,-1 0 0 0 0,1 0 0 0 0,0 0 0 0 0,0 0 0 0 0,0-1 0 0 0,-1 1 0 0 0,1 0 0 0 0,0-1 0 0 0,1 0 0 0 0,-1 1 0 0 0,0-1 0 0 0,0 0 0 0 0,1 0 0 0 0,-1 0 0 0 0,1 0 0 0 0,-1 0 0 0 0,0-3 0 0 0,2 5 332 0 0,0-1-351 0 0,-1 0 0 0 0,1 0 0 0 0,0 1 0 0 0,0-1 0 0 0,0 0 0 0 0,0 0 0 0 0,0 0 0 0 0,0 0 0 0 0,0 1 0 0 0,0-1 0 0 0,0 0 0 0 0,1 0 0 0 0,-1 0 0 0 0,0 0 0 0 0,0 1 0 0 0,1-1 0 0 0,-1 0 0 0 0,1 0 0 0 0,-1 1 0 0 0,1-1 0 0 0,-1 0 0 0 0,1 1 0 0 0,-1-1 0 0 0,1 1 0 0 0,-1-1 0 0 0,1 0 0 0 0,0 1 0 0 0,-1-1 0 0 0,1 1 0 0 0,1-1 0 0 0,3-2-38 0 0,-1 1 0 0 0,1-1-1 0 0,0 1 1 0 0,0 1 0 0 0,0-1-1 0 0,0 1 1 0 0,0-1 0 0 0,1 1-1 0 0,-1 1 1 0 0,0-1 0 0 0,10 1-1 0 0,-10 0 5 0 0,-1 1-1 0 0,1 0 0 0 0,-1 0 1 0 0,1 0-1 0 0,-1 0 0 0 0,7 3 1 0 0,-11-4 88 0 0,22 18 584 0 0,-17-10-676 0 0,-1 1 0 0 0,0 0 1 0 0,0-1-1 0 0,-1 1 0 0 0,0 1 0 0 0,-1-1 0 0 0,1 0 1 0 0,-2 1-1 0 0,0-1 0 0 0,0 1 0 0 0,-1 18 1 0 0,0-3-20 0 0,1-1 0 0 0,1 0 1 0 0,1 1-1 0 0,1-1 0 0 0,2 0 1 0 0,0-1-1 0 0,14 37 0 0 0,27 47-23 0 0,-9-25 40 0 0,-4 2 1 0 0,26 102 0 0 0,-21 25 21 0 0,-32-187-227 0 0,1-1-1 0 0,0 0 1 0 0,2 0-1 0 0,14 24 0 0 0,56 83-3041 0 0,-65-107 2468 0 0,7 8-512 0 0</inkml:trace>
  <inkml:trace contextRef="#ctx0" brushRef="#br0" timeOffset="188535.17">1053 8129 2561 0 0,'12'-4'2011'0'0,"7"-5"-1874"0"0,-11 2 54 0 0,-1 0 0 0 0,1 1 1 0 0,1 1-1 0 0,16-10 0 0 0,-23 14-191 0 0,0 0-1 0 0,0 1 0 0 0,-1-1 0 0 0,1 0 1 0 0,0 1-1 0 0,0-1 0 0 0,0 1 1 0 0,0-1-1 0 0,0 1 0 0 0,0 0 0 0 0,0 0 1 0 0,-1 0-1 0 0,1 0 0 0 0,0 0 1 0 0,0 0-1 0 0,3 1 0 0 0,-5-1 131 0 0,-8 2-76 0 0,-238 66-54 0 0,228-59 45 0 0,17-9-44 0 0,1 1-1 0 0,0-1 1 0 0,0 0 0 0 0,-1 1 0 0 0,1-1 0 0 0,0 0 0 0 0,0 1 0 0 0,-1-1-1 0 0,1 0 1 0 0,0 1 0 0 0,0-1 0 0 0,0 1 0 0 0,0-1 0 0 0,0 0 0 0 0,-1 1-1 0 0,1-1 1 0 0,0 1 0 0 0,0-1 0 0 0,0 1 0 0 0,0-1 0 0 0,0 0 0 0 0,0 1-1 0 0,0-1 1 0 0,1 1 0 0 0,-1-1 0 0 0,0 1 0 0 0,0-1 0 0 0,0 0 0 0 0,0 1-1 0 0,0-1 1 0 0,1 0 0 0 0,-1 1 0 0 0,0-1 0 0 0,0 1 0 0 0,1-1 0 0 0,-1 0-1 0 0,0 1 1 0 0,1-1 0 0 0,0 1 0 0 0,-1-1 26 0 0,63 7 130 0 0,-20-11 173 0 0,69-17 0 0 0,-78 14-234 0 0,40-12 120 0 0,-73 19 267 0 0,-27 3-387 0 0,-150 37-120 0 0,119-25 104 0 0,56-15-13 0 0,23 1-71 0 0,27-11 277 0 0,-1-2 0 0 0,75-30 0 0 0,-96 27 249 0 0,-26 15-230 0 0,-3-1-209 0 0,0 0-95 0 0,-1 0 0 0 0,1 0 0 0 0,-1 0 0 0 0,1 0 0 0 0,-1 1 0 0 0,0 0 0 0 0,1-1 0 0 0,-1 1 0 0 0,1 0 0 0 0,-1 0 0 0 0,1 0 0 0 0,-5 1 0 0 0,-34 9-800 0 0,29-6 366 0 0,-25 7-1209 0 0</inkml:trace>
  <inkml:trace contextRef="#ctx0" brushRef="#br0" timeOffset="191277.59">4242 7167 1776 0 0,'-7'-16'659'0'0,"-1"1"-1"0"0,-14-24 0 0 0,18 35-602 0 0,0-1 0 0 0,0 1-1 0 0,-1 0 1 0 0,1 0-1 0 0,-9-6 1 0 0,12 10 596 0 0,55-3-568 0 0,1-2 1 0 0,59-13-1 0 0,-73 10 68 0 0,0-1 0 0 0,71-27 0 0 0,-112 36-108 0 0,0 0 0 0 0,1 0 0 0 0,-1 0 0 0 0,0 0 0 0 0,0 0 0 0 0,0 0 0 0 0,0-1-1 0 0,0 1 1 0 0,0 0 0 0 0,1 0 0 0 0,-1 0 0 0 0,0 0 0 0 0,0 0 0 0 0,0 0 0 0 0,0 0-1 0 0,0 0 1 0 0,0 0 0 0 0,0 0 0 0 0,1 0 0 0 0,-1 0 0 0 0,0-1 0 0 0,0 1-1 0 0,0 0 1 0 0,0 0 0 0 0,0 0 0 0 0,0 0 0 0 0,0 0 0 0 0,0 0 0 0 0,0 0 0 0 0,0-1-1 0 0,0 1 1 0 0,0 0 0 0 0,0 0 0 0 0,0 0 0 0 0,0 0 0 0 0,0 0 0 0 0,0-1 0 0 0,0 1-1 0 0,0 0 1 0 0,0 0 0 0 0,0 0 0 0 0,0 0 0 0 0,0 0 0 0 0,0 0 0 0 0,0-1-1 0 0,0 1 1 0 0,0 0 0 0 0,0 0 0 0 0,0 0 0 0 0,0 0 0 0 0,0 0 0 0 0,0 0 0 0 0,0 0-1 0 0,0-1 1 0 0,-1 1 0 0 0,-10-6 384 0 0,-21-2-521 0 0,19 8 100 0 0,0-1 0 0 0,0 2 1 0 0,-1 0-1 0 0,1 0 0 0 0,0 1 0 0 0,-14 4 1 0 0,-18 3 42 0 0,17-4-47 0 0,-42 14 0 0 0,-16 3 180 0 0,345-74 155 0 0,-117 23-331 0 0,-131 28-25 0 0,-13 3 57 0 0,-21 7-3 0 0,-3 0-18 0 0,0-1 0 0 0,-1-2 0 0 0,0-1 0 0 0,-52 4 1 0 0,69-8 7 0 0,6-1-1 0 0,0 1-1 0 0,0-1 1 0 0,0 0 0 0 0,1 0-1 0 0,-1-1 1 0 0,-6 0-1 0 0,10 1 263 0 0,22-7-498 0 0,-17 7 203 0 0,0 0-1 0 0,-1 0 0 0 0,1 1 1 0 0,0-1-1 0 0,-1 1 0 0 0,1 0 1 0 0,4 2-1 0 0,-8-3-2 0 0,0 1 1 0 0,0 0-1 0 0,0-1 1 0 0,-1 1-1 0 0,1-1 1 0 0,0 1-1 0 0,0 0 1 0 0,0 0-1 0 0,-1-1 1 0 0,1 1-1 0 0,-1 0 1 0 0,1 0-1 0 0,0 0 1 0 0,-1 0-1 0 0,1 0 1 0 0,-1 0 0 0 0,0 0-1 0 0,1 0 1 0 0,-1 0-1 0 0,0 0 1 0 0,0 0-1 0 0,1 0 1 0 0,-1 0-1 0 0,0 0 1 0 0,0 0-1 0 0,0 0 1 0 0,0 0-1 0 0,-1 0 1 0 0,1 0-1 0 0,0 0 1 0 0,0 0-1 0 0,0 0 1 0 0,-1 0-1 0 0,1 0 1 0 0,-1 0-1 0 0,1 0 1 0 0,-1 1-1 0 0,-6 10-393 0 0,1 0-1 0 0,-1 0 0 0 0,-1-1 1 0 0,0 0-1 0 0,-1 0 1 0 0,0-1-1 0 0,-20 18 1 0 0,0-1-1450 0 0</inkml:trace>
  <inkml:trace contextRef="#ctx0" brushRef="#br0" timeOffset="207138.37">9047 5102 2969 0 0,'3'-9'746'0'0,"1"1"0"0"0,-1-1 1 0 0,0 0-1 0 0,-1 0 1 0 0,2-10-1 0 0,-4 15-690 0 0,0-1 1 0 0,0 1 0 0 0,0-1-1 0 0,-1 1 1 0 0,0-1-1 0 0,0 1 1 0 0,0-1-1 0 0,0 1 1 0 0,-1-1-1 0 0,1 1 1 0 0,-1 0-1 0 0,-4-5 1 0 0,2 2 13 0 0,0 0-1 0 0,-1 1 1 0 0,0 0 0 0 0,0 0 0 0 0,0 0 0 0 0,-1 1 0 0 0,0 0-1 0 0,0 0 1 0 0,0 0 0 0 0,-1 1 0 0 0,1 0 0 0 0,-1 0 0 0 0,0 1-1 0 0,0-1 1 0 0,-1 2 0 0 0,1-1 0 0 0,-1 1 0 0 0,1 0-1 0 0,-1 0 1 0 0,0 1 0 0 0,-7 0 0 0 0,-11 0-38 0 0,1 1 1 0 0,0 1-1 0 0,-1 1 1 0 0,1 2-1 0 0,-30 7 1 0 0,32-5-33 0 0,0 1 0 0 0,0 1 0 0 0,1 1 0 0 0,1 1 0 0 0,0 1 0 0 0,0 1 0 0 0,1 0 0 0 0,0 2 0 0 0,1 0 1 0 0,1 1-1 0 0,0 1 0 0 0,1 1 0 0 0,1 0 0 0 0,0 1 0 0 0,2 1 0 0 0,-24 40 0 0 0,5-2-17 0 0,3 1 1 0 0,2 1-1 0 0,-26 80 0 0 0,40-94 27 0 0,1 1 0 0 0,2 0 0 0 0,2 1 0 0 0,-3 62 0 0 0,12-94 44 0 0,0 0-1 0 0,0 0 1 0 0,2 0-1 0 0,0 0 1 0 0,1-1 0 0 0,0 1-1 0 0,1-1 1 0 0,1 1-1 0 0,0-1 1 0 0,1-1-1 0 0,0 1 1 0 0,1-1-1 0 0,1 0 1 0 0,0-1-1 0 0,0 1 1 0 0,2-2-1 0 0,19 21 1 0 0,-14-19 72 0 0,0 0-1 0 0,0-2 1 0 0,1 0-1 0 0,1-1 1 0 0,0 0 0 0 0,0-2-1 0 0,27 11 1 0 0,-17-11-55 0 0,-1-1 0 0 0,1 0 0 0 0,0-3 0 0 0,49 4 1 0 0,-31-8-32 0 0,0-1 0 0 0,0-3-1 0 0,0-1 1 0 0,-1-2 0 0 0,0-3 0 0 0,54-18 0 0 0,-56 13 29 0 0,-2-2 0 0 0,1-2-1 0 0,-2-1 1 0 0,-1-3 0 0 0,-1-1-1 0 0,0-1 1 0 0,-2-2 0 0 0,-2-2-1 0 0,31-32 1 0 0,-46 40-9 0 0,0-1-1 0 0,-2 0 1 0 0,-1-1-1 0 0,24-47 0 0 0,-22 33 15 0 0,-2 0 0 0 0,17-67 0 0 0,-28 88-71 0 0,-1 0 0 0 0,-1 0 0 0 0,0 0 0 0 0,-2-1 0 0 0,1 1-1 0 0,-2 0 1 0 0,0 0 0 0 0,-1 0 0 0 0,-1 0 0 0 0,0 0 0 0 0,-2 0 0 0 0,1 0 0 0 0,-10-19 0 0 0,6 18-41 0 0,-1 0 0 0 0,-1 1 1 0 0,0 0-1 0 0,-1 1 0 0 0,-1 0 0 0 0,0 1 1 0 0,-1 0-1 0 0,-1 1 0 0 0,0 0 0 0 0,-1 1 1 0 0,-18-12-1 0 0,-1 5-75 0 0,0 2 1 0 0,0 1-1 0 0,-2 1 0 0 0,0 3 1 0 0,0 0-1 0 0,-1 3 1 0 0,-1 0-1 0 0,-43-2 0 0 0,38 6-1280 0 0,-77 2-1 0 0,90 5-450 0 0</inkml:trace>
  <inkml:trace contextRef="#ctx0" brushRef="#br0" timeOffset="209835.43">1097 8046 1864 0 0,'0'-2'-20'0'0,"0"1"0"0"0,0-1 0 0 0,1 1-1 0 0,-1-1 1 0 0,0 0 0 0 0,1 1-1 0 0,0-1 1 0 0,-1 1 0 0 0,1-1-1 0 0,0 1 1 0 0,0-1 0 0 0,0 1 0 0 0,0 0-1 0 0,0-1 1 0 0,0 1 0 0 0,0 0-1 0 0,0 0 1 0 0,0 0 0 0 0,1 0-1 0 0,-1 0 1 0 0,1 0 0 0 0,-1 0 0 0 0,0 0-1 0 0,1 0 1 0 0,-1 1 0 0 0,1-1-1 0 0,0 1 1 0 0,2-2 0 0 0,-2 2 28 0 0,0 0-1 0 0,-1-1 1 0 0,1 0 0 0 0,-1 1-1 0 0,1-1 1 0 0,-1 0 0 0 0,1 0 0 0 0,-1 0-1 0 0,1 0 1 0 0,-1 0 0 0 0,0 0 0 0 0,1 0-1 0 0,-1-1 1 0 0,0 1 0 0 0,0 0 0 0 0,0-1-1 0 0,2-2 1 0 0,-3 3 155 0 0,8 5-242 0 0,-8-4 77 0 0,0 1 0 0 0,0 0 0 0 0,0 0 1 0 0,0 0-1 0 0,-1 0 0 0 0,1 0 0 0 0,0 0 0 0 0,0 0 0 0 0,-1-1 0 0 0,1 1 1 0 0,-1 0-1 0 0,1 0 0 0 0,-1-1 0 0 0,1 1 0 0 0,-1 0 0 0 0,1 0 0 0 0,-1-1 1 0 0,0 1-1 0 0,1-1 0 0 0,-1 1 0 0 0,-1 0 0 0 0,-20 15-173 0 0,15-11 143 0 0,-19 14 17 0 0,-1-1 1 0 0,-36 18-1 0 0,63-36 121 0 0,-5 2 639 0 0,7-2-478 0 0,26-7-333 0 0,-4 10-305 0 0,1 0 0 0 0,41 13 0 0 0,-47-10-343 0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38:45.262"/>
    </inkml:context>
    <inkml:brush xml:id="br0">
      <inkml:brushProperty name="width" value="0.035" units="cm"/>
      <inkml:brushProperty name="height" value="0.035" units="cm"/>
    </inkml:brush>
  </inkml:definitions>
  <inkml:trace contextRef="#ctx0" brushRef="#br0">92 2475 4017 0 0,'-3'-3'121'0'0,"0"0"-1"0"0,0 0 1 0 0,0 0 0 0 0,0 1-1 0 0,0 0 1 0 0,-1-1 0 0 0,1 1 0 0 0,-1 1-1 0 0,0-1 1 0 0,1 0 0 0 0,-1 1 0 0 0,0 0-1 0 0,0 0 1 0 0,0 0 0 0 0,0 0-1 0 0,0 1 1 0 0,0-1 0 0 0,0 1 0 0 0,0 0-1 0 0,-8 1 1 0 0,11-1 64 0 0,-6 4 829 0 0,11-3-994 0 0,0 0 1 0 0,0-1-1 0 0,0 1 0 0 0,0-1 0 0 0,1 0 1 0 0,-1 0-1 0 0,0-1 0 0 0,4 0 1 0 0,0 0-12 0 0,181-24 45 0 0,28-3-1806 0 0,-175 27 564 0 0</inkml:trace>
  <inkml:trace contextRef="#ctx0" brushRef="#br0" timeOffset="570.17">2912 2022 6425 0 0,'0'-3'120'0'0,"-1"-1"0"0"0,1 1 0 0 0,1 0 0 0 0,-1 0 0 0 0,0 0-1 0 0,1 0 1 0 0,-1 0 0 0 0,1 0 0 0 0,0 0 0 0 0,0 0 0 0 0,2-4-1 0 0,-1 6-134 0 0,-1 0 0 0 0,0-1 0 0 0,1 1 0 0 0,0 0 0 0 0,-1 0-1 0 0,1 0 1 0 0,0 0 0 0 0,-1 0 0 0 0,1 0 0 0 0,0 0-1 0 0,0 0 1 0 0,0 1 0 0 0,0-1 0 0 0,0 1 0 0 0,0 0 0 0 0,0-1-1 0 0,0 1 1 0 0,3 0 0 0 0,328-35-3012 0 0,-304 31 2000 0 0</inkml:trace>
  <inkml:trace contextRef="#ctx0" brushRef="#br0" timeOffset="1396.98">7816 234 4937 0 0,'-2'-7'78'0'0,"-1"1"-1"0"0,1-1 1 0 0,-1 1-1 0 0,-1 0 1 0 0,1 0-1 0 0,-1 0 1 0 0,0 0-1 0 0,0 1 0 0 0,-1-1 1 0 0,0 1-1 0 0,0 0 1 0 0,0 0-1 0 0,0 1 1 0 0,-1 0-1 0 0,0 0 1 0 0,0 0-1 0 0,0 1 1 0 0,0-1-1 0 0,0 2 1 0 0,-1-1-1 0 0,0 1 1 0 0,1 0-1 0 0,-1 0 1 0 0,0 0-1 0 0,0 1 1 0 0,0 0-1 0 0,-10 1 1 0 0,-167-5-282 0 0,138 6 264 0 0,-91 14 1 0 0,110-10 49 0 0,0 2-1 0 0,1 0 1 0 0,0 2 0 0 0,1 1-1 0 0,0 1 1 0 0,1 2 0 0 0,0 0-1 0 0,0 1 1 0 0,-22 19 0 0 0,29-19-77 0 0,-1 2 1 0 0,2 0-1 0 0,0 1 0 0 0,1 0 1 0 0,0 1-1 0 0,2 1 1 0 0,0 1-1 0 0,1 0 1 0 0,2 0-1 0 0,-1 1 0 0 0,-6 22 1 0 0,10-21-16 0 0,0 1-1 0 0,2-1 1 0 0,0 1 0 0 0,2 0 0 0 0,0 1-1 0 0,2-1 1 0 0,0 0 0 0 0,2 0-1 0 0,4 28 1 0 0,-4-39 34 0 0,2-1 0 0 0,-1 1 0 0 0,1-1 0 0 0,1 0 0 0 0,0 0 0 0 0,1 0 0 0 0,0 0 0 0 0,1-1 0 0 0,0 1 0 0 0,0-2 0 0 0,1 1 0 0 0,0-1-1 0 0,1 0 1 0 0,0 0 0 0 0,1-1 0 0 0,-1 0 0 0 0,2 0 0 0 0,-1-1 0 0 0,20 10 0 0 0,-8-7 84 0 0,0-1 0 0 0,2-1 0 0 0,-1-1-1 0 0,1 0 1 0 0,-1-2 0 0 0,40 3 0 0 0,-16-5-54 0 0,-1-1 0 0 0,67-8-1 0 0,-66 0-4 0 0,0-3-1 0 0,0-1 0 0 0,-1-3 0 0 0,0-2 1 0 0,75-35-1 0 0,-91 36-8 0 0,-1-2-1 0 0,0 0 1 0 0,-2-2 0 0 0,0-1 0 0 0,29-27-1 0 0,-42 33-20 0 0,0-1 0 0 0,-1 0 0 0 0,0 0 0 0 0,-1-1 0 0 0,-1-1 0 0 0,0 0 0 0 0,-1 0 0 0 0,-1-1 0 0 0,-1 0 0 0 0,8-24 0 0 0,-10 22-87 0 0,-2-1 0 0 0,0 1 0 0 0,0-1 0 0 0,-2 1 0 0 0,0-1 1 0 0,-2 0-1 0 0,0 1 0 0 0,-1-1 0 0 0,-1 1 0 0 0,-1-1 0 0 0,-1 1 1 0 0,0 0-1 0 0,-1 1 0 0 0,-1-1 0 0 0,-1 1 0 0 0,-1 1 0 0 0,0-1 1 0 0,-1 2-1 0 0,-1-1 0 0 0,-1 1 0 0 0,0 1 0 0 0,-25-24 0 0 0,22 25-110 0 0,0 0 0 0 0,-1 1-1 0 0,-1 1 1 0 0,0 1 0 0 0,-1 0-1 0 0,0 1 1 0 0,0 1 0 0 0,-1 1-1 0 0,0 1 1 0 0,-1 0 0 0 0,1 1-1 0 0,-1 1 1 0 0,-1 1 0 0 0,1 1-1 0 0,0 1 1 0 0,-1 1 0 0 0,1 0-1 0 0,-22 3 1 0 0,-3 5-1387 0 0,0 2-515 0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38:49.758"/>
    </inkml:context>
    <inkml:brush xml:id="br0">
      <inkml:brushProperty name="width" value="0.035" units="cm"/>
      <inkml:brushProperty name="height" value="0.035" units="cm"/>
    </inkml:brush>
  </inkml:definitions>
  <inkml:trace contextRef="#ctx0" brushRef="#br0">327 425 4041 0 0,'-9'-11'775'0'0,"4"5"-597"0"0,-1 0 0 0 0,1 0 0 0 0,-1 0 1 0 0,0 1-1 0 0,-1 0 0 0 0,1 0 0 0 0,-10-5 0 0 0,15 10-198 0 0,-1 0-1 0 0,0 0 0 0 0,0-1 0 0 0,0 2 0 0 0,0-1 0 0 0,0 0 1 0 0,0 0-1 0 0,0 0 0 0 0,0 1 0 0 0,1-1 0 0 0,-1 1 1 0 0,0 0-1 0 0,0 0 0 0 0,1-1 0 0 0,-1 1 0 0 0,0 0 0 0 0,1 0 1 0 0,-1 0-1 0 0,-2 3 0 0 0,1-2 32 0 0,2 0-15 0 0,-1 0 1 0 0,0 0 0 0 0,0 0-1 0 0,1 0 1 0 0,0 0-1 0 0,-1 1 1 0 0,1-1-1 0 0,0 0 1 0 0,0 1-1 0 0,0-1 1 0 0,0 1-1 0 0,0-1 1 0 0,1 1-1 0 0,-1 0 1 0 0,1 4-1 0 0,-2 4 1 0 0,0-7 50 0 0,1 1-1 0 0,0-1 0 0 0,0 1 1 0 0,0 0-1 0 0,1-1 0 0 0,0 1 1 0 0,0 0-1 0 0,0-1 1 0 0,1 9-1 0 0,0-11-25 0 0,0 0-1 0 0,-1-1 1 0 0,1 1-1 0 0,0 0 1 0 0,1 0-1 0 0,-1-1 1 0 0,0 1-1 0 0,0-1 1 0 0,1 1 0 0 0,-1-1-1 0 0,1 1 1 0 0,-1-1-1 0 0,1 0 1 0 0,-1 0-1 0 0,1 0 1 0 0,0 0-1 0 0,0 0 1 0 0,0 0-1 0 0,-1 0 1 0 0,1-1 0 0 0,0 1-1 0 0,0-1 1 0 0,0 1-1 0 0,3 0 1 0 0,9 1 31 0 0,0 0-1 0 0,0-1 1 0 0,0-1 0 0 0,0 0 0 0 0,0-1 0 0 0,15-2 0 0 0,83-21 34 0 0,-93 19-88 0 0,-13 3 8 0 0,0 1 0 0 0,0-1 0 0 0,0 0 0 0 0,0-1 0 0 0,-1 1 0 0 0,1-1 0 0 0,9-7 0 0 0,-15 10 8 0 0,-2-1-55 0 0,-1 1 19 0 0,0-1-1 0 0,1 1 1 0 0,-1 0-1 0 0,1 0 1 0 0,-1 0-1 0 0,-4 1 1 0 0,-163 52 23 0 0,70-19 160 0 0,91-32-44 0 0,1 1-1 0 0,0 0 1 0 0,0 1-1 0 0,-13 8 1 0 0,52-13 574 0 0,-6-6-601 0 0,0-1 1 0 0,34-17-1 0 0,-2 2-97 0 0,-44 18 5 0 0,26-10 38 0 0,-37 14-36 0 0,1 0 0 0 0,-1-1 0 0 0,0 1 0 0 0,0 0 0 0 0,1-1 0 0 0,-1 1 0 0 0,0-1 0 0 0,0 0 0 0 0,0 0 1 0 0,-1 0-1 0 0,1 0 0 0 0,1-2 0 0 0,-3 3 30 0 0,-7 0-47 0 0,-1 0-1 0 0,0 0 1 0 0,1 1-1 0 0,-1 0 1 0 0,0 0 0 0 0,0 1-1 0 0,1 0 1 0 0,-13 3-1 0 0,-63 22-33 0 0,56-17 77 0 0,-5 2 7 0 0,1 1 1 0 0,1 1-1 0 0,0 2 1 0 0,-49 31 0 0 0,79-46-31 0 0,0 0 0 0 0,0 0 0 0 0,0 0 1 0 0,0 0-1 0 0,0 1 0 0 0,-1-1 0 0 0,1 0 1 0 0,0 0-1 0 0,0 0 0 0 0,0 0 0 0 0,0 0 1 0 0,0 0-1 0 0,0 0 0 0 0,0 1 0 0 0,0-1 1 0 0,0 0-1 0 0,-1 0 0 0 0,1 0 0 0 0,0 0 1 0 0,0 0-1 0 0,0 1 0 0 0,0-1 0 0 0,0 0 1 0 0,0 0-1 0 0,0 0 0 0 0,0 0 0 0 0,0 1 1 0 0,0-1-1 0 0,0 0 0 0 0,0 0 0 0 0,0 0 1 0 0,0 0-1 0 0,0 0 0 0 0,0 1 0 0 0,0-1 1 0 0,1 0-1 0 0,-1 0 0 0 0,0 0 0 0 0,0 0 1 0 0,0 0-1 0 0,0 0 0 0 0,0 1 0 0 0,0-1 1 0 0,9 5 50 0 0,12 1-21 0 0,31-9 67 0 0,-1-3 0 0 0,99-22-1 0 0,-28 3-7 0 0,-309 90 57 0 0,156-52-161 0 0,1 1 0 0 0,1 1 0 0 0,-54 38 0 0 0,78-47-6 0 0,5-6 78 0 0,11 0-34 0 0,1-4 39 0 0,0 0-1 0 0,19-11 1 0 0,5-2-79 0 0,27-7 8 0 0,74-16 0 0 0,-245 76-151 0 0,49-15 148 0 0,15-4 17 0 0,0 2 1 0 0,-52 32-1 0 0,92-49-8 0 0,4-2 28 0 0,31-4-11 0 0,-3-5 19 0 0,0-1 0 0 0,35-18-1 0 0,33-12 13 0 0,-66 30 0 0 0,23-7 87 0 0,0-1 0 0 0,80-43 1 0 0,-173 70 445 0 0,-58 29-621 0 0,53-19 27 0 0,-66 18 1 0 0,95-32 16 0 0,-28 12 0 0 0,34-12 1 0 0,-1 0 0 0 0,1-1 0 0 0,-1-1 0 0 0,0 0 0 0 0,0 0-1 0 0,-12 1 1 0 0,18-4-35 0 0,0 1 0 0 0,0 0 0 0 0,0 1 0 0 0,0-1 0 0 0,0 1 0 0 0,0 0 0 0 0,0 0 0 0 0,0 0 0 0 0,1 1 0 0 0,-1-1 0 0 0,-5 6 0 0 0,-2 1-837 0 0,1 1-1 0 0,-17 19 0 0 0,13-11-782 0 0</inkml:trace>
  <inkml:trace contextRef="#ctx0" brushRef="#br0" timeOffset="1502.97">2977 3 4441 0 0,'-8'6'1085'0'0,"6"-5"-921"0"0,1 0-1 0 0,-1 1 0 0 0,0-1 0 0 0,1 0 0 0 0,-1 1 0 0 0,1-1 0 0 0,0 1 0 0 0,-1 0 0 0 0,1-1 0 0 0,0 1 0 0 0,0 0 0 0 0,0 0 0 0 0,0 0 0 0 0,0 0 0 0 0,0 2 0 0 0,-12 55-328 0 0,12-49 192 0 0,-1 1-1 0 0,0-1 0 0 0,0 0 0 0 0,-1 0 0 0 0,-1 0 1 0 0,-5 12-1 0 0,2-11 38 0 0,-2 0 0 0 0,-10 12 1 0 0,2-4-60 0 0,4-2-125 0 0,-2-1-1 0 0,-21 20 0 0 0,29-31-775 0 0,0 0-1 0 0,0 0 0 0 0,0-1 0 0 0,0 0 1 0 0,-12 5-1 0 0,11-5-465 0 0</inkml:trace>
  <inkml:trace contextRef="#ctx0" brushRef="#br0" timeOffset="1742.01">2620 41 7009 0 0,'-6'-12'183'0'0,"5"9"-158"0"0,0 1 0 0 0,-1-1 0 0 0,1 0 0 0 0,0 1 0 0 0,1-1 0 0 0,-1 0 0 0 0,0 1-1 0 0,1-5 1 0 0,3 8-26 0 0,0 0 0 0 0,0 0 0 0 0,0 0 0 0 0,0 1 0 0 0,0-1 1 0 0,4 3-1 0 0,336 215 82 0 0,-132-80-496 0 0,-158-101-660 0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38:59.453"/>
    </inkml:context>
    <inkml:brush xml:id="br0">
      <inkml:brushProperty name="width" value="0.035" units="cm"/>
      <inkml:brushProperty name="height" value="0.035" units="cm"/>
    </inkml:brush>
  </inkml:definitions>
  <inkml:trace contextRef="#ctx0" brushRef="#br0">33 964 4289 0 0,'-32'-20'2766'0'0,"34"15"-2973"0"0,5 0 221 0 0,0 1-1 0 0,0 0 1 0 0,0 0 0 0 0,1 0-1 0 0,-1 1 1 0 0,1 0-1 0 0,0 0 1 0 0,9-1-1 0 0,17-7 16 0 0,14-8-64 0 0,0 2 0 0 0,2 2 1 0 0,0 2-1 0 0,89-11 0 0 0,-9 18-2881 0 0,-103 5 1760 0 0</inkml:trace>
  <inkml:trace contextRef="#ctx0" brushRef="#br0" timeOffset="439.46">2660 223 7322 0 0,'-35'-23'184'0'0,"35"22"-284"0"0,15-4-102 0 0,2 3 256 0 0,0-2 1 0 0,-1 0-1 0 0,18-7 0 0 0,1 1 31 0 0,26-10 310 0 0,72-34 0 0 0,-79 31-221 0 0,102-31 1 0 0,-142 50-325 0 0,-1 2 0 0 0,1-1 0 0 0,-1 2 0 0 0,1 0 0 0 0,0 0 0 0 0,0 1 0 0 0,0 1 0 0 0,-1 1 0 0 0,1 0 0 0 0,24 7 0 0 0,-17-3-1236 0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39:06.005"/>
    </inkml:context>
    <inkml:brush xml:id="br0">
      <inkml:brushProperty name="width" value="0.035" units="cm"/>
      <inkml:brushProperty name="height" value="0.035" units="cm"/>
    </inkml:brush>
  </inkml:definitions>
  <inkml:trace contextRef="#ctx0" brushRef="#br0">6515 160 3465 0 0,'-23'-35'1102'0'0,"18"28"-936"0"0,-1-1 0 0 0,1 0 0 0 0,0 0 0 0 0,0-1-1 0 0,1 1 1 0 0,0-1 0 0 0,1 0 0 0 0,0 0 0 0 0,-4-18-1 0 0,7 26-150 0 0,0 0 0 0 0,0 1 0 0 0,0-1 0 0 0,0 0 0 0 0,0 0 0 0 0,0 1 0 0 0,0-1 0 0 0,1 0-1 0 0,-1 0 1 0 0,0 1 0 0 0,0-1 0 0 0,1 0 0 0 0,-1 0 0 0 0,0 1 0 0 0,1-1 0 0 0,-1 0 0 0 0,0 1-1 0 0,1-1 1 0 0,-1 0 0 0 0,1 1 0 0 0,-1-1 0 0 0,1 1 0 0 0,0-1 0 0 0,-1 1 0 0 0,1-1 0 0 0,0 0 0 0 0,1 1 25 0 0,0-1 0 0 0,0 0 0 0 0,0 1 0 0 0,0-1 0 0 0,-1 1 0 0 0,1 0 0 0 0,0-1 0 0 0,0 1 0 0 0,0 0 1 0 0,3 1-1 0 0,1-1 45 0 0,-1 1 0 0 0,0 0 1 0 0,1 0-1 0 0,-1 0 0 0 0,0 1 0 0 0,0 0 1 0 0,6 3-1 0 0,-6-2-56 0 0,-1 0 0 0 0,1 1 0 0 0,-1 0 0 0 0,0-1 0 0 0,0 1 0 0 0,0 1 0 0 0,-1-1 0 0 0,0 1 0 0 0,3 4 0 0 0,22 48 261 0 0,-13-24-215 0 0,4 9 17 0 0,21 76 0 0 0,-19-53-49 0 0,66 185 35 0 0,90 281 85 0 0,-109-327 304 0 0,-50-144-148 0 0,15 71 991 0 0,-18-80-730 0 0,-7-25-439 0 0,-5-21-152 0 0,0 0 1 0 0,0 0-1 0 0,0-1 1 0 0,0 1-1 0 0,1 0 1 0 0,5 4-1 0 0,1 2-57 0 0,26 31-3279 0 0,-24-31 1058 0 0</inkml:trace>
  <inkml:trace contextRef="#ctx0" brushRef="#br0" timeOffset="2693.07">29 3341 4017 0 0,'-3'-3'327'0'0,"0"1"0"0"0,0-1 1 0 0,0 0-1 0 0,0 0 0 0 0,1 0 0 0 0,-1 0 0 0 0,1 0 1 0 0,-3-4-1 0 0,5 6-288 0 0,0 0-1 0 0,0 1 1 0 0,-1-1 0 0 0,1 0-1 0 0,0 1 1 0 0,0-1 0 0 0,0 1-1 0 0,0-1 1 0 0,0 0 0 0 0,0 1 0 0 0,0-1-1 0 0,0 0 1 0 0,0 1 0 0 0,0-1-1 0 0,0 0 1 0 0,0 1 0 0 0,0-1-1 0 0,1 0 1 0 0,-1 1 0 0 0,1-2 0 0 0,0 1-88 0 0,-1 0 0 0 0,1 0 0 0 0,0 1 0 0 0,0-1 0 0 0,0 0 0 0 0,0 0 0 0 0,0 1 0 0 0,0-1 0 0 0,0 1 1 0 0,0-1-1 0 0,0 1 0 0 0,1-1 0 0 0,-1 1 0 0 0,0 0 0 0 0,2-1 0 0 0,22-5 69 0 0,0-1-1 0 0,0-2 0 0 0,-1 0 1 0 0,-1-1-1 0 0,1-2 1 0 0,24-16-1 0 0,-38 21-327 0 0,1 1 0 0 0,-1 1 0 0 0,1 0 0 0 0,0 0 1 0 0,0 1-1 0 0,0 1 0 0 0,0-1 0 0 0,1 2 0 0 0,17-2 0 0 0,-9 3-948 0 0</inkml:trace>
  <inkml:trace contextRef="#ctx0" brushRef="#br0" timeOffset="3250.42">3078 2601 4897 0 0,'-10'-21'690'0'0,"5"12"-663"0"0,1 1 1 0 0,0-1-1 0 0,-4-13 1 0 0,7 19 13 0 0,1 0 1 0 0,-1-1-1 0 0,1 1 1 0 0,0 0-1 0 0,0 0 1 0 0,0-1 0 0 0,0 1-1 0 0,0 0 1 0 0,1-1-1 0 0,-1 1 1 0 0,1 0-1 0 0,0 0 1 0 0,0 0-1 0 0,2-4 1 0 0,1-1 52 0 0,0-1-1 0 0,0 1 0 0 0,1 0 1 0 0,0 0-1 0 0,1 1 1 0 0,0-1-1 0 0,0 1 1 0 0,1 0-1 0 0,8-7 1 0 0,-2 3-78 0 0,-1 0-1 0 0,2 1 1 0 0,0 0 0 0 0,0 1-1 0 0,0 1 1 0 0,1 0 0 0 0,0 1 0 0 0,24-8-1 0 0,-26 12-239 0 0,-8 1-35 0 0,0 0 1 0 0,1 0-1 0 0,-1 1 1 0 0,0 0-1 0 0,1 0 1 0 0,0 1 0 0 0,-1-1-1 0 0,1 1 1 0 0,-1 0-1 0 0,11 2 1 0 0,-11-1-798 0 0</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39:14.978"/>
    </inkml:context>
    <inkml:brush xml:id="br0">
      <inkml:brushProperty name="width" value="0.035" units="cm"/>
      <inkml:brushProperty name="height" value="0.035" units="cm"/>
    </inkml:brush>
  </inkml:definitions>
  <inkml:trace contextRef="#ctx0" brushRef="#br0">0 1102 2937 0 0,'0'0'3574'0'0,"10"-1"-3373"0"0,109-41 865 0 0,-101 34-946 0 0,-1 0 0 0 0,-1-1-1 0 0,1 0 1 0 0,28-24-1 0 0,-34 23 83 0 0,0-1 0 0 0,12-18 0 0 0,-16 20-152 0 0,0 0-1 0 0,1 0 1 0 0,0 1-1 0 0,0 0 1 0 0,14-10-1 0 0,-20 17-67 0 0,1-1-1 0 0,-1 1 0 0 0,0 0 1 0 0,1 0-1 0 0,-1 1 0 0 0,1-1 0 0 0,-1 0 1 0 0,1 1-1 0 0,-1-1 0 0 0,1 1 1 0 0,-1 0-1 0 0,1 0 0 0 0,-1 0 1 0 0,1 0-1 0 0,0 1 0 0 0,-1-1 0 0 0,1 1 1 0 0,4 1-1 0 0,4 2-157 0 0,0 0 1 0 0,0 2-1 0 0,10 5 0 0 0,20 10-1053 0 0,11-5-1787 0 0,-29-11 1681 0 0</inkml:trace>
  <inkml:trace contextRef="#ctx0" brushRef="#br0" timeOffset="527.04">2984 194 7378 0 0,'-6'-10'140'0'0,"4"7"-154"0"0,0 1 0 0 0,0-1 0 0 0,0 0 0 0 0,1 0 0 0 0,-1 0-1 0 0,1 0 1 0 0,0 0 0 0 0,0 0 0 0 0,0-1 0 0 0,0-3 0 0 0,1 6 16 0 0,0 0 0 0 0,0 0 0 0 0,1 0 0 0 0,-1 0 0 0 0,0 0 0 0 0,1 0 1 0 0,-1 0-1 0 0,1 0 0 0 0,-1 0 0 0 0,1 0 0 0 0,0 0 0 0 0,-1 0 0 0 0,1 1 0 0 0,0-1 0 0 0,0 0 0 0 0,0 0 0 0 0,-1 1 0 0 0,1-1 1 0 0,0 1-1 0 0,0-1 0 0 0,0 1 0 0 0,1-1 0 0 0,28-11 59 0 0,-19 8-49 0 0,42-18 37 0 0,-1 3 0 0 0,2 2-1 0 0,67-12 1 0 0,-91 23-148 0 0,2-1-1334 0 0,1 2 0 0 0,46-1 0 0 0,-61 6-304 0 0</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39:45.252"/>
    </inkml:context>
    <inkml:brush xml:id="br0">
      <inkml:brushProperty name="width" value="0.035" units="cm"/>
      <inkml:brushProperty name="height" value="0.035" units="cm"/>
    </inkml:brush>
  </inkml:definitions>
  <inkml:trace contextRef="#ctx0" brushRef="#br0">45 908 3185 0 0,'-44'-11'2053'0'0,"43"10"-2005"0"0,2-4-93 0 0,-1 2 38 0 0,1 0 1 0 0,0 1-1 0 0,0-1 0 0 0,1 1 1 0 0,-1 0-1 0 0,0-1 0 0 0,1 1 0 0 0,-1 0 1 0 0,1 0-1 0 0,0 0 0 0 0,0 0 0 0 0,0 0 1 0 0,0 0-1 0 0,0 1 0 0 0,0-1 1 0 0,0 1-1 0 0,3-2 0 0 0,5-5 29 0 0,40-34 44 0 0,-3-3-1 0 0,78-94 0 0 0,-14 14 230 0 0,-88 100-319 0 0,-8 8 51 0 0,1 0 0 0 0,28-22 0 0 0,-40 35-16 0 0,1 1-1 0 0,-1 0 1 0 0,1 0-1 0 0,-1 0 1 0 0,1 1-1 0 0,0 0 1 0 0,0 0-1 0 0,0 0 1 0 0,1 0-1 0 0,-1 1 1 0 0,0 0 0 0 0,1 0-1 0 0,-1 1 1 0 0,0-1-1 0 0,1 1 1 0 0,6 0-1 0 0,-9 2-43 0 0,3 0-266 0 0</inkml:trace>
  <inkml:trace contextRef="#ctx0" brushRef="#br0" timeOffset="1944.389">3617 390 2481 0 0,'-7'2'1835'0'0,"15"-9"-591"0"0,142-171 635 0 0,-138 166-1869 0 0,-1 0 1 0 0,25-18-1 0 0,-6 5-8 0 0,-2 7 20 0 0,-23 16-20 0 0,-1 0 0 0 0,0-1 0 0 0,0 0 0 0 0,0 1 0 0 0,0-2 0 0 0,6-5 0 0 0,9-10-78 0 0,25-22-1 0 0,-7 21-2926 0 0,-30 16 1540 0 0</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39:53.311"/>
    </inkml:context>
    <inkml:brush xml:id="br0">
      <inkml:brushProperty name="width" value="0.035" units="cm"/>
      <inkml:brushProperty name="height" value="0.035" units="cm"/>
    </inkml:brush>
  </inkml:definitions>
  <inkml:trace contextRef="#ctx0" brushRef="#br0">9 772 1088 0 0,'-1'-2'13'0'0,"0"0"-1"0"0,0 0 1 0 0,0 0-1 0 0,0 0 1 0 0,1 0 0 0 0,-1 0-1 0 0,0 0 1 0 0,1 0-1 0 0,0 0 1 0 0,-1 0-1 0 0,1 0 1 0 0,0 0-1 0 0,0 0 1 0 0,0 0 0 0 0,0 0-1 0 0,0 0 1 0 0,1 0-1 0 0,-1 0 1 0 0,1-1-1 0 0,-1 1 1 0 0,1 0 0 0 0,0 1-1 0 0,0-1 1 0 0,0 0-1 0 0,0 0 1 0 0,0 0-1 0 0,2-3 1 0 0,-1 2 1 0 0,0-1 0 0 0,0 0 0 0 0,0 0 1 0 0,-1 0-1 0 0,0 0 0 0 0,2-5 0 0 0,5-3 52 0 0,6-3-129 0 0,8-12 5 0 0,-17 20 54 0 0,1 3-666 0 0,-3 3 316 0 0</inkml:trace>
  <inkml:trace contextRef="#ctx0" brushRef="#br0" timeOffset="1628.95">3465 329 1064 0 0,'-2'-1'-46'0'0,"0"0"0"0"0,0 0 0 0 0,-1 0-1 0 0,1 0 1 0 0,0 1 0 0 0,-1-1 0 0 0,1 1 0 0 0,0 0 0 0 0,-1-1-1 0 0,-4 2 1 0 0,7-3 99 0 0,0 1 1 0 0,0-1-1 0 0,1 1 0 0 0,-1 0 1 0 0,0-1-1 0 0,1 1 1 0 0,-1 0-1 0 0,1-1 0 0 0,-1 1 1 0 0,1 0-1 0 0,-1 0 0 0 0,1 0 1 0 0,0-1-1 0 0,2-1 0 0 0,39-52-45 0 0,-22 32 309 0 0,29-24-1 0 0,-10 10 410 0 0,51-53 591 0 0,-75 79-1147 0 0,-13 10-169 0 0,0 0-1 0 0,0 0 0 0 0,-1 0 0 0 0,1 0 0 0 0,-1 0 0 0 0,1 0 1 0 0,-1 0-1 0 0,1-1 0 0 0,-1 1 0 0 0,0-1 0 0 0,0 1 1 0 0,0-1-1 0 0,2-2 0 0 0,8-6 298 0 0,-4 3-2887 0 0,-7 8 1875 0 0</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0:47.331"/>
    </inkml:context>
    <inkml:brush xml:id="br0">
      <inkml:brushProperty name="width" value="0.035" units="cm"/>
      <inkml:brushProperty name="height" value="0.035" units="cm"/>
    </inkml:brush>
  </inkml:definitions>
  <inkml:trace contextRef="#ctx0" brushRef="#br0">4 204 2280 0 0,'-3'-39'570'0'0,"2"-39"0"0"0,8 1 4422 0 0,-7 76-4975 0 0,0 1 0 0 0,0-1 0 0 0,0 1 0 0 0,0 0 0 0 0,0-1 0 0 0,0 1-1 0 0,1-1 1 0 0,-1 1 0 0 0,0 0 0 0 0,0-1 0 0 0,0 1 0 0 0,1-1 0 0 0,-1 1 0 0 0,0 0-1 0 0,0-1 1 0 0,1 1 0 0 0,-1 0 0 0 0,0 0 0 0 0,1-1 0 0 0,-1 1 0 0 0,0 0-1 0 0,1 0 1 0 0,-1-1 0 0 0,0 1 0 0 0,1 0 0 0 0,-1 0 0 0 0,1 0 0 0 0,-1 0-1 0 0,0 0 1 0 0,1-1 0 0 0,-1 1 0 0 0,1 0 0 0 0,-1 0 0 0 0,1 0 0 0 0,-1 0-1 0 0,0 0 1 0 0,1 0 0 0 0,-1 0 0 0 0,1 0 0 0 0,-1 1 0 0 0,1-1 0 0 0,-1 0 0 0 0,0 0-1 0 0,1 0 1 0 0,-1 0 0 0 0,1 1 0 0 0,1 0 72 0 0,-1-1 0 0 0,1 1 0 0 0,-1 0 0 0 0,1 0 0 0 0,-1 0 0 0 0,1 0 0 0 0,-1 0 0 0 0,1 0 0 0 0,-1 1 0 0 0,1 1 0 0 0,4 8 73 0 0,-1 0 1 0 0,-1 0 0 0 0,0 0 0 0 0,0 1 0 0 0,-1 0 0 0 0,-1 0 0 0 0,0-1 0 0 0,0 22 0 0 0,2 0-132 0 0,2 13-38 0 0,46 317 130 0 0,21-3 153 0 0,-54-281-273 0 0,-2-9 128 0 0,49 133-1 0 0,5-4-63 0 0,-43-111 1 0 0,-6-20 0 0 0,-13-35-130 0 0,2 1 0 0 0,1-2 0 0 0,21 38 0 0 0,-31-66-72 0 0,0-1-1 0 0,0 0 1 0 0,0 0 0 0 0,1 0 0 0 0,-1 0-1 0 0,4 3 1 0 0,-5-5-82 0 0,0 0-1 0 0,0 0 1 0 0,0-1 0 0 0,1 1 0 0 0,-1 0-1 0 0,0-1 1 0 0,0 1 0 0 0,0-1-1 0 0,1 1 1 0 0,-1-1 0 0 0,0 0 0 0 0,0 1-1 0 0,1-1 1 0 0,-1 0 0 0 0,0 0-1 0 0,1 0 1 0 0,-1 0 0 0 0,0 0 0 0 0,1 0-1 0 0,-1 0 1 0 0,0-1 0 0 0,2 1-1 0 0,3-3-1079 0 0</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2:09.048"/>
    </inkml:context>
    <inkml:brush xml:id="br0">
      <inkml:brushProperty name="width" value="0.035" units="cm"/>
      <inkml:brushProperty name="height" value="0.035" units="cm"/>
    </inkml:brush>
  </inkml:definitions>
  <inkml:trace contextRef="#ctx0" brushRef="#br0">188 1249 4281 0 0,'-13'-3'474'0'0,"1"2"0"0"0,-1 0 1 0 0,0 0-1 0 0,1 1 0 0 0,-1 0 0 0 0,0 1 1 0 0,1 1-1 0 0,-1 0 0 0 0,1 1 0 0 0,-1 0 1 0 0,1 1-1 0 0,-16 7 0 0 0,27-10-422 0 0,0-1-1 0 0,1 1 1 0 0,-1 0 0 0 0,0-1-1 0 0,1 1 1 0 0,-1 0-1 0 0,1-1 1 0 0,-1 1-1 0 0,1 0 1 0 0,-1 0 0 0 0,1 0-1 0 0,-1 0 1 0 0,1-1-1 0 0,0 1 1 0 0,0 0-1 0 0,-1 0 1 0 0,1 0 0 0 0,0 0-1 0 0,0 0 1 0 0,0 0-1 0 0,0 0 1 0 0,0 0-1 0 0,0-1 1 0 0,0 1 0 0 0,1 0-1 0 0,-1 0 1 0 0,0 0-1 0 0,0 0 1 0 0,1 0-1 0 0,-1 0 1 0 0,0 0 0 0 0,1-1-1 0 0,-1 1 1 0 0,1 0-1 0 0,0 0 1 0 0,18 33 717 0 0,-18-32-748 0 0,39 56 503 0 0,-2-3-357 0 0,38 73 0 0 0,53 170 87 0 0,9 19-131 0 0,10-9 95 0 0,-89-184 207 0 0,-120-237 1318 0 0,-49-89-1857 0 0,80 139 73 0 0,3-1 0 0 0,2-1 1 0 0,3-1-1 0 0,-20-105 1 0 0,33 133 30 0 0,-2-1 1 0 0,-26-58-1 0 0,-46-67-41 0 0,68 136 25 0 0,1-1 1 0 0,2 0-1 0 0,1-1 1 0 0,1 0-1 0 0,-8-39 0 0 0,17 63 13 0 0,1 1 0 0 0,-1-1-1 0 0,1 1 1 0 0,0-1 0 0 0,0 0-1 0 0,0 1 1 0 0,1-1 0 0 0,0 1-1 0 0,0-1 1 0 0,1 1-1 0 0,-1 0 1 0 0,1-1 0 0 0,0 1-1 0 0,1 0 1 0 0,-1 0 0 0 0,1 0-1 0 0,0 0 1 0 0,0 1 0 0 0,0-1-1 0 0,1 1 1 0 0,8-8 0 0 0,-7 8-5 0 0,2-1 0 0 0,-1 1 0 0 0,0 0 0 0 0,1 1 1 0 0,0 0-1 0 0,0 0 0 0 0,0 0 0 0 0,0 1 1 0 0,0 0-1 0 0,0 0 0 0 0,1 1 0 0 0,-1-1 0 0 0,1 2 1 0 0,-1-1-1 0 0,1 1 0 0 0,7 1 0 0 0,1 1-6 0 0,0 1-1 0 0,-1 0 0 0 0,1 2 1 0 0,-1-1-1 0 0,0 2 0 0 0,0 0 0 0 0,0 1 1 0 0,-1 0-1 0 0,0 1 0 0 0,-1 1 1 0 0,18 14-1 0 0,-6-2 4 0 0,0 1 0 0 0,-2 1 0 0 0,-1 1 0 0 0,31 43 0 0 0,-39-47 2 0 0,-2-1-1 0 0,-1 2 1 0 0,0 0 0 0 0,-1 0-1 0 0,-2 0 1 0 0,0 2 0 0 0,-1-1-1 0 0,-1 0 1 0 0,3 27 0 0 0,-8-37 23 0 0,1 1 0 0 0,-2 0 1 0 0,0-1-1 0 0,0 1 1 0 0,-1 0-1 0 0,-1-1 0 0 0,0 1 1 0 0,0-1-1 0 0,-1 1 1 0 0,-1-1-1 0 0,0 0 1 0 0,-1 0-1 0 0,0-1 0 0 0,-1 1 1 0 0,0-1-1 0 0,-1 0 1 0 0,0-1-1 0 0,-11 12 1 0 0,13-17 13 0 0,-1 0 1 0 0,1 0 0 0 0,-1-1 0 0 0,0 0 0 0 0,-1 0 0 0 0,1 0 0 0 0,-1-1 0 0 0,0 0 0 0 0,1 0 0 0 0,-1-1-1 0 0,-14 4 1 0 0,11-4 16 0 0,1-1 0 0 0,-1 0-1 0 0,1 0 1 0 0,-1-1 0 0 0,0 0-1 0 0,1-1 1 0 0,-1 0 0 0 0,-15-4-1 0 0,24 5-30 0 0,1 0 0 0 0,-1 0 0 0 0,1 0-1 0 0,-1 0 1 0 0,1 0 0 0 0,-1 0 0 0 0,1 0 0 0 0,-1 0-1 0 0,1 0 1 0 0,-1-1 0 0 0,1 1 0 0 0,-1 0-1 0 0,1 0 1 0 0,-1-1 0 0 0,1 1 0 0 0,0 0-1 0 0,-1 0 1 0 0,1-1 0 0 0,-1 1 0 0 0,1-1 0 0 0,0 1-1 0 0,-1 0 1 0 0,1-1 0 0 0,0 1 0 0 0,-1-1-1 0 0,1 1 1 0 0,0-1 0 0 0,0 1 0 0 0,-1 0-1 0 0,1-1 1 0 0,0 1 0 0 0,0-1 0 0 0,0 0 0 0 0,0 1-1 0 0,0-1 1 0 0,0 0-3 0 0,1-1 0 0 0,0 1-1 0 0,0 0 1 0 0,-1 0 0 0 0,1 0-1 0 0,0 0 1 0 0,0 0 0 0 0,0 0 0 0 0,0 1-1 0 0,0-1 1 0 0,1 0 0 0 0,-1 0 0 0 0,1 0-1 0 0,43-18-59 0 0,11 7 46 0 0,0 2-1 0 0,89-3 1 0 0,-86 9 1 0 0,-19 1-149 0 0,-1 3 1 0 0,1 1-1 0 0,0 2 0 0 0,-1 1 1 0 0,0 2-1 0 0,0 2 0 0 0,47 17 0 0 0,-54-14-787 0 0,37 11-1444 0 0,-63-21 2146 0 0,0 0 1 0 0,0 0-1 0 0,0 0 0 0 0,0-1 1 0 0,0 0-1 0 0,1 0 0 0 0,-1-1 1 0 0,0 1-1 0 0,6-3 0 0 0,-7 2 61 0 0,-1-1 0 0 0,0 0 0 0 0,0 0 0 0 0,0 0 0 0 0,0-1 0 0 0,0 1 1 0 0,-1-1-1 0 0,1 0 0 0 0,-1 0 0 0 0,0-1 0 0 0,0 1 0 0 0,0-1 0 0 0,3-4 0 0 0,5-8-1266 0 0,14-31 0 0 0,-22 41 1201 0 0,8-15-556 0 0</inkml:trace>
  <inkml:trace contextRef="#ctx0" brushRef="#br0" timeOffset="414.469">1487 1612 312 0 0,'-9'-25'1031'0'0,"-1"1"1"0"0,-1-1-1 0 0,-2 2 0 0 0,-20-31 1 0 0,27 45-750 0 0,0 0 0 0 0,-1 1 0 0 0,-1 0 0 0 0,1 0 1 0 0,-1 1-1 0 0,-1-1 0 0 0,1 2 0 0 0,-1-1 0 0 0,0 1 1 0 0,0 1-1 0 0,-1 0 0 0 0,0 0 0 0 0,-15-5 0 0 0,23 10-239 0 0,0-1 0 0 0,0 0-1 0 0,0 1 1 0 0,0 0-1 0 0,0-1 1 0 0,-1 1-1 0 0,1 0 1 0 0,0 0 0 0 0,0 0-1 0 0,0 1 1 0 0,-1-1-1 0 0,1 0 1 0 0,0 1 0 0 0,0-1-1 0 0,0 1 1 0 0,0 0-1 0 0,0 0 1 0 0,0 0 0 0 0,0 0-1 0 0,0 0 1 0 0,-3 2-1 0 0,3 0 1 0 0,-1 0-1 0 0,1 0 1 0 0,-1 0-1 0 0,1 0 1 0 0,0 0 0 0 0,0 1-1 0 0,1-1 1 0 0,-1 0-1 0 0,1 1 1 0 0,-1 0-1 0 0,0 5 1 0 0,-1 4 22 0 0,1 0-1 0 0,1 0 1 0 0,0 0 0 0 0,1 0-1 0 0,0 0 1 0 0,3 17 0 0 0,-1-19-43 0 0,1 1 1 0 0,0-1-1 0 0,0 0 1 0 0,2 0 0 0 0,-1-1-1 0 0,1 1 1 0 0,1-1-1 0 0,0 0 1 0 0,0 0-1 0 0,1-1 1 0 0,1 0-1 0 0,-1 0 1 0 0,1-1 0 0 0,1 0-1 0 0,-1 0 1 0 0,1-1-1 0 0,1 0 1 0 0,-1 0-1 0 0,1-1 1 0 0,1 0 0 0 0,-1-1-1 0 0,1 0 1 0 0,10 3-1 0 0,-14-7-5 0 0,-1 0-1 0 0,0 0 1 0 0,1 0 0 0 0,-1-1-1 0 0,0 0 1 0 0,1 0-1 0 0,-1 0 1 0 0,0-1-1 0 0,0 0 1 0 0,10-3 0 0 0,-4 1-18 0 0,-1-1 1 0 0,0 0-1 0 0,0-1 1 0 0,17-10-1 0 0,-20 9-28 0 0,0 0 0 0 0,0-1 0 0 0,0 0 0 0 0,-1 0 0 0 0,0-1 0 0 0,0 0 0 0 0,-1 0 0 0 0,10-18 0 0 0,-9 13 23 0 0,0 0 1 0 0,-1 0-1 0 0,-1-1 1 0 0,0 1-1 0 0,5-27 1 0 0,-8 28 32 0 0,-1-1 0 0 0,-1 0 0 0 0,0 0 0 0 0,-1 0 0 0 0,0 1 0 0 0,-1-1 0 0 0,-1 0 0 0 0,1 1 0 0 0,-2 0 0 0 0,-8-20 0 0 0,-5-7 228 0 0,-41-66 1 0 0,44 83-16 0 0,-1 1 1 0 0,-1 0 0 0 0,-26-25 0 0 0,41 45-117 0 0,3 11-342 0 0,9 20 209 0 0,2-1-1 0 0,1-1 1 0 0,1 0-1 0 0,1-1 1 0 0,1-1-1 0 0,2 0 1 0 0,1-2-1 0 0,31 31 1 0 0,-42-45-30 0 0,25 25 45 0 0,40 31-1 0 0,-61-56-219 0 0,0 0-1 0 0,1-1 0 0 0,1-1 1 0 0,-1 0-1 0 0,1-1 1 0 0,31 10-1 0 0,-32-13-539 0 0,1 0 0 0 0,-1-1-1 0 0,1-1 1 0 0,-1-1 0 0 0,1 0-1 0 0,0 0 1 0 0,23-4 0 0 0,-10-1-2188 0 0</inkml:trace>
  <inkml:trace contextRef="#ctx0" brushRef="#br0" timeOffset="836.58">1864 287 12491 0 0,'-1'0'-26'0'0,"-1"0"1"0"0,1-1-1 0 0,-1 1 1 0 0,1 0-1 0 0,-1 0 1 0 0,1 0-1 0 0,-1 0 0 0 0,1 0 1 0 0,-1 0-1 0 0,1 1 1 0 0,0-1-1 0 0,-1 0 1 0 0,1 1-1 0 0,-1-1 1 0 0,1 1-1 0 0,-1 0 1 0 0,1-1-1 0 0,-1 2 1 0 0,1-1 14 0 0,0 1 1 0 0,0-1-1 0 0,0 1 0 0 0,1 0 1 0 0,-1-1-1 0 0,1 1 1 0 0,-1 0-1 0 0,1-1 1 0 0,0 1-1 0 0,0 0 1 0 0,0-1-1 0 0,0 1 1 0 0,0 0-1 0 0,0-1 0 0 0,0 1 1 0 0,0 0-1 0 0,1 1 1 0 0,2 13 47 0 0,0-1 0 0 0,0 0 0 0 0,2 0 0 0 0,10 24 0 0 0,32 56 105 0 0,-16-35-89 0 0,13 32 24 0 0,131 242 25 0 0,-124-257-59 0 0,31 56-69 0 0,-71-113-93 0 0,-10-19 7 0 0,-1-13 48 0 0,-5-7 84 0 0,-1-1 0 0 0,0 1 0 0 0,-2 1 0 0 0,-10-22 0 0 0,-7-15 87 0 0,19 41-73 0 0,2-1 0 0 0,0 1 0 0 0,0-1 0 0 0,1 0 0 0 0,1 0 0 0 0,0 0 1 0 0,2 0-1 0 0,-1 0 0 0 0,2 0 0 0 0,2-17 0 0 0,-2 24-34 0 0,1-1 0 0 0,0 1 1 0 0,0 0-1 0 0,1 0 0 0 0,0 0 1 0 0,1 0-1 0 0,0 0 0 0 0,0 1 1 0 0,0 0-1 0 0,1 0 0 0 0,0 0 1 0 0,0 0-1 0 0,1 1 0 0 0,0 0 1 0 0,0 0-1 0 0,1 0 0 0 0,-1 1 1 0 0,1 0-1 0 0,10-6 0 0 0,-9 7-9 0 0,0 1-1 0 0,0 0 1 0 0,0 0-1 0 0,0 1 0 0 0,0 0 1 0 0,0 1-1 0 0,1-1 0 0 0,-1 2 1 0 0,1-1-1 0 0,-1 1 1 0 0,10 1-1 0 0,12 2-9 0 0,53 14 0 0 0,-38-7-72 0 0,55 21-3669 0 0,-80-26 1808 0 0</inkml:trace>
  <inkml:trace contextRef="#ctx0" brushRef="#br0" timeOffset="1042.579">2370 87 10378 0 0,'-6'-10'363'0'0,"-1"0"1"0"0,0 0-1 0 0,0 1 0 0 0,-13-12 1 0 0,19 20-439 0 0,9 17-760 0 0,4 2 695 0 0,4 5-1282 0 0,0 0 0 0 0,27 27 0 0 0,-24-31-456 0 0</inkml:trace>
  <inkml:trace contextRef="#ctx0" brushRef="#br0" timeOffset="2189.91">2889 559 4617 0 0,'0'-2'113'0'0,"1"0"-1"0"0,-1 1 1 0 0,1-1 0 0 0,0 0 0 0 0,-1 1-1 0 0,1-1 1 0 0,0 1 0 0 0,0 0 0 0 0,0-1-1 0 0,0 1 1 0 0,0 0 0 0 0,0-1-1 0 0,1 1 1 0 0,1-2 0 0 0,-1 2-42 0 0,-1 1 1 0 0,0 0-1 0 0,1-1 1 0 0,-1 1-1 0 0,0 0 1 0 0,0 0 0 0 0,1 0-1 0 0,-1 0 1 0 0,0 0-1 0 0,1 0 1 0 0,-1 0-1 0 0,0 1 1 0 0,1-1-1 0 0,-1 0 1 0 0,0 1-1 0 0,0-1 1 0 0,1 1-1 0 0,-1-1 1 0 0,0 1-1 0 0,2 1 1 0 0,8 4 138 0 0,0 1 0 0 0,-1 1 1 0 0,0 0-1 0 0,0 0 0 0 0,-1 1 1 0 0,0 0-1 0 0,0 0 0 0 0,-1 1 1 0 0,8 12-1 0 0,5 13-181 0 0,27 55 0 0 0,-17-27 129 0 0,-31-63-135 0 0,0 1 0 0 0,0-1 1 0 0,0 0-1 0 0,0 1 0 0 0,0-1 1 0 0,0 0-1 0 0,0 1 0 0 0,1-1 1 0 0,-1 0-1 0 0,0 1 0 0 0,0-1 1 0 0,0 0-1 0 0,0 1 0 0 0,1-1 0 0 0,-1 0 1 0 0,0 1-1 0 0,1-1 0 0 0,-1 0 1 0 0,0 0-1 0 0,0 1 0 0 0,1-1 1 0 0,-1 0-1 0 0,0 0 0 0 0,1 0 1 0 0,-1 0-1 0 0,0 1 0 0 0,1-1 1 0 0,-1 0-1 0 0,0 0 0 0 0,1 0 0 0 0,-1 0 1 0 0,1 0-1 0 0,-1 0 0 0 0,0 0 1 0 0,1 0-1 0 0,-1 0 0 0 0,1 0 1 0 0,5-15 269 0 0,-3-24-73 0 0,-6 1-2 0 0,-5-176 659 0 0,8 209-871 0 0,0 0 0 0 0,1 0 0 0 0,0 0 0 0 0,0 0 0 0 0,0 0 0 0 0,0 0 0 0 0,1 0 0 0 0,0 0 0 0 0,0 1 0 0 0,5-10 1 0 0,-5 13-11 0 0,-1-1 0 0 0,0 0 0 0 0,1 1 0 0 0,-1-1 0 0 0,1 1 0 0 0,0 0 0 0 0,-1-1 0 0 0,1 1-1 0 0,0 0 1 0 0,0 0 0 0 0,0 0 0 0 0,0 0 0 0 0,0 0 0 0 0,0 0 0 0 0,0 1 0 0 0,0-1 0 0 0,0 1 0 0 0,0 0 0 0 0,0-1 0 0 0,0 1 0 0 0,0 0 0 0 0,1 0 0 0 0,-1 0 0 0 0,0 0 0 0 0,0 1 0 0 0,0-1 0 0 0,0 1 0 0 0,0-1 0 0 0,3 2 0 0 0,6 2 1 0 0,1 1 0 0 0,-1 0 0 0 0,0 1 0 0 0,0 1 0 0 0,0 0 0 0 0,-1 0 0 0 0,14 13 0 0 0,63 69-49 0 0,-74-75 54 0 0,120 151-2672 0 0,-133-165 2624 0 0,0 0-1 0 0,0 0 1 0 0,0 1 0 0 0,0-1 0 0 0,0 0 0 0 0,0 0 0 0 0,0 0 0 0 0,0 1-1 0 0,1-1 1 0 0,-1 0 0 0 0,0 0 0 0 0,0 0 0 0 0,0 0 0 0 0,0 1-1 0 0,1-1 1 0 0,-1 0 0 0 0,0 0 0 0 0,0 0 0 0 0,0 0 0 0 0,1 0 0 0 0,-1 0-1 0 0,0 0 1 0 0,0 1 0 0 0,0-1 0 0 0,1 0 0 0 0,-1 0 0 0 0,0 0 0 0 0,0 0-1 0 0,1 0 1 0 0,-1 0 0 0 0,0 0 0 0 0,0 0 0 0 0,0 0 0 0 0,1 0-1 0 0,-1 0 1 0 0,0 0 0 0 0,1-1 0 0 0,2-8-1180 0 0,0-23-362 0 0,-3 24 1048 0 0,2-41-19 0 0,-3 1 0 0 0,-10-82 0 0 0,-29-95 4726 0 0,14 95-2383 0 0,18 94-1074 0 0,7 35-304 0 0,0 4-396 0 0,0-1-1 0 0,0 0 1 0 0,0 1-1 0 0,0-1 1 0 0,1 1 0 0 0,-1-1-1 0 0,0 5 1 0 0,-3 43 162 0 0,4 83 1 0 0,0-110-176 0 0,5 25 109 0 0,-5-46-84 0 0,1 0 0 0 0,-1 0 1 0 0,1 0-1 0 0,-1 0 0 0 0,1 0 1 0 0,0 0-1 0 0,0 0 1 0 0,0-1-1 0 0,0 1 0 0 0,0 0 1 0 0,0 0-1 0 0,0-1 0 0 0,0 1 1 0 0,1 0-1 0 0,-1-1 0 0 0,1 0 1 0 0,-1 1-1 0 0,1-1 0 0 0,0 0 1 0 0,2 2-1 0 0,-2-3 5 0 0,-1 0 0 0 0,0 0-1 0 0,1 0 1 0 0,-1 0 0 0 0,0 0 0 0 0,0 0 0 0 0,1 0-1 0 0,-1-1 1 0 0,0 1 0 0 0,0 0 0 0 0,1-1 0 0 0,-1 1-1 0 0,0-1 1 0 0,0 1 0 0 0,0-1 0 0 0,0 0 0 0 0,0 0 0 0 0,0 1-1 0 0,0-1 1 0 0,0 0 0 0 0,0 0 0 0 0,0 0 0 0 0,0 0-1 0 0,0 0 1 0 0,-1 0 0 0 0,1 0 0 0 0,0 0 0 0 0,0-2-1 0 0,18-36 113 0 0,-17 34-108 0 0,11-31 35 0 0,-2 0 0 0 0,-1 0 0 0 0,5-43 0 0 0,11-38 70 0 0,-25 112-133 0 0,1-1 0 0 0,-1 1 0 0 0,1 0 1 0 0,1 0-1 0 0,-1-1 0 0 0,1 1 0 0 0,4-5 0 0 0,-6 9-6 0 0,-1 0-1 0 0,1 0 1 0 0,0 1-1 0 0,0-1 0 0 0,0 0 1 0 0,0 0-1 0 0,0 1 1 0 0,0-1-1 0 0,0 1 1 0 0,0-1-1 0 0,0 1 1 0 0,0-1-1 0 0,0 1 0 0 0,0-1 1 0 0,0 1-1 0 0,0 0 1 0 0,0 0-1 0 0,0 0 1 0 0,1-1-1 0 0,-1 1 0 0 0,0 0 1 0 0,0 0-1 0 0,0 1 1 0 0,0-1-1 0 0,0 0 1 0 0,1 0-1 0 0,-1 0 0 0 0,0 1 1 0 0,0-1-1 0 0,0 1 1 0 0,0-1-1 0 0,0 1 1 0 0,0-1-1 0 0,0 1 1 0 0,0 0-1 0 0,0-1 0 0 0,0 1 1 0 0,-1 0-1 0 0,1 0 1 0 0,0-1-1 0 0,0 1 1 0 0,0 1-1 0 0,7 6-7 0 0,-2 0-1 0 0,1 0 1 0 0,-1 0 0 0 0,0 1-1 0 0,0 0 1 0 0,4 12 0 0 0,23 61-29 0 0,-10-23-1 0 0,8 15 146 0 0,29 66-117 0 0,45 162-1 0 0,-96-271 53 0 0,-3-13 21 0 0,0 0 0 0 0,-2 1-1 0 0,0 0 1 0 0,0 22 0 0 0,-4-40 202 0 0,0-18 632 0 0,-15-248-19 0 0,16 214-917 0 0,1-1 0 0 0,4 1 0 0 0,12-60 0 0 0,-12 88-86 0 0,1 1 1 0 0,1-1-1 0 0,1 1 1 0 0,1 0-1 0 0,1 1 0 0 0,1 1 1 0 0,1-1-1 0 0,0 2 1 0 0,31-35-1 0 0,-30 41-1035 0 0,0 0 0 0 0,0 1-1 0 0,25-16 1 0 0,-25 20-616 0 0</inkml:trace>
  <inkml:trace contextRef="#ctx0" brushRef="#br0" timeOffset="2789.82">1972 957 5361 0 0,'-10'-1'234'0'0,"0"0"0"0"0,0 0 0 0 0,1 0 0 0 0,-17 3 0 0 0,-5-1 915 0 0,30-1-1053 0 0,1 0-1 0 0,-1 0 0 0 0,0 0 0 0 0,1 1 0 0 0,-1-1 1 0 0,1 0-1 0 0,-1 0 0 0 0,0-1 0 0 0,1 1 0 0 0,-1 0 1 0 0,0 0-1 0 0,1 0 0 0 0,-1 0 0 0 0,1 0 0 0 0,-1-1 1 0 0,1 1-1 0 0,-1 0 0 0 0,0-1 0 0 0,1 1 0 0 0,-1 0 1 0 0,1-1-1 0 0,-1 1 0 0 0,1 0 0 0 0,0-1 0 0 0,-1 1 1 0 0,1-1-1 0 0,-1 0 0 0 0,1 0-60 0 0,0 1 0 0 0,0-1-1 0 0,0 0 1 0 0,0 0 0 0 0,1 1 0 0 0,-1-1-1 0 0,0 0 1 0 0,1 0 0 0 0,-1 1 0 0 0,0-1-1 0 0,1 0 1 0 0,-1 1 0 0 0,0-1 0 0 0,1 1-1 0 0,-1-1 1 0 0,1 0 0 0 0,1 0 0 0 0,27-23 90 0 0,40-16 54 0 0,129-56 1 0 0,-34 18-455 0 0,28-12-3547 0 0,-153 76 2000 0 0</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33:43.224"/>
    </inkml:context>
    <inkml:brush xml:id="br0">
      <inkml:brushProperty name="width" value="0.035" units="cm"/>
      <inkml:brushProperty name="height" value="0.035" units="cm"/>
    </inkml:brush>
  </inkml:definitions>
  <inkml:trace contextRef="#ctx0" brushRef="#br0">5843 245 7242 0 0,'0'-3'-15'0'0,"0"-17"159"0"0,0 1 0 0 0,-2 0 0 0 0,-6-34 0 0 0,7 47-101 0 0,-1 1-1 0 0,0-1 1 0 0,0 1 0 0 0,0-1-1 0 0,-1 1 1 0 0,1 0 0 0 0,-1 0-1 0 0,-1 1 1 0 0,1-1 0 0 0,-1 0-1 0 0,0 1 1 0 0,0 0 0 0 0,0 0-1 0 0,0 0 1 0 0,-1 1 0 0 0,1-1-1 0 0,-8-3 1 0 0,-3 0-13 0 0,-1 0-1 0 0,0 1 1 0 0,0 0-1 0 0,0 2 0 0 0,-1 0 1 0 0,0 0-1 0 0,0 2 1 0 0,1 0-1 0 0,-2 1 1 0 0,-19 1-1 0 0,9 2 35 0 0,-1 1-1 0 0,1 1 1 0 0,0 1-1 0 0,0 2 1 0 0,-36 13 0 0 0,5 4 145 0 0,1 3 0 0 0,-67 41 0 0 0,-102 81 395 0 0,221-144-588 0 0,-350 254 286 0 0,301-212-139 0 0,2 2-1 0 0,3 2 0 0 0,-58 74 1 0 0,-106 191 701 0 0,181-258-762 0 0,3 0-1 0 0,2 3 1 0 0,3 0-1 0 0,3 1 1 0 0,-15 68-1 0 0,25-74-41 0 0,2 1 0 0 0,3 1 0 0 0,2-1 0 0 0,2 1 0 0 0,4 0 1 0 0,7 61-1 0 0,-2-81-12 0 0,1-1 1 0 0,2 0 0 0 0,1 0-1 0 0,3-1 1 0 0,0 0 0 0 0,3-1-1 0 0,0-1 1 0 0,3 0 0 0 0,29 41-1 0 0,-28-48-22 0 0,1-1 0 0 0,1-1-1 0 0,1 0 1 0 0,1-2-1 0 0,1-1 1 0 0,1-1-1 0 0,1-1 1 0 0,1-2 0 0 0,1 0-1 0 0,58 25 1 0 0,-53-31 1 0 0,0-2-1 0 0,1-1 1 0 0,1-2 0 0 0,-1-1 0 0 0,1-2 0 0 0,0-1 0 0 0,0-2 0 0 0,0-1 0 0 0,0-2 0 0 0,65-12 0 0 0,-30-2 39 0 0,0-2 1 0 0,-1-4 0 0 0,0-2-1 0 0,85-45 1 0 0,-82 30 18 0 0,-1-4-1 0 0,-3-2 1 0 0,-2-4 0 0 0,-2-2-1 0 0,-2-4 1 0 0,81-89-1 0 0,-109 103-24 0 0,-1-1 0 0 0,-3-2 0 0 0,-1-1 0 0 0,36-74 0 0 0,-35 51 5 0 0,-3-2 0 0 0,32-122 0 0 0,-50 152-56 0 0,-2-1 0 0 0,-1 1 0 0 0,-3-2 0 0 0,-1 1 0 0 0,-2 0-1 0 0,-2-1 1 0 0,-1 1 0 0 0,-3 0 0 0 0,-1 0 0 0 0,-2 1 0 0 0,-22-67 0 0 0,8 46-151 0 0,-3 0 0 0 0,-2 2-1 0 0,-44-69 1 0 0,57 105 81 0 0,-2 0-1 0 0,0 2 0 0 0,-1 0 1 0 0,-2 1-1 0 0,0 0 0 0 0,0 2 1 0 0,-2 0-1 0 0,-1 1 0 0 0,0 1 0 0 0,-35-18 1 0 0,46 29-32 0 0,-1 0 1 0 0,1 0 0 0 0,-1 1-1 0 0,-1 1 1 0 0,1 0 0 0 0,0 0-1 0 0,-1 1 1 0 0,0 1-1 0 0,1 0 1 0 0,-1 1 0 0 0,-18 2-1 0 0,22-1-8 0 0,0 1-1 0 0,0 0 0 0 0,0 1 0 0 0,0 0 1 0 0,0 0-1 0 0,1 1 0 0 0,-1 0 0 0 0,1 0 1 0 0,0 1-1 0 0,1 0 0 0 0,-1 1 1 0 0,1-1-1 0 0,0 2 0 0 0,0-1 0 0 0,1 1 1 0 0,-8 10-1 0 0,4-3-397 0 0,1 0 0 0 0,0 1 0 0 0,2 0 0 0 0,0 1 0 0 0,0-1 0 0 0,-6 27 0 0 0,0 12-1579 0 0</inkml:trace>
  <inkml:trace contextRef="#ctx0" brushRef="#br0" timeOffset="964.329">6910 439 8098 0 0,'-3'1'-12'0'0,"-1"0"1"0"0,1 0-1 0 0,0 0 1 0 0,0 1-1 0 0,0-1 1 0 0,-1 1-1 0 0,2 0 1 0 0,-1 0-1 0 0,0 0 1 0 0,0 0-1 0 0,1 0 1 0 0,-1 1-1 0 0,1-1 1 0 0,-1 1-1 0 0,1 0 1 0 0,0-1-1 0 0,0 1 1 0 0,-2 6-1 0 0,-5 6-40 0 0,2 1 1 0 0,-8 21-1 0 0,14-36 51 0 0,-16 50 2 0 0,3 1-1 0 0,-16 99 1 0 0,5 113 389 0 0,23-241-370 0 0,-22 650 1824 0 0,68 16-216 0 0,-36-585-1411 0 0,0-47 63 0 0,16 67 0 0 0,-7-49 60 0 0,-12-60-224 0 0,1 6 1142 0 0,3-27-662 0 0,-8 3-538 0 0,0-1 0 0 0,0 1 0 0 0,-1-1 0 0 0,1 1 1 0 0,-1-1-1 0 0,0 1 0 0 0,0-1 0 0 0,0 1 0 0 0,-1-7 1 0 0,1-4 52 0 0,-7-310-101 0 0,2 206-41 0 0,-7-168 9 0 0,-1-631 73 0 0,17 813-109 0 0,12-162 140 0 0,-11 221-86 0 0,3 0 0 0 0,1 1 0 0 0,27-78 0 0 0,-30 108-17 0 0,1 0-1 0 0,0 0 1 0 0,0 1 0 0 0,1 0-1 0 0,1 1 1 0 0,0 0-1 0 0,1 0 1 0 0,0 1-1 0 0,1 0 1 0 0,0 0-1 0 0,15-9 1 0 0,-18 14-15 0 0,0 1-1 0 0,-1 0 1 0 0,2 1 0 0 0,-1 0-1 0 0,0 0 1 0 0,1 1 0 0 0,0 0-1 0 0,-1 0 1 0 0,1 1 0 0 0,0 0-1 0 0,0 1 1 0 0,1 0 0 0 0,-1 0-1 0 0,0 1 1 0 0,0 0-1 0 0,0 1 1 0 0,1 0 0 0 0,-1 0-1 0 0,15 5 1 0 0,-10 0-2 0 0,1 0 0 0 0,-1 0 0 0 0,-1 2 1 0 0,1 0-1 0 0,-1 0 0 0 0,0 1 0 0 0,-1 1 0 0 0,0 0 0 0 0,-1 0 0 0 0,0 2 0 0 0,0-1 0 0 0,-1 1 0 0 0,-1 1 1 0 0,0-1-1 0 0,-1 2 0 0 0,0-1 0 0 0,9 23 0 0 0,-8-14 14 0 0,-1 0-1 0 0,-1 1 1 0 0,-1-1-1 0 0,-1 1 1 0 0,-1 1 0 0 0,-1-1-1 0 0,-1 0 1 0 0,-1 1-1 0 0,-1 0 1 0 0,-1-1 0 0 0,-5 26-1 0 0,2-27 52 0 0,-1 1-1 0 0,-1-1 1 0 0,-2-1-1 0 0,0 1 1 0 0,-1-1-1 0 0,-1-1 0 0 0,-20 33 1 0 0,19-38-3 0 0,-1 1 0 0 0,0-2 0 0 0,0 1 1 0 0,-2-2-1 0 0,0 0 0 0 0,0 0 0 0 0,-1-1 0 0 0,-1-1 0 0 0,-26 14 1 0 0,11-10 30 0 0,0-1 0 0 0,-2-1 1 0 0,0-2-1 0 0,-48 10 1 0 0,58-16 3 0 0,0-2 0 0 0,0-1 0 0 0,0-1 1 0 0,0 0-1 0 0,0-2 0 0 0,0-1 0 0 0,-37-7 0 0 0,48 6 40 0 0,-1-1 1 0 0,-19-9-1 0 0,28 12-59 0 0,1-1 1 0 0,-1 1 0 0 0,1-1-1 0 0,0 0 1 0 0,-1-1 0 0 0,1 1-1 0 0,0 0 1 0 0,1-1 0 0 0,-1 0 0 0 0,0 0-1 0 0,1 0 1 0 0,-1 0 0 0 0,-2-4-1 0 0,5 7-35 0 0,0 0 1 0 0,0 0-1 0 0,0-1 0 0 0,0 1 0 0 0,0 0 0 0 0,0 0 0 0 0,0-1 0 0 0,0 1 0 0 0,0 0 0 0 0,0 0 0 0 0,0-1 0 0 0,0 1 0 0 0,0 0 1 0 0,0 0-1 0 0,0-1 0 0 0,0 1 0 0 0,0 0 0 0 0,0 0 0 0 0,0-1 0 0 0,1 1 0 0 0,-1 0 0 0 0,0 0 0 0 0,0-1 0 0 0,0 1 1 0 0,0 0-1 0 0,0 0 0 0 0,1 0 0 0 0,-1-1 0 0 0,0 1 0 0 0,0 0 0 0 0,0 0 0 0 0,1 0 0 0 0,-1 0 0 0 0,0 0 0 0 0,1-1 1 0 0,13-3 47 0 0,22 2-112 0 0,-30 2 52 0 0,20 1-68 0 0,0 0-1 0 0,-1 2 1 0 0,0 1 0 0 0,45 12-1 0 0,95 41 53 0 0,-17 6 253 0 0,-3 5 0 0 0,-3 7 1 0 0,-3 7-1 0 0,-4 5 0 0 0,149 126 1 0 0,-189-134-181 0 0,104 80 182 0 0,-120-101-114 0 0,88 58-1765 0 0,-116-80-3412 0 0,-39-27 2675 0 0</inkml:trace>
  <inkml:trace contextRef="#ctx0" brushRef="#br0" timeOffset="109726.86">2158 3501 3217 0 0,'3'-31'4851'0'0,"-3"31"-4857"0"0,1 0 0 0 0,-1-1 0 0 0,0 1 0 0 0,0 0 0 0 0,0 0 0 0 0,0 0 0 0 0,0 0 0 0 0,0 0 0 0 0,0-1 0 0 0,0 1 1 0 0,0 0-1 0 0,0 0 0 0 0,0 0 0 0 0,0 0 0 0 0,1 0 0 0 0,-1 0 0 0 0,0 0 0 0 0,0 0 0 0 0,0-1 0 0 0,0 1 1 0 0,0 0-1 0 0,0 0 0 0 0,1 0 0 0 0,-1 0 0 0 0,0 0 0 0 0,0 0 0 0 0,0 0 0 0 0,0 0 0 0 0,0 0 0 0 0,1 0 0 0 0,-1 0 1 0 0,0 0-1 0 0,0 0 0 0 0,0 0 0 0 0,0 0 0 0 0,0 0 0 0 0,1 0 0 0 0,-1 0 0 0 0,0 0 0 0 0,0 0 0 0 0,0 0 1 0 0,0 0-1 0 0,0 0 0 0 0,1 0 0 0 0,-1 1 0 0 0,0-1 0 0 0,0 0 0 0 0,0 0 0 0 0,10 15-228 0 0,-5-4 308 0 0,-1-1 0 0 0,0 1 0 0 0,-1 0 0 0 0,0 0-1 0 0,-1 0 1 0 0,1 18 0 0 0,-1 72 642 0 0,-2-62-448 0 0,-2 152 309 0 0,2 162-385 0 0,38 375 16 0 0,38-41 44 0 0,-27-271-189 0 0,3 37 29 0 0,28 265 7 0 0,167 2228 2569 0 0,-98-1501-933 0 0,-11-652-1673 0 0,-86-518 8 0 0,-22 3-5844 0 0,-30-265 3911 0 0</inkml:trace>
  <inkml:trace contextRef="#ctx0" brushRef="#br0" timeOffset="110851.12">5827 3701 3241 0 0,'-9'-18'708'0'0,"-1"0"-1"0"0,-17-23 1 0 0,21 33-618 0 0,0 2 0 0 0,0-1-1 0 0,-1 0 1 0 0,1 1-1 0 0,-1 1 1 0 0,-1-1 0 0 0,-14-8-1 0 0,-21-9 677 0 0,41 22-598 0 0,-5 2 367 0 0,3 0-491 0 0,1 0 0 0 0,1 0 0 0 0,-1 0 0 0 0,0 1 0 0 0,0-1 0 0 0,0 1 0 0 0,1-1 0 0 0,-1 1 0 0 0,1 0 0 0 0,-1 0 0 0 0,1 0 0 0 0,0 1 0 0 0,0-1 0 0 0,0 0 0 0 0,0 1 0 0 0,0 0 0 0 0,0-1 0 0 0,1 1 0 0 0,-1 0 0 0 0,1 0 0 0 0,0 0 0 0 0,0 0 0 0 0,-1 3 0 0 0,-7 26 588 0 0,2 0 1 0 0,-7 59-1 0 0,4 68 95 0 0,10-136-651 0 0,7 274 386 0 0,24 1-108 0 0,-9-93-160 0 0,92 1886 117 0 0,8 11 1608 0 0,126-137-947 0 0,-172-1427-871 0 0,-17-108-447 0 0,-16-143-1049 0 0,-40-268 1152 0 0,0 3-389 0 0,0-1 0 0 0,1 0 0 0 0,2 0-1 0 0,0 0 1 0 0,15 34 0 0 0,-10-39-666 0 0,2-4-445 0 0</inkml:trace>
  <inkml:trace contextRef="#ctx0" brushRef="#br0" timeOffset="111867.989">9466 3001 3513 0 0,'-2'-1'376'0'0,"1"0"0"0"0,-1-1 1 0 0,0 1-1 0 0,0 0 0 0 0,0 0 1 0 0,0 1-1 0 0,0-1 0 0 0,0 0 0 0 0,0 1 1 0 0,0-1-1 0 0,0 1 0 0 0,-4-1 1 0 0,4 1-326 0 0,1 1 1 0 0,-1-1 0 0 0,1 0-1 0 0,-1 1 1 0 0,1-1 0 0 0,-1 1 0 0 0,1 0-1 0 0,0-1 1 0 0,-1 1 0 0 0,1 0 0 0 0,0 0-1 0 0,-1 0 1 0 0,1 0 0 0 0,0 0-1 0 0,0 0 1 0 0,0 0 0 0 0,0 0 0 0 0,0 0-1 0 0,0 1 1 0 0,0-1 0 0 0,0 0 0 0 0,0 2-1 0 0,-2 5-161 0 0,0-1-1 0 0,0 1 1 0 0,0 0-1 0 0,1 0 1 0 0,1 0-1 0 0,-2 15 1 0 0,-2 85 277 0 0,6 1 0 0 0,23 176 0 0 0,71 470 508 0 0,29 62 201 0 0,-23-194-695 0 0,50 945 302 0 0,-115-982 456 0 0,19 371-176 0 0,-25 0-634 0 0,8-104 238 0 0,54-173-150 0 0,-65-544-442 0 0,6 43-1079 0 0,-23-61-2913 0 0,-11-84 1724 0 0,-2-6-940 0 0</inkml:trace>
  <inkml:trace contextRef="#ctx0" brushRef="#br0" timeOffset="112979.63">25 5150 984 0 0,'0'0'-10'0'0,"0"-1"0"0"0,0 1-1 0 0,-1 0 1 0 0,1 0 0 0 0,0 0-1 0 0,0 0 1 0 0,0 0 0 0 0,-1 0-1 0 0,1 0 1 0 0,0 0-1 0 0,0 0 1 0 0,0 0 0 0 0,-1 0-1 0 0,1 0 1 0 0,0 0 0 0 0,0 0-1 0 0,0 0 1 0 0,-1 0 0 0 0,1 0-1 0 0,0 0 1 0 0,0 0 0 0 0,0 0-1 0 0,-1 0 1 0 0,1 0 0 0 0,0 0-1 0 0,0 0 1 0 0,0 0 0 0 0,0 0-1 0 0,-1 0 1 0 0,1 0 0 0 0,0 0-1 0 0,0 1 1 0 0,0-1 0 0 0,0 0-1 0 0,-1 0 1 0 0,1 0 0 0 0,0 0-1 0 0,0 0 1 0 0,0 1 0 0 0,0-1-1 0 0,0 0 1 0 0,-8 13 333 0 0,0 15 1132 0 0,7-21-1195 0 0,1 1 0 0 0,-1-1 0 0 0,1 1-1 0 0,1-1 1 0 0,-1 1 0 0 0,1 0 0 0 0,1-1-1 0 0,0 0 1 0 0,0 1 0 0 0,0-1 0 0 0,1 0-1 0 0,3 8 1 0 0,0-5-126 0 0,0 1-1 0 0,1-2 0 0 0,0 1 1 0 0,1-1-1 0 0,-1 0 0 0 0,2-1 1 0 0,10 10-1 0 0,2-2-18 0 0,0-1 0 0 0,1-2 0 0 0,1 0 0 0 0,0-1 0 0 0,0-1 1 0 0,40 12-1 0 0,17 0 204 0 0,0-4 0 0 0,122 13 1 0 0,169-10-142 0 0,128-38 75 0 0,2-31-125 0 0,-364 32-148 0 0,1749-228 399 0 0,-709 83-238 0 0,-475 67-60 0 0,801-91 449 0 0,566 23 2024 0 0,4 100-599 0 0,887 187-1831 0 0,-2723-104-382 0 0,261 21-4193 0 0,-427-39 2259 0 0</inkml:trace>
  <inkml:trace contextRef="#ctx0" brushRef="#br0" timeOffset="114689.489">2996 4890 5569 0 0,'18'-13'3224'0'0,"13"-2"-2586"0"0,9-6-676 0 0,-32 15 104 0 0,-1 0 0 0 0,1-1 1 0 0,-1 0-1 0 0,0-1 0 0 0,-1 0 0 0 0,10-15 1 0 0,29-58 166 0 0,-37 65-153 0 0,28-65 164 0 0,-3 0 0 0 0,-4-2-1 0 0,24-111 1 0 0,-22 75 18 0 0,45-202 56 0 0,-47 172-218 0 0,38-241-40 0 0,-64 369-56 0 0,23-299-80 0 0,-25 269 88 0 0,-2 0 0 0 0,-3 0-1 0 0,-1 0 1 0 0,-16-62 0 0 0,14 86-10 0 0,-1 0 0 0 0,-13-27 0 0 0,17 45 3 0 0,-1 0 0 0 0,0 0 1 0 0,0 1-1 0 0,0-1 0 0 0,-1 1 0 0 0,-1 0 1 0 0,1 1-1 0 0,-1-1 0 0 0,-8-5 1 0 0,14 12-22 0 0,1 1 0 0 0,0 0 0 0 0,-1-1 0 0 0,1 1 0 0 0,0 0 0 0 0,-1 0 0 0 0,1-1 0 0 0,0 1 0 0 0,-1 0 0 0 0,1 0 0 0 0,-1 0 0 0 0,1-1 1 0 0,0 1-1 0 0,-1 0 0 0 0,1 0 0 0 0,-1 0 0 0 0,1 0 0 0 0,-1 0 0 0 0,1 0 0 0 0,0 0 0 0 0,-1 0 0 0 0,1 0 0 0 0,-1 0 0 0 0,1 0 0 0 0,-1 0 0 0 0,1 0 1 0 0,0 0-1 0 0,-1 1 0 0 0,1-1 0 0 0,-1 0 0 0 0,1 0 0 0 0,0 0 0 0 0,-1 1 0 0 0,-6 16-274 0 0,4 31 157 0 0,3-42 136 0 0,5 100-105 0 0,29 160 0 0 0,-15-138 149 0 0,28 146 37 0 0,131 427 1 0 0,12-161 194 0 0,-160-472-199 0 0,3-1 0 0 0,3-2 0 0 0,63 89 0 0 0,-88-139 2 0 0,1-1 1 0 0,0 0-1 0 0,1-1 0 0 0,24 19 1 0 0,-35-31-73 0 0,-1 1 0 0 0,1-1 0 0 0,-1 0 0 0 0,1 0 0 0 0,-1 0 0 0 0,1 0 0 0 0,0-1 1 0 0,-1 1-1 0 0,1 0 0 0 0,0-1 0 0 0,0 1 0 0 0,0-1 0 0 0,0 0 0 0 0,-1 1 0 0 0,1-1 0 0 0,0 0 0 0 0,0 0 0 0 0,4-1 0 0 0,-5 1-44 0 0,1-1-1 0 0,-1 0 1 0 0,0 1-1 0 0,1-1 0 0 0,-1 0 1 0 0,0 0-1 0 0,1 0 1 0 0,-1 0-1 0 0,0 0 1 0 0,0 0-1 0 0,0-1 0 0 0,0 1 1 0 0,0 0-1 0 0,0-1 1 0 0,0 1-1 0 0,0 0 0 0 0,0-3 1 0 0,2-2-284 0 0,-1-1 1 0 0,0 1 0 0 0,-1 0-1 0 0,1-1 1 0 0,-1 1 0 0 0,-1-1-1 0 0,1 1 1 0 0,-1-1-1 0 0,-1-7 1 0 0,-3-11-1150 0 0,-2-1-180 0 0</inkml:trace>
  <inkml:trace contextRef="#ctx0" brushRef="#br0" timeOffset="114961.51">3313 4381 9434 0 0,'0'-2'48'0'0,"0"0"-1"0"0,0 0 1 0 0,1 0 0 0 0,-1 0-1 0 0,1 0 1 0 0,-1 0 0 0 0,1 0-1 0 0,0 0 1 0 0,0 0 0 0 0,0 0-1 0 0,0 0 1 0 0,0 0 0 0 0,0 0-1 0 0,1 1 1 0 0,-1-1 0 0 0,0 0 0 0 0,1 1-1 0 0,-1-1 1 0 0,1 1 0 0 0,0 0-1 0 0,-1-1 1 0 0,1 1 0 0 0,0 0-1 0 0,0 0 1 0 0,0 0 0 0 0,4-1-1 0 0,4-2-174 0 0,2 1 0 0 0,-1 0 0 0 0,22-2 0 0 0,-7 1 256 0 0,325-57-338 0 0,-153 37-4007 0 0,-162 19 2420 0 0</inkml:trace>
  <inkml:trace contextRef="#ctx0" brushRef="#br0" timeOffset="115520.45">6885 3435 9434 0 0,'-29'-81'1447'0'0,"29"80"-1572"0"0,-15 21-625 0 0,9-7 767 0 0,1 0 1 0 0,1 0-1 0 0,0 1 0 0 0,1 0 0 0 0,1 0 0 0 0,0 0 1 0 0,0 15-1 0 0,7 102 145 0 0,-1-73-214 0 0,47 336 52 0 0,-19-195 107 0 0,5 112-2332 0 0,-25-250-1342 0 0,-9-51 2055 0 0</inkml:trace>
  <inkml:trace contextRef="#ctx0" brushRef="#br0" timeOffset="116290.75">6015 3594 9898 0 0,'-32'-25'-45'0'0,"32"25"-22"0"0,0 1-273 0 0,1 0 339 0 0,-1 0 0 0 0,1 0-1 0 0,0-1 1 0 0,-1 1 0 0 0,1 0 0 0 0,0 0-1 0 0,0-1 1 0 0,-1 1 0 0 0,1 0 0 0 0,0-1 0 0 0,0 1-1 0 0,1 0 1 0 0,-2-1 4 0 0,2 1 5 0 0,0-1 0 0 0,0 1 1 0 0,0-1-1 0 0,-1 1 1 0 0,1-1-1 0 0,0 0 0 0 0,0 0 1 0 0,0 0-1 0 0,0 0 0 0 0,-1 0 1 0 0,1 0-1 0 0,0 0 0 0 0,0-1 1 0 0,0 1-1 0 0,0-1 1 0 0,1 0-1 0 0,31-14 169 0 0,-22 10-151 0 0,13-6-24 0 0,283-138 137 0 0,-237 108-151 0 0,1 3-1 0 0,2 4 0 0 0,92-29 0 0 0,-120 49-14 0 0,1 2 0 0 0,0 2 0 0 0,0 2 0 0 0,1 2-1 0 0,1 3 1 0 0,83 4 0 0 0,-103 0-11 0 0,0 2 0 0 0,-1 1 0 0 0,0 2 1 0 0,0 1-1 0 0,27 10 0 0 0,-46-14 12 0 0,-1 1 0 0 0,0 0 0 0 0,0 1 0 0 0,-1-1 0 0 0,1 2 0 0 0,-1-1 0 0 0,0 1 0 0 0,11 12 0 0 0,-14-14 11 0 0,-1 2 0 0 0,1-1 1 0 0,-1 0-1 0 0,0 1 1 0 0,0-1-1 0 0,-1 1 1 0 0,1 0-1 0 0,-1 0 0 0 0,-1 0 1 0 0,1 0-1 0 0,-1 0 1 0 0,0 0-1 0 0,0 13 1 0 0,-1-5-1 0 0,-2 0 1 0 0,1 0-1 0 0,-2 0 1 0 0,0 0 0 0 0,-1 0-1 0 0,0-1 1 0 0,-1 1-1 0 0,0-1 1 0 0,-2 0-1 0 0,1-1 1 0 0,-1 1 0 0 0,-13 15-1 0 0,-5 5 50 0 0,-1-2 1 0 0,-2 0-1 0 0,-32 27 0 0 0,-270 213 444 0 0,297-250-407 0 0,-56 26 1 0 0,75-40 10 0 0,49-15 193 0 0,59-8 1 0 0,-46 10-297 0 0,1 2 1 0 0,-1 2-1 0 0,1 3 0 0 0,-1 1 0 0 0,0 3 0 0 0,0 1 0 0 0,50 15 0 0 0,-91-20 12 0 0,-1 1-1 0 0,0 0 0 0 0,0 1 0 0 0,0-1 0 0 0,0 1 0 0 0,0 0 1 0 0,-1 0-1 0 0,1 1 0 0 0,-1 0 0 0 0,6 5 0 0 0,-9-7-5 0 0,0 1 1 0 0,0-1-1 0 0,0 1 0 0 0,0 0 1 0 0,-1-1-1 0 0,0 1 0 0 0,1 0 1 0 0,-1 0-1 0 0,0 0 0 0 0,0 0 1 0 0,0 0-1 0 0,-1 0 0 0 0,1 0 1 0 0,-1 0-1 0 0,0 0 0 0 0,0 0 1 0 0,0 0-1 0 0,0 0 0 0 0,0 0 1 0 0,-1 0-1 0 0,1 0 0 0 0,-1 0 1 0 0,-1 5-1 0 0,-1 0 3 0 0,0-1 0 0 0,-1 1-1 0 0,1-1 1 0 0,-1 0 0 0 0,-1 0 0 0 0,1 0 0 0 0,-1 0 0 0 0,0-1-1 0 0,-1 0 1 0 0,0 0 0 0 0,0 0 0 0 0,0-1 0 0 0,-1 0-1 0 0,-12 8 1 0 0,-9 3 8 0 0,0-2 1 0 0,-49 17-1 0 0,12-4-10 0 0,26-9-24 0 0,0-2 0 0 0,-1-2-1 0 0,-1-1 1 0 0,-58 10 0 0 0,97-23-110 0 0,0 1 0 0 0,0-1 0 0 0,0 0-1 0 0,-1 0 1 0 0,1 0 0 0 0,0 0 0 0 0,0-1 0 0 0,0 1-1 0 0,0-1 1 0 0,0 1 0 0 0,0-1 0 0 0,-3-1 0 0 0,0 0-1422 0 0</inkml:trace>
  <inkml:trace contextRef="#ctx0" brushRef="#br0" timeOffset="117381.959">10722 3066 7058 0 0,'-7'-2'-13'0'0,"0"0"1"0"0,0 1 0 0 0,-1 0 0 0 0,1 1 0 0 0,0 0 0 0 0,0 0 0 0 0,0 0 0 0 0,0 1 0 0 0,0 0 0 0 0,0 1-1 0 0,0-1 1 0 0,0 1 0 0 0,0 0 0 0 0,0 1 0 0 0,-9 5 0 0 0,-1 1-6 0 0,0 2-1 0 0,1 0 1 0 0,1 1-1 0 0,-21 20 1 0 0,22-18 57 0 0,2 0-1 0 0,0 0 0 0 0,0 2 1 0 0,2-1-1 0 0,0 1 1 0 0,0 1-1 0 0,-7 20 1 0 0,-42 129 544 0 0,48-129-548 0 0,-3 10 27 0 0,3 0 1 0 0,2 1-1 0 0,2 0 1 0 0,2 1-1 0 0,2 0 1 0 0,2-1-1 0 0,2 1 1 0 0,9 53-1 0 0,-8-89-21 0 0,1 0 0 0 0,0 0 0 0 0,0 0 0 0 0,1-1 0 0 0,1 0 0 0 0,0 1 0 0 0,1-2 0 0 0,0 1 0 0 0,12 16 0 0 0,-14-23-13 0 0,0 1 1 0 0,1-1-1 0 0,0-1 0 0 0,0 1 1 0 0,0-1-1 0 0,0 1 0 0 0,1-2 1 0 0,-1 1-1 0 0,1 0 0 0 0,0-1 1 0 0,0 0-1 0 0,1-1 0 0 0,-1 1 0 0 0,0-1 1 0 0,1-1-1 0 0,-1 1 0 0 0,1-1 1 0 0,0 0-1 0 0,-1 0 0 0 0,10-1 1 0 0,4-1-76 0 0,-1-2 0 0 0,1 0 0 0 0,0-1 0 0 0,-1-1 0 0 0,0 0 0 0 0,0-2 0 0 0,-1 0 0 0 0,0-1 0 0 0,21-13 0 0 0,-13 5-288 0 0,0-1 1 0 0,-1-1-1 0 0,-1-1 0 0 0,0-2 0 0 0,25-28 1 0 0,-29 25 281 0 0,0-2-1 0 0,-2 0 1 0 0,20-39 0 0 0,38-92 765 0 0,-64 129-534 0 0,5-8 69 0 0,-2-1-1 0 0,-1 0 1 0 0,-2-1-1 0 0,11-66 1 0 0,-21 90-218 0 0,0-1 0 0 0,-1 0 0 0 0,-1 0 0 0 0,0 0-1 0 0,-2 1 1 0 0,1-1 0 0 0,-2 0 0 0 0,0 1 0 0 0,0-1 0 0 0,-2 1 0 0 0,1 0 0 0 0,-2 0 0 0 0,0 1 0 0 0,-1-1-1 0 0,-13-20 1 0 0,11 21-82 0 0,-1 1 0 0 0,1 0 0 0 0,-2 0 0 0 0,0 1 0 0 0,0 1 0 0 0,-1 0 0 0 0,0 0 0 0 0,-1 1 0 0 0,0 0 0 0 0,0 2 0 0 0,-1-1 0 0 0,0 2 0 0 0,0-1 0 0 0,-26-6 0 0 0,-16-5-1006 0 0,3 0-3685 0 0,49 16 3647 0 0</inkml:trace>
  <inkml:trace contextRef="#ctx0" brushRef="#br0" timeOffset="118509.239">11282 3284 5969 0 0,'-2'0'78'0'0,"0"0"-1"0"0,1 0 0 0 0,-1 0 0 0 0,1 1 1 0 0,-1-1-1 0 0,0 0 0 0 0,1 1 1 0 0,-1-1-1 0 0,1 1 0 0 0,-1 0 0 0 0,1-1 1 0 0,-1 1-1 0 0,1 0 0 0 0,-2 2 1 0 0,1-1-91 0 0,1 0 1 0 0,0 0-1 0 0,0 0 1 0 0,0 0-1 0 0,0 1 1 0 0,0-1-1 0 0,0 1 1 0 0,1-1 0 0 0,-1 5-1 0 0,-5 19 27 0 0,2 0-1 0 0,1 0 0 0 0,1 1 1 0 0,1-1-1 0 0,2 1 1 0 0,0-1-1 0 0,2 1 1 0 0,1-1-1 0 0,1 0 1 0 0,1 0-1 0 0,1-1 0 0 0,15 33 1 0 0,-20-52 14 0 0,1-1 1 0 0,-1 0 0 0 0,1 0-1 0 0,1 0 1 0 0,-1 0-1 0 0,1-1 1 0 0,0 0 0 0 0,0 1-1 0 0,0-1 1 0 0,0 0-1 0 0,1-1 1 0 0,-1 1-1 0 0,1-1 1 0 0,9 5 0 0 0,-10-7 10 0 0,0 1 0 0 0,-1-1 0 0 0,1 0 0 0 0,0 0 0 0 0,0 0 0 0 0,0-1 0 0 0,0 1 0 0 0,0-1 0 0 0,0 0 0 0 0,0 0 0 0 0,0 0 0 0 0,0-1 0 0 0,-1 1 0 0 0,1-1 0 0 0,0 0 0 0 0,0 0 0 0 0,0-1 0 0 0,-1 1 0 0 0,1-1 0 0 0,0 1 0 0 0,-1-1-1 0 0,5-4 1 0 0,3-2 26 0 0,-1-1-1 0 0,0 0 0 0 0,0-1 0 0 0,-1 0 0 0 0,-1 0 0 0 0,1-1 1 0 0,-2 0-1 0 0,10-17 0 0 0,4-15 161 0 0,17-47 0 0 0,-27 64-191 0 0,2-11 29 0 0,-7 21-57 0 0,-1 0 1 0 0,2 1-1 0 0,0 0 1 0 0,1 0-1 0 0,0 0 1 0 0,19-22-1 0 0,-27 37-13 0 0,0-1 0 0 0,0 1 1 0 0,0 0-1 0 0,0-1 0 0 0,1 1 0 0 0,-1 0 0 0 0,0 0 1 0 0,0-1-1 0 0,0 1 0 0 0,1 0 0 0 0,-1 0 0 0 0,0 0 1 0 0,1 0-1 0 0,-1-1 0 0 0,0 1 0 0 0,0 0 0 0 0,1 0 1 0 0,-1 0-1 0 0,0 0 0 0 0,1 0 0 0 0,-1 0 0 0 0,0 0 1 0 0,1 0-1 0 0,-1 0 0 0 0,0 0 0 0 0,1 0 0 0 0,-1 0 1 0 0,0 0-1 0 0,0 0 0 0 0,1 0 0 0 0,-1 0 1 0 0,0 0-1 0 0,1 0 0 0 0,-1 0 0 0 0,6 12-143 0 0,-2 23 47 0 0,-4-31 105 0 0,-1 20 8 0 0,-1 0 0 0 0,0 0 1 0 0,-2 0-1 0 0,-12 42 0 0 0,1-2-49 0 0,-10 76 225 0 0,25-140-178 0 0,0 0 0 0 0,-1 1 0 0 0,1-1 0 0 0,0 0-1 0 0,0 0 1 0 0,0 1 0 0 0,0-1 0 0 0,0 0 0 0 0,0 0 0 0 0,0 1-1 0 0,0-1 1 0 0,-1 0 0 0 0,1 1 0 0 0,0-1 0 0 0,0 0-1 0 0,0 1 1 0 0,0-1 0 0 0,1 0 0 0 0,-1 0 0 0 0,0 1 0 0 0,0-1-1 0 0,0 0 1 0 0,0 1 0 0 0,0-1 0 0 0,0 0 0 0 0,0 0-1 0 0,0 1 1 0 0,1-1 0 0 0,-1 0 0 0 0,0 0 0 0 0,0 1 0 0 0,0-1-1 0 0,1 0 1 0 0,-1 0 0 0 0,0 0 0 0 0,0 1 0 0 0,1-1-1 0 0,-1 0 1 0 0,0 0 0 0 0,0 0 0 0 0,1 0 0 0 0,-1 0 0 0 0,0 1-1 0 0,0-1 1 0 0,1 0 0 0 0,-1 0 0 0 0,0 0 0 0 0,1 0-1 0 0,-1 0 1 0 0,1 0 0 0 0,-1 0 32 0 0,1-1-1 0 0,0 1 0 0 0,0-1 1 0 0,0 1-1 0 0,0 0 1 0 0,-1-1-1 0 0,1 0 1 0 0,0 1-1 0 0,0-1 0 0 0,-1 1 1 0 0,1-1-1 0 0,0 0 1 0 0,-1 0-1 0 0,1 1 0 0 0,0-2 1 0 0,35-57 267 0 0,-16 28-266 0 0,-1-1 0 0 0,22-51 1 0 0,189-569 439 0 0,-156 404-437 0 0,-50 165-133 0 0,24-101 9 0 0,-44 169 23 0 0,0-1 0 0 0,-2 0 0 0 0,0 0 0 0 0,0-24 1 0 0,-2 41 48 0 0,0-1 0 0 0,0 0 1 0 0,0 0-1 0 0,0 0 0 0 0,0 0 1 0 0,0 1-1 0 0,0-1 0 0 0,0 0 1 0 0,0 0-1 0 0,-1 0 0 0 0,1 0 1 0 0,0 1-1 0 0,0-1 0 0 0,0 0 1 0 0,0 0-1 0 0,0 0 0 0 0,0 0 1 0 0,-1 0-1 0 0,1 0 0 0 0,0 1 0 0 0,0-1 1 0 0,0 0-1 0 0,0 0 0 0 0,-1 0 1 0 0,1 0-1 0 0,0 0 0 0 0,0 0 1 0 0,0 0-1 0 0,0 0 0 0 0,-1 0 1 0 0,1 0-1 0 0,0 0 0 0 0,0 0 1 0 0,0 0-1 0 0,-1 0 0 0 0,1 0 1 0 0,0 0-1 0 0,0 0 0 0 0,0 0 1 0 0,0 0-1 0 0,-1 0 0 0 0,1 0 1 0 0,0 0-1 0 0,0 0 0 0 0,0 0 1 0 0,0-1-1 0 0,-1 1 0 0 0,1 0 1 0 0,0 0-1 0 0,0 0 0 0 0,0 0 1 0 0,0 0-1 0 0,0 0 0 0 0,-1-1 1 0 0,1 1-1 0 0,0 0 0 0 0,0 0 1 0 0,0 0-1 0 0,0 0 0 0 0,0-1 1 0 0,0 1-1 0 0,0 0 0 0 0,0 0 0 0 0,0 0 1 0 0,0 0-1 0 0,0-1 0 0 0,0 1 1 0 0,-10 14-292 0 0,9-13 287 0 0,-10 20 19 0 0,2 0-1 0 0,0 0 0 0 0,-12 44 0 0 0,12-36 52 0 0,-24 95-9 0 0,5 1 0 0 0,5 2-1 0 0,-8 180 1 0 0,27-238 36 0 0,3 0-1 0 0,3 0 1 0 0,4 0 0 0 0,2-1-1 0 0,18 70 1 0 0,-16-100 45 0 0,2 0-1 0 0,2-1 1 0 0,1-1-1 0 0,23 40 0 0 0,-24-51-26 0 0,2-2-1 0 0,0 1 1 0 0,2-2-1 0 0,0-1 0 0 0,1 0 1 0 0,34 27-1 0 0,-30-30 21 0 0,1-1 0 0 0,0-1 0 0 0,43 20 0 0 0,-49-28-36 0 0,1-1 0 0 0,-1 0 0 0 0,1-1 0 0 0,0-1 0 0 0,0-1 0 0 0,27 2 0 0 0,-37-6-63 0 0,1 0 1 0 0,0-1-1 0 0,0 0 1 0 0,-1-1-1 0 0,1 0 1 0 0,-1 0 0 0 0,1-1-1 0 0,-1 0 1 0 0,0-1-1 0 0,0 0 1 0 0,0 0-1 0 0,-1-1 1 0 0,11-7 0 0 0,-10 5-127 0 0,0 1 0 0 0,-1-1 0 0 0,0-1 0 0 0,-1 1 0 0 0,0-1 0 0 0,0-1 0 0 0,0 1 0 0 0,-1-1 0 0 0,0 0 0 0 0,-1-1 1 0 0,8-18-1 0 0,-7 11-374 0 0,-1-1 0 0 0,0 0 0 0 0,-1 0 1 0 0,-1 0-1 0 0,-1 0 0 0 0,-1-1 0 0 0,0 1 0 0 0,-1-1 1 0 0,-1 1-1 0 0,-1-1 0 0 0,-1 1 0 0 0,0 0 0 0 0,-1 0 1 0 0,-1 0-1 0 0,-1 1 0 0 0,-15-32 0 0 0,0 7-1193 0 0</inkml:trace>
  <inkml:trace contextRef="#ctx0" brushRef="#br0" timeOffset="120117.87">11495 3040 7594 0 0,'-1'-1'129'0'0,"0"-1"1"0"0,0 0 0 0 0,0 1-1 0 0,0-1 1 0 0,0 0 0 0 0,1 0-1 0 0,-1 1 1 0 0,1-1 0 0 0,-1 0-1 0 0,1 0 1 0 0,0 0 0 0 0,0-2-1 0 0,0 3-124 0 0,1 1 1 0 0,0-1-1 0 0,0 0 0 0 0,0 1 0 0 0,0-1 0 0 0,0 1 1 0 0,0-1-1 0 0,0 1 0 0 0,0 0 0 0 0,0-1 0 0 0,0 1 0 0 0,0 0 1 0 0,0 0-1 0 0,0-1 0 0 0,0 1 0 0 0,0 0 0 0 0,0 0 0 0 0,0 0 1 0 0,0 0-1 0 0,0 1 0 0 0,0-1 0 0 0,0 0 0 0 0,0 0 1 0 0,1 1-1 0 0,121 5 293 0 0,218-17 1 0 0,-109-4-286 0 0,50-6-2954 0 0,-257 18 2558 0 0,29-8 0 0 0,-53 11 379 0 0,0 0 0 0 0,0 0 0 0 0,-1 0 0 0 0,1 0 0 0 0,0 0 0 0 0,-1 0 0 0 0,1 1 0 0 0,0-1 0 0 0,-1 0 0 0 0,1 0 0 0 0,0 1 1 0 0,-1-1-1 0 0,1 0 0 0 0,0 1 0 0 0,-1-1 0 0 0,1 1 0 0 0,-1-1 0 0 0,1 0 0 0 0,-1 1 0 0 0,1 0 0 0 0,-1-1 0 0 0,1 1 0 0 0,-1-1 0 0 0,0 1 0 0 0,1-1 0 0 0,-1 1 0 0 0,0 0 0 0 0,1-1 0 0 0,-1 1 0 0 0,0 0 0 0 0,0-1 0 0 0,0 1 0 0 0,1 0 0 0 0,-1-1 1 0 0,0 2-1 0 0,3 28 87 0 0,-5 6 181 0 0,-1-1 0 0 0,-14 55 0 0 0,4-16-67 0 0,-19 115-59 0 0,1-13 255 0 0,-8 198 1 0 0,33-300-160 0 0,3-44-87 0 0,1-1 0 0 0,4 56 0 0 0,-2-84-112 0 0,0-1 0 0 0,0 1 0 0 0,0 0 0 0 0,0 0 0 0 0,0 0 0 0 0,0 0 0 0 0,0 0 1 0 0,0 0-1 0 0,1 0 0 0 0,-1 0 0 0 0,0 0 0 0 0,1 0 0 0 0,-1-1 0 0 0,0 1 0 0 0,1 0 0 0 0,0 0 0 0 0,-1 0 0 0 0,1-1 1 0 0,-1 1-1 0 0,1 0 0 0 0,1 0 0 0 0,-2-1 1 0 0,1 0-1 0 0,0 0 1 0 0,-1-1 0 0 0,1 1 0 0 0,-1 0 0 0 0,1 0 0 0 0,-1-1-1 0 0,1 1 1 0 0,0 0 0 0 0,-1-1 0 0 0,1 1 0 0 0,-1-1-1 0 0,0 1 1 0 0,1-1 0 0 0,-1 1 0 0 0,1-1 0 0 0,-1 1 0 0 0,0-1-1 0 0,1 1 1 0 0,-1-1 0 0 0,1-1 0 0 0,16-39 398 0 0,2-36-327 0 0,-4 0 0 0 0,6-94 1 0 0,-5 37-6 0 0,66-306-81 0 0,-75 414-66 0 0,2 0 0 0 0,0 1-1 0 0,2 0 1 0 0,1 1 0 0 0,15-24 0 0 0,-20 37 15 0 0,1 0 0 0 0,-1 1 0 0 0,2 0 0 0 0,0 0 0 0 0,0 1 0 0 0,1 0 0 0 0,0 0 0 0 0,0 1 0 0 0,1 1 0 0 0,0 0 0 0 0,0 0 0 0 0,18-7 0 0 0,-25 13 5 0 0,0-1 0 0 0,0 1 0 0 0,0 0 0 0 0,0 0 0 0 0,0 0 0 0 0,0 0 0 0 0,0 1 1 0 0,1 0-1 0 0,-1-1 0 0 0,0 2 0 0 0,0-1 0 0 0,0 0 0 0 0,1 1 0 0 0,5 2 1 0 0,-7-2-12 0 0,0 1 0 0 0,0-1 1 0 0,0 1-1 0 0,0 0 1 0 0,0 0-1 0 0,0 1 1 0 0,-1-1-1 0 0,1 1 1 0 0,-1-1-1 0 0,0 1 1 0 0,0 0-1 0 0,0-1 1 0 0,0 1-1 0 0,0 0 1 0 0,0 1-1 0 0,-1-1 0 0 0,0 0 1 0 0,2 5-1 0 0,1 7 10 0 0,0 0 1 0 0,0 1-1 0 0,-2-1 0 0 0,0 1 0 0 0,-1 0 0 0 0,-1 0 0 0 0,0-1 0 0 0,-1 1 0 0 0,-3 16 0 0 0,-1 1 79 0 0,-2-1-1 0 0,-2 0 1 0 0,-16 40-1 0 0,11-38 20 0 0,-2-2 0 0 0,-2 1 0 0 0,-1-2 0 0 0,-1-1 0 0 0,-1 0 0 0 0,-2-2 0 0 0,-31 32 0 0 0,48-55-36 0 0,0 0 0 0 0,0 0-1 0 0,0-1 1 0 0,-11 7 0 0 0,16-10 119 0 0,1-2-169 0 0,-1 1 6 0 0,1-1 0 0 0,0 1 0 0 0,-1-1 0 0 0,1 1 0 0 0,0-1 0 0 0,0 1 0 0 0,-1-1 0 0 0,1 1 0 0 0,0-1 0 0 0,0 1-1 0 0,0-1 1 0 0,0 1 0 0 0,0-1 0 0 0,0 0 0 0 0,0 1 0 0 0,0-1 0 0 0,0 1 0 0 0,0-1 0 0 0,0 1 0 0 0,0-1 0 0 0,0 0 0 0 0,0 1 0 0 0,1-2 0 0 0,4-17-274 0 0,-3 13 177 0 0,4-10-229 0 0,1 1 0 0 0,0 0 0 0 0,1 0 0 0 0,0 1 0 0 0,19-24-1 0 0,10-19-606 0 0,53-81-291 0 0,-32 53 1108 0 0,-38 55 261 0 0,31-36 0 0 0,-41 54 9 0 0,1 0 1 0 0,1 1-1 0 0,0 0 0 0 0,1 1 1 0 0,18-11-1 0 0,-29 19-111 0 0,0 1 1 0 0,1 0-1 0 0,-1-1 0 0 0,1 1 0 0 0,-1 0 1 0 0,1 1-1 0 0,-1-1 0 0 0,1 0 1 0 0,0 1-1 0 0,-1 0 0 0 0,1-1 0 0 0,0 1 1 0 0,-1 0-1 0 0,1 0 0 0 0,3 1 0 0 0,-4-1-29 0 0,-1 1-1 0 0,1 0 1 0 0,-1-1-1 0 0,1 1 0 0 0,-1 0 1 0 0,1 0-1 0 0,-1 0 0 0 0,0 0 1 0 0,1 0-1 0 0,-1 0 1 0 0,0 0-1 0 0,0 1 0 0 0,0-1 1 0 0,0 0-1 0 0,0 0 0 0 0,0 1 1 0 0,0-1-1 0 0,0 1 1 0 0,-1-1-1 0 0,1 1 0 0 0,0-1 1 0 0,-1 1-1 0 0,0 0 0 0 0,1-1 1 0 0,-1 3-1 0 0,5 28-8 0 0,-2 0-1 0 0,-2 1 1 0 0,-1-1 0 0 0,-5 35-1 0 0,3-31 110 0 0,0 1 0 0 0,7 64 1 0 0,-5-99-68 0 0,0 0 0 0 0,0 0 0 0 0,1 0 0 0 0,-1 0 0 0 0,1 0 0 0 0,-1 0 0 0 0,1 0 0 0 0,0 0 0 0 0,-1 0 0 0 0,1-1 0 0 0,0 1 0 0 0,0 0 0 0 0,1 0 0 0 0,-1-1 0 0 0,0 1 0 0 0,0-1 0 0 0,1 1 0 0 0,-1-1 0 0 0,1 0 0 0 0,0 1 0 0 0,-1-1 0 0 0,1 0 0 0 0,0 0 0 0 0,2 1 0 0 0,-1-1 42 0 0,0-1-1 0 0,0 1 1 0 0,0-1 0 0 0,0 0-1 0 0,0 0 1 0 0,0 0 0 0 0,0-1-1 0 0,0 1 1 0 0,-1-1 0 0 0,1 0-1 0 0,0 1 1 0 0,0-1 0 0 0,0 0-1 0 0,-1-1 1 0 0,1 1 0 0 0,-1 0-1 0 0,4-3 1 0 0,3-2-13 0 0,0-1 0 0 0,0 0 1 0 0,0 0-1 0 0,-1-1 0 0 0,0 0 1 0 0,13-19-1 0 0,36-62 94 0 0,-37 55-126 0 0,60-125 94 0 0,-63 123-131 0 0,3-3-113 0 0,-20 38-60 0 0,0 3-36 0 0,-2 29 73 0 0,-2-1 1 0 0,-1 0 0 0 0,-13 45-1 0 0,-1 6 144 0 0,13-55 13 0 0,2 1 0 0 0,1-1 1 0 0,1 1-1 0 0,2-1 0 0 0,0 1 1 0 0,2 0-1 0 0,8 42 0 0 0,-9-66 4 0 0,0-1 0 0 0,-1 1 0 0 0,1-1 0 0 0,0 1 0 0 0,1-1 0 0 0,-1 0-1 0 0,0 1 1 0 0,1-1 0 0 0,-1 0 0 0 0,1 0 0 0 0,2 3 0 0 0,-3-5-5 0 0,0 1 1 0 0,0-1-1 0 0,-1 1 1 0 0,1-1 0 0 0,0 0-1 0 0,0 1 1 0 0,0-1-1 0 0,0 0 1 0 0,0 1-1 0 0,0-1 1 0 0,0 0 0 0 0,0 0-1 0 0,0 0 1 0 0,0 0-1 0 0,-1 0 1 0 0,1 0-1 0 0,0 0 1 0 0,0 0 0 0 0,0-1-1 0 0,0 1 1 0 0,0 0-1 0 0,0 0 1 0 0,0-1-1 0 0,0 1 1 0 0,0-1 0 0 0,-1 1-1 0 0,1-1 1 0 0,0 1-1 0 0,0-1 1 0 0,-1 1-1 0 0,1-1 1 0 0,0 0 0 0 0,-1 1-1 0 0,1-1 1 0 0,1-1-1 0 0,10-12 89 0 0,0 0 1 0 0,0-1-1 0 0,-2-1 0 0 0,0 1 0 0 0,12-27 0 0 0,34-93 144 0 0,-35 79-103 0 0,187-386 162 0 0,-184 396-291 0 0,145-314-45 0 0,-37-13-5 0 0,-117 321-22 0 0,15-60 33 0 0,-26 92-36 0 0,-1 1 0 0 0,0 0 0 0 0,-1-36 0 0 0,-2 54 44 0 0,0 0 0 0 0,0 0 1 0 0,0 0-1 0 0,0 0 0 0 0,0-1 0 0 0,-1 1 0 0 0,1 0 0 0 0,0 0 0 0 0,0 0 0 0 0,-1 0 0 0 0,1 0 1 0 0,-1 0-1 0 0,1 0 0 0 0,-2-1 0 0 0,2 2-6 0 0,0 0 0 0 0,0 0 0 0 0,-1 0 0 0 0,1-1 1 0 0,0 1-1 0 0,0 0 0 0 0,-1 0 0 0 0,1 0 0 0 0,0 0 0 0 0,-1 0 0 0 0,1 0 1 0 0,0 0-1 0 0,-1 0 0 0 0,1 0 0 0 0,0 0 0 0 0,0 0 0 0 0,-1 0 0 0 0,1 1 0 0 0,0-1 1 0 0,0 0-1 0 0,-1 0 0 0 0,1 0 0 0 0,0 0 0 0 0,0 0 0 0 0,-1 1 0 0 0,1-1 1 0 0,0 0-1 0 0,0 0 0 0 0,-1 0 0 0 0,1 1 0 0 0,0-1 0 0 0,0 0 0 0 0,-20 29-851 0 0,17-25 901 0 0,-28 54-86 0 0,1 1 0 0 0,-21 65 0 0 0,-34 130 13 0 0,55-158 87 0 0,23-73-61 0 0,-122 432 60 0 0,117-396 75 0 0,3 2-1 0 0,2-1 1 0 0,3 1-1 0 0,3-1 1 0 0,11 108-1 0 0,-3-123-51 0 0,1-1 1 0 0,21 63-1 0 0,-21-83 27 0 0,2-1-1 0 0,0-1 1 0 0,1 0 0 0 0,1 0-1 0 0,1-1 1 0 0,19 22 0 0 0,-27-36-23 0 0,2 0 0 0 0,-1 0 1 0 0,1-1-1 0 0,0 0 0 0 0,0 0 1 0 0,0-1-1 0 0,1 1 0 0 0,0-2 1 0 0,0 1-1 0 0,14 5 0 0 0,-15-8-1 0 0,0 0-1 0 0,0-1 1 0 0,0 1-1 0 0,0-1 0 0 0,1-1 1 0 0,-1 1-1 0 0,0-1 1 0 0,0-1-1 0 0,1 1 1 0 0,-1-1-1 0 0,0 0 1 0 0,0-1-1 0 0,13-4 1 0 0,6-4-17 0 0,-1-1 0 0 0,0-2 0 0 0,0 0 0 0 0,-2-2 0 0 0,0 0 1 0 0,34-30-1 0 0,-32 22-174 0 0,0-2-1 0 0,-1 0 1 0 0,-1-2 0 0 0,34-53 0 0 0,-41 49-165 0 0,0 0-1 0 0,-2-1 0 0 0,-2-1 0 0 0,-1 0 1 0 0,9-47-1 0 0,-19 78 101 0 0,0-1 0 0 0,-1 0 0 0 0,1 0 0 0 0,-1 0-1 0 0,0 0 1 0 0,0 0 0 0 0,0 0 0 0 0,0 0 0 0 0,-1 0 0 0 0,1 0 0 0 0,-1 1 0 0 0,1-1 0 0 0,-1 0 0 0 0,0 0 0 0 0,-2-4 0 0 0,1 5-95 0 0,1 1 0 0 0,0-1 1 0 0,-1 0-1 0 0,0 1 1 0 0,1-1-1 0 0,-1 1 1 0 0,0-1-1 0 0,1 1 0 0 0,-1 0 1 0 0,0-1-1 0 0,0 1 1 0 0,0 0-1 0 0,0 1 1 0 0,0-1-1 0 0,-1 0 0 0 0,1 0 1 0 0,0 1-1 0 0,0 0 1 0 0,0-1-1 0 0,-4 1 1 0 0,-10-1-1467 0 0</inkml:trace>
  <inkml:trace contextRef="#ctx0" brushRef="#br0" timeOffset="120470.09">13745 2629 5481 0 0,'0'-19'1302'0'0,"2"-16"402"0"0,-2 34-1696 0 0,0 0 1 0 0,0 0 0 0 0,1 0-1 0 0,-1 0 1 0 0,0 0 0 0 0,1 0-1 0 0,-1 0 1 0 0,1 0-1 0 0,-1 0 1 0 0,1 0 0 0 0,0 0-1 0 0,-1 1 1 0 0,1-1 0 0 0,0 0-1 0 0,0 0 1 0 0,-1 1 0 0 0,1-1-1 0 0,0 0 1 0 0,0 1-1 0 0,0-1 1 0 0,0 1 0 0 0,0-1-1 0 0,0 1 1 0 0,0 0 0 0 0,0-1-1 0 0,0 1 1 0 0,1 0 0 0 0,23-2 81 0 0,1 2 1 0 0,-1 1-1 0 0,0 1 1 0 0,31 6 0 0 0,2 0 18 0 0,379 35 310 0 0,-242-24-4033 0 0,-175-16 2055 0 0</inkml:trace>
  <inkml:trace contextRef="#ctx0" brushRef="#br0" timeOffset="130391.47">4383 5834 3489 0 0,'-20'-12'3745'0'0,"13"8"-3314"0"0,0 0 0 0 0,0 0 0 0 0,-1 1 0 0 0,-8-3 1 0 0,12 5-458 0 0,1 0 1 0 0,-1 1 0 0 0,1-1 0 0 0,-1 1-1 0 0,1 0 1 0 0,-1 0 0 0 0,1 0 0 0 0,-1 1 0 0 0,1-1-1 0 0,-1 1 1 0 0,1 0 0 0 0,-1 0 0 0 0,-3 2 0 0 0,-26 11 18 0 0,1 2 0 0 0,1 1 0 0 0,0 1 0 0 0,1 2 0 0 0,-46 40 0 0 0,47-35 4 0 0,2 2-1 0 0,1 2 1 0 0,1 0 0 0 0,2 1-1 0 0,1 1 1 0 0,1 2-1 0 0,2 0 1 0 0,-28 66 0 0 0,38-74 12 0 0,1 0 0 0 0,1 1 0 0 0,1 0 0 0 0,1 0 0 0 0,1 1 0 0 0,0 37 0 0 0,4-51-4 0 0,0 0 0 0 0,1 0 1 0 0,1 0-1 0 0,0 0 0 0 0,0 0 0 0 0,1 0 0 0 0,1-1 1 0 0,0 1-1 0 0,1-1 0 0 0,0 0 0 0 0,1 0 0 0 0,1-1 1 0 0,-1 0-1 0 0,2 0 0 0 0,8 10 0 0 0,-7-13 5 0 0,0 0 0 0 0,0 0 1 0 0,1-1-1 0 0,0 0 0 0 0,0-1 0 0 0,1 0 0 0 0,0-1 0 0 0,0 0 0 0 0,0-1 0 0 0,19 5 0 0 0,13 1 57 0 0,64 6 1 0 0,-101-15-59 0 0,35 4 28 0 0,1-2-1 0 0,-1-1 1 0 0,1-3 0 0 0,0-1 0 0 0,-1-2-1 0 0,1-2 1 0 0,-1-1 0 0 0,48-16 0 0 0,-47 8 26 0 0,-1-1-1 0 0,-1-2 1 0 0,0-2 0 0 0,-1-2 0 0 0,-1-1 0 0 0,-2-2 0 0 0,0-2 0 0 0,-2-1 0 0 0,0-2-1 0 0,-3-1 1 0 0,0-1 0 0 0,-2-2 0 0 0,25-37 0 0 0,-47 61-13 0 0,-1-1 1 0 0,0 0-1 0 0,0-1 1 0 0,-1 1-1 0 0,0-1 1 0 0,-1 0-1 0 0,-1 0 1 0 0,0 0-1 0 0,0-1 1 0 0,0-17-1 0 0,-2 22-19 0 0,-1-1 0 0 0,-1 0 0 0 0,0 1 0 0 0,0-1 0 0 0,-1 1 0 0 0,0-1 1 0 0,0 1-1 0 0,-1-1 0 0 0,0 1 0 0 0,-1 0 0 0 0,1 1 0 0 0,-2-1 0 0 0,1 0 0 0 0,-1 1 0 0 0,-11-13 0 0 0,-2 0-94 0 0,-2 1 1 0 0,-1 1-1 0 0,-44-30 0 0 0,-76-37-405 0 0,114 70 387 0 0,-54-24-2548 0 0,36 18-1017 0 0,29 14 1396 0 0</inkml:trace>
  <inkml:trace contextRef="#ctx0" brushRef="#br0" timeOffset="130940.75">7487 5371 7226 0 0,'-25'-3'8'0'0,"-1"1"0"0"0,1 2 1 0 0,0 1-1 0 0,0 0 0 0 0,0 2 1 0 0,-39 10-1 0 0,43-7 39 0 0,1 1-1 0 0,0 1 1 0 0,0 0-1 0 0,1 2 1 0 0,0 0-1 0 0,1 2 1 0 0,0-1-1 0 0,-17 17 1 0 0,15-11-7 0 0,0 2 0 0 0,1 0 0 0 0,1 1 0 0 0,1 1 0 0 0,1 0 0 0 0,1 1 0 0 0,1 1 0 0 0,1 1 0 0 0,1 0 0 0 0,-12 32 0 0 0,17-35-17 0 0,1 1 0 0 0,1-1 0 0 0,0 1 1 0 0,2 0-1 0 0,1 0 0 0 0,0 0 0 0 0,2 1 0 0 0,1-1 1 0 0,0 0-1 0 0,2 0 0 0 0,0 0 0 0 0,12 39 0 0 0,-7-39 1 0 0,0 0 0 0 0,2-1-1 0 0,0 0 1 0 0,2-1-1 0 0,0 0 1 0 0,1-1 0 0 0,1 0-1 0 0,1-1 1 0 0,0-1-1 0 0,2 0 1 0 0,0-1 0 0 0,0-1-1 0 0,2 0 1 0 0,-1-2-1 0 0,2 0 1 0 0,0-1 0 0 0,0-1-1 0 0,1-1 1 0 0,1-1-1 0 0,0 0 1 0 0,0-2 0 0 0,43 9-1 0 0,-19-9 56 0 0,0-1-1 0 0,0-3 0 0 0,1-1 0 0 0,-1-3 0 0 0,1-1 1 0 0,-1-3-1 0 0,82-18 0 0 0,-88 13 16 0 0,-1-2-1 0 0,0-2 0 0 0,-1-1 0 0 0,0-2 1 0 0,-2-2-1 0 0,0-1 0 0 0,-1-1 1 0 0,-1-3-1 0 0,33-28 0 0 0,-53 39-36 0 0,0-1-1 0 0,-1 0 1 0 0,-1-1-1 0 0,0 0 0 0 0,-1-1 1 0 0,-1 0-1 0 0,0-1 1 0 0,-2 0-1 0 0,1 0 0 0 0,-2-1 1 0 0,-1 0-1 0 0,7-30 1 0 0,-9 31-40 0 0,-2 0 0 0 0,0 0 0 0 0,-1 0 1 0 0,-1 0-1 0 0,0 0 0 0 0,-1-1 0 0 0,-1 1 1 0 0,-1 0-1 0 0,0 0 0 0 0,-2 0 0 0 0,1 1 1 0 0,-2 0-1 0 0,0 0 0 0 0,-11-19 0 0 0,-2 3-174 0 0,-2 1-1 0 0,-1 1 0 0 0,-2 1 1 0 0,-1 1-1 0 0,-1 2 0 0 0,-1 0 1 0 0,-1 2-1 0 0,-42-29 0 0 0,30 29-533 0 0,-2 1-1 0 0,-1 2 0 0 0,-1 1 0 0 0,0 3 1 0 0,-1 2-1 0 0,-53-11 0 0 0,36 11-1064 0 0</inkml:trace>
  <inkml:trace contextRef="#ctx0" brushRef="#br0" timeOffset="131627.54">454 8080 7306 0 0,'3'-2'227'0'0,"-1"-1"1"0"0,1 1-1 0 0,0-1 1 0 0,0 1-1 0 0,0 0 1 0 0,1 0-1 0 0,-1 0 1 0 0,0 0 0 0 0,1 1-1 0 0,-1 0 1 0 0,1-1-1 0 0,0 1 1 0 0,-1 0-1 0 0,6 0 1 0 0,6-1-411 0 0,0 1 1 0 0,19 1-1 0 0,-17 0 366 0 0,201 3-288 0 0,141-2 49 0 0,456-55 173 0 0,-2-32-79 0 0,-266 26-46 0 0,863-105-22 0 0,-1061 115 140 0 0,1385-187 1031 0 0,576 22-299 0 0,-855 142 364 0 0,-1244 64-1007 0 0,692-18 475 0 0,-14-1-619 0 0,0-24-76 0 0,-74-40-922 0 0,-9-69-3556 0 0,-795 158 4353 0 0,120-35-2063 0 0,-77 15 539 0 0</inkml:trace>
  <inkml:trace contextRef="#ctx0" brushRef="#br0" timeOffset="132397.84">4436 5860 264 0 0,'0'0'1410'0'0,"-18"-13"1609"0"0,16 2-2896 0 0,0-17-99 0 0,3 26-20 0 0,-1 0 0 0 0,1 0 0 0 0,0 0 0 0 0,0 1 0 0 0,0-1 0 0 0,0 0 0 0 0,1 1 0 0 0,-1-1-1 0 0,0 0 1 0 0,1 1 0 0 0,-1 0 0 0 0,1-1 0 0 0,-1 1 0 0 0,1 0 0 0 0,-1 0 0 0 0,1 0 0 0 0,0 0 0 0 0,0 0 0 0 0,2-1 0 0 0,1-1 3 0 0,3-1-22 0 0,1 0-1 0 0,-1 1 0 0 0,1-1 0 0 0,-1 2 1 0 0,1-1-1 0 0,0 1 0 0 0,0 0 0 0 0,0 1 0 0 0,0 0 1 0 0,0 1-1 0 0,10 0 0 0 0,3 1-456 0 0,-1 2-1 0 0,1 0 1 0 0,32 11-1 0 0,-28-6-606 0 0</inkml:trace>
  <inkml:trace contextRef="#ctx0" brushRef="#br0" timeOffset="132980.68">7329 5418 4209 0 0,'3'-3'193'0'0,"0"0"0"0"0,1 0 0 0 0,-1 0 1 0 0,1 0-1 0 0,0 1 0 0 0,0-1 0 0 0,0 1 0 0 0,0 0 1 0 0,0 0-1 0 0,0 1 0 0 0,1-1 0 0 0,-1 1 0 0 0,1 0 1 0 0,-1 0-1 0 0,1 0 0 0 0,-1 1 0 0 0,1 0 0 0 0,4 0 1 0 0,11 0-452 0 0,0 2 1 0 0,37 8-1 0 0,-27-5 479 0 0,67 15-3316 0 0,-83-16 1647 0 0</inkml:trace>
  <inkml:trace contextRef="#ctx0" brushRef="#br0" timeOffset="133988.03">4305 8579 3473 0 0,'-31'-17'5455'0'0,"28"16"-5323"0"0,0 0 0 0 0,0 0 0 0 0,-1 0 0 0 0,1 1 0 0 0,0-1 0 0 0,-6 1 0 0 0,5 0-184 0 0,-1 1 0 0 0,1 0 0 0 0,0 0 1 0 0,0 0-1 0 0,-1 0 0 0 0,1 1 1 0 0,0-1-1 0 0,0 1 0 0 0,0 0 0 0 0,0 1 1 0 0,1-1-1 0 0,-6 4 0 0 0,-25 20-13 0 0,1 1 0 0 0,1 1 0 0 0,1 2 0 0 0,2 1 0 0 0,-44 60 0 0 0,55-65 100 0 0,2 1 0 0 0,1 0 0 0 0,2 1 0 0 0,0 1 0 0 0,2 0 0 0 0,1 0-1 0 0,1 1 1 0 0,-8 51 0 0 0,13-50 30 0 0,0 0 0 0 0,2 1 0 0 0,2-1 0 0 0,5 58 0 0 0,-3-78-24 0 0,0 0 0 0 0,1-1 0 0 0,0 0-1 0 0,1 0 1 0 0,0 0 0 0 0,0 0 0 0 0,11 16 0 0 0,-11-20-1 0 0,0 0 1 0 0,1-1-1 0 0,0 1 0 0 0,0-1 1 0 0,1 0-1 0 0,-1 0 0 0 0,1-1 1 0 0,0 0-1 0 0,1 0 0 0 0,-1 0 1 0 0,1-1-1 0 0,10 4 1 0 0,-1-1 24 0 0,1-1 0 0 0,-1 0 0 0 0,1-2 0 0 0,1 0 1 0 0,-1-1-1 0 0,0-1 0 0 0,0 0 0 0 0,1-1 0 0 0,-1-1 1 0 0,24-4-1 0 0,-19 0 14 0 0,0-1 0 0 0,-1 0 1 0 0,0-2-1 0 0,0 0 0 0 0,-1-2 0 0 0,0 0 1 0 0,26-18-1 0 0,-16 6 13 0 0,-2 0 1 0 0,-1-2-1 0 0,-1-1 0 0 0,0-1 1 0 0,-2-1-1 0 0,-2-2 1 0 0,0 0-1 0 0,-2-1 0 0 0,31-62 1 0 0,-40 66-72 0 0,-1-1 0 0 0,-2-1 0 0 0,0 0 0 0 0,-2 0 0 0 0,-1 0 0 0 0,-1-1 0 0 0,-2 0 0 0 0,-1 0 0 0 0,-1 1 0 0 0,-1-1 0 0 0,-2 0 0 0 0,0 0 0 0 0,-14-47 0 0 0,14 68-57 0 0,0 0 0 0 0,0 0 0 0 0,-1 0 0 0 0,0 1 0 0 0,0 0 0 0 0,-1 0 0 0 0,0 0 0 0 0,0 0 0 0 0,0 1 0 0 0,-1 0 0 0 0,0 0 0 0 0,-1 0 0 0 0,1 1 0 0 0,-1 0 0 0 0,0 0 0 0 0,0 1 0 0 0,0 0 0 0 0,-1 0 0 0 0,0 1 0 0 0,0 0 0 0 0,-8-3 1 0 0,-5 0-551 0 0,0 1 0 0 0,0 1 0 0 0,0 1 0 0 0,-1 0 0 0 0,1 2 0 0 0,-1 1 0 0 0,-26 2 0 0 0,11 4-2526 0 0,22-5 1463 0 0</inkml:trace>
  <inkml:trace contextRef="#ctx0" brushRef="#br0" timeOffset="134524.79">7479 7949 13787 0 0,'-4'-11'348'0'0,"-6"-22"406"0"0,10 31-754 0 0,-1 1 0 0 0,1 0 0 0 0,0-1-1 0 0,0 1 1 0 0,-1-1 0 0 0,1 1-1 0 0,0-1 1 0 0,0 1 0 0 0,1-1 0 0 0,-1 1-1 0 0,0 0 1 0 0,0-1 0 0 0,1 1 0 0 0,-1-1-1 0 0,1 1 1 0 0,-1 0 0 0 0,2-2 0 0 0,-2 2-16 0 0,0 1 1 0 0,0 0 0 0 0,0-1 0 0 0,1 1 0 0 0,-1 0 0 0 0,0 0 0 0 0,0-1 0 0 0,1 1 0 0 0,-1 0 0 0 0,0 0 0 0 0,1-1 0 0 0,-1 1 0 0 0,0 0 0 0 0,0 0 0 0 0,1 0 0 0 0,-1 0 0 0 0,0-1-1 0 0,1 1 1 0 0,-1 0 0 0 0,1 0 0 0 0,-1 0 0 0 0,0 0 0 0 0,1 0 0 0 0,-1 0 0 0 0,0 0 0 0 0,1 0 0 0 0,-1 0 0 0 0,0 0 0 0 0,1 0 0 0 0,-1 0 0 0 0,0 0 0 0 0,1 1 0 0 0,0-1 0 0 0,7 12-287 0 0,0 20 104 0 0,-8-30 195 0 0,5 35-20 0 0,-2 2 0 0 0,-2 51-1 0 0,-1-12 20 0 0,3 12 17 0 0,4-1-1 0 0,4 0 0 0 0,3-1 0 0 0,32 106 1 0 0,-10-72-1231 0 0,-8 1-3786 0 0,-23-91 2425 0 0</inkml:trace>
  <inkml:trace contextRef="#ctx0" brushRef="#br0" timeOffset="135304.27">256 10653 3649 0 0,'117'-8'6498'0'0,"59"14"-6761"0"0,-63 0 576 0 0,234-6 49 0 0,-1-14 1 0 0,0-16-1 0 0,421-91 0 0 0,143-72 524 0 0,10-2-39 0 0,650-111-63 0 0,7 29-529 0 0,-1020 187-61 0 0,632-100 381 0 0,3 29-239 0 0,-1060 146-311 0 0,1100-120 83 0 0,3 46-61 0 0,-947 76-103 0 0,480-9-1425 0 0,-566 25-1964 0 0,-156-1 1286 0 0</inkml:trace>
  <inkml:trace contextRef="#ctx0" brushRef="#br0" timeOffset="136259.67">4384 10369 8322 0 0,'-10'-43'1329'0'0,"10"42"-1298"0"0,3 35-110 0 0,9 119 498 0 0,-6-68-183 0 0,17 91 0 0 0,-9-109-171 0 0,4 0 0 0 0,3-1-1 0 0,30 66 1 0 0,-26-76-44 0 0,-6-11-127 0 0,1 0 0 0 0,46 69 1 0 0,-32-68-1503 0 0,-18-26-720 0 0</inkml:trace>
  <inkml:trace contextRef="#ctx0" brushRef="#br0" timeOffset="136811.94">7898 10039 6977 0 0,'-30'-9'584'0'0,"-43"-4"0"0"0,60 12-618 0 0,0 0 1 0 0,-1 1-1 0 0,1 0 1 0 0,0 1 0 0 0,0 1-1 0 0,-14 3 1 0 0,-1 2 65 0 0,0 2 0 0 0,1 1 0 0 0,0 1 0 0 0,1 1 0 0 0,0 1 0 0 0,0 1 0 0 0,2 2 0 0 0,-38 30 0 0 0,43-30 0 0 0,1 1 0 0 0,1 1 0 0 0,1 0 0 0 0,0 2 0 0 0,2 0 0 0 0,0 0 0 0 0,1 1 0 0 0,1 1 0 0 0,1 0 0 0 0,-12 35 0 0 0,12-26 2 0 0,2 0 0 0 0,1 1 1 0 0,1 0-1 0 0,2 0 0 0 0,1 0 0 0 0,2 62 0 0 0,2-81-5 0 0,2 0 0 0 0,0 1 0 0 0,0-1 0 0 0,1 0 0 0 0,1 0 0 0 0,0-1 0 0 0,1 1-1 0 0,0-1 1 0 0,1 0 0 0 0,0 0 0 0 0,1-1 0 0 0,0 0 0 0 0,1 0 0 0 0,0 0 0 0 0,0-1 0 0 0,2 0 0 0 0,-1-1 0 0 0,1 0 0 0 0,18 12 0 0 0,-8-9 50 0 0,0-1 1 0 0,1 0-1 0 0,0-2 1 0 0,1 0 0 0 0,0-2-1 0 0,0 0 1 0 0,1-1-1 0 0,0-2 1 0 0,0 0 0 0 0,0-1-1 0 0,0-2 1 0 0,1 0 0 0 0,45-5-1 0 0,-34-1 51 0 0,0-1 0 0 0,-1-2 0 0 0,1-1 0 0 0,-2-1-1 0 0,1-2 1 0 0,-2-2 0 0 0,1 0 0 0 0,46-31 0 0 0,-56 29-41 0 0,0-1 1 0 0,-1-1-1 0 0,0 0 1 0 0,-2-2 0 0 0,0-1-1 0 0,-1 0 1 0 0,-2-2-1 0 0,0 0 1 0 0,23-43-1 0 0,-31 50-68 0 0,-1 0-1 0 0,-1-1 0 0 0,0 0 0 0 0,-2 0 0 0 0,0-1 1 0 0,-1 1-1 0 0,0-1 0 0 0,-2 0 0 0 0,0 0 0 0 0,-1-1 1 0 0,-1 1-1 0 0,0 0 0 0 0,-2 0 0 0 0,0 0 0 0 0,-1 0 1 0 0,-6-21-1 0 0,3 21-141 0 0,-2 1 0 0 0,1 1 0 0 0,-2-1 0 0 0,-1 2 1 0 0,0-1-1 0 0,0 1 0 0 0,-22-22 0 0 0,17 20-383 0 0,-1 2 0 0 0,-1 0 0 0 0,-1 0 0 0 0,0 2 1 0 0,-37-22-1 0 0,37 26-599 0 0,0 1 1 0 0,-34-11-1 0 0,3 9-1449 0 0</inkml:trace>
  <inkml:trace contextRef="#ctx0" brushRef="#br0" timeOffset="137469.68">6255 11986 7226 0 0,'0'0'1484'0'0,"4"-4"-1613"0"0,-1 4 151 0 0,-1-1 1 0 0,1 0 0 0 0,-1 1 0 0 0,1-1 0 0 0,-1 1-1 0 0,1 0 1 0 0,-1 0 0 0 0,1 0 0 0 0,-1 0 0 0 0,1 0-1 0 0,-1 1 1 0 0,1-1 0 0 0,-1 1 0 0 0,1-1 0 0 0,-1 1-1 0 0,1 0 1 0 0,-1 0 0 0 0,0 0 0 0 0,0 0 0 0 0,1 1 0 0 0,-1-1-1 0 0,0 0 1 0 0,0 1 0 0 0,0 0 0 0 0,0-1 0 0 0,-1 1-1 0 0,1 0 1 0 0,2 3 0 0 0,2 4 114 0 0,1 0-1 0 0,-1 1 1 0 0,0 0 0 0 0,-1 0-1 0 0,0 1 1 0 0,-1-1-1 0 0,5 19 1 0 0,14 83 230 0 0,-18-86-263 0 0,122 616-1617 0 0,-121-615 335 0 0,-1-3-560 0 0</inkml:trace>
  <inkml:trace contextRef="#ctx0" brushRef="#br0" timeOffset="138109.54">1695 11802 11843 0 0,'0'0'29'0'0,"0"0"0"0"0,0 0 0 0 0,-1 0 0 0 0,1 0 0 0 0,0-1 0 0 0,-1 1 0 0 0,1 0 0 0 0,0 0 0 0 0,0 0 0 0 0,0 0 0 0 0,-1-1 0 0 0,1 1 0 0 0,0 0 0 0 0,0 0 0 0 0,0-1 0 0 0,-1 1 0 0 0,1 0 0 0 0,0-1 0 0 0,0 1 0 0 0,0 0 0 0 0,0 0 0 0 0,0-1 0 0 0,0 1 0 0 0,-1 0 0 0 0,1-1 0 0 0,0 1 0 0 0,0 0 0 0 0,0-1 0 0 0,0 1 0 0 0,0 0 0 0 0,0 0 0 0 0,1-1 0 0 0,8-3 79 0 0,24 3-635 0 0,-27 2 598 0 0,479-22-167 0 0,-340 13 88 0 0,1139-101-37 0 0,555-119 8 0 0,-7 1 860 0 0,-142 31 483 0 0,-1518 175-1259 0 0,957-117 188 0 0,1 28-424 0 0,-145 57-927 0 0,-387 25-4894 0 0,-567 26 4545 0 0</inkml:trace>
  <inkml:trace contextRef="#ctx0" brushRef="#br0" timeOffset="138727.97">4407 11916 11370 0 0,'0'-1'3'0'0,"-1"0"0"0"0,1 1 0 0 0,0-1 0 0 0,0 0 0 0 0,0 0 0 0 0,-1 0 0 0 0,1 1-1 0 0,0-1 1 0 0,0 0 0 0 0,0 0 0 0 0,0 0 0 0 0,1 1 0 0 0,-1-1 0 0 0,0 0-1 0 0,0 0 1 0 0,0 0 0 0 0,1 1 0 0 0,-1-1 0 0 0,0 0 0 0 0,1 0 0 0 0,-1 1 0 0 0,1-1-1 0 0,-1 0 1 0 0,1 1 0 0 0,-1-1 0 0 0,1 0 0 0 0,0 1-4 0 0,1 0-1 0 0,-1 0 1 0 0,0 0 0 0 0,0 0-1 0 0,0 1 1 0 0,0-1 0 0 0,0 0 0 0 0,0 1-1 0 0,0-1 1 0 0,0 1 0 0 0,0-1 0 0 0,-1 1-1 0 0,1-1 1 0 0,0 1 0 0 0,0-1-1 0 0,0 1 1 0 0,0 0 0 0 0,-1 0 0 0 0,1-1-1 0 0,0 1 1 0 0,0 2 0 0 0,11 11 91 0 0,0 0 0 0 0,-1 2 0 0 0,17 32 0 0 0,21 55-33 0 0,-39-80-59 0 0,123 297 57 0 0,-27 8-1500 0 0,-76-222-582 0 0,-16-59 258 0 0</inkml:trace>
  <inkml:trace contextRef="#ctx0" brushRef="#br0" timeOffset="139219.16">7605 11701 14259 0 0,'0'0'0'0'0,"0"0"0"0"0,0 0 0 0 0,0-1 0 0 0,0 1 0 0 0,0 0 1 0 0,0 0-1 0 0,0 0 0 0 0,0-1 0 0 0,0 1 0 0 0,0 0 0 0 0,-1 0 0 0 0,1 0 0 0 0,0 0 0 0 0,0-1 0 0 0,0 1 0 0 0,0 0 0 0 0,0 0 1 0 0,-1 0-1 0 0,1 0 0 0 0,0-1 0 0 0,0 1 0 0 0,0 0 0 0 0,-1 0 0 0 0,1 0 0 0 0,0 0 0 0 0,0 0 0 0 0,0 0 0 0 0,-1 0 0 0 0,1 0 0 0 0,0 0 1 0 0,0 0-1 0 0,0 0 0 0 0,-1 0 0 0 0,1 0 0 0 0,0 0 0 0 0,0 0 0 0 0,0 0 0 0 0,-1 0 0 0 0,1 0 0 0 0,0 0 0 0 0,0 0 0 0 0,-1 0 1 0 0,1 11-99 0 0,6 20-56 0 0,-6-30 158 0 0,126 386 332 0 0,-90-289-319 0 0,26 48-1191 0 0,-47-113 116 0 0,-10-22 110 0 0,1 0 0 0 0,13 18-1 0 0,0-4-1252 0 0</inkml:trace>
  <inkml:trace contextRef="#ctx0" brushRef="#br0" timeOffset="-47172.87">8014 2818 2208 0 0,'0'0'294'0'0,"0"-2"-291"0"0,0 1 1 0 0,1 0-1 0 0,-1 0 1 0 0,1-1-1 0 0,-1 1 1 0 0,1 0 0 0 0,-1 0-1 0 0,1 0 1 0 0,0 0-1 0 0,-1 0 1 0 0,1 0-1 0 0,0 0 1 0 0,1-1-1 0 0,2-2-2 0 0,0 1-1 0 0,0 0 0 0 0,1 0 0 0 0,-1 0 1 0 0,1 0-1 0 0,0 1 0 0 0,0 0 1 0 0,8-3-1 0 0,-4 0 0 0 0,1 1 1 0 0,-1-2-1 0 0,-1 1 0 0 0,1-1 0 0 0,-1-1 1 0 0,10-8-1 0 0,-7 5 18 0 0,0 1 0 0 0,14-9 0 0 0,-2 3-70 0 0,-18 11 59 0 0,0 1 0 0 0,0 0-1 0 0,1 0 1 0 0,-1 0 0 0 0,0 1 0 0 0,1-1 0 0 0,0 1-1 0 0,-1 0 1 0 0,8 0 0 0 0,2-3-80 0 0,-13 4 74 0 0,-1 0 1 0 0,1 1-1 0 0,-1-1 0 0 0,1 1 1 0 0,-1-1-1 0 0,1 1 1 0 0,0 0-1 0 0,-1-1 1 0 0,1 1-1 0 0,-1 0 0 0 0,1 0 1 0 0,0 0-1 0 0,2 1 1 0 0,-10 0 161 0 0,1 0 1 0 0,-1 0 0 0 0,0 1 0 0 0,1 0 0 0 0,-1 0 0 0 0,-7 4 0 0 0,9-4-66 0 0,-18 8 24 0 0,-9 1 35 0 0,25-6 42 0 0,5-3 93 0 0,6-4-263 0 0,38-10 102 0 0,-103 52-5 0 0,27-21-51 0 0,28-17-80 0 0,0 0 0 0 0,0 1 0 0 0,0 0 0 0 0,0 0-1 0 0,1 0 1 0 0,-8 6 0 0 0,8-6 11 0 0,0 0 0 0 0,0 0 0 0 0,0 0 0 0 0,-1 0 0 0 0,1-1 0 0 0,-7 2 0 0 0,6-2-3 0 0,0 1 0 0 0,0-1 1 0 0,1 1-1 0 0,-1-1 0 0 0,1 1 0 0 0,-6 5 0 0 0,-15 6 2 0 0,25-14 23 0 0,4-1-86 0 0,10-4 48 0 0,0 0 0 0 0,0-1 0 0 0,0-1 0 0 0,0 0 0 0 0,-1-1 0 0 0,-1 0 0 0 0,20-17 0 0 0,-27 21-6 0 0,76-51 116 0 0,-79 53-98 0 0,-1 1 0 0 0,1-1 1 0 0,0 0-1 0 0,0 0 1 0 0,-1 0-1 0 0,1 0 0 0 0,-1 0 1 0 0,0 0-1 0 0,1 0 0 0 0,-1 0 1 0 0,0-1-1 0 0,1-2 0 0 0,-2 5 148 0 0,-10 1-118 0 0,0 0 1 0 0,0 1 0 0 0,1 1 0 0 0,-1-1-1 0 0,0 2 1 0 0,1-1 0 0 0,0 1-1 0 0,0 1 1 0 0,0-1 0 0 0,1 2-1 0 0,-12 7 1 0 0,-23 13-32 0 0,36-22-55 0 0,1-1-1 0 0,0 1 1 0 0,0 0 0 0 0,0 0-1 0 0,0 1 1 0 0,1-1-1 0 0,-1 1 1 0 0,1 1-1 0 0,-8 10 1 0 0,12-10-1642 0 0</inkml:trace>
  <inkml:trace contextRef="#ctx0" brushRef="#br0" timeOffset="-45470.18">7540 5379 2320 0 0,'-3'2'870'0'0,"-8"6"-560"0"0,8-8-399 0 0,5-5 163 0 0,1-2-72 0 0,0 0-1 0 0,1 0 1 0 0,0 1 0 0 0,0 0 0 0 0,1 0 0 0 0,-1 0 0 0 0,1 0 0 0 0,1 1 0 0 0,-1 0-1 0 0,1 0 1 0 0,0 0 0 0 0,0 1 0 0 0,0 0 0 0 0,10-5 0 0 0,-12 7 5 0 0,0 2-81 0 0,-14 13-1493 0 0,3-6 1391 0 0,4-5 70 0 0,1 1-1 0 0,-1 0 1 0 0,1-1-1 0 0,-1 1 0 0 0,1 0 1 0 0,0 0-1 0 0,-3 6 1 0 0,2 0-473 0 0</inkml:trace>
  <inkml:trace contextRef="#ctx0" brushRef="#br0" timeOffset="-36915.67">12577 5338 4273 0 0,'-2'0'154'0'0,"-1"0"0"0"0,0 0 0 0 0,0-1 1 0 0,1 0-1 0 0,-1 1 0 0 0,0-1 0 0 0,1 0 0 0 0,-1 0 0 0 0,1 0 1 0 0,-1-1-1 0 0,1 1 0 0 0,-1 0 0 0 0,1-1 0 0 0,-4-3 0 0 0,6 5 10 0 0,-12-8 429 0 0,2 3-426 0 0,0 1 0 0 0,0 0 0 0 0,-1 0 0 0 0,1 1 0 0 0,-22-3 0 0 0,-10 3 100 0 0,-104-3 886 0 0,121 7-936 0 0,0 0 0 0 0,1 2 0 0 0,-47 12 0 0 0,37-6-94 0 0,10-3 74 0 0,-42 16 0 0 0,49-14-130 0 0,-13 5 21 0 0,1 1 0 0 0,-31 20 0 0 0,22-8-34 0 0,2 1 1 0 0,1 2-1 0 0,-42 43 0 0 0,57-50-67 0 0,2 1 0 0 0,0 0-1 0 0,1 1 1 0 0,1 1 0 0 0,2 1-1 0 0,-15 32 1 0 0,21-37 9 0 0,0 0 0 0 0,1 1 0 0 0,-7 42 0 0 0,12-48-11 0 0,1-1 1 0 0,1 1 0 0 0,0 0 0 0 0,1-1-1 0 0,1 1 1 0 0,5 23 0 0 0,5 15 5 0 0,2-1 0 0 0,3-1 0 0 0,2 0 1 0 0,47 89-1 0 0,-41-97-38 0 0,81 134-38 0 0,-77-135 72 0 0,1-2 1 0 0,37 39-1 0 0,-46-58 29 0 0,0-1-1 0 0,1-1 0 0 0,1-1 0 0 0,1 0 1 0 0,1-3-1 0 0,32 18 0 0 0,-44-28-7 0 0,-1 0 0 0 0,1-1 0 0 0,0 0 0 0 0,1-1-1 0 0,-1-1 1 0 0,1 0 0 0 0,0-1 0 0 0,0 0 0 0 0,0-1-1 0 0,0-1 1 0 0,0 0 0 0 0,-1-1 0 0 0,1 0 0 0 0,0-1 0 0 0,20-6-1 0 0,-12 0 25 0 0,0 0 0 0 0,0-1-1 0 0,-1-2 1 0 0,-1 0-1 0 0,0-1 1 0 0,0-1 0 0 0,31-27-1 0 0,2-10 49 0 0,54-65 1 0 0,-6 5 20 0 0,-59 68-51 0 0,-2-2 0 0 0,-2-2 0 0 0,-2-2-1 0 0,-3-1 1 0 0,-1-1 0 0 0,-3-2 0 0 0,-1-1 0 0 0,32-93-1 0 0,-47 106 10 0 0,-2 0 0 0 0,-2-1-1 0 0,-2 0 1 0 0,-2 0 0 0 0,-1-1-1 0 0,-2 0 1 0 0,-5-52 0 0 0,-1 23 153 0 0,-6-37-98 0 0,3 39-98 0 0,3 34-3 0 0,0-1-1 0 0,-11-36 1 0 0,12 62 11 0 0,0 0 0 0 0,0 0 0 0 0,-1 1 0 0 0,0-1 0 0 0,-1 1 0 0 0,0 0 0 0 0,-10-12 0 0 0,12 17-17 0 0,0 1-1 0 0,-1-1 0 0 0,1 1 1 0 0,-1 0-1 0 0,0 0 0 0 0,0 0 1 0 0,0 0-1 0 0,-1 1 0 0 0,1-1 1 0 0,-1 1-1 0 0,1 0 1 0 0,-1 1-1 0 0,0-1 0 0 0,0 1 1 0 0,1 0-1 0 0,-1 0 0 0 0,-7 0 1 0 0,-9 2-28 0 0,-1 0 1 0 0,1 1-1 0 0,0 2 0 0 0,0 0 1 0 0,0 1-1 0 0,1 1 1 0 0,-1 1-1 0 0,1 1 1 0 0,-21 11-1 0 0,-124 51-72 0 0,117-59 208 0 0,20-6-82 0 0,18-3-52 0 0,0-1-1 0 0,1 0 1 0 0,-17-1 0 0 0,-3 1-5123 0 0,-6 0 3303 0 0</inkml:trace>
  <inkml:trace contextRef="#ctx0" brushRef="#br0" timeOffset="-34777.67">3111 7238 1960 0 0,'0'0'402'0'0,"10"2"-350"0"0,9 3 83 0 0,-8-5 572 0 0,1 1 1 0 0,-1 0 0 0 0,17 4-1 0 0,1 1-602 0 0,3-3 13 0 0,0 0-1 0 0,41-4 1 0 0,-23 0-55 0 0,-5 1-434 0 0,0-2 0 0 0,49-10-1 0 0,-73 9-637 0 0</inkml:trace>
  <inkml:trace contextRef="#ctx0" brushRef="#br0" timeOffset="-34130.12">6200 6904 8426 0 0,'-1'-1'19'0'0,"0"0"0"0"0,0 1 0 0 0,1-1 1 0 0,-1 0-1 0 0,0 0 0 0 0,1 0 0 0 0,-1 0 0 0 0,0 0 1 0 0,1 0-1 0 0,-1 0 0 0 0,1 0 0 0 0,0 0 0 0 0,-1 0 1 0 0,1 0-1 0 0,0 0 0 0 0,0 0 0 0 0,0 0 0 0 0,0 0 0 0 0,0 0 1 0 0,0-1-1 0 0,0 1 0 0 0,0 0 0 0 0,0 0 0 0 0,0 0 1 0 0,0 0-1 0 0,1 0 0 0 0,-1 0 0 0 0,0 0 0 0 0,1 0 1 0 0,-1 0-1 0 0,1 0 0 0 0,-1 0 0 0 0,2-1 0 0 0,1-1-54 0 0,1 1-1 0 0,-1-1 1 0 0,0 1-1 0 0,1 0 0 0 0,0 0 1 0 0,-1 1-1 0 0,1-1 0 0 0,5-1 1 0 0,21-7 43 0 0,1 1 0 0 0,1 2 1 0 0,-1 0-1 0 0,1 3 0 0 0,42-2 0 0 0,-14 5-303 0 0,-22 1-361 0 0,1-1 0 0 0,0-2 0 0 0,53-12 0 0 0,-29-1-1208 0 0,-30 6 617 0 0</inkml:trace>
  <inkml:trace contextRef="#ctx0" brushRef="#br0" timeOffset="-24099.11">3461 9918 1640 0 0,'6'0'-1434'0'0,"3"0"1311"0"0,-2-1 176 0 0,-5 1-93 0 0</inkml:trace>
  <inkml:trace contextRef="#ctx0" brushRef="#br0" timeOffset="-22898.49">6280 9300 3905 0 0,'0'0'-38'0'0,"0"-1"-1"0"0,1 1 1 0 0,-1-1 0 0 0,0 1 0 0 0,0-1-1 0 0,0 1 1 0 0,0-1 0 0 0,0 1-1 0 0,1-1 1 0 0,-1 1 0 0 0,0-1 0 0 0,0 1-1 0 0,1-1 1 0 0,-1 1 0 0 0,0-1 0 0 0,1 1-1 0 0,-1-1 1 0 0,0 1 0 0 0,1 0 0 0 0,-1-1-1 0 0,1 1 1 0 0,-1 0 0 0 0,1-1 0 0 0,-1 1-1 0 0,0 0 1 0 0,1 0 0 0 0,-1 0 0 0 0,2-1-1 0 0,19-3-712 0 0,5-1 502 0 0,-26 5 326 0 0,0 0-59 0 0,1 0 0 0 0,-1 0 0 0 0,0 0 0 0 0,1 0 0 0 0,-1 0 0 0 0,0 1 0 0 0,1-1 0 0 0,-1 0 0 0 0,0 0 0 0 0,1 0-1 0 0,-1 0 1 0 0,0 0 0 0 0,1 0 0 0 0,-1 0 0 0 0,0-1 0 0 0,1 1 0 0 0,-1 0 0 0 0,0 0 0 0 0,1 0 0 0 0,-1 0 0 0 0,0 0-1 0 0,0 0 1 0 0,1-1 0 0 0,-1 1 0 0 0,0 0 0 0 0,1 0 0 0 0,-1 0 0 0 0,0-1 0 0 0,0 1 0 0 0,1-1 0 0 0,9-3 484 0 0,-5 2-475 0 0,0 1 0 0 0,0 0 0 0 0,1-1 0 0 0,-1 2 1 0 0,0-1-1 0 0,1 1 0 0 0,-1 0 0 0 0,7 0 0 0 0,23 6 913 0 0,-23-4-941 0 0,-1 0 1 0 0,19 1 0 0 0,33-6-137 0 0,-60 3 116 0 0,2 0-409 0 0,0-1 1 0 0,0 0 0 0 0,0 0-1 0 0,0 0 1 0 0,8-3 0 0 0,-6-1-406 0 0</inkml:trace>
  <inkml:trace contextRef="#ctx0" brushRef="#br0" timeOffset="-22009.86">3153 10034 3001 0 0,'-6'-1'-288'0'0,"5"1"327"0"0,1 0 0 0 0,-1 0 0 0 0,1 0 0 0 0,0 0 0 0 0,-1 0 0 0 0,1 0 0 0 0,-1-1 0 0 0,1 1-1 0 0,-1 0 1 0 0,1 0 0 0 0,0 0 0 0 0,-1 0 0 0 0,1-1 0 0 0,-1 1 0 0 0,1 0 0 0 0,0 0 0 0 0,-1-1 0 0 0,1 1 0 0 0,0 0 0 0 0,-1-1 0 0 0,1 1 0 0 0,0 0 0 0 0,0-1 0 0 0,-1 1-1 0 0,1 0 1 0 0,0-1 0 0 0,0 1 0 0 0,0-1 0 0 0,-1 1 0 0 0,1 0 0 0 0,0-1 0 0 0,0 1 0 0 0,0-1 0 0 0,0 1 0 0 0,0-1 0 0 0,0 1 0 0 0,0 0 0 0 0,0-1 0 0 0,0 1 0 0 0,0-1-1 0 0,0 1 1 0 0,0-1 0 0 0,0 1 0 0 0,0-1 0 0 0,0 1 0 0 0,1 0 0 0 0,-1-1 0 0 0,0 1 0 0 0,0-1 0 0 0,0 1 0 0 0,1 0 0 0 0,-1-1 0 0 0,1 1 0 0 0,0-4-35 0 0,1 1 1 0 0,-1 0-1 0 0,1 0 1 0 0,0 0-1 0 0,0 0 1 0 0,0 1-1 0 0,0-1 0 0 0,1 0 1 0 0,-1 1-1 0 0,1 0 1 0 0,0-1-1 0 0,-1 1 1 0 0,1 0-1 0 0,0 1 1 0 0,0-1-1 0 0,0 0 1 0 0,1 1-1 0 0,-1 0 1 0 0,7-2-1 0 0,107-39-78 0 0,-85 28-747 0 0,0 3-1 0 0,57-14 1 0 0,-64 21-458 0 0</inkml:trace>
  <inkml:trace contextRef="#ctx0" brushRef="#br0" timeOffset="-18146.83">11482 7438 2649 0 0,'0'0'2309'0'0,"15"18"-1083"0"0,-1 3-848 0 0,0 1 0 0 0,-2 1 0 0 0,0 0 0 0 0,-2 0 0 0 0,0 1-1 0 0,-2 1 1 0 0,11 48 0 0 0,18 61 178 0 0,7-36-297 0 0,-31-59-241 0 0,16 58 56 0 0,38 166 101 0 0,-58-237-115 0 0,-6-21-23 0 0,-2-1 0 0 0,1 1 0 0 0,0 0 0 0 0,-1 0 0 0 0,0 0 0 0 0,1 8 1089 0 0,-4-13-1006 0 0,-4-6 93 0 0,4 4-212 0 0,-5-10 3 0 0,0 0 0 0 0,0 0 0 0 0,1-1 0 0 0,1 0 1 0 0,1 0-1 0 0,-7-26 0 0 0,-11-48 54 0 0,17 69-67 0 0,-61-173 45 0 0,43 129 4 0 0,-41-78-65 0 0,48 95 77 0 0,2-1 0 0 0,-14-73 0 0 0,-2 9-119 0 0,28 104 56 0 0,1 1 0 0 0,-1-1 0 0 0,1 0-1 0 0,0 0 1 0 0,0 1 0 0 0,1-1 0 0 0,-1 0 0 0 0,1 0-1 0 0,1 0 1 0 0,-1 1 0 0 0,1-1 0 0 0,0 0-1 0 0,0 0 1 0 0,1 1 0 0 0,0-1 0 0 0,4-10 0 0 0,1 6 33 0 0,-5 8-10 0 0,0-1 0 0 0,0 1 1 0 0,0-1-1 0 0,-1 0 0 0 0,1 0 0 0 0,-1 1 0 0 0,2-7 1 0 0,9 18-61 0 0,-9-6 43 0 0,-1 1 0 0 0,1-1 0 0 0,-1 1 0 0 0,0 0 1 0 0,0 0-1 0 0,0-1 0 0 0,-1 1 0 0 0,3 9 0 0 0,4 9-6 0 0,52 130 25 0 0,-10-18-72 0 0,67 89 55 0 0,-82-160 47 0 0,-3-2 50 0 0,43 124 0 0 0,-49-116 10 0 0,-26-69-60 0 0,0 7-6488 0 0</inkml:trace>
  <inkml:trace contextRef="#ctx0" brushRef="#br0" timeOffset="-15428.25">6553 9270 2336 0 0,'0'-1'1'0'0,"1"1"-1"0"0,-1-1 0 0 0,0 1 1 0 0,0-1-1 0 0,0 1 0 0 0,1-1 0 0 0,-1 1 1 0 0,0-1-1 0 0,0 0 0 0 0,0 1 1 0 0,0-1-1 0 0,0 1 0 0 0,0-1 0 0 0,0 1 1 0 0,0-1-1 0 0,0 0 0 0 0,0 1 1 0 0,0-1-1 0 0,0 1 0 0 0,-1-1 0 0 0,1 1 1 0 0,0-1-1 0 0,0 0 0 0 0,-1 1 1 0 0,1-1-1 0 0,0 1 0 0 0,-1-1 0 0 0,0 0 1 0 0,1 1 7 0 0,-1 0-1 0 0,0-1 1 0 0,0 1 0 0 0,0 0 0 0 0,0 0-1 0 0,0 0 1 0 0,0 0 0 0 0,0 0 0 0 0,0 0-1 0 0,0 0 1 0 0,0 0 0 0 0,0 0 0 0 0,0 0 0 0 0,0 0-1 0 0,-1 1 1 0 0,-45 20 730 0 0,37-16-294 0 0,-39 17 883 0 0,-189 90 906 0 0,228-106-2243 0 0,-1 0-1 0 0,-17 16 1 0 0,16-11 74 0 0,34-10-392 0 0,-13-4 337 0 0,0 0 0 0 0,1-1 0 0 0,-1 1 0 0 0,0-2 0 0 0,-1 1 0 0 0,1-1 0 0 0,-1-1 0 0 0,0 0 0 0 0,7-6 0 0 0,8-5-58 0 0,84-72 173 0 0,-74 61-34 0 0,-26 20-62 0 0,-15 11 20 0 0,-13 12 19 0 0,10-6-57 0 0,4-3 4 0 0,1-1 0 0 0,-1 1-1 0 0,0-2 1 0 0,-13 9-1 0 0,19-13 17 0 0,3 0-99 0 0,0 0 78 0 0,1 0 1 0 0,-1 0-1 0 0,0 0 1 0 0,0-1 0 0 0,0 1-1 0 0,0-1 1 0 0,0 1-1 0 0,0-1 1 0 0,0 0 0 0 0,-1 1-1 0 0,1-1 1 0 0,0 0 0 0 0,0 0-1 0 0,1-2 1 0 0,30-21-37 0 0,-23 16 35 0 0,20-13-6 0 0,-17 12 4 0 0,-1 0 1 0 0,12-11-1 0 0,-23 20 21 0 0,-29 11 74 0 0,20-7-92 0 0,0 1-1 0 0,0-1 1 0 0,0 2 0 0 0,1-1-1 0 0,0 1 1 0 0,-10 10-1 0 0,-4 4-43 0 0,9-12 115 0 0,9-6-80 0 0,0 0 1 0 0,0 1-1 0 0,0-1 1 0 0,0 1-1 0 0,0-1 1 0 0,0 1-1 0 0,1 0 0 0 0,-1 0 1 0 0,-1 3-1 0 0,4-4-127 0 0,7-4 189 0 0,6-5-60 0 0,-1-1 0 0 0,-1 0 0 0 0,1-1 1 0 0,-1 0-1 0 0,-1-1 0 0 0,0 0 0 0 0,13-17 0 0 0,-10 16-6 0 0,-8 8 13 0 0,-8 7-83 0 0,-4 6 90 0 0,5-5 6 0 0,-1-1 0 0 0,0 1 0 0 0,0-1 1 0 0,0 0-1 0 0,0 0 0 0 0,-1-1 0 0 0,1 1 0 0 0,-1-1 1 0 0,0 1-1 0 0,-7 3 0 0 0,16-10-22 0 0,1 1-1 0 0,-1-1 1 0 0,0 0-1 0 0,-1-1 1 0 0,1 1-1 0 0,-1-1 1 0 0,1 0-1 0 0,-1 0 1 0 0,0 0-1 0 0,3-6 1 0 0,14-11 5 0 0,-12 11-39 0 0,-23 20 28 0 0,-7 9 105 0 0,16-14-6 0 0,-1 0 1 0 0,1 0 0 0 0,-1 0 0 0 0,0-1 0 0 0,-9 5-1 0 0,14-9-121 0 0,6 1-116 0 0,0-1 118 0 0,0-1-1 0 0,0 1 0 0 0,0-1 1 0 0,0 1-1 0 0,0-1 0 0 0,-1-1 1 0 0,1 1-1 0 0,0-1 0 0 0,-1 0 1 0 0,1 0-1 0 0,-1 0 0 0 0,1-1 1 0 0,5-4-1 0 0,6-4-153 0 0,-2-2 1 0 0,19-18 0 0 0,-27 24 94 0 0,-3 5 77 0 0,1-2-25 0 0,0 0 0 0 0,0-1 0 0 0,0 1-1 0 0,4-8 1 0 0,-7 11 33 0 0,-1 1 1 0 0,0-1-1 0 0,0 1 0 0 0,1-1 0 0 0,-1 0 0 0 0,0 1 0 0 0,0-1 0 0 0,0 1 0 0 0,1-1 0 0 0,-1 0 0 0 0,0 1 0 0 0,0-1 0 0 0,0 0 0 0 0,0 1 0 0 0,0-1 0 0 0,0 1 1 0 0,-1-1-1 0 0,1 0 0 0 0,0 1 0 0 0,0-2 0 0 0,-1 1 9 0 0,0 1 0 0 0,1-1 0 0 0,-1 1 0 0 0,0-1 0 0 0,1 1 0 0 0,-1-1 0 0 0,0 1-1 0 0,0-1 1 0 0,1 1 0 0 0,-1-1 0 0 0,0 1 0 0 0,0 0 0 0 0,0 0 0 0 0,0-1 0 0 0,1 1 0 0 0,-1 0 0 0 0,0 0 0 0 0,0 0 0 0 0,-2 0 0 0 0,-4 0 122 0 0,0 0 0 0 0,0 1 0 0 0,-1 0 0 0 0,1 0 0 0 0,0 1 0 0 0,0-1 0 0 0,0 2 0 0 0,0-1 0 0 0,-9 5 0 0 0,-9 6 318 0 0,-25 17 0 0 0,22-12-150 0 0,4-4-270 0 0,1 2 0 0 0,0 0 0 0 0,1 2 0 0 0,-39 40 0 0 0,58-55-115 0 0,0 1 0 0 0,0 0 0 0 0,1 0 0 0 0,-1 1-1 0 0,1-1 1 0 0,0 0 0 0 0,0 1 0 0 0,1-1-1 0 0,-2 7 1 0 0,2-10-9 0 0,1 0 1 0 0,0 1-1 0 0,0-1 0 0 0,0 0 1 0 0,0 0-1 0 0,0 0 0 0 0,0 0 0 0 0,0 0 1 0 0,1 0-1 0 0,-1 1 0 0 0,0-1 0 0 0,0 0 1 0 0,1 0-1 0 0,-1 0 0 0 0,1 0 1 0 0,-1 0-1 0 0,1 0 0 0 0,0 1 0 0 0,1-1-64 0 0,-1 0-1 0 0,0 0 0 0 0,0 0 0 0 0,1-1 0 0 0,-1 1 1 0 0,0 0-1 0 0,1-1 0 0 0,-1 1 0 0 0,1 0 0 0 0,-1-1 1 0 0,1 0-1 0 0,-1 1 0 0 0,1-1 0 0 0,-1 0 0 0 0,1 0 1 0 0,-1 0-1 0 0,3 0 0 0 0,11 0-1132 0 0</inkml:trace>
  <inkml:trace contextRef="#ctx0" brushRef="#br0" timeOffset="-11518.54">11950 9900 2769 0 0,'0'-11'1864'0'0,"4"-4"-992"0"0,-1 1-1424 0 0,3-2 72 0 0,0-3 24 0 0,3 4 304 0 0,-1-3 88 0 0,-1 1 0 0 0,0-1-32 0 0,-1-1-40 0 0,-1 0-168 0 0,1 4 72 0 0,-1-3-216 0 0,0 2-25 0 0,0 2-7 0 0</inkml:trace>
  <inkml:trace contextRef="#ctx0" brushRef="#br0" timeOffset="-10416.16">11742 9276 3609 0 0,'-1'0'192'0'0,"-1"-1"1"0"0,0 0-1 0 0,0 1 1 0 0,1-1-1 0 0,-1 0 1 0 0,1 0-1 0 0,-1 0 1 0 0,1 0-1 0 0,-1 0 1 0 0,1-1-1 0 0,0 1 1 0 0,-1 0-1 0 0,1-1 1 0 0,0 1-1 0 0,0 0 1 0 0,0-1-1 0 0,0 0 1 0 0,0 1-1 0 0,1-1 1 0 0,-1 0-1 0 0,0 1 1 0 0,0-3 557 0 0,4 9-596 0 0,0 1 1 0 0,0 0 0 0 0,-1-1-1 0 0,0 1 1 0 0,1 7 0 0 0,-1-7-32 0 0,62 159 735 0 0,-30-83-655 0 0,253 536 608 0 0,-193-426-521 0 0,-61-121-122 0 0,-14-37-92 0 0,-14-26-6 0 0,0 0-1 0 0,-1 0 1 0 0,0 0 0 0 0,-1 1 0 0 0,5 14-1 0 0,6 9 537 0 0,-9-25 137 0 0,-8-18-463 0 0,-4-10-244 0 0,-6-36 1 0 0,-1-2 11 0 0,-19-53-93 0 0,-81-226-267 0 0,81 260 326 0 0,-32-73-113 0 0,48 116 83 0 0,-2 1 1 0 0,-26-37-1 0 0,9 26-83 0 0,22 28 105 0 0,0-1 1 0 0,2 0 0 0 0,-17-32 0 0 0,19 30-61 0 0,-1 0 1 0 0,-19-28 0 0 0,29 47-164 0 0</inkml:trace>
  <inkml:trace contextRef="#ctx0" brushRef="#br0" timeOffset="-8935.95">5540 11022 3265 0 0,'-4'0'105'0'0,"0"-1"1"0"0,0 1-1 0 0,0 0 0 0 0,0 0 1 0 0,0 1-1 0 0,0-1 1 0 0,0 1-1 0 0,0 0 1 0 0,0 0-1 0 0,1 0 1 0 0,-1 1-1 0 0,-7 3 0 0 0,-42 26-168 0 0,37-20 255 0 0,26-16-49 0 0,27-17-70 0 0,-3 1-161 0 0,-21 13 77 0 0,1 0-1 0 0,-2-1 1 0 0,17-14-1 0 0,-28 22 230 0 0,-4 1-210 0 0,1 0 1 0 0,-1 0 0 0 0,1 0-1 0 0,0 1 1 0 0,0-1 0 0 0,-1 0-1 0 0,1 1 1 0 0,0 0 0 0 0,-5 1-1 0 0,-107 60 919 0 0,21-10-253 0 0,86-49-672 0 0,0 1 1 0 0,0 1 0 0 0,0-1-1 0 0,0 1 1 0 0,-8 8 0 0 0,14-12-34 0 0,5-2-164 0 0,0 0 194 0 0,0 0 0 0 0,0-1-1 0 0,-1 1 1 0 0,1-1-1 0 0,0 0 1 0 0,-1 0-1 0 0,0-1 1 0 0,1 1 0 0 0,-1-1-1 0 0,0 1 1 0 0,3-5-1 0 0,36-37 105 0 0,-29 30-106 0 0,-7 8 61 0 0,-1-1 1 0 0,1 0-1 0 0,8-14 0 0 0,-14 20-6 0 0</inkml:trace>
  <inkml:trace contextRef="#ctx0" brushRef="#br0" timeOffset="62741.1">4898 17690 2857 0 0,'-2'-4'245'0'0,"0"0"0"0"0,-1 1 0 0 0,1-1 0 0 0,-1 0 0 0 0,1 1 1 0 0,-1-1-1 0 0,0 1 0 0 0,0 0 0 0 0,-1 0 0 0 0,1 0 0 0 0,-1 0 1 0 0,-5-3-1 0 0,2 3-166 0 0,0-1 0 0 0,-1 1 0 0 0,1 1 0 0 0,0-1 1 0 0,-1 1-1 0 0,-12-2 0 0 0,-3 2-141 0 0,0 1 0 0 0,0 1 0 0 0,-44 6-1 0 0,27 0 175 0 0,2 2 0 0 0,-1 1-1 0 0,1 2 1 0 0,0 2-1 0 0,-56 27 1 0 0,42-13 167 0 0,2 2 0 0 0,1 2 0 0 0,-53 45 0 0 0,90-67-270 0 0,1 1 0 0 0,0 0 0 0 0,1 0-1 0 0,0 2 1 0 0,0-1 0 0 0,-9 16 0 0 0,16-23-19 0 0,1-1 0 0 0,0 1 0 0 0,1 0 0 0 0,-1 0 0 0 0,1-1 0 0 0,-1 1 0 0 0,1 0 0 0 0,0 0 0 0 0,1 0 0 0 0,-1 1 0 0 0,1-1 0 0 0,-1 0 0 0 0,1 0 0 0 0,1 0 0 0 0,-1 0 0 0 0,0 0 0 0 0,1 0 0 0 0,0 0 0 0 0,0 0 0 0 0,0 0 0 0 0,1 0 0 0 0,-1 0-1 0 0,1 0 1 0 0,0-1 0 0 0,0 1 0 0 0,0 0 0 0 0,3 2 0 0 0,3 4 7 0 0,0-1-1 0 0,1 0 1 0 0,1-1-1 0 0,-1 0 1 0 0,1-1 0 0 0,19 12-1 0 0,73 31-21 0 0,-76-38 33 0 0,429 175 196 0 0,-299-126 446 0 0,-134-53-483 0 0,-10-4-29 0 0,-1 0 1 0 0,1 1-1 0 0,-1 0 0 0 0,0 1 0 0 0,0 0 0 0 0,16 13 0 0 0,-27-19-121 0 0,1 1-1 0 0,-1-1 1 0 0,1 1-1 0 0,-1-1 1 0 0,0 1-1 0 0,1-1 1 0 0,-1 1-1 0 0,1-1 1 0 0,-1 1-1 0 0,0 0 1 0 0,0-1-1 0 0,1 1 1 0 0,-1-1-1 0 0,0 1 1 0 0,0 0-1 0 0,0-1 1 0 0,0 1-1 0 0,0 0 1 0 0,0-1-1 0 0,0 1 1 0 0,0 0-1 0 0,0-1 1 0 0,0 1-1 0 0,0 0 1 0 0,0-1-1 0 0,0 1 1 0 0,-1 0-1 0 0,1-1 1 0 0,0 1-1 0 0,0 0 1 0 0,-1-1-1 0 0,1 1 1 0 0,-1-1-1 0 0,1 1 1 0 0,0-1-1 0 0,-1 1 1 0 0,1-1-1 0 0,-1 1 1 0 0,1-1-1 0 0,-1 1 1 0 0,1-1-1 0 0,-1 0 1 0 0,1 1-1 0 0,-1-1 1 0 0,-1 1-1 0 0,-31 14 381 0 0,29-13-352 0 0,-23 6 103 0 0,0 0 0 0 0,-47 6 0 0 0,14-4-90 0 0,-335 65-1126 0 0,274-53-2962 0 0,103-19 2147 0 0,3-2-846 0 0</inkml:trace>
  <inkml:trace contextRef="#ctx0" brushRef="#br0" timeOffset="63803.46">5978 17938 5305 0 0,'-70'-43'3979'0'0,"49"29"-3926"0"0,0 1 0 0 0,-1 1 0 0 0,-45-18 1 0 0,53 25-36 0 0,-1 0 1 0 0,0 2-1 0 0,0 0 1 0 0,0 0 0 0 0,0 2-1 0 0,0 0 1 0 0,0 0-1 0 0,-1 2 1 0 0,-15 1-1 0 0,22 0 12 0 0,-1 0-1 0 0,0 1 0 0 0,1 0 1 0 0,0 0-1 0 0,0 1 0 0 0,0 0 1 0 0,0 1-1 0 0,1 0 0 0 0,-1 0 1 0 0,1 1-1 0 0,0 0 0 0 0,1 1 1 0 0,0-1-1 0 0,-13 16 0 0 0,8-6 43 0 0,1 0 0 0 0,0 1 0 0 0,1 0 0 0 0,1 1 0 0 0,1 0 0 0 0,0 0 0 0 0,2 1 0 0 0,-7 29 1 0 0,9-32-43 0 0,1 1 0 0 0,1-1 0 0 0,0 1 0 0 0,1-1 0 0 0,1 1 1 0 0,1 0-1 0 0,0-1 0 0 0,2 1 0 0 0,-1-1 0 0 0,9 25 0 0 0,-9-34-22 0 0,1 0-1 0 0,0 0 1 0 0,1 0-1 0 0,-1 0 1 0 0,1-1-1 0 0,1 1 1 0 0,-1-1-1 0 0,1 0 0 0 0,0-1 1 0 0,1 1-1 0 0,-1-1 1 0 0,1 0-1 0 0,0 0 1 0 0,0-1-1 0 0,0 1 1 0 0,1-1-1 0 0,8 3 1 0 0,-9-4 13 0 0,0-1 1 0 0,0-1-1 0 0,1 1 1 0 0,-1-1-1 0 0,0 0 0 0 0,0 0 1 0 0,1-1-1 0 0,-1 0 1 0 0,0 0-1 0 0,1-1 1 0 0,-1 1-1 0 0,0-1 1 0 0,0-1-1 0 0,1 1 1 0 0,-1-1-1 0 0,0 0 1 0 0,-1 0-1 0 0,1-1 1 0 0,0 0-1 0 0,-1 0 1 0 0,7-5-1 0 0,5-4-1 0 0,-2-1 0 0 0,0-1 0 0 0,0 0 0 0 0,-1-1 0 0 0,-1-1 0 0 0,-1 0 0 0 0,0-1 0 0 0,-1 0 0 0 0,-1-1 0 0 0,16-37 0 0 0,-5 2 121 0 0,-3-2-1 0 0,19-92 1 0 0,-27 91 932 0 0,-1 0 0 0 0,1-98 0 0 0,-19 219-1253 0 0,10-40 171 0 0,0 1 0 0 0,2-1 0 0 0,0 1 0 0 0,2-1 0 0 0,16 49 0 0 0,59 115 16 0 0,-56-146-408 0 0,2 0 0 0 0,36 45 0 0 0,-58-81 73 0 0,1-1-1 0 0,0 1 0 0 0,1-1 1 0 0,-1 0-1 0 0,1 0 0 0 0,1-1 1 0 0,-1 0-1 0 0,1 0 0 0 0,-1 0 1 0 0,11 5-1 0 0,-16-10 270 0 0,0 0 1 0 0,0 0-1 0 0,-1 0 0 0 0,1 1 1 0 0,0-1-1 0 0,0 0 0 0 0,0 0 0 0 0,0 0 1 0 0,-1 0-1 0 0,1-1 0 0 0,0 1 1 0 0,0 0-1 0 0,0 0 0 0 0,-1 0 1 0 0,1-1-1 0 0,0 1 0 0 0,0 0 1 0 0,-1-1-1 0 0,1 1 0 0 0,0-1 1 0 0,-1 1-1 0 0,1-1 0 0 0,0 1 1 0 0,-1-1-1 0 0,1 1 0 0 0,-1-1 1 0 0,1 1-1 0 0,-1-1 0 0 0,2-1 1 0 0,11-23-2052 0 0,-12 22 1792 0 0,5-16-1506 0 0</inkml:trace>
  <inkml:trace contextRef="#ctx0" brushRef="#br0" timeOffset="64075.659">6225 17027 9330 0 0,'-48'-115'1649'0'0,"-4"-8"-164"0"0,75 216-1388 0 0,11 23-154 0 0,87 254 38 0 0,-78-254 5 0 0,-21-54-694 0 0,2 0 0 0 0,57 101 1 0 0,-77-155 180 0 0,1 0 0 0 0,0 0 0 0 0,0-1 0 0 0,1 0 0 0 0,0 0 0 0 0,0 0 0 0 0,0-1 0 0 0,1 0 1 0 0,0 0-1 0 0,0 0 0 0 0,13 6 0 0 0,0-4-1666 0 0</inkml:trace>
  <inkml:trace contextRef="#ctx0" brushRef="#br0" timeOffset="64509.67">7127 16957 4409 0 0,'-1'-1'118'0'0,"-1"0"0"0"0,0 0 0 0 0,1 0 0 0 0,-1 0 0 0 0,1 0 0 0 0,-1 0 0 0 0,0 0 0 0 0,0 1 0 0 0,0-1 0 0 0,1 0 0 0 0,-1 1 0 0 0,0 0 0 0 0,0-1 0 0 0,0 1 0 0 0,0 0 0 0 0,0 0 0 0 0,0 0 0 0 0,0 0 1 0 0,1 0-1 0 0,-1 1 0 0 0,0-1 0 0 0,0 1 0 0 0,0-1 0 0 0,0 1 0 0 0,0 0 0 0 0,1-1 0 0 0,-1 1 0 0 0,0 0 0 0 0,1 0 0 0 0,-1 0 0 0 0,1 0 0 0 0,-1 1 0 0 0,1-1 0 0 0,-1 0 0 0 0,1 1 0 0 0,-2 1 0 0 0,-4 6-186 0 0,0 1 0 0 0,0 0-1 0 0,1 0 1 0 0,-8 19 0 0 0,8-16 347 0 0,-19 43-178 0 0,-33 116 1 0 0,0 1 190 0 0,58-172-282 0 0,-3 4 24 0 0,1 0 0 0 0,0 0 1 0 0,0 1-1 0 0,0-1 0 0 0,1 1 0 0 0,0-1 1 0 0,0 1-1 0 0,0-1 0 0 0,1 1 0 0 0,0 0 1 0 0,0 6-1 0 0,1-11 201 0 0,26-27 296 0 0,-5-10-399 0 0,34-75 1 0 0,-25 47-14 0 0,65-167 706 0 0,-51 115 550 0 0,-44 114-1341 0 0,0 0 0 0 0,0 0 0 0 0,0 0 0 0 0,0 1 0 0 0,0-1-1 0 0,0 0 1 0 0,0 1 0 0 0,0-1 0 0 0,1 1 0 0 0,2-3 0 0 0,-4 4-34 0 0,1-1 0 0 0,-1 1 1 0 0,0 0-1 0 0,0 0 0 0 0,0 0 0 0 0,1 0 1 0 0,-1 0-1 0 0,0 0 0 0 0,0 0 0 0 0,0 0 0 0 0,1 0 1 0 0,-1 0-1 0 0,0 0 0 0 0,0 0 0 0 0,1 0 1 0 0,-1 0-1 0 0,0 0 0 0 0,0 0 0 0 0,0 0 0 0 0,1 0 1 0 0,-1 0-1 0 0,0 0 0 0 0,0 0 0 0 0,1 0 1 0 0,-1 0-1 0 0,0 0 0 0 0,0 0 0 0 0,0 1 0 0 0,0-1 1 0 0,1 0-1 0 0,-1 0 0 0 0,4 13-76 0 0,-3 0 61 0 0,22 171-140 0 0,-16-149 149 0 0,1-1 1 0 0,2 0 0 0 0,16 40-1 0 0,-8-32-46 0 0,66 147-885 0 0,-80-183 455 0 0,-1 0 0 0 0,1 0 0 0 0,0 0 0 0 0,0 0 0 0 0,1 0 0 0 0,0-1 0 0 0,0 0 1 0 0,0 0-1 0 0,0-1 0 0 0,1 1 0 0 0,8 4 0 0 0,-10-10-546 0 0,0-3-119 0 0</inkml:trace>
  <inkml:trace contextRef="#ctx0" brushRef="#br0" timeOffset="65093.09">7533 16834 4961 0 0,'4'-41'798'0'0,"-1"17"95"0"0,-1-43 1 0 0,7 90-700 0 0,-5 10 64 0 0,25 151 351 0 0,-24-163-585 0 0,2-1 1 0 0,-1 1 0 0 0,2-1-1 0 0,1 0 1 0 0,0-1 0 0 0,20 28-1 0 0,-27-43 6 0 0,0-1-1 0 0,0 0 0 0 0,1-1 0 0 0,-1 1 1 0 0,1 0-1 0 0,-1-1 0 0 0,1 1 1 0 0,0-1-1 0 0,0 0 0 0 0,1 0 1 0 0,-1 0-1 0 0,0 0 0 0 0,0-1 1 0 0,8 3-1 0 0,-9-4-3 0 0,1 1 1 0 0,-1-1-1 0 0,1 0 1 0 0,0 0-1 0 0,-1 0 1 0 0,1-1-1 0 0,0 1 1 0 0,-1-1-1 0 0,1 1 1 0 0,0-1-1 0 0,-1 0 1 0 0,1 0 0 0 0,-1 0-1 0 0,0 0 1 0 0,1 0-1 0 0,-1-1 1 0 0,0 1-1 0 0,0-1 1 0 0,0 0-1 0 0,0 1 1 0 0,3-4-1 0 0,2-2-11 0 0,-1-1 0 0 0,0 0 0 0 0,0 0 0 0 0,-1-1 0 0 0,0 1 0 0 0,0-1 0 0 0,-1 0-1 0 0,0 0 1 0 0,0-1 0 0 0,-1 1 0 0 0,2-12 0 0 0,2-17 185 0 0,4-60-1 0 0,-8 51-2 0 0,2 3 57 0 0,34-242 1898 0 0,-39 286-2172 0 0,0-1 0 0 0,0 0 0 0 0,0 0 1 0 0,0 1-1 0 0,0-1 0 0 0,0 0 0 0 0,1 1 0 0 0,-1-1 1 0 0,0 0-1 0 0,0 1 0 0 0,1-1 0 0 0,-1 0 0 0 0,0 1 1 0 0,1-1-1 0 0,-1 1 0 0 0,1-1 0 0 0,-1 0 0 0 0,1 1 1 0 0,-1-1-1 0 0,1 1 0 0 0,-1-1 0 0 0,2 0 0 0 0,-1 1 7 0 0,-1 1-1 0 0,1-1 0 0 0,-1 0 0 0 0,1 0 1 0 0,0 0-1 0 0,-1 1 0 0 0,1-1 1 0 0,-1 0-1 0 0,1 1 0 0 0,-1-1 0 0 0,1 1 1 0 0,-1-1-1 0 0,1 0 0 0 0,-1 1 1 0 0,0-1-1 0 0,1 1 0 0 0,-1-1 0 0 0,0 1 1 0 0,1-1-1 0 0,-1 2 0 0 0,19 41-242 0 0,-16-35 220 0 0,19 39-42 0 0,2-2 0 0 0,41 60 0 0 0,9 15 122 0 0,-61-96-40 0 0,-1 1 1 0 0,-1 1 0 0 0,8 28 0 0 0,-9-15-12 0 0,-1 1 0 0 0,-3 0 0 0 0,-1 0 1 0 0,-2 0-1 0 0,-2 0 0 0 0,-1 0 0 0 0,-2 0 0 0 0,-9 48 1 0 0,0-33 38 0 0,-2 0 1 0 0,-3-1 0 0 0,-1 0-1 0 0,-4-1 1 0 0,-32 62 0 0 0,48-105 59 0 0,-1 0 0 0 0,1 0 0 0 0,-2-1 0 0 0,1 0 0 0 0,-17 17 0 0 0,22-25 154 0 0,-5-9 353 0 0,5 3-567 0 0,0-1 0 0 0,0 1 0 0 0,1 0 1 0 0,0 0-1 0 0,0-1 0 0 0,0 1 0 0 0,1 0 0 0 0,1-8 0 0 0,1-2-7 0 0,10-56-53 0 0,3 0 0 0 0,39-103 0 0 0,-36 118 33 0 0,10-26 109 0 0,3 2 0 0 0,4 1 1 0 0,4 2-1 0 0,3 2 0 0 0,73-99 0 0 0,-93 144-170 0 0,1 2 0 0 0,1 1 0 0 0,2 1 0 0 0,0 1 0 0 0,2 1-1 0 0,0 1 1 0 0,2 2 0 0 0,50-26 0 0 0,-34 28-2538 0 0,-43 18 1770 0 0,-1 1 1 0 0,1-1-1 0 0,-1 1 1 0 0,0 0-1 0 0,1 0 1 0 0,-1 0-1 0 0,6 0 1 0 0,-3 3-1694 0 0</inkml:trace>
  <inkml:trace contextRef="#ctx0" brushRef="#br0" timeOffset="65813.2">7065 16764 4321 0 0,'0'0'2495'0'0,"3"1"-453"0"0,2 2-2031 0 0,1-1-1 0 0,-1 1 1 0 0,0 0-1 0 0,0 1 1 0 0,0-1 0 0 0,0 1-1 0 0,0 0 1 0 0,-1 0-1 0 0,7 9 1 0 0,36 49-40 0 0,-33-40 55 0 0,-6-11-36 0 0,20 26 18 0 0,-2 2 0 0 0,-1 1-1 0 0,34 79 1 0 0,-17 16 65 0 0,-2-3 97 0 0,-33-118 47 0 0,0-12 524 0 0,-6-3-703 0 0,-1 0 0 0 0,1 0 0 0 0,-1 0 0 0 0,1 0 1 0 0,-1 0-1 0 0,1 1 0 0 0,-1-1 0 0 0,0 0 0 0 0,0 0 1 0 0,1 0-1 0 0,-1-1 0 0 0,0 1 0 0 0,0 0 1 0 0,0 0-1 0 0,0 0 0 0 0,0 0 0 0 0,0 0 0 0 0,0 0 1 0 0,0 0-1 0 0,-1-1 0 0 0,-6-41 142 0 0,-3 0 1 0 0,-1 1-1 0 0,-20-47 0 0 0,-19-74 83 0 0,46 147-267 0 0,2 1-1 0 0,0-1 1 0 0,1 0-1 0 0,0 0 1 0 0,1 0-1 0 0,1 1 0 0 0,1-1 1 0 0,0 0-1 0 0,1 0 1 0 0,0 1-1 0 0,2 0 1 0 0,0 0-1 0 0,0 0 1 0 0,12-21-1 0 0,-13 29-39 0 0,1 1-1 0 0,0 0 0 0 0,0 0 1 0 0,0 0-1 0 0,1 1 0 0 0,0 0 1 0 0,0 0-1 0 0,11-7 0 0 0,-3 4-819 0 0,1 0 0 0 0,0 2 0 0 0,17-7 0 0 0,-18 8-1530 0 0</inkml:trace>
  <inkml:trace contextRef="#ctx0" brushRef="#br0" timeOffset="67722.7">8644 16137 3833 0 0,'-13'0'1075'0'0,"-25"0"679"0"0,37 0-1724 0 0,0 0-1 0 0,0 0 1 0 0,0 0-1 0 0,0 0 1 0 0,0 0 0 0 0,0 0-1 0 0,0 1 1 0 0,0-1-1 0 0,0 0 1 0 0,0 1-1 0 0,0-1 1 0 0,0 1-1 0 0,0-1 1 0 0,0 1 0 0 0,1-1-1 0 0,-1 1 1 0 0,0 0-1 0 0,0-1 1 0 0,0 1-1 0 0,1 0 1 0 0,-1 0-1 0 0,0 0 1 0 0,1 0 0 0 0,-1-1-1 0 0,1 1 1 0 0,-2 2-1 0 0,3-2 81 0 0,0 0 0 0 0,0 0 0 0 0,0-1-1 0 0,1 1 1 0 0,-1 0 0 0 0,0-1 0 0 0,0 1 0 0 0,0-1-1 0 0,1 1 1 0 0,-1-1 0 0 0,0 0 0 0 0,0 0 0 0 0,1 1-1 0 0,1-1 1 0 0,4 0 26 0 0,-1 0-1 0 0,1-1 1 0 0,0 1-1 0 0,-1-2 1 0 0,1 1-1 0 0,8-3 1 0 0,4-1 81 0 0,352-58 988 0 0,-341 59-1145 0 0,89-8 18 0 0,-107 12-83 0 0,-1 0-1 0 0,0 1 1 0 0,0 0-1 0 0,0 0 1 0 0,0 1-1 0 0,0 1 1 0 0,0 0-1 0 0,14 6 0 0 0,-23-8 29 0 0,-1-1-1 0 0,1 1 0 0 0,-1 0 0 0 0,1 0 1 0 0,-1 0-1 0 0,1 0 0 0 0,-1 0 0 0 0,0 0 1 0 0,0 1-1 0 0,1-1 0 0 0,-1 0 0 0 0,0 1 1 0 0,0-1-1 0 0,0 0 0 0 0,0 1 0 0 0,0-1 1 0 0,-1 1-1 0 0,1 0 0 0 0,0-1 0 0 0,-1 1 0 0 0,1 0 1 0 0,0 2-1 0 0,-1-1 22 0 0,0 1 0 0 0,0-1 0 0 0,-1 0 0 0 0,1 1 0 0 0,-1-1 0 0 0,0 0 0 0 0,0 0 0 0 0,0 0 0 0 0,0 1 0 0 0,0-1 0 0 0,-2 3 0 0 0,-6 8 113 0 0,0 0 1 0 0,0 0 0 0 0,-21 20 0 0 0,29-33-156 0 0,-28 36 223 0 0,-47 76 1 0 0,39-54-210 0 0,-98 139 66 0 0,112-166-188 0 0,9-12 259 0 0,-16 29 1 0 0,27-43-297 0 0,0 1 1 0 0,0-1-1 0 0,1 1 1 0 0,-1 0-1 0 0,2 0 1 0 0,-1 0 0 0 0,1 0-1 0 0,-1 14 1 0 0,2-18-209 0 0,0-1 0 0 0,1 1 0 0 0,-1-1 0 0 0,1 1 0 0 0,0-1 0 0 0,0 0 0 0 0,0 1 0 0 0,0-1 0 0 0,0 0 0 0 0,2 3 0 0 0,1 0-1502 0 0</inkml:trace>
  <inkml:trace contextRef="#ctx0" brushRef="#br0" timeOffset="68973.25">9025 17109 1424 0 0,'-1'-1'146'0'0,"0"0"-1"0"0,0 1 1 0 0,0-1-1 0 0,1 0 0 0 0,-1 0 1 0 0,0 1-1 0 0,1-1 1 0 0,-1 0-1 0 0,1 0 1 0 0,-1 0-1 0 0,1 0 0 0 0,-1 0 1 0 0,1 0-1 0 0,-1 0 1 0 0,1 0-1 0 0,0 0 0 0 0,0 0 1 0 0,0 0-1 0 0,-1 0 1 0 0,1 0-1 0 0,0 0 1 0 0,0 0-1 0 0,1-1 0 0 0,-1 1 1 0 0,0 0-1 0 0,0 0 1 0 0,0 0-1 0 0,1 0 1 0 0,-1 0-1 0 0,0 0 0 0 0,1 0 1 0 0,-1 0-1 0 0,1 0 1 0 0,1-1-1 0 0,1-2 218 0 0,1 0 0 0 0,0 0 0 0 0,0 1 0 0 0,0-1 0 0 0,10-4 1 0 0,161-99 2786 0 0,-109 71-2991 0 0,3 3 1 0 0,74-25-1 0 0,50-28-34 0 0,-179 79-143 0 0,-1-1 39 0 0,-11 7-32 0 0,0-1 0 0 0,0 1 1 0 0,0 0-1 0 0,1 0 0 0 0,-1-1 0 0 0,0 2 0 0 0,0-1 0 0 0,1 0 0 0 0,-1 0 0 0 0,1 1 1 0 0,2-1-1 0 0,-5 1-96 0 0</inkml:trace>
  <inkml:trace contextRef="#ctx0" brushRef="#br0" timeOffset="70179.63">10209 15629 4409 0 0,'0'0'299'0'0,"10"-17"1508"0"0,35-44 126 0 0,-37 54-1842 0 0,0 0 0 0 0,0 0 0 0 0,1 1-1 0 0,0 0 1 0 0,1 1 0 0 0,-1 0 0 0 0,1 0-1 0 0,0 1 1 0 0,0 0 0 0 0,0 1 0 0 0,1 0-1 0 0,-1 0 1 0 0,16-1 0 0 0,-19 3-104 0 0,1 1 0 0 0,0 0-1 0 0,0 0 1 0 0,-1 1 0 0 0,1-1 0 0 0,0 2 0 0 0,-1-1 0 0 0,14 5-1 0 0,-17-4 3 0 0,1 0 0 0 0,0 0-1 0 0,-1 1 1 0 0,0 0-1 0 0,1-1 1 0 0,-1 2-1 0 0,0-1 1 0 0,-1 0-1 0 0,1 1 1 0 0,0-1-1 0 0,-1 1 1 0 0,0 0 0 0 0,0 0-1 0 0,3 5 1 0 0,-5-5-5 0 0,1-1 1 0 0,0 1 0 0 0,-1-1 0 0 0,0 1 0 0 0,1 0-1 0 0,-1 0 1 0 0,-1 0 0 0 0,1 0 0 0 0,-1-1 0 0 0,1 1-1 0 0,-1 0 1 0 0,0 0 0 0 0,-1 0 0 0 0,1 0-1 0 0,-1 0 1 0 0,0 0 0 0 0,-1 6 0 0 0,-3 3 29 0 0,-1-1 0 0 0,0 0 0 0 0,-13 21 0 0 0,-4 5 32 0 0,16-25-18 0 0,-1-1 0 0 0,0 1 0 0 0,-1-1 0 0 0,-1-1 0 0 0,-11 12 0 0 0,20-22-23 0 0,1 3-56 0 0,1-1 54 0 0,0 0 0 0 0,0 0 0 0 0,0 0 0 0 0,1 0 0 0 0,-1 0 0 0 0,1 0-1 0 0,-1 0 1 0 0,1 0 0 0 0,0 0 0 0 0,0-1 0 0 0,1 1 0 0 0,-1-1 0 0 0,0 1-1 0 0,1-1 1 0 0,-1 0 0 0 0,5 2 0 0 0,8 6-24 0 0,31 16 0 0 0,-12-9 77 0 0,-11-5-74 0 0,-14-8 22 0 0,0 1-1 0 0,-1 0 1 0 0,1 0 0 0 0,-1 1-1 0 0,11 9 1 0 0,-18-14-1 0 0,0 0 0 0 0,1 0 0 0 0,-1 1 0 0 0,0-1 0 0 0,0 1-1 0 0,0-1 1 0 0,-1 0 0 0 0,1 1 0 0 0,0 0 0 0 0,0-1 0 0 0,-1 1 0 0 0,1-1 0 0 0,-1 1-1 0 0,0 0 1 0 0,1 0 0 0 0,-1-1 0 0 0,0 1 0 0 0,0 0 0 0 0,0-1 0 0 0,0 1 0 0 0,0 0-1 0 0,0 0 1 0 0,-1-1 0 0 0,1 1 0 0 0,0 0 0 0 0,-1-1 0 0 0,0 1 0 0 0,1-1 0 0 0,-1 1-1 0 0,0-1 1 0 0,0 1 0 0 0,0-1 0 0 0,0 1 0 0 0,0-1 0 0 0,0 0 0 0 0,0 1 0 0 0,-2 1-1 0 0,-5 4 48 0 0,1 0-1 0 0,-1 0 1 0 0,-1-1 0 0 0,1 0-1 0 0,-1-1 1 0 0,-17 9-1 0 0,-60 21 197 0 0,83-34-229 0 0,-85 29 345 0 0,-73 30-209 0 0,137-46-256 0 0,24-14 45 0 0,0 0 0 0 0,-1 0 0 0 0,1 1-1 0 0,0-1 1 0 0,-1 0 0 0 0,1 0 0 0 0,0 0-1 0 0,0 1 1 0 0,-1-1 0 0 0,1 0-1 0 0,0 1 1 0 0,-1-1 0 0 0,1 0 0 0 0,0 0-1 0 0,0 1 1 0 0,0-1 0 0 0,-1 0 0 0 0,1 1-1 0 0,0-1 1 0 0,0 0 0 0 0,0 1-1 0 0,0-1 1 0 0,0 1 0 0 0,0-1 0 0 0,0 0-1 0 0,0 1 1 0 0,0-1 0 0 0,0 0 0 0 0,0 1-1 0 0,0-1 1 0 0,0 1 0 0 0,0-1-1 0 0,0 0 1 0 0,0 1 0 0 0,0-1 0 0 0,0 0-1 0 0,0 1 1 0 0,0-1 0 0 0,1 0 0 0 0,-1 1-1 0 0,0-1 1 0 0,0 0 0 0 0,0 1 0 0 0,1-1-1 0 0,-1 0 1 0 0,0 1 0 0 0,0-1-1 0 0,1 0 1 0 0,-1 0 0 0 0,0 0 0 0 0,1 1-1 0 0,-1-1 1 0 0,0 0 0 0 0,1 0 0 0 0,-1 0-1 0 0,0 0 1 0 0,1 1 0 0 0,-1-1-1 0 0,0 0 1 0 0,1 0 0 0 0,-1 0 0 0 0,1 0-1 0 0,0 0 1 0 0,7 2-2029 0 0</inkml:trace>
  <inkml:trace contextRef="#ctx0" brushRef="#br0" timeOffset="70571.48">11250 15461 9178 0 0,'-13'-5'272'0'0,"0"0"0"0"0,0 1 0 0 0,0 1 0 0 0,-1 0 0 0 0,-25-2 0 0 0,30 5-285 0 0,0 0-1 0 0,1 1 0 0 0,-1 0 0 0 0,0 1 0 0 0,1 0 0 0 0,-1 0 0 0 0,1 1 0 0 0,0-1 0 0 0,0 2 0 0 0,-12 6 0 0 0,5-1 14 0 0,0 0 0 0 0,1 1 1 0 0,0 1-1 0 0,-22 22 0 0 0,30-27-6 0 0,0 1 1 0 0,1-1-1 0 0,-1 1 0 0 0,2 0 0 0 0,-1 0 0 0 0,1 0 1 0 0,0 1-1 0 0,1-1 0 0 0,-1 1 0 0 0,1 0 1 0 0,-3 16-1 0 0,6-21 14 0 0,0-1 1 0 0,0 1-1 0 0,0-1 1 0 0,0 0-1 0 0,0 1 0 0 0,1-1 1 0 0,-1 1-1 0 0,1-1 1 0 0,0 0-1 0 0,0 0 0 0 0,0 1 1 0 0,0-1-1 0 0,0 0 1 0 0,0 0-1 0 0,0 0 0 0 0,1 0 1 0 0,-1 0-1 0 0,1 0 1 0 0,0 0-1 0 0,-1-1 0 0 0,1 1 1 0 0,0 0-1 0 0,0-1 1 0 0,0 0-1 0 0,0 1 1 0 0,0-1-1 0 0,0 0 0 0 0,0 0 1 0 0,1 0-1 0 0,-1 0 1 0 0,5 0-1 0 0,3 2 75 0 0,-1 0 0 0 0,1-1 0 0 0,0-1 0 0 0,0 1 1 0 0,1-2-1 0 0,13 0 0 0 0,14-2 246 0 0,66-13 1 0 0,-87 11-246 0 0,1 0 0 0 0,-1-2 0 0 0,0 0 0 0 0,-1 0 0 0 0,32-19 0 0 0,-45 23-51 0 0,1 0 0 0 0,-1 0 0 0 0,0-1 0 0 0,0 1 0 0 0,0-1 0 0 0,0 0 0 0 0,0 0 0 0 0,-1 0 0 0 0,1 0 1 0 0,-1 0-1 0 0,0-1 0 0 0,3-6 0 0 0,-4 9-20 0 0,-1-1 0 0 0,1 0 0 0 0,-1 0 0 0 0,0 0 0 0 0,0 0 1 0 0,0 1-1 0 0,0-1 0 0 0,0 0 0 0 0,-1 0 0 0 0,1 0 0 0 0,0 1 0 0 0,-1-1 1 0 0,1 0-1 0 0,-1 0 0 0 0,0 1 0 0 0,1-1 0 0 0,-1 0 0 0 0,0 1 0 0 0,0-1 1 0 0,0 1-1 0 0,0-1 0 0 0,-1 1 0 0 0,1 0 0 0 0,0-1 0 0 0,-1 1 0 0 0,1 0 0 0 0,0 0 1 0 0,-1 0-1 0 0,-2-2 0 0 0,-7-4-133 0 0,3 2-327 0 0,0-1 0 0 0,0 0-1 0 0,1 0 1 0 0,-8-10 0 0 0,13 15 351 0 0,1 0 0 0 0,0-1 0 0 0,0 1 1 0 0,0-1-1 0 0,0 1 0 0 0,0-1 0 0 0,0 0 0 0 0,0 1 0 0 0,1-1 0 0 0,-1 0 1 0 0,1 1-1 0 0,-1-1 0 0 0,1 0 0 0 0,0 0 0 0 0,-1 0 0 0 0,1 1 0 0 0,0-1 1 0 0,0 0-1 0 0,0 0 0 0 0,1 0 0 0 0,-1 1 0 0 0,0-1 0 0 0,1 0 0 0 0,-1 0 1 0 0,1 0-1 0 0,-1 1 0 0 0,1-1 0 0 0,1-2 0 0 0,5-6-2370 0 0</inkml:trace>
  <inkml:trace contextRef="#ctx0" brushRef="#br0" timeOffset="70961.87">11568 14749 3729 0 0,'-11'-177'1195'0'0,"-2"-14"2567"0"0,9 148-1775 0 0,5 43-1964 0 0,0 1-1 0 0,0-1 1 0 0,-1 1-1 0 0,1-1 1 0 0,0 0 0 0 0,-1 1-1 0 0,1-1 1 0 0,-1 1-1 0 0,1-1 1 0 0,0 1-1 0 0,-1 0 1 0 0,1-1 0 0 0,-1 1-1 0 0,0-1 1 0 0,1 1-1 0 0,0 1 1 0 0,76 251 513 0 0,-1-1-464 0 0,54 112 196 0 0,-97-252-60 0 0,24 151 0 0 0,-21 70-5724 0 0,-34-304 3972 0 0</inkml:trace>
  <inkml:trace contextRef="#ctx0" brushRef="#br0" timeOffset="71340.98">12398 15181 9162 0 0,'-5'-2'89'0'0,"-1"0"-1"0"0,0 1 1 0 0,0-1 0 0 0,0 1 0 0 0,0 1 0 0 0,0-1-1 0 0,0 1 1 0 0,0 0 0 0 0,-1 1 0 0 0,1-1-1 0 0,0 1 1 0 0,0 0 0 0 0,0 1 0 0 0,1-1-1 0 0,-10 5 1 0 0,-6 3-273 0 0,0 2 1 0 0,-36 24-1 0 0,-4 2 280 0 0,-2 0 85 0 0,57-33-123 0 0,0 0-1 0 0,1 0 0 0 0,-1 1 1 0 0,1 0-1 0 0,0 1 1 0 0,0-1-1 0 0,0 1 1 0 0,-3 6-1 0 0,7-10-32 0 0,1 0 1 0 0,-1-1-1 0 0,1 1 0 0 0,-1 0 1 0 0,1 0-1 0 0,0 0 1 0 0,0 0-1 0 0,0 1 0 0 0,0-1 1 0 0,0 0-1 0 0,0 0 0 0 0,0 0 1 0 0,1 0-1 0 0,-1 0 1 0 0,1-1-1 0 0,0 1 0 0 0,-1 0 1 0 0,1 0-1 0 0,0 0 0 0 0,0 0 1 0 0,0-1-1 0 0,0 1 0 0 0,0 0 1 0 0,1-1-1 0 0,-1 1 1 0 0,1-1-1 0 0,-1 1 0 0 0,3 1 1 0 0,4 5 73 0 0,1-1 1 0 0,0-1-1 0 0,18 11 1 0 0,4 0-18 0 0,1-3 0 0 0,0 0 1 0 0,1-2-1 0 0,40 9 0 0 0,143 21 162 0 0,-123-26-205 0 0,101 16 95 0 0,39 7-132 0 0,-203-34-69 0 0,28 7-1129 0 0,-53-10 410 0 0,1 0 1 0 0,-1 0-1 0 0,0 1 0 0 0,9 5 1 0 0,-6-3-1876 0 0</inkml:trace>
  <inkml:trace contextRef="#ctx0" brushRef="#br0" timeOffset="82444.64">9618 17777 4497 0 0,'-9'-7'1346'0'0,"4"4"-883"0"0,1 0 0 0 0,0-1 0 0 0,0 0 0 0 0,0 1 0 0 0,-6-10 0 0 0,9 13-429 0 0,1-1 0 0 0,0 0 0 0 0,-1 0-1 0 0,1 0 1 0 0,0 0 0 0 0,-1 0 0 0 0,1 1 0 0 0,0-1 0 0 0,0 0-1 0 0,0 0 1 0 0,0 0 0 0 0,-1 0 0 0 0,2 0 0 0 0,-1 0 0 0 0,0 0 0 0 0,0 0-1 0 0,0 0 1 0 0,0 0 0 0 0,0 0 0 0 0,1 0 0 0 0,-1 1 0 0 0,0-1 0 0 0,1 0-1 0 0,-1 0 1 0 0,1 0 0 0 0,-1 0 0 0 0,1 1 0 0 0,-1-1 0 0 0,1 0-1 0 0,0 1 1 0 0,-1-1 0 0 0,1 0 0 0 0,0 1 0 0 0,0-1 0 0 0,-1 1 0 0 0,1-1-1 0 0,0 1 1 0 0,0-1 0 0 0,0 1 0 0 0,1-1 0 0 0,38-23 779 0 0,74-33 1 0 0,-56 35-655 0 0,1 2 1 0 0,1 3 0 0 0,0 3-1 0 0,1 2 1 0 0,1 3 0 0 0,107-2-1 0 0,-150 11-134 0 0,0 2 0 0 0,0 0 0 0 0,0 1 0 0 0,-1 1 0 0 0,1 1 0 0 0,20 8 0 0 0,-37-13-7 0 0,1 1 0 0 0,-1 0 0 0 0,0 0 0 0 0,1 0 0 0 0,-1 0 0 0 0,0 0 0 0 0,0 1 0 0 0,0-1 0 0 0,0 1 0 0 0,0-1 0 0 0,0 1 0 0 0,0 0 0 0 0,-1 0 0 0 0,1 0 0 0 0,-1 0 0 0 0,1 0 0 0 0,-1 0 0 0 0,1 0 0 0 0,-1 0 0 0 0,0 1 0 0 0,0-1 0 0 0,0 0 0 0 0,-1 1 0 0 0,1-1 0 0 0,-1 1 1 0 0,1-1-1 0 0,-1 1 0 0 0,0-1 0 0 0,0 1 0 0 0,0-1 0 0 0,0 1 0 0 0,0-1 0 0 0,0 1 0 0 0,-1-1 0 0 0,1 0 0 0 0,-1 1 0 0 0,0-1 0 0 0,1 1 0 0 0,-1-1 0 0 0,-1 0 0 0 0,1 0 0 0 0,0 1 0 0 0,0-1 0 0 0,-1 0 0 0 0,1 0 0 0 0,-1 0 0 0 0,0 0 0 0 0,1-1 0 0 0,-1 1 0 0 0,0 0 0 0 0,0-1 0 0 0,-3 2 0 0 0,-17 16 34 0 0,0 2 0 0 0,-29 35-1 0 0,26-28 9 0 0,-27 24 0 0 0,-163 110 42 0 0,123-107-4 0 0,75-45-46 0 0,-7 5-15 0 0,-22 10-34 0 0,44-24-2 0 0,0 0 1 0 0,0 0-1 0 0,0 0 0 0 0,0 1 1 0 0,1-1-1 0 0,-1 1 1 0 0,0-1-1 0 0,1 1 1 0 0,-1-1-1 0 0,1 1 1 0 0,-1 0-1 0 0,-1 3 0 0 0,3-4-31 0 0,3 6-526 0 0,0-3 205 0 0,0 0 0 0 0,1 0 0 0 0,-1-1 0 0 0,1 0-1 0 0,-1 1 1 0 0,1-1 0 0 0,0-1 0 0 0,1 1 0 0 0,-1 0 0 0 0,0-1 0 0 0,1 0 0 0 0,-1 0 0 0 0,9 2 0 0 0,0 0-1400 0 0,1 1-328 0 0</inkml:trace>
  <inkml:trace contextRef="#ctx0" brushRef="#br0" timeOffset="82923.35">10107 18581 10162 0 0,'-67'-16'402'0'0,"42"12"-177"0"0,-34-13-1 0 0,59 17-182 0 0,-1 0 0 0 0,1 0 0 0 0,-1 0 0 0 0,0-1 0 0 0,1 1 1 0 0,-1 0-1 0 0,1 0 0 0 0,-1-1 0 0 0,1 1 0 0 0,-1 0 0 0 0,1-1 0 0 0,-1 1 0 0 0,1-1 0 0 0,-1 1 0 0 0,1-1 1 0 0,0 1-1 0 0,-1-1 0 0 0,1 1 0 0 0,0-1 0 0 0,-1 1 0 0 0,1-1 0 0 0,0 1 0 0 0,0-1 0 0 0,-1 0 0 0 0,1 1 0 0 0,0-1 1 0 0,0-1-1 0 0,0 1-2 0 0,0 0 1 0 0,0-1-1 0 0,1 1 0 0 0,-1 0 1 0 0,1-1-1 0 0,-1 1 1 0 0,1 0-1 0 0,-1 0 1 0 0,1-1-1 0 0,0 1 1 0 0,-1 0-1 0 0,2-1 0 0 0,26-26 178 0 0,7 2-62 0 0,0 2 0 0 0,62-32 0 0 0,83-27-145 0 0,-106 50-46 0 0,165-60 109 0 0,-45 19-267 0 0,-130 51-1033 0 0,1 6-3537 0 0,-52 15 2989 0 0</inkml:trace>
  <inkml:trace contextRef="#ctx0" brushRef="#br0" timeOffset="84859.52">11158 17201 2721 0 0,'0'-2'198'0'0,"0"1"-1"0"0,0 0 1 0 0,0-1 0 0 0,0 1 0 0 0,-1 0 0 0 0,1-1 0 0 0,-1 1 0 0 0,1 0 0 0 0,-1-1 0 0 0,1 1 0 0 0,-1 0 0 0 0,-1-2 0 0 0,-8-21 1660 0 0,3-2-1646 0 0,5 19-44 0 0,6-3 791 0 0,-1 4-866 0 0,0 1-1 0 0,1-1 1 0 0,0 1-1 0 0,0 0 0 0 0,1 0 1 0 0,-1 0-1 0 0,1 0 1 0 0,0 1-1 0 0,0 0 1 0 0,1 0-1 0 0,9-5 1 0 0,-5 4-42 0 0,1 0-1 0 0,0 1 1 0 0,0 0 0 0 0,1 0 0 0 0,-1 2 0 0 0,1-1 0 0 0,-1 1 0 0 0,1 1-1 0 0,0 0 1 0 0,0 1 0 0 0,14 1 0 0 0,-20 0-60 0 0,0 0 0 0 0,0 0 0 0 0,-1 1 0 0 0,1-1 0 0 0,0 1 0 0 0,-1 1 0 0 0,1-1 1 0 0,-1 1-1 0 0,0 0 0 0 0,0 0 0 0 0,0 0 0 0 0,0 1 0 0 0,-1 0 0 0 0,1 0 0 0 0,-1 0 0 0 0,0 0 0 0 0,0 1 0 0 0,-1 0 0 0 0,1-1 0 0 0,-1 1 0 0 0,0 1 0 0 0,0-1 0 0 0,-1 0 0 0 0,3 7 0 0 0,-2-3 1 0 0,0 0 0 0 0,-1 0-1 0 0,0 0 1 0 0,-1 1-1 0 0,0-1 1 0 0,-1 0-1 0 0,1 1 1 0 0,-2-1-1 0 0,1 0 1 0 0,-1 1-1 0 0,-4 11 1 0 0,4-14 38 0 0,-1 0 0 0 0,0 0 0 0 0,-1 0 0 0 0,0-1 0 0 0,0 1 0 0 0,0-1 0 0 0,-1 0 1 0 0,0 0-1 0 0,0 0 0 0 0,0 0 0 0 0,-1-1 0 0 0,0 0 0 0 0,0 0 0 0 0,0 0 0 0 0,-10 6 1 0 0,-5-7 114 0 0,20-3-113 0 0,-1-1 1 0 0,1 0-1 0 0,-1 0 0 0 0,0 0 0 0 0,1 0 0 0 0,-1 0 0 0 0,0 1 0 0 0,1-1 0 0 0,-1 0 0 0 0,0 0 0 0 0,1-1 0 0 0,-1 1 0 0 0,1 0 0 0 0,-1 0 0 0 0,0 0 0 0 0,1 0 0 0 0,-1 0 0 0 0,1-1 0 0 0,-1 1 0 0 0,0 0 0 0 0,1-1 0 0 0,-1 1 0 0 0,1 0 0 0 0,-1-1 0 0 0,1 1 0 0 0,-1-1 0 0 0,1-1-29 0 0,0 1-1 0 0,1-1 0 0 0,-1 1 0 0 0,0-1 0 0 0,1 1 0 0 0,0 0 0 0 0,-1-1 0 0 0,1 1 0 0 0,0 0 0 0 0,0 0 0 0 0,0 0 1 0 0,0-1-1 0 0,0 1 0 0 0,0 0 0 0 0,0 0 0 0 0,0 0 0 0 0,0 0 0 0 0,0 1 0 0 0,1-1 0 0 0,-1 0 0 0 0,0 0 0 0 0,0 1 1 0 0,1-1-1 0 0,2 0 0 0 0,35-9-89 0 0,-24 7 73 0 0,0 1 1 0 0,0 0-1 0 0,0 1 1 0 0,0 1-1 0 0,0 1 1 0 0,0 0-1 0 0,0 1 1 0 0,0 0-1 0 0,0 1 1 0 0,-1 1-1 0 0,1 0 1 0 0,-1 1-1 0 0,0 1 1 0 0,26 14-1 0 0,-35-17 12 0 0,3 2 6 0 0,0 1 1 0 0,0-1-1 0 0,0 1 0 0 0,10 11 1 0 0,-16-15 0 0 0,0 1 1 0 0,-1-1-1 0 0,1 0 0 0 0,0 1 1 0 0,-1-1-1 0 0,0 1 1 0 0,0-1-1 0 0,0 1 0 0 0,0 0 1 0 0,0-1-1 0 0,0 1 1 0 0,-1 0-1 0 0,1 0 1 0 0,-1 0-1 0 0,0 0 0 0 0,1-1 1 0 0,-2 1-1 0 0,1 0 1 0 0,0 0-1 0 0,-1 4 0 0 0,-1-1 23 0 0,-1 1 0 0 0,1 0 0 0 0,-2-1-1 0 0,1 0 1 0 0,0 0 0 0 0,-1 0-1 0 0,0 0 1 0 0,-1 0 0 0 0,1-1 0 0 0,-1 0-1 0 0,0 0 1 0 0,0 0 0 0 0,-1 0-1 0 0,1-1 1 0 0,-1 0 0 0 0,-11 6-1 0 0,-3 1 39 0 0,0-1 0 0 0,-1-1-1 0 0,0-1 1 0 0,-23 5-1 0 0,-2-3-164 0 0,-86 8-1 0 0,55-9-4566 0 0,68-8 2819 0 0</inkml:trace>
  <inkml:trace contextRef="#ctx0" brushRef="#br0" timeOffset="87811.12">13438 13937 3609 0 0,'-2'-26'3762'0'0,"2"12"-3158"0"0,-1 1 0 0 0,-1 0 0 0 0,0 0-1 0 0,-4-13 1 0 0,4 22-624 0 0,1 1 0 0 0,0-1 0 0 0,-1 1-1 0 0,0 0 1 0 0,0 0 0 0 0,0 0-1 0 0,0 0 1 0 0,0 0 0 0 0,0 0-1 0 0,-1 0 1 0 0,0 1 0 0 0,1-1 0 0 0,-1 1-1 0 0,0-1 1 0 0,0 1 0 0 0,0 0-1 0 0,-1 1 1 0 0,-6-4 0 0 0,-18-4-113 0 0,0 1 1 0 0,-57-8 0 0 0,37 8 61 0 0,-22-2-29 0 0,-98-3 0 0 0,-72 14 177 0 0,220-1-76 0 0,-541 46 270 0 0,518-42-223 0 0,-270 40 434 0 0,-377 103-1 0 0,-284 151-48 0 0,613-174-466 0 0,-664 235 101 0 0,855-297-52 0 0,-835 323 27 0 0,380-113-10 0 0,19 32-80 0 0,21 35 169 0 0,-278 220-31 0 0,718-462-100 0 0,-727 525-8 0 0,335-186 94 0 0,124-46 274 0 0,378-356-329 0 0,-39 43 142 0 0,-103 140-1 0 0,-36 104 76 0 0,146-205-206 0 0,5 3 1 0 0,6 2-1 0 0,5 3 0 0 0,5 1 0 0 0,6 3 0 0 0,5 1 1 0 0,-30 228-1 0 0,57-279-16 0 0,3 0 1 0 0,3 1-1 0 0,4-1 0 0 0,3 0 1 0 0,28 138-1 0 0,-21-162 30 0 0,4 0 0 0 0,1 0 0 0 0,3-2-1 0 0,2 0 1 0 0,3-2 0 0 0,1 0 0 0 0,3-2-1 0 0,64 83 1 0 0,-46-79 10 0 0,1-2-1 0 0,3-2 1 0 0,2-2 0 0 0,1-3-1 0 0,3-2 1 0 0,108 59-1 0 0,-57-46 65 0 0,2-5 0 0 0,2-4 0 0 0,128 32 0 0 0,-83-39-23 0 0,1-7-1 0 0,2-6 1 0 0,309 6-1 0 0,486-68 39 0 0,-815 28-136 0 0,1711-195 313 0 0,-964 2-58 0 0,636-281 36 0 0,-841 196-107 0 0,-13-30-15 0 0,-8-37 2 0 0,-432 227-111 0 0,747-460 121 0 0,-144-11 166 0 0,-564 378-353 0 0,-9-12-1 0 0,251-291 1 0 0,-266 223 53 0 0,-125 149-34 0 0,241-379-37 0 0,-275 394 28 0 0,-32 44-45 0 0,-4-1-1 0 0,-4-3 1 0 0,-4-1-1 0 0,-5-3 0 0 0,39-167 1 0 0,-54 167-75 0 0,-4-1 0 0 0,-4 0 0 0 0,-1-181 1 0 0,-14 215 57 0 0,-4 0 1 0 0,-2 1 0 0 0,-4-1-1 0 0,-2 2 1 0 0,-3 0 0 0 0,-44-109 0 0 0,27 100-56 0 0,-3 1 1 0 0,-3 3 0 0 0,-64-87-1 0 0,16 33-19 0 0,38 50 147 0 0,-88-98 0 0 0,105 138-42 0 0,-2 2 1 0 0,-1 1 0 0 0,-43-27 0 0 0,-128-66-166 0 0,157 96 123 0 0,3 0-14 0 0,-2 3 1 0 0,0 1 0 0 0,-55-17 0 0 0,-15 6-25 0 0,-2 6 0 0 0,-1 4 1 0 0,-1 6-1 0 0,-184-5 0 0 0,163 25-89 0 0,-223 32-1 0 0,-136 65-115 0 0,86 24 297 0 0,203-55-26 0 0,-291 86-2971 0 0,364-109 727 0 0</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1:08.292"/>
    </inkml:context>
    <inkml:brush xml:id="br0">
      <inkml:brushProperty name="width" value="0.035" units="cm"/>
      <inkml:brushProperty name="height" value="0.035" units="cm"/>
    </inkml:brush>
  </inkml:definitions>
  <inkml:trace contextRef="#ctx0" brushRef="#br0">3431 2168 2304 0 0,'15'-7'620'0'0,"-1"1"0"0"0,1 0 0 0 0,0 1 0 0 0,1 1 0 0 0,25-4 0 0 0,-28 5-313 0 0,-12 3-239 0 0,-1-1 0 0 0,1 1-1 0 0,-1 0 1 0 0,1-1 0 0 0,-1 1-1 0 0,1 0 1 0 0,-1 0 0 0 0,1-1 0 0 0,-1 1-1 0 0,1 0 1 0 0,0 0 0 0 0,-1 0-1 0 0,1 0 1 0 0,-1 0 0 0 0,1 0-1 0 0,-1 0 1 0 0,1 0 0 0 0,0 0-1 0 0,-1 0 1 0 0,1 0 0 0 0,-1 0 0 0 0,1 0-1 0 0,-1 1 1 0 0,1-1 0 0 0,-1 0-1 0 0,1 0 1 0 0,-1 1 0 0 0,1-1-1 0 0,-1 0 1 0 0,1 0 0 0 0,-1 1-1 0 0,1-1 1 0 0,-1 1 0 0 0,0-1 0 0 0,1 0-1 0 0,-1 1 1 0 0,1-1 0 0 0,-1 1-1 0 0,0-1 1 0 0,0 1 0 0 0,1-1-1 0 0,-1 1 1 0 0,0-1 0 0 0,0 1 0 0 0,0-1-1 0 0,1 1 1 0 0,-1 0 0 0 0,0-1-1 0 0,0 1 1 0 0,0-1 0 0 0,0 1-1 0 0,0-1 1 0 0,0 1 0 0 0,0 0-1 0 0,0 0 1 0 0,85 834 1534 0 0,-52-134-948 0 0,3 49 23 0 0,0-369-396 0 0,117 523 1 0 0,-121-756-275 0 0,149 721 511 0 0,-38 5 217 0 0,-102-453-547 0 0,-37-299-194 0 0,5 69 51 0 0,-5-165-232 0 0,13 48 0 0 0,-17-73 130 0 0,0 0-1 0 0,0 0 1 0 0,1 0 0 0 0,-1 0-1 0 0,0 1 1 0 0,1-1-1 0 0,-1 0 1 0 0,1-1-1 0 0,-1 1 1 0 0,1 0 0 0 0,0 0-1 0 0,-1 0 1 0 0,1 0-1 0 0,0 0 1 0 0,0 0 0 0 0,0-1-1 0 0,-1 1 1 0 0,1 0-1 0 0,0-1 1 0 0,0 1 0 0 0,0-1-1 0 0,0 1 1 0 0,0-1-1 0 0,0 1 1 0 0,0-1 0 0 0,0 0-1 0 0,0 1 1 0 0,0-1-1 0 0,1 0 1 0 0,-1 0 0 0 0,0 0-1 0 0,0 0 1 0 0,0 0-1 0 0,0 0 1 0 0,0 0 0 0 0,0 0-1 0 0,2-1 1 0 0,-1 1-138 0 0,1-1 0 0 0,0-1 0 0 0,0 1 0 0 0,0 0 1 0 0,-1-1-1 0 0,1 1 0 0 0,0-1 0 0 0,-1 0 0 0 0,0 0 0 0 0,1 0 0 0 0,-1 0 1 0 0,3-4-1 0 0,15-19-1828 0 0</inkml:trace>
  <inkml:trace contextRef="#ctx0" brushRef="#br0" timeOffset="842.48">7437 1056 6801 0 0,'10'23'-5'0'0,"-1"0"-1"0"0,-1 0 0 0 0,-1 1 0 0 0,6 37 0 0 0,7 109-108 0 0,-16-127 137 0 0,42 670 327 0 0,-46-703-347 0 0,22 718 295 0 0,-1-42 137 0 0,44-193 769 0 0,39-5-178 0 0,-77-368-913 0 0,243 1529 518 0 0,-139-668 41 0 0,-93-810-459 0 0,-37-168-227 0 0,0 0 0 0 0,0 0 0 0 0,0 0-1 0 0,1 0 1 0 0,-1 0 0 0 0,1 0-1 0 0,-1 0 1 0 0,1 0 0 0 0,0-1 0 0 0,0 1-1 0 0,0-1 1 0 0,1 0 0 0 0,2 3-1 0 0,-3-4-346 0 0,8-16-2296 0 0,-9 12 2466 0 0,0 0 0 0 0,-1 1 0 0 0,0-1-1 0 0,0 0 1 0 0,1 0 0 0 0,-1 1 0 0 0,-1-1-1 0 0,1 0 1 0 0,-1-5 0 0 0,-1-4-532 0 0,0-22-1449 0 0</inkml:trace>
  <inkml:trace contextRef="#ctx0" brushRef="#br0" timeOffset="1630.05">3464 1614 7986 0 0,'-5'-10'-200'0'0,"0"1"-1"0"0,0-1 1 0 0,1 0 0 0 0,0-1 0 0 0,-3-15 0 0 0,7 22 163 0 0,-1-1 1 0 0,1 1-1 0 0,0 0 1 0 0,0-1-1 0 0,0 1 0 0 0,1-1 1 0 0,-1 1-1 0 0,1 0 0 0 0,0 0 1 0 0,1-1-1 0 0,-1 1 1 0 0,1 0-1 0 0,-1 0 0 0 0,1 0 1 0 0,0 0-1 0 0,5-5 1 0 0,28-38 1119 0 0,-23 62-373 0 0,-8-8-601 0 0,-1 1 0 0 0,0 1-1 0 0,0-1 1 0 0,-1 0 0 0 0,0 1 0 0 0,-1-1-1 0 0,1 16 1 0 0,1 2 32 0 0,123 625 1084 0 0,-18-133-462 0 0,-90-429-657 0 0,32 145 361 0 0,29 158-6 0 0,54 594 778 0 0,0 3-297 0 0,68 140-317 0 0,-84-515-410 0 0,-93-492-220 0 0,35 173 140 0 0,25-7-532 0 0,-81-281 286 0 0,5 16-736 0 0,18 34 1 0 0,-23-52 402 0 0,0 0-1 0 0,0 0 1 0 0,0 0 0 0 0,1-1 0 0 0,0 1 0 0 0,0-1-1 0 0,0 1 1 0 0,0-2 0 0 0,1 1 0 0 0,-1 0 0 0 0,1-1-1 0 0,7 4 1 0 0,7 0-2247 0 0</inkml:trace>
  <inkml:trace contextRef="#ctx0" brushRef="#br0" timeOffset="2417.32">8218 7098 928 0 0,'-5'1'-337'0'0,"4"-1"586"0"0,-1 0 1 0 0,1 0-1 0 0,-1 1 1 0 0,1-1-1 0 0,-1 0 1 0 0,1 1-1 0 0,0-1 1 0 0,-1 1-1 0 0,1-1 1 0 0,-1 1-1 0 0,1 0 0 0 0,0 0 1 0 0,0 0-1 0 0,-1-1 1 0 0,1 1-1 0 0,0 0 1 0 0,0 0-1 0 0,0 1 1 0 0,0-1-1 0 0,0 0 1 0 0,0 0-1 0 0,1 0 1 0 0,-1 1-1 0 0,0-1 1 0 0,1 0-1 0 0,-1 1 1 0 0,1-1-1 0 0,-2 3 1 0 0,0 4-116 0 0,0 0 0 0 0,0 1 0 0 0,0-1 0 0 0,1 1 0 0 0,0-1 1 0 0,1 1-1 0 0,0-1 0 0 0,0 1 0 0 0,2 13 0 0 0,20 69 514 0 0,3-1-1 0 0,47 108 1 0 0,13 40-145 0 0,7 78-284 0 0,20 166 0 0 0,-102-429-256 0 0,-3-4-48 0 0,4 0-1 0 0,23 72 0 0 0,-33-118-119 0 0,0 0-1 0 0,0 0 1 0 0,1-1-1 0 0,-1 1 1 0 0,0-1-1 0 0,1 1 1 0 0,0-1-1 0 0,-1 0 1 0 0,1 1-1 0 0,0-1 1 0 0,0 0 0 0 0,0 0-1 0 0,3 2 1 0 0,3-2-2283 0 0</inkml:trace>
  <inkml:trace contextRef="#ctx0" brushRef="#br0" timeOffset="3261.52">11501 1358 3265 0 0,'-78'-333'518'0'0,"55"240"-534"0"0,15 63 4 0 0,0-1-1 0 0,-6-59 1 0 0,12 59-36 0 0,-2-20 286 0 0,5-85-1 0 0,0 132-124 0 0,5-40 1441 0 0,-6 41-1438 0 0,1 0 1 0 0,0 0-1 0 0,0-1 0 0 0,0 1 1 0 0,1 0-1 0 0,-1 0 1 0 0,1 0-1 0 0,0 0 0 0 0,-1 0 1 0 0,4-3-1 0 0,-4 6-113 0 0,-1 0 0 0 0,0 0 0 0 0,0-1 1 0 0,0 1-1 0 0,0 0 0 0 0,1 0 0 0 0,-1 0 0 0 0,0 0 0 0 0,0-1 0 0 0,1 1 0 0 0,-1 0 0 0 0,0 0 0 0 0,0 0 0 0 0,1 0 1 0 0,-1 0-1 0 0,0 0 0 0 0,0 0 0 0 0,1 0 0 0 0,-1 0 0 0 0,0 0 0 0 0,0 0 0 0 0,1 0 0 0 0,-1 0 0 0 0,0 0 0 0 0,0 0 1 0 0,1 0-1 0 0,-1 0 0 0 0,0 0 0 0 0,1 0 0 0 0,-1 0 0 0 0,0 0 0 0 0,0 0 0 0 0,0 1 0 0 0,1-1 0 0 0,-1 0 0 0 0,0 0 1 0 0,0 0-1 0 0,1 0 0 0 0,-1 1 0 0 0,0-1 0 0 0,0 0 0 0 0,0 0 0 0 0,1 1 0 0 0,6 16-52 0 0,1 20-23 0 0,5 92 237 0 0,-6 219 1 0 0,-8-180-194 0 0,-6 372 343 0 0,1 20-238 0 0,6-254 2 0 0,15 410 318 0 0,47-137 262 0 0,23-1-373 0 0,46 403 382 0 0,-56 161 757 0 0,-43-552-546 0 0,-31-582-869 0 0,34 413 462 0 0,-22-321-333 0 0,4-1-1 0 0,37 113 0 0 0,36 21 22 0 0,-49-135-82 0 0,-3-16-150 0 0,-24-55-1084 0 0,-1 1-1 0 0,14 45 1 0 0,-25-59-155 0 0,-2 0-530 0 0</inkml:trace>
  <inkml:trace contextRef="#ctx0" brushRef="#br0" timeOffset="3891.2">4521 7699 6825 0 0,'0'-1'29'0'0,"-1"1"-1"0"0,0-1 1 0 0,0 1-1 0 0,0 0 0 0 0,0 0 1 0 0,1-1-1 0 0,-1 1 0 0 0,0 0 1 0 0,0 0-1 0 0,0 0 0 0 0,0 0 1 0 0,0 0-1 0 0,0 0 1 0 0,0 0-1 0 0,1 0 0 0 0,-1 1 1 0 0,0-1-1 0 0,0 0 0 0 0,0 0 1 0 0,0 1-1 0 0,0-1 1 0 0,1 0-1 0 0,-1 1 0 0 0,0-1 1 0 0,0 1-1 0 0,1-1 0 0 0,-1 1 1 0 0,0 0-1 0 0,1-1 0 0 0,-1 1 1 0 0,0 0-1 0 0,1-1 1 0 0,-1 1-1 0 0,1 0 0 0 0,-1 0 1 0 0,1-1-1 0 0,0 1 0 0 0,-1 0 1 0 0,1 2-1 0 0,-1 1-59 0 0,1 0 0 0 0,-1 1 0 0 0,1-1 0 0 0,1 1 0 0 0,-1-1 0 0 0,1 1 0 0 0,1 4 0 0 0,22 120-4 0 0,103 460-112 0 0,-126-584 99 0 0,1 4-215 0 0,1 0 0 0 0,0-1-1 0 0,0 1 1 0 0,1-1 0 0 0,4 9 0 0 0,-3-11-1079 0 0</inkml:trace>
  <inkml:trace contextRef="#ctx0" brushRef="#br0" timeOffset="4528.21">1 4164 12707 0 0,'1'-3'-40'0'0,"0"0"-1"0"0,1 0 1 0 0,-1 1 0 0 0,1-1 0 0 0,-1 1 0 0 0,1 0 0 0 0,0-1 0 0 0,0 1 0 0 0,0 0-1 0 0,0 0 1 0 0,1 0 0 0 0,-1 0 0 0 0,0 1 0 0 0,1-1 0 0 0,-1 1 0 0 0,1-1 0 0 0,0 1 0 0 0,-1 0-1 0 0,7-2 1 0 0,4 0-53 0 0,1 0 1 0 0,0 0-1 0 0,14 0 0 0 0,-9 1 53 0 0,472-50-273 0 0,-70 9 434 0 0,1126-173-17 0 0,-1086 147 17 0 0,1942-286 418 0 0,575-20-352 0 0,-2700 345-162 0 0,1189-125 74 0 0,-3 31-18 0 0,2894-33 298 0 0,-4344 157-412 0 0,936 4 435 0 0,-3 42-4706 0 0,-899-42 1524 0 0</inkml:trace>
  <inkml:trace contextRef="#ctx0" brushRef="#br0" timeOffset="7949.51">243 3434 3481 0 0,'-5'-5'4262'0'0,"-2"-1"-1992"0"0,6 4-2302 0 0,0 1 1 0 0,0-1-1 0 0,0 1 0 0 0,1-1 1 0 0,-1 0-1 0 0,0 1 0 0 0,1-1 1 0 0,-1 0-1 0 0,1 1 0 0 0,-1-5 1 0 0,-62-311 1388 0 0,51 262-1197 0 0,-47-256 434 0 0,1-52-421 0 0,38 243 182 0 0,20 118-342 0 0,0 2-47 0 0,0 0 29 0 0,0 0 0 0 0,0-1 0 0 0,0 1-1 0 0,1 0 1 0 0,-1 0 0 0 0,0 0 0 0 0,0 0 0 0 0,0-1 0 0 0,0 1 0 0 0,1 0 0 0 0,-1 0 0 0 0,0 0-1 0 0,0 0 1 0 0,0 0 0 0 0,1 0 0 0 0,-1-1 0 0 0,0 1 0 0 0,0 0 0 0 0,0 0 0 0 0,1 0 0 0 0,-1 0 0 0 0,0 0-1 0 0,0 0 1 0 0,1 0 0 0 0,-1 0 0 0 0,0 0 0 0 0,0 0 0 0 0,0 0 0 0 0,1 0 0 0 0,-1 0 0 0 0,0 0-1 0 0,0 0 1 0 0,1 0 0 0 0,-1 1 0 0 0,0-1 0 0 0,0 0 0 0 0,0 0 0 0 0,1 0 0 0 0,-1 0 0 0 0,21 29 11 0 0,23 40 0 0 0,-15-21-40 0 0,116 216-64 0 0,-24 12 69 0 0,-20-46 107 0 0,-39-81 31 0 0,-38-86 33 0 0,3-1 1 0 0,60 102-1 0 0,-84-160-121 0 0,28 37 71 0 0,-30-40-53 0 0,0 1 0 0 0,1-1-1 0 0,-1 0 1 0 0,0 1-1 0 0,0-1 1 0 0,1 0 0 0 0,-1 0-1 0 0,1 0 1 0 0,-1 0 0 0 0,1 0-1 0 0,-1-1 1 0 0,1 1-1 0 0,0 0 1 0 0,-1-1 0 0 0,1 1-1 0 0,0-1 1 0 0,0 1 0 0 0,-1-1-1 0 0,1 0 1 0 0,0 0-1 0 0,0 0 1 0 0,-1 0 0 0 0,5 0-1 0 0,-5-1 4 0 0,0 0-1 0 0,-1 1 0 0 0,1-1 1 0 0,0 0-1 0 0,0 0 0 0 0,0 0 1 0 0,0 1-1 0 0,-1-1 0 0 0,1 0 1 0 0,-1 0-1 0 0,1 0 0 0 0,0 0 1 0 0,-1 0-1 0 0,0 0 0 0 0,1-1 1 0 0,-1 1-1 0 0,1 0 0 0 0,-1-2 1 0 0,4-25 266 0 0,-3 21-243 0 0,3-41 160 0 0,-2-1 1 0 0,-9-96-1 0 0,-29-99-127 0 0,24 170-8 0 0,-29-227-56 0 0,37 273-52 0 0,-47-252-171 0 0,36 188-224 0 0,14 91 293 0 0,3 1-159 0 0,0 0 153 0 0,0 0 0 0 0,0 0-1 0 0,0 0 1 0 0,-1 0 0 0 0,1 1 0 0 0,0-1-1 0 0,0 0 1 0 0,0 1 0 0 0,-1-1-1 0 0,1 1 1 0 0,3 1 0 0 0,0 3-476 0 0,1-1-1 0 0,-1 1 1 0 0,-1 0 0 0 0,1 0 0 0 0,-1 0-1 0 0,5 7 1 0 0,6 11-1624 0 0</inkml:trace>
  <inkml:trace contextRef="#ctx0" brushRef="#br0" timeOffset="8954.98">1182 2667 11634 0 0,'-7'10'-29'0'0,"1"-1"0"0"0,0 1 0 0 0,1 0-1 0 0,0 0 1 0 0,0 1 0 0 0,1-1-1 0 0,1 1 1 0 0,-1 0 0 0 0,-1 17-1 0 0,-1 15-83 0 0,0 50 1 0 0,4-52 108 0 0,0-2 81 0 0,1 1-1 0 0,2-1 1 0 0,2 0 0 0 0,9 42 0 0 0,-7-70 29 0 0,2-14 168 0 0,2-17 241 0 0,30-123-26 0 0,-31 97-458 0 0,-3 0 1 0 0,-1-1-1 0 0,-4-49 0 0 0,-23-138 163 0 0,19 221-301 0 0,4 13 99 0 0,0 0-1 0 0,0 0 1 0 0,0 0 0 0 0,0 0 0 0 0,0 0-1 0 0,0-1 1 0 0,0 1 0 0 0,0 0 0 0 0,0 0 0 0 0,-1 0-1 0 0,1 0 1 0 0,0 0 0 0 0,0 0 0 0 0,0 0 0 0 0,0 0-1 0 0,0 0 1 0 0,0 0 0 0 0,0 0 0 0 0,0 0 0 0 0,0 0-1 0 0,-1 0 1 0 0,1 0 0 0 0,0 0 0 0 0,0 0-1 0 0,0 1 1 0 0,0-1 0 0 0,0 0 0 0 0,0 0 0 0 0,0 0-1 0 0,0 0 1 0 0,0 0 0 0 0,0 0 0 0 0,-1 0 0 0 0,1 0-1 0 0,0 0 1 0 0,0 0 0 0 0,0 0 0 0 0,0 0 0 0 0,0 0-1 0 0,0 1 1 0 0,0-1 0 0 0,0 0 0 0 0,0 0-1 0 0,0 0 1 0 0,0 0 0 0 0,0 0 0 0 0,0 0 0 0 0,0 0-1 0 0,0 0 1 0 0,0 0 0 0 0,0 0 0 0 0,0 1 0 0 0,0-1-1 0 0,0 0 1 0 0,0 0 0 0 0,-2 25-465 0 0,6-4 379 0 0,1 0 1 0 0,1 0 0 0 0,16 37-1 0 0,35 58 18 0 0,-25-53 40 0 0,-9-15 51 0 0,48 102 274 0 0,-68-154 573 0 0,-1-12-605 0 0,-1-19-165 0 0,-6-29 51 0 0,-3-47-46 0 0,8 93-104 0 0,1 0 1 0 0,0 0-1 0 0,1 1 0 0 0,5-20 1 0 0,-6 34-12 0 0,0 1 1 0 0,0-1-1 0 0,0 0 0 0 0,0 0 0 0 0,0 0 1 0 0,1 1-1 0 0,-1-1 0 0 0,1 0 1 0 0,-1 1-1 0 0,1-1 0 0 0,0 1 1 0 0,0 0-1 0 0,0 0 0 0 0,1 0 1 0 0,2-3-1 0 0,-3 5 0 0 0,-1-1 0 0 0,1 0 0 0 0,-1 1 0 0 0,1-1 0 0 0,0 1 0 0 0,-1 0 0 0 0,1-1 0 0 0,0 1 0 0 0,-1 0 0 0 0,1 0 0 0 0,0 0 0 0 0,-1 0 0 0 0,1 0 0 0 0,0 0 0 0 0,-1 1 0 0 0,1-1 0 0 0,0 1 0 0 0,-1-1 0 0 0,1 1 0 0 0,-1-1 1 0 0,1 1-1 0 0,0 0 0 0 0,-1 0 0 0 0,0 0 0 0 0,1 0 0 0 0,-1 0 0 0 0,0 0 0 0 0,3 2 0 0 0,11 13-76 0 0,-1-1 0 0 0,0 2-1 0 0,22 35 1 0 0,-5-7 45 0 0,-25-37 74 0 0,0 1 0 0 0,0 0 0 0 0,-1 0 0 0 0,0 0 0 0 0,-1 0-1 0 0,0 1 1 0 0,-1 0 0 0 0,0-1 0 0 0,0 1 0 0 0,1 12 0 0 0,-4-21 443 0 0,0-4-302 0 0,1-63 180 0 0,-2 40-293 0 0,2 1 0 0 0,4-27 0 0 0,-4 48-62 0 0,-1 0 0 0 0,2 0 1 0 0,-1 1-1 0 0,0-1 0 0 0,1 0 1 0 0,0 1-1 0 0,0-1 0 0 0,0 1 1 0 0,0-1-1 0 0,0 1 0 0 0,1 0 1 0 0,0 0-1 0 0,-1 0 0 0 0,6-4 1 0 0,-7 6-13 0 0,1 0 1 0 0,0 0-1 0 0,-1 0 1 0 0,1 0 0 0 0,0 0-1 0 0,0 0 1 0 0,0 0-1 0 0,-1 1 1 0 0,1-1-1 0 0,0 1 1 0 0,0-1 0 0 0,0 1-1 0 0,0 0 1 0 0,0 0-1 0 0,0 0 1 0 0,0 0 0 0 0,0 0-1 0 0,0 0 1 0 0,0 0-1 0 0,0 1 1 0 0,0-1-1 0 0,0 1 1 0 0,0-1 0 0 0,0 1-1 0 0,-1 0 1 0 0,1 0-1 0 0,0 0 1 0 0,0 0 0 0 0,-1 0-1 0 0,3 2 1 0 0,8 8-41 0 0,0 1 1 0 0,-2 0-1 0 0,1 0 0 0 0,-1 1 1 0 0,11 20-1 0 0,-8-12 52 0 0,24 27 0 0 0,-32-42 26 0 0,0-1 0 0 0,0 0 0 0 0,1 0 0 0 0,0 0 0 0 0,0 0 0 0 0,0-1 1 0 0,1 0-1 0 0,0-1 0 0 0,7 4 0 0 0,-11-6 13 0 0,1-1 0 0 0,0 1 0 0 0,-1-1 0 0 0,1 1 0 0 0,0-1 0 0 0,-1 0 0 0 0,1 0 0 0 0,0-1 0 0 0,-1 1 0 0 0,1-1 0 0 0,0 0 0 0 0,-1 1 0 0 0,1-2 0 0 0,-1 1 0 0 0,1 0 0 0 0,-1-1 0 0 0,0 0 0 0 0,1 1 0 0 0,-1-1-1 0 0,0-1 1 0 0,0 1 0 0 0,0 0 0 0 0,-1-1 0 0 0,4-3 0 0 0,5-5 87 0 0,-1 0 0 0 0,-1 0 0 0 0,0-1 0 0 0,13-22 0 0 0,-13 16-30 0 0,-1 0 0 0 0,-1-1 0 0 0,0 0 1 0 0,-2 0-1 0 0,0-1 0 0 0,-1 0 1 0 0,-1 0-1 0 0,1-33 0 0 0,-4 45-83 0 0,0-1 0 0 0,-1 1 0 0 0,0 0 0 0 0,-1 0 0 0 0,0 0 0 0 0,0 0 0 0 0,-1 0 0 0 0,0 0 0 0 0,-4-7 0 0 0,6 12-10 0 0,-1 0 1 0 0,0-1-1 0 0,0 1 1 0 0,0 0-1 0 0,0 0 1 0 0,-1 0-1 0 0,1 0 1 0 0,-1 0-1 0 0,0 1 1 0 0,1-1-1 0 0,-1 1 1 0 0,0-1-1 0 0,-1 1 1 0 0,1 0-1 0 0,0 1 1 0 0,-1-1-1 0 0,1 0 1 0 0,-1 1-1 0 0,1 0 1 0 0,-1 0-1 0 0,-6-1 1 0 0,8 2-13 0 0,0 0 1 0 0,1 0-1 0 0,-1 1 0 0 0,0-1 1 0 0,0 0-1 0 0,0 1 1 0 0,0 0-1 0 0,0-1 0 0 0,0 1 1 0 0,1 0-1 0 0,-1 0 0 0 0,0 0 1 0 0,1 0-1 0 0,-1 0 1 0 0,1 1-1 0 0,-1-1 0 0 0,1 0 1 0 0,-1 1-1 0 0,1-1 1 0 0,0 1-1 0 0,0-1 0 0 0,0 1 1 0 0,0 0-1 0 0,0 0 1 0 0,0-1-1 0 0,0 1 0 0 0,1 0 1 0 0,-1 0-1 0 0,0 2 0 0 0,-1 3-16 0 0,0 1 0 0 0,0 0-1 0 0,1-1 1 0 0,0 1-1 0 0,0 0 1 0 0,1 8-1 0 0,0-7 56 0 0,1 0 0 0 0,0 0-1 0 0,1 0 1 0 0,0 0-1 0 0,1 0 1 0 0,0 0 0 0 0,0-1-1 0 0,0 1 1 0 0,1-1 0 0 0,1 0-1 0 0,-1 0 1 0 0,1-1-1 0 0,1 1 1 0 0,-1-1 0 0 0,1 0-1 0 0,1-1 1 0 0,-1 1-1 0 0,1-1 1 0 0,10 6 0 0 0,-3-2-9 0 0,2 0 0 0 0,-1-2 0 0 0,1 0 0 0 0,0-1 0 0 0,1 0 0 0 0,0-1-1 0 0,0-1 1 0 0,35 5 0 0 0,-15-5-572 0 0,59 0 0 0 0,-69-5-1693 0 0,1-2 0 0 0,50-10 0 0 0,-43 3-931 0 0</inkml:trace>
  <inkml:trace contextRef="#ctx0" brushRef="#br0" timeOffset="9711.92">4678 2076 11723 0 0,'-5'-8'-71'0'0,"-1"2"0"0"0,0-1 0 0 0,0 1 0 0 0,0 0 0 0 0,-12-9 0 0 0,14 12 51 0 0,0 1 0 0 0,-1 0 0 0 0,1 0 0 0 0,0 1 0 0 0,-1-1 0 0 0,1 1 0 0 0,0 0 0 0 0,-1 0 0 0 0,0 0 0 0 0,1 1 0 0 0,-1-1 0 0 0,-7 1 0 0 0,-16 2-53 0 0,-1 1 0 0 0,1 1 0 0 0,-29 8 0 0 0,39-7 48 0 0,0 0 1 0 0,1 2-1 0 0,0 0 1 0 0,0 0 0 0 0,-27 19-1 0 0,40-24 12 0 0,0 1-1 0 0,0-1 0 0 0,1 1 0 0 0,-1 0 1 0 0,1 1-1 0 0,0-1 0 0 0,0 0 0 0 0,0 1 1 0 0,1 0-1 0 0,-1 0 0 0 0,1 0 1 0 0,0 0-1 0 0,0 0 0 0 0,0 0 0 0 0,0 0 1 0 0,1 1-1 0 0,0-1 0 0 0,0 1 0 0 0,0-1 1 0 0,0 1-1 0 0,1-1 0 0 0,0 1 1 0 0,0-1-1 0 0,1 10 0 0 0,1-5 10 0 0,0 1 0 0 0,1-1 1 0 0,0 0-1 0 0,1 0 0 0 0,0 0 0 0 0,0-1 0 0 0,1 1 0 0 0,0-1 0 0 0,0 0 1 0 0,1-1-1 0 0,7 8 0 0 0,131 127 22 0 0,-95-97 35 0 0,-44-41-48 0 0,-1 0 0 0 0,0 1 0 0 0,0-1 0 0 0,0 0 0 0 0,0 1 0 0 0,-1 0 0 0 0,0 0 0 0 0,0 0 0 0 0,0 0 0 0 0,-1 1 0 0 0,0-1 0 0 0,0 1 0 0 0,0 0 0 0 0,0-1 0 0 0,-1 1 0 0 0,0 0 0 0 0,0 0 0 0 0,-1 0 0 0 0,0 0 0 0 0,0-1 0 0 0,0 1 0 0 0,-1 0 0 0 0,1 0 0 0 0,-2 0 0 0 0,1 0 0 0 0,0-1 0 0 0,-1 1 0 0 0,0 0 0 0 0,-1-1 0 0 0,1 0 0 0 0,-1 1 0 0 0,0-1 0 0 0,0 0 0 0 0,-1-1 0 0 0,1 1 1 0 0,-1 0-1 0 0,0-1 0 0 0,-7 6 0 0 0,5-5-3 0 0,0-1 1 0 0,0 1-1 0 0,-1-1 1 0 0,1-1-1 0 0,-1 1 1 0 0,0-1-1 0 0,0 0 1 0 0,-1 0-1 0 0,1-1 1 0 0,0 0-1 0 0,-1-1 1 0 0,0 1 0 0 0,1-1-1 0 0,-1-1 1 0 0,0 0-1 0 0,-9 0 1 0 0,10-1-362 0 0,0 0 1 0 0,0 0 0 0 0,0 0 0 0 0,0-1-1 0 0,0 0 1 0 0,0-1 0 0 0,0 1-1 0 0,1-1 1 0 0,-1-1 0 0 0,-11-7-1 0 0,6 2-1217 0 0</inkml:trace>
  <inkml:trace contextRef="#ctx0" brushRef="#br0" timeOffset="10170.25">4663 2285 7242 0 0,'0'-1'4'0'0,"0"1"0"0"0,1-1 0 0 0,-1 0 0 0 0,0 1 1 0 0,1-1-1 0 0,-1 1 0 0 0,0-1 0 0 0,1 1 0 0 0,-1-1 1 0 0,1 1-1 0 0,-1-1 0 0 0,1 1 0 0 0,-1-1 0 0 0,1 1 1 0 0,0 0-1 0 0,-1-1 0 0 0,1 1 0 0 0,-1 0 0 0 0,1-1 1 0 0,0 1-1 0 0,-1 0 0 0 0,1 0 0 0 0,0 0 1 0 0,-1-1-1 0 0,1 1 0 0 0,0 0 0 0 0,0 0 0 0 0,-1 0 1 0 0,1 0-1 0 0,1 1 0 0 0,-1 0 1 0 0,0 0 1 0 0,-1 0-1 0 0,1 0 1 0 0,0 1-1 0 0,-1-1 1 0 0,1 0-1 0 0,-1 1 0 0 0,1-1 1 0 0,-1 0-1 0 0,0 1 1 0 0,1-1-1 0 0,-1 0 1 0 0,0 1-1 0 0,0-1 0 0 0,0 3 1 0 0,-1 10 47 0 0,0-1 0 0 0,0 1 0 0 0,-2-1-1 0 0,1 1 1 0 0,-8 20 0 0 0,5-18-41 0 0,0 0-1 0 0,2 0 0 0 0,-2 20 1 0 0,4-27-10 0 0,1-1 0 0 0,1 1 0 0 0,0 0 0 0 0,0-1 0 0 0,0 1 0 0 0,1 0 0 0 0,1-1 0 0 0,-1 0 1 0 0,1 0-1 0 0,5 10 0 0 0,-6-15 9 0 0,-1-1 0 0 0,0 0 0 0 0,1 0 0 0 0,-1 0 0 0 0,1 0 0 0 0,-1 0 0 0 0,1 0 1 0 0,0 0-1 0 0,0 0 0 0 0,0-1 0 0 0,0 1 0 0 0,0-1 0 0 0,1 1 0 0 0,-1-1 0 0 0,0 0 0 0 0,1 0 0 0 0,-1 0 1 0 0,0 0-1 0 0,1-1 0 0 0,0 1 0 0 0,-1 0 0 0 0,1-1 0 0 0,-1 0 0 0 0,1 0 0 0 0,-1 0 0 0 0,1 0 1 0 0,0 0-1 0 0,-1 0 0 0 0,1 0 0 0 0,-1-1 0 0 0,1 0 0 0 0,-1 1 0 0 0,1-1 0 0 0,-1 0 0 0 0,1 0 0 0 0,-1 0 1 0 0,0-1-1 0 0,3-1 0 0 0,4-2-41 0 0,0-1 1 0 0,0 0-1 0 0,0 0 1 0 0,-1-1-1 0 0,0 0 1 0 0,0-1-1 0 0,-1 0 0 0 0,0 0 1 0 0,0-1-1 0 0,-1 1 1 0 0,0-2-1 0 0,0 1 1 0 0,5-14-1 0 0,-6 11 118 0 0,0 0-1 0 0,-1 0 1 0 0,-1-1 0 0 0,0 1-1 0 0,-1-1 1 0 0,0 1-1 0 0,-1-1 1 0 0,-1 0-1 0 0,0 0 1 0 0,0 1 0 0 0,-3-14-1 0 0,0-10 554 0 0,3 27-460 0 0,-1 0 0 0 0,0 0-1 0 0,0 0 1 0 0,-1 0 0 0 0,-5-14 0 0 0,7 22-184 0 0,0 1 0 0 0,0 0 0 0 0,0 0 0 0 0,0 0 0 0 0,0 0 0 0 0,0 0 0 0 0,0 0 0 0 0,0 0 0 0 0,0-1 0 0 0,0 1 0 0 0,0 0 0 0 0,0 0 0 0 0,-1 0 0 0 0,1 0 0 0 0,0 0 0 0 0,0 0 0 0 0,0 0 0 0 0,0 0 0 0 0,0 0 0 0 0,0 0 0 0 0,0 0 0 0 0,-1-1 0 0 0,1 1 0 0 0,0 0 0 0 0,0 0 0 0 0,0 0 1 0 0,0 0-1 0 0,0 0 0 0 0,0 0 0 0 0,0 0 0 0 0,-1 0 0 0 0,1 0 0 0 0,0 0 0 0 0,0 0 0 0 0,0 0 0 0 0,0 0 0 0 0,0 0 0 0 0,0 0 0 0 0,-1 1 0 0 0,1-1 0 0 0,0 0 0 0 0,0 0 0 0 0,0 0 0 0 0,0 0 0 0 0,0 0 0 0 0,0 0 0 0 0,0 0 0 0 0,-1 0 0 0 0,-5 8-67 0 0,-3 12 26 0 0,8-11 31 0 0,0 1 1 0 0,0-1-1 0 0,1 0 0 0 0,0 1 0 0 0,1-1 1 0 0,0 0-1 0 0,1 0 0 0 0,0 1 1 0 0,0-1-1 0 0,4 9 0 0 0,1 9-2 0 0,-3-14-104 0 0,1 1-1 0 0,1-1 0 0 0,0-1 1 0 0,1 1-1 0 0,0-1 1 0 0,1 0-1 0 0,0-1 1 0 0,1 0-1 0 0,0 0 0 0 0,1-1 1 0 0,0 0-1 0 0,0 0 1 0 0,1-1-1 0 0,19 12 0 0 0,-3-9-2440 0 0,-13-7 713 0 0</inkml:trace>
  <inkml:trace contextRef="#ctx0" brushRef="#br0" timeOffset="10751.74">4832 2242 4345 0 0,'-1'-1'30'0'0,"0"1"0"0"0,1-1 0 0 0,-1 0 0 0 0,0 1 0 0 0,1-1 0 0 0,-1 0 0 0 0,0 1 0 0 0,0-1 0 0 0,0 1 0 0 0,0 0 0 0 0,1-1 0 0 0,-1 1 0 0 0,0-1 0 0 0,0 1 0 0 0,0 0-1 0 0,0 0 1 0 0,0 0 0 0 0,0 0 0 0 0,0-1 0 0 0,0 1 0 0 0,0 1 0 0 0,0-1 0 0 0,0 0 0 0 0,0 0 0 0 0,0 0 0 0 0,0 0 0 0 0,0 1 0 0 0,0-1 0 0 0,1 0 0 0 0,-1 1 0 0 0,0-1 0 0 0,0 1 0 0 0,0-1 0 0 0,0 1 0 0 0,1-1 0 0 0,-1 1 0 0 0,0-1 0 0 0,0 1 0 0 0,0 1 0 0 0,-16 13-113 0 0,-4 3-158 0 0,1 1 0 0 0,1 1 0 0 0,1 0 1 0 0,-24 36-1 0 0,36-45-887 0 0</inkml:trace>
  <inkml:trace contextRef="#ctx0" brushRef="#br0" timeOffset="11212.49">5302 1219 6361 0 0,'-9'-21'82'0'0,"7"16"-28"0"0,0 1-1 0 0,0-1 1 0 0,0 0 0 0 0,1 1-1 0 0,-1-1 1 0 0,1 0 0 0 0,0-5-1 0 0,8 63 265 0 0,0-13-206 0 0,30 203-106 0 0,1 5 106 0 0,-33-199-117 0 0,46 298 170 0 0,-36-281-110 0 0,4 20-1248 0 0,51 144 0 0 0,-53-188-247 0 0</inkml:trace>
  <inkml:trace contextRef="#ctx0" brushRef="#br0" timeOffset="11692.34">5892 1896 9114 0 0,'-9'-16'1107'0'0,"0"0"0"0"0,-21-29 0 0 0,30 44-1121 0 0,-1 1 1 0 0,0-1 0 0 0,0 0-1 0 0,0 1 1 0 0,0-1-1 0 0,1 1 1 0 0,-1-1 0 0 0,0 1-1 0 0,0-1 1 0 0,0 1 0 0 0,0-1-1 0 0,0 1 1 0 0,0 0 0 0 0,0 0-1 0 0,0-1 1 0 0,0 1 0 0 0,-1 0-1 0 0,1 0 1 0 0,0 0-1 0 0,0 0 1 0 0,0 0 0 0 0,0 1-1 0 0,0-1 1 0 0,0 0 0 0 0,0 0-1 0 0,0 1 1 0 0,0-1 0 0 0,0 0-1 0 0,0 1 1 0 0,0-1-1 0 0,0 1 1 0 0,-1 0 0 0 0,-30 24-349 0 0,27-20 320 0 0,-14 13-79 0 0,1 1 0 0 0,1 1 0 0 0,1 0 0 0 0,-27 45 0 0 0,18-21 105 0 0,-29 75 0 0 0,43-93 25 0 0,2 1 1 0 0,-6 30-1 0 0,13-46 13 0 0,0-1 0 0 0,1 1 1 0 0,0 0-1 0 0,1 0 0 0 0,0-1 0 0 0,0 1 1 0 0,1 0-1 0 0,4 17 0 0 0,-5-27-20 0 0,0-1 0 0 0,0 0 0 0 0,0 1-1 0 0,0-1 1 0 0,0 0 0 0 0,0 1 0 0 0,1-1 0 0 0,-1 0 0 0 0,0 1 0 0 0,0-1-1 0 0,0 0 1 0 0,0 1 0 0 0,0-1 0 0 0,1 0 0 0 0,-1 0 0 0 0,0 1 0 0 0,0-1 0 0 0,0 0-1 0 0,1 0 1 0 0,-1 1 0 0 0,0-1 0 0 0,0 0 0 0 0,1 0 0 0 0,-1 1 0 0 0,0-1-1 0 0,0 0 1 0 0,1 0 0 0 0,-1 0 0 0 0,0 0 0 0 0,1 0 0 0 0,-1 0 0 0 0,0 1-1 0 0,1-1 1 0 0,-1 0 0 0 0,0 0 0 0 0,1 0 0 0 0,-1 0 0 0 0,0 0 0 0 0,1 0-1 0 0,-1 0 1 0 0,0 0 0 0 0,1 0 0 0 0,-1-1 0 0 0,0 1 0 0 0,1 0 0 0 0,-1 0-1 0 0,0 0 1 0 0,0 0 0 0 0,1 0 0 0 0,-1 0 0 0 0,0-1 0 0 0,1 1 0 0 0,-1 0-1 0 0,0 0 1 0 0,0-1 0 0 0,1 1 0 0 0,-1 0 0 0 0,0 0 0 0 0,0-1 0 0 0,0 1-1 0 0,1 0 1 0 0,-1 0 0 0 0,0-1 0 0 0,0 1 0 0 0,0 0 0 0 0,0-1 0 0 0,0 1-1 0 0,1-1 1 0 0,15-28-240 0 0,-12 22 115 0 0,16-33-430 0 0,-2-1 1 0 0,24-75 0 0 0,5-93 2061 0 0,-15 71-471 0 0,-14 62-831 0 0,-8 47-247 0 0,-10 28 58 0 0,1 1-20 0 0,-1 0 1 0 0,1 1-1 0 0,-1-1 1 0 0,1 0-1 0 0,-1 1 1 0 0,1-1 0 0 0,-1 1-1 0 0,1-1 1 0 0,-1 1-1 0 0,0-1 1 0 0,1 1-1 0 0,-1-1 1 0 0,0 1 0 0 0,0-1-1 0 0,1 1 1 0 0,-1-1-1 0 0,0 1 1 0 0,0-1 0 0 0,0 1-1 0 0,0 0 1 0 0,1-1-1 0 0,-1 2 1 0 0,3 16-31 0 0,-3-16 31 0 0,16 96-12 0 0,5 0 0 0 0,66 185 1 0 0,-77-249-15 0 0,10 23 173 0 0,-18-52-456 0 0,0 0-1 0 0,0 0 0 0 0,1-1 0 0 0,0 1 0 0 0,0-1 0 0 0,0 0 0 0 0,0 0 1 0 0,8 7-1 0 0,-9-10-40 0 0,-1 0 1 0 0,0 0-1 0 0,1 0 1 0 0,-1 0-1 0 0,1-1 1 0 0,0 1-1 0 0,-1 0 1 0 0,1-1-1 0 0,-1 1 1 0 0,4 0-1 0 0,4-1-2409 0 0</inkml:trace>
  <inkml:trace contextRef="#ctx0" brushRef="#br0" timeOffset="12441.61">6331 1663 7138 0 0,'0'0'485'0'0,"3"9"-472"0"0,0 22 69 0 0,0 0-1 0 0,-4 50 0 0 0,0-12-6 0 0,4 3 62 0 0,0 64-9 0 0,-4-117-68 0 0,-1 0 0 0 0,0-1 0 0 0,-2 1-1 0 0,0-1 1 0 0,-7 19 0 0 0,11-36-42 0 0,0-1-1 0 0,0 1 0 0 0,0 0 1 0 0,0-1-1 0 0,0 1 1 0 0,-1 0-1 0 0,1-1 1 0 0,0 1-1 0 0,0-1 0 0 0,-1 1 1 0 0,1 0-1 0 0,0-1 1 0 0,-1 1-1 0 0,1-1 1 0 0,-1 1-1 0 0,1-1 0 0 0,-1 1 1 0 0,1-1-1 0 0,-1 0 1 0 0,1 1-1 0 0,-1-1 0 0 0,1 1 1 0 0,-2-1-1 0 0,1 0 11 0 0,1-1-1 0 0,-1 1 0 0 0,1-1 0 0 0,0 1 0 0 0,-1-1 1 0 0,1 1-1 0 0,-1-1 0 0 0,1 1 0 0 0,0-1 0 0 0,-1 1 1 0 0,1-1-1 0 0,0 0 0 0 0,0 1 0 0 0,0-1 1 0 0,-1 0-1 0 0,1 1 0 0 0,0-2 0 0 0,-5-38 444 0 0,5 38-498 0 0,-2-31 104 0 0,2 0 0 0 0,1 0 0 0 0,1 0 0 0 0,2 0 0 0 0,1 0 0 0 0,1 1-1 0 0,17-49 1 0 0,-20 75-87 0 0,-1 0 0 0 0,1 1 0 0 0,0-1 0 0 0,0 1 0 0 0,0 0 0 0 0,1 0 0 0 0,5-6 0 0 0,-8 9-3 0 0,0 1 1 0 0,0 0 0 0 0,0 1-1 0 0,0-1 1 0 0,1 0-1 0 0,-1 0 1 0 0,0 0-1 0 0,0 1 1 0 0,0-1 0 0 0,1 0-1 0 0,-1 1 1 0 0,0-1-1 0 0,1 1 1 0 0,-1 0-1 0 0,0-1 1 0 0,1 1 0 0 0,-1 0-1 0 0,1 0 1 0 0,-1 0-1 0 0,0 0 1 0 0,1 0 0 0 0,-1 0-1 0 0,1 0 1 0 0,-1 1-1 0 0,0-1 1 0 0,1 0-1 0 0,-1 1 1 0 0,0-1 0 0 0,1 1-1 0 0,-1-1 1 0 0,0 1-1 0 0,0 0 1 0 0,1 0-1 0 0,-1-1 1 0 0,0 1 0 0 0,2 2-1 0 0,16 16 27 0 0,20 25 0 0 0,-26-28 34 0 0,1 0 1 0 0,1 0-1 0 0,0-2 0 0 0,28 21 1 0 0,-39-32 2 0 0,0 0 0 0 0,1-1 0 0 0,0 1 0 0 0,-1-1 0 0 0,1 0 0 0 0,0-1 0 0 0,0 1 0 0 0,0-1 0 0 0,0 0 0 0 0,0 0 0 0 0,0 0 0 0 0,1-1 0 0 0,-1 0 0 0 0,0 0 0 0 0,0 0 0 0 0,0-1 0 0 0,1 1 0 0 0,-1-1 0 0 0,0-1 0 0 0,0 1 0 0 0,0-1 0 0 0,-1 1 0 0 0,8-5 0 0 0,-6 2 23 0 0,0 0 0 0 0,-1 0 0 0 0,1 0 0 0 0,-1-1 0 0 0,0 0 0 0 0,0 0 0 0 0,-1 0 0 0 0,0 0 0 0 0,0-1 0 0 0,0 0 0 0 0,0 0 0 0 0,-1 0 0 0 0,0 0 0 0 0,0-1 0 0 0,-1 1 0 0 0,3-11 0 0 0,2-9 148 0 0,-2 1 1 0 0,-1 0 0 0 0,1-28-1 0 0,-2-59-190 0 0,13 159-1023 0 0,9 53 869 0 0,-5 2-1 0 0,11 154 0 0 0,-29-225 116 0 0,-1-1-1 0 0,-2 0 1 0 0,-1 1-1 0 0,-2-1 1 0 0,-11 47-1 0 0,11-64 25 0 0,0 0 0 0 0,0 0 1 0 0,-1-1-1 0 0,-1 0 0 0 0,0 0 1 0 0,-1 0-1 0 0,0-1 0 0 0,0 0 0 0 0,-1 0 1 0 0,-1 0-1 0 0,0-2 0 0 0,0 1 0 0 0,-1-1 1 0 0,0 0-1 0 0,-13 8 0 0 0,20-15 30 0 0,1-1-1 0 0,-1 1 1 0 0,1-1-1 0 0,-1 0 1 0 0,1 0-1 0 0,-1 0 1 0 0,0 0-1 0 0,1 0 1 0 0,-6 1-1 0 0,7-2-23 0 0,1 0 0 0 0,-1 0 0 0 0,1 0 0 0 0,-1-1 0 0 0,1 1 0 0 0,-1 0 0 0 0,1 0 0 0 0,-1 0 0 0 0,1 0 0 0 0,-1-1 0 0 0,1 1 0 0 0,0 0 0 0 0,-1 0 0 0 0,1-1 0 0 0,-1 1 0 0 0,1 0 0 0 0,0-1 0 0 0,-1 1 0 0 0,1 0 0 0 0,0-1 0 0 0,-1 1 0 0 0,1-1 0 0 0,-4-18 399 0 0,6 4-291 0 0,0 0 1 0 0,1 0-1 0 0,0 1 0 0 0,1-1 0 0 0,1 1 0 0 0,11-24 0 0 0,1-4-55 0 0,151-337-356 0 0,-139 321-1991 0 0,69-99 1 0 0,-91 148 1350 0 0,0 1 0 0 0,16-15 1 0 0,-3 6-1118 0 0</inkml:trace>
  <inkml:trace contextRef="#ctx0" brushRef="#br0" timeOffset="14575.43">8496 993 2353 0 0,'-1'-2'87'0'0,"-1"1"0"0"0,1-1 1 0 0,0 1-1 0 0,-1-1 0 0 0,1 1 1 0 0,-1-1-1 0 0,0 1 1 0 0,1 0-1 0 0,-1 0 0 0 0,0 0 1 0 0,0 0-1 0 0,0 0 0 0 0,0 0 1 0 0,1 0-1 0 0,-5 0 1 0 0,5 1-22 0 0,0 0 0 0 0,-1 0 0 0 0,1 1 0 0 0,0-1 1 0 0,0 0-1 0 0,0 1 0 0 0,0-1 0 0 0,0 1 1 0 0,-1-1-1 0 0,1 1 0 0 0,0-1 0 0 0,0 1 0 0 0,0 0 1 0 0,1 0-1 0 0,-1-1 0 0 0,0 1 0 0 0,0 0 1 0 0,0 0-1 0 0,0 0 0 0 0,1 0 0 0 0,-1 0 0 0 0,0 0 1 0 0,1 0-1 0 0,-1 0 0 0 0,1 0 0 0 0,-1 0 1 0 0,1 0-1 0 0,0 1 0 0 0,-1 1 0 0 0,-1 5 139 0 0,0-1-1 0 0,0 2 0 0 0,1-1 1 0 0,0 0-1 0 0,0 0 0 0 0,1 0 1 0 0,1 9-1 0 0,8 60 510 0 0,-5-49-462 0 0,70 303 551 0 0,-9-51-913 0 0,-61-257 118 0 0,26 151 183 0 0,65 204 0 0 0,-83-333-303 0 0,7 21-555 0 0,-17-61 73 0 0,0 1 0 0 0,1-1-1 0 0,0 1 1 0 0,0-1 0 0 0,0 0 0 0 0,1 0-1 0 0,-1 0 1 0 0,8 6 0 0 0,-4-6-1380 0 0</inkml:trace>
  <inkml:trace contextRef="#ctx0" brushRef="#br0" timeOffset="15071.63">8386 1088 12707 0 0,'0'-8'-63'0'0,"1"0"1"0"0,0 1 0 0 0,0-1-1 0 0,0 1 1 0 0,1-1 0 0 0,4-9-1 0 0,-5 14 9 0 0,1-1 0 0 0,0 1 0 0 0,1 0 0 0 0,-1 0 0 0 0,0 0 0 0 0,1 0 0 0 0,0 0-1 0 0,0 0 1 0 0,0 1 0 0 0,0-1 0 0 0,0 1 0 0 0,0 0 0 0 0,1 0 0 0 0,4-2-1 0 0,6-2-39 0 0,1 0-1 0 0,0 1 0 0 0,0 1 0 0 0,1 0 0 0 0,-1 1 0 0 0,1 1 0 0 0,0 0 0 0 0,29 2 0 0 0,-32 0 18 0 0,1 1 0 0 0,-1 0 0 0 0,0 1 0 0 0,0 1 0 0 0,0 0 0 0 0,0 1 0 0 0,-1 0 0 0 0,1 1 0 0 0,-1 0 0 0 0,21 13 0 0 0,-29-14 53 0 0,0 0 0 0 0,0-1 0 0 0,0 1 0 0 0,-1 1 0 0 0,0-1 0 0 0,0 1 0 0 0,0-1 0 0 0,0 1 0 0 0,-1 0 0 0 0,0 0 0 0 0,0 0 0 0 0,0 0 0 0 0,0 0 0 0 0,-1 0 0 0 0,1 6 0 0 0,0-1-8 0 0,-1 0-1 0 0,0 0 1 0 0,-1-1-1 0 0,0 1 0 0 0,0 0 1 0 0,-1 0-1 0 0,-2 13 1 0 0,-2-3 18 0 0,0 0 0 0 0,0-1 1 0 0,-2 0-1 0 0,-1 0 1 0 0,0 0-1 0 0,-1-1 1 0 0,-1 0-1 0 0,-1-1 1 0 0,0 0-1 0 0,-1-1 0 0 0,-20 20 1 0 0,-5-2 99 0 0,-2-3 0 0 0,-80 51-1 0 0,64-47 246 0 0,53-33-295 0 0,-1 0-1 0 0,0-1 1 0 0,1 1-1 0 0,-1 0 1 0 0,1 1 0 0 0,0-1-1 0 0,0 0 1 0 0,0 1-1 0 0,0-1 1 0 0,0 1 0 0 0,0 0-1 0 0,1-1 1 0 0,-1 1-1 0 0,1 0 1 0 0,-2 5-1 0 0,5-7 5 0 0,-1-1 0 0 0,1 1 0 0 0,-1 0-1 0 0,1-1 1 0 0,-1 1 0 0 0,1-1 0 0 0,0 0-1 0 0,-1 1 1 0 0,1-1 0 0 0,0 0-1 0 0,-1 0 1 0 0,3 0 0 0 0,0 0 32 0 0,24 1 19 0 0,1-2 0 0 0,-1-1 0 0 0,1-1 0 0 0,29-7 0 0 0,9-1-85 0 0,144-17-381 0 0,-71 12-3860 0 0,-110 13 2025 0 0</inkml:trace>
  <inkml:trace contextRef="#ctx0" brushRef="#br0" timeOffset="15508.34">9288 1156 9642 0 0,'-6'-5'0'0'0,"0"0"0"0"0,-1 0 0 0 0,1 1 0 0 0,-1 0 0 0 0,0 0 0 0 0,-15-5 0 0 0,20 9-14 0 0,0-1 0 0 0,0 1 0 0 0,0 0 0 0 0,0-1-1 0 0,0 1 1 0 0,0 0 0 0 0,0 1 0 0 0,0-1 0 0 0,0 0 0 0 0,0 0 0 0 0,0 1 0 0 0,0-1 0 0 0,0 1 0 0 0,0 0-1 0 0,0-1 1 0 0,0 1 0 0 0,0 0 0 0 0,1 0 0 0 0,-1 0 0 0 0,0 1 0 0 0,1-1 0 0 0,-1 0 0 0 0,0 1 0 0 0,1-1-1 0 0,0 1 1 0 0,-1-1 0 0 0,1 1 0 0 0,0-1 0 0 0,0 1 0 0 0,0 0 0 0 0,0 0 0 0 0,-1 2 0 0 0,-8 19-26 0 0,0 0 0 0 0,2 1 0 0 0,0 0 0 0 0,2 1 1 0 0,1 0-1 0 0,0 0 0 0 0,2 0 0 0 0,1 0 0 0 0,1 0 1 0 0,2 1-1 0 0,0-1 0 0 0,5 26 0 0 0,-5-45 59 0 0,0-1-1 0 0,1 1 1 0 0,-1 0-1 0 0,1-1 0 0 0,0 1 1 0 0,1-1-1 0 0,-1 0 1 0 0,1 0-1 0 0,4 5 1 0 0,-6-8 2 0 0,0-1 1 0 0,0 1-1 0 0,1-1 0 0 0,-1 1 1 0 0,1-1-1 0 0,-1 0 1 0 0,1 0-1 0 0,-1 0 1 0 0,1 0-1 0 0,0 0 1 0 0,-1 0-1 0 0,1 0 1 0 0,0 0-1 0 0,0-1 0 0 0,0 1 1 0 0,0-1-1 0 0,0 1 1 0 0,0-1-1 0 0,-1 0 1 0 0,1 0-1 0 0,0 0 1 0 0,0 0-1 0 0,0 0 0 0 0,0 0 1 0 0,0 0-1 0 0,0-1 1 0 0,0 1-1 0 0,0-1 1 0 0,0 1-1 0 0,-1-1 1 0 0,4-1-1 0 0,6-4 53 0 0,0-1-1 0 0,0 0 1 0 0,-1 0-1 0 0,0-1 1 0 0,0 0 0 0 0,0-1-1 0 0,-2 0 1 0 0,13-15 0 0 0,-2-2 23 0 0,0 0 1 0 0,17-35 0 0 0,-31 49-17 0 0,0 0 0 0 0,-1-1 0 0 0,0 1-1 0 0,-1-1 1 0 0,0 0 0 0 0,-1 0 0 0 0,-1 0 0 0 0,0 0-1 0 0,0-1 1 0 0,-1 1 0 0 0,-1 0 0 0 0,-1 0 0 0 0,0 0-1 0 0,0 0 1 0 0,-1 0 0 0 0,-6-16 0 0 0,-1 14 59 0 0,10 15-141 0 0,0 0 1 0 0,0 0-1 0 0,0 0 1 0 0,-1-1-1 0 0,1 1 1 0 0,0 0 0 0 0,0 0-1 0 0,0 0 1 0 0,-1 0-1 0 0,1 0 1 0 0,0 0-1 0 0,0 0 1 0 0,0 0 0 0 0,-1 0-1 0 0,1 0 1 0 0,0 0-1 0 0,0 0 1 0 0,-1 0-1 0 0,1 0 1 0 0,0 0-1 0 0,0 0 1 0 0,0 0 0 0 0,-1 0-1 0 0,1 1 1 0 0,0-1-1 0 0,0 0 1 0 0,0 0-1 0 0,0 0 1 0 0,-1 0-1 0 0,1 0 1 0 0,0 0 0 0 0,0 1-1 0 0,0-1 1 0 0,0 0-1 0 0,-1 0 1 0 0,1 0-1 0 0,0 1 1 0 0,-1 1-15 0 0,0 0 0 0 0,0 0 0 0 0,1 0 1 0 0,-1 0-1 0 0,0 1 0 0 0,1-1 0 0 0,0 0 0 0 0,-1 1 1 0 0,1-1-1 0 0,0 4 0 0 0,2 55-69 0 0,3 0 0 0 0,3 0 0 0 0,21 84 0 0 0,-15-104-69 0 0,2-1 1 0 0,2 0 0 0 0,24 38-1 0 0,-38-70-39 0 0,2 4-302 0 0,-2-5-297 0 0,0 0 1 0 0,0 1-1 0 0,1-1 0 0 0,-1-1 1 0 0,10 10-1 0 0,-5-8-1228 0 0</inkml:trace>
  <inkml:trace contextRef="#ctx0" brushRef="#br0" timeOffset="16027.43">9684 649 12299 0 0,'-5'-19'-147'0'0,"3"14"75"0"0,0 0 0 0 0,0-1-1 0 0,1 1 1 0 0,0-1 0 0 0,0 1 0 0 0,0-1 0 0 0,1 0 0 0 0,0-8-1 0 0,10 35-545 0 0,3 29 328 0 0,-3 1 1 0 0,8 96 0 0 0,-12 106 216 0 0,-6-249 74 0 0,-7 181 79 0 0,5-163-53 0 0,-2-1-1 0 0,0 0 0 0 0,-1 0 1 0 0,-1-1-1 0 0,0 1 1 0 0,-16 29-1 0 0,18-42-12 0 0,-1-1 0 0 0,0 0 0 0 0,0 0 0 0 0,-1 0 0 0 0,-9 8 0 0 0,13-13 14 0 0,1-1 0 0 0,-1 1 0 0 0,0-1 1 0 0,0 0-1 0 0,0 1 0 0 0,0-1 0 0 0,0 0 1 0 0,-1 0-1 0 0,1-1 0 0 0,0 1 0 0 0,-3 0 0 0 0,3 0 4 0 0,1-1-1 0 0,0 0 0 0 0,0-1 0 0 0,0 1 0 0 0,0 0 0 0 0,0 0 0 0 0,-1 0 0 0 0,1-1 0 0 0,0 1 0 0 0,0 0 1 0 0,0-1-1 0 0,0 1 0 0 0,0-1 0 0 0,0 0 0 0 0,0 1 0 0 0,0-1 0 0 0,0 0 0 0 0,0 1 0 0 0,1-1 1 0 0,-1 0-1 0 0,0 0 0 0 0,0 0 0 0 0,1 0 0 0 0,-2-1 0 0 0,1-1 17 0 0,-1 0-1 0 0,1-1 1 0 0,0 1-1 0 0,0-1 1 0 0,0 1-1 0 0,0-1 1 0 0,1 1-1 0 0,-1-1 1 0 0,1 1-1 0 0,0-1 1 0 0,0 1-1 0 0,1-7 1 0 0,8-43 186 0 0,4 13-175 0 0,1 1 0 0 0,2 1 0 0 0,1 1 0 0 0,2 0 0 0 0,2 1 0 0 0,33-44-1 0 0,-44 67-45 0 0,1 0-1 0 0,0 1 0 0 0,0 0 1 0 0,1 1-1 0 0,27-19 0 0 0,-31 24 23 0 0,0 1-1 0 0,1 0 0 0 0,0 1 1 0 0,0 0-1 0 0,0 0 1 0 0,0 1-1 0 0,0 0 1 0 0,1 1-1 0 0,-1 0 0 0 0,1 0 1 0 0,13 0-1 0 0,-19 2-23 0 0,-1 0-1 0 0,1 1 0 0 0,0-1 1 0 0,-1 1-1 0 0,1 0 1 0 0,0 0-1 0 0,-1 0 1 0 0,1 1-1 0 0,-1-1 0 0 0,0 1 1 0 0,1-1-1 0 0,-1 1 1 0 0,0 0-1 0 0,3 3 1 0 0,0 0-11 0 0,-2 0 0 0 0,1 0-1 0 0,-1 0 1 0 0,1 1 0 0 0,-1-1 0 0 0,-1 1 0 0 0,5 7 0 0 0,-1 3-19 0 0,-1 1 0 0 0,0-1-1 0 0,-1 1 1 0 0,0 0-1 0 0,2 22 1 0 0,-4-12-67 0 0,0 0-1 0 0,-2 0 1 0 0,-2 31 0 0 0,-6-36-1101 0 0,7-21 982 0 0,0-1-1 0 0,0 1 0 0 0,-1 0 0 0 0,1-1 1 0 0,0 1-1 0 0,-1-1 0 0 0,1 1 1 0 0,-1 0-1 0 0,1-1 0 0 0,-1 1 1 0 0,1-1-1 0 0,-1 0 0 0 0,1 1 1 0 0,-1-1-1 0 0,0 1 0 0 0,1-1 0 0 0,-2 1 1 0 0,-1-1-1992 0 0</inkml:trace>
  <inkml:trace contextRef="#ctx0" brushRef="#br0" timeOffset="16247.92">10046 271 16620 0 0,'-6'-15'8'0'0,"2"3"-48"0"0,3 3-88 0 0,15 24-1377 0 0,-7-6 1369 0 0,2 5-8 0 0,1 0-32 0 0,2 2-32 0 0,0 2-480 0 0,2 1-560 0 0,1 1-353 0 0,0 1-63 0 0,1 3-1017 0 0</inkml:trace>
  <inkml:trace contextRef="#ctx0" brushRef="#br0" timeOffset="16607.95">10313 898 12491 0 0,'-1'-1'11'0'0,"1"-1"0"0"0,0 1 0 0 0,-1-1-1 0 0,1 0 1 0 0,0 1 0 0 0,0-1 0 0 0,0 0 0 0 0,1 1 0 0 0,-1-1 0 0 0,0 0 0 0 0,1 1 0 0 0,-1-1 0 0 0,1 1 0 0 0,-1-1 0 0 0,1 1 0 0 0,0-1 0 0 0,0 1 0 0 0,-1-1 0 0 0,1 1 0 0 0,0 0-1 0 0,0-1 1 0 0,0 1 0 0 0,1 0 0 0 0,-1 0 0 0 0,2-2 0 0 0,-1 3-33 0 0,0-1 0 0 0,-1 1-1 0 0,1 0 1 0 0,0-1-1 0 0,0 1 1 0 0,0 0 0 0 0,0 0-1 0 0,0 1 1 0 0,-1-1 0 0 0,1 0-1 0 0,0 0 1 0 0,0 1 0 0 0,0-1-1 0 0,-1 1 1 0 0,1 0-1 0 0,0 0 1 0 0,0-1 0 0 0,-1 1-1 0 0,1 0 1 0 0,-1 0 0 0 0,1 1-1 0 0,-1-1 1 0 0,3 2 0 0 0,1 2-29 0 0,1 1 0 0 0,-1 0 0 0 0,0 0 0 0 0,0 0 1 0 0,0 1-1 0 0,-1-1 0 0 0,0 1 0 0 0,-1 0 0 0 0,1 1 0 0 0,-1-1 1 0 0,3 13-1 0 0,1 8-20 0 0,7 50-1 0 0,-11-64 75 0 0,-1 0 0 0 0,-1 0 0 0 0,0 0 0 0 0,-1 1 0 0 0,-1-1 0 0 0,0 0 0 0 0,-1 0 0 0 0,0 0 0 0 0,-1 0 0 0 0,-9 24-1 0 0,-10 25 130 0 0,15-57 128 0 0,7-6-253 0 0,0 0 0 0 0,-1 0-1 0 0,1 0 1 0 0,0 0 0 0 0,0 0 0 0 0,0 0 0 0 0,0 0 0 0 0,0 0-1 0 0,0 0 1 0 0,-1 0 0 0 0,1 0 0 0 0,0 0 0 0 0,0 0 0 0 0,0-1 0 0 0,0 1-1 0 0,0 0 1 0 0,0 0 0 0 0,0 0 0 0 0,0 0 0 0 0,-1 0 0 0 0,1 0-1 0 0,0 0 1 0 0,0 0 0 0 0,0 0 0 0 0,0-1 0 0 0,0 1 0 0 0,0 0-1 0 0,0 0 1 0 0,0 0 0 0 0,0 0 0 0 0,0 0 0 0 0,0 0 0 0 0,0 0-1 0 0,0-1 1 0 0,0 1 0 0 0,0 0 0 0 0,0 0 0 0 0,0 0 0 0 0,0 0-1 0 0,0 0 1 0 0,0 0 0 0 0,0-1 0 0 0,0 1 0 0 0,0 0 0 0 0,0 0 0 0 0,0 0-1 0 0,0 0 1 0 0,0 0 0 0 0,0 0 0 0 0,0-1 0 0 0,0 1 0 0 0,0 0-1 0 0,0 0 1 0 0,1 0 0 0 0,-1 0 0 0 0,0 0 0 0 0,0 0 0 0 0,0 0-1 0 0,0 0 1 0 0,0 0 0 0 0,0 0 0 0 0,0 0 0 0 0,1-1 0 0 0,-1 1-1 0 0,0 0 1 0 0,15-35-115 0 0,16-51 0 0 0,-10 22 152 0 0,4-14 138 0 0,-17 49-105 0 0,1 1 1 0 0,2 1 0 0 0,22-45-1 0 0,-33 72-89 0 0,1-1 0 0 0,-1 0-1 0 0,0 1 1 0 0,1-1-1 0 0,-1 0 1 0 0,0 1-1 0 0,1-1 1 0 0,-1 1-1 0 0,1-1 1 0 0,-1 1 0 0 0,1-1-1 0 0,-1 1 1 0 0,1-1-1 0 0,0 1 1 0 0,-1 0-1 0 0,1-1 1 0 0,-1 1 0 0 0,1 0-1 0 0,0-1 1 0 0,-1 1-1 0 0,1 0 1 0 0,0 0-1 0 0,-1 0 1 0 0,1-1-1 0 0,0 1 1 0 0,-1 0 0 0 0,1 0-1 0 0,1 0 1 0 0,-1 1-13 0 0,1-1 0 0 0,-1 1 1 0 0,0 0-1 0 0,0-1 0 0 0,0 1 0 0 0,0 0 1 0 0,0 0-1 0 0,0 0 0 0 0,0 0 1 0 0,0 0-1 0 0,0 0 0 0 0,0 0 0 0 0,-1 0 1 0 0,2 1-1 0 0,2 6-67 0 0,0 1 1 0 0,0-1-1 0 0,3 11 1 0 0,6 20-62 0 0,38 100-4601 0 0,-42-120 2998 0 0</inkml:trace>
  <inkml:trace contextRef="#ctx0" brushRef="#br0" timeOffset="17098.07">10932 848 4137 0 0,'-16'-30'966'0'0,"12"20"-555"0"0,-1 1 1 0 0,0-1 0 0 0,-1 1-1 0 0,0 0 1 0 0,-11-12 0 0 0,16 19-382 0 0,-1 1 1 0 0,0-1 0 0 0,0 1-1 0 0,0-1 1 0 0,0 1 0 0 0,0 0-1 0 0,0 0 1 0 0,-1 0 0 0 0,1 0-1 0 0,0 0 1 0 0,0 0 0 0 0,-1 0-1 0 0,1 1 1 0 0,-1-1 0 0 0,1 1-1 0 0,0 0 1 0 0,-1 0 0 0 0,1 0-1 0 0,-1 0 1 0 0,1 0-1 0 0,-1 0 1 0 0,1 1 0 0 0,0-1-1 0 0,-1 1 1 0 0,1 0 0 0 0,0 0-1 0 0,-1-1 1 0 0,1 1 0 0 0,-3 2-1 0 0,-1 1-27 0 0,1-1-1 0 0,-1 1 1 0 0,1 1-1 0 0,-1-1 1 0 0,1 1-1 0 0,1 0 1 0 0,-1 0-1 0 0,1 0 1 0 0,-1 0-1 0 0,-2 7 0 0 0,0 0 27 0 0,0 0 0 0 0,1 0-1 0 0,-9 27 1 0 0,12-17 340 0 0,7-18 304 0 0,5-9-306 0 0,19-25 328 0 0,-24 25-628 0 0,1 0 0 0 0,-1 0 0 0 0,1 0 1 0 0,0 1-1 0 0,10-8 0 0 0,-10 9-87 0 0,0 0 0 0 0,0 0-1 0 0,0 0 1 0 0,0 1 0 0 0,1 0 0 0 0,-1 0 0 0 0,1 0 0 0 0,0 0-1 0 0,-1 1 1 0 0,1 0 0 0 0,0 1 0 0 0,0-1 0 0 0,0 1-1 0 0,-1 0 1 0 0,1 0 0 0 0,0 1 0 0 0,0 0 0 0 0,0 0 0 0 0,-1 0-1 0 0,1 1 1 0 0,0 0 0 0 0,-1 0 0 0 0,0 0 0 0 0,1 1-1 0 0,-1-1 1 0 0,0 1 0 0 0,0 1 0 0 0,0-1 0 0 0,5 6 0 0 0,-1-2-16 0 0,-1 2 0 0 0,1-1 0 0 0,-1 2 0 0 0,-1-1 0 0 0,0 1 1 0 0,0 0-1 0 0,-1 0 0 0 0,0 1 0 0 0,-1-1 0 0 0,0 1 0 0 0,0 1 1 0 0,-1-1-1 0 0,-1 1 0 0 0,0-1 0 0 0,2 24 0 0 0,-4-21 33 0 0,0-1-1 0 0,-1 1 1 0 0,-1 0 0 0 0,0-1-1 0 0,-1 1 1 0 0,0-1-1 0 0,-1 0 1 0 0,-1 0-1 0 0,0 0 1 0 0,-1 0-1 0 0,0 0 1 0 0,-1-1 0 0 0,-14 23-1 0 0,6-14 11 0 0,-1 0-1 0 0,-1-1 1 0 0,-29 28 0 0 0,38-42 52 0 0,1-1 0 0 0,-1 1 0 0 0,-1-1 0 0 0,1-1 1 0 0,-1 1-1 0 0,0-1 0 0 0,0-1 0 0 0,0 1 1 0 0,0-1-1 0 0,0-1 0 0 0,-1 0 0 0 0,1 0 1 0 0,-1 0-1 0 0,-11 0 0 0 0,18-2-16 0 0,0 0 1 0 0,0 0-1 0 0,0 0 1 0 0,0 0-1 0 0,0 0 1 0 0,0-1-1 0 0,0 1 0 0 0,0-1 1 0 0,0 1-1 0 0,0-1 1 0 0,0 0-1 0 0,1 1 1 0 0,-1-1-1 0 0,0 0 1 0 0,0 0-1 0 0,0-1 0 0 0,1 1 1 0 0,-1 0-1 0 0,1 0 1 0 0,-1-1-1 0 0,-1-1 1 0 0,2 0 28 0 0,-1 0 1 0 0,1 0-1 0 0,-1 1 1 0 0,1-1-1 0 0,0 0 1 0 0,0-1-1 0 0,0 1 1 0 0,0 0-1 0 0,1 0 1 0 0,0 0-1 0 0,-1 0 1 0 0,1-5-1 0 0,1-4 55 0 0,0 0 0 0 0,1 0 0 0 0,0 1 0 0 0,0-1-1 0 0,2 0 1 0 0,4-12 0 0 0,-1 8-119 0 0,1 0-1 0 0,1 1 1 0 0,0 0 0 0 0,1 0-1 0 0,1 1 1 0 0,0 0 0 0 0,1 1 0 0 0,0 0-1 0 0,1 1 1 0 0,0 1 0 0 0,17-11-1 0 0,20-12-754 0 0,104-49-1 0 0,-82 46-666 0 0,-55 29-1202 0 0,30-13 1 0 0,-29 16-511 0 0</inkml:trace>
  <inkml:trace contextRef="#ctx0" brushRef="#br0" timeOffset="33998">13356 762 5137 0 0,'-10'-11'765'0'0,"-4"-6"953"0"0,-33-30 1 0 0,40 42-1692 0 0,0-1 0 0 0,0 2 1 0 0,-1-1-1 0 0,1 1 0 0 0,-1 0 1 0 0,0 0-1 0 0,-1 1 0 0 0,-10-3 1 0 0,-18-2-29 0 0,0 2 0 0 0,-1 2 0 0 0,0 1 1 0 0,1 2-1 0 0,-1 2 0 0 0,-67 9 0 0 0,83-7 36 0 0,1 2-1 0 0,-1 0 0 0 0,-34 14 0 0 0,46-15-39 0 0,1 0-1 0 0,0 0 1 0 0,0 1-1 0 0,0 1 1 0 0,1-1 0 0 0,-1 1-1 0 0,1 1 1 0 0,1-1-1 0 0,0 1 1 0 0,-8 10 0 0 0,13-15 15 0 0,1-1 0 0 0,0 1 0 0 0,0 0 0 0 0,0-1 0 0 0,0 1 0 0 0,0 0 0 0 0,0 0 1 0 0,0 0-1 0 0,1 0 0 0 0,-1 0 0 0 0,1 0 0 0 0,-1 0 0 0 0,1 0 0 0 0,0 0 0 0 0,0 0 0 0 0,0 0 1 0 0,0 0-1 0 0,0 1 0 0 0,0-1 0 0 0,0 0 0 0 0,2 3 0 0 0,0-1 10 0 0,0-1-1 0 0,0 1 1 0 0,0-1 0 0 0,0 1-1 0 0,0-1 1 0 0,1 0 0 0 0,0 0-1 0 0,0-1 1 0 0,0 1 0 0 0,5 4-1 0 0,21 12 18 0 0,0-1-1 0 0,53 24 1 0 0,-8-5 0 0 0,-11-2-47 0 0,-1 2-1 0 0,-2 3 0 0 0,86 76 1 0 0,-137-108 9 0 0,-1 1 1 0 0,0 0 0 0 0,0 1 0 0 0,-1 0 0 0 0,-1 0 0 0 0,1 0 0 0 0,-2 1 0 0 0,8 18 0 0 0,-11-25 27 0 0,-1 0-1 0 0,1-1 1 0 0,-1 2 0 0 0,0-1-1 0 0,0 0 1 0 0,-1 0 0 0 0,1 0-1 0 0,-1 0 1 0 0,0 0 0 0 0,0 1 0 0 0,0-1-1 0 0,-1 0 1 0 0,0 0 0 0 0,1 0-1 0 0,-1 0 1 0 0,-1 0 0 0 0,1 0-1 0 0,-1 0 1 0 0,1 0 0 0 0,-1 0-1 0 0,0-1 1 0 0,0 1 0 0 0,-1-1 0 0 0,1 1-1 0 0,-1-1 1 0 0,0 0 0 0 0,-5 5-1 0 0,-7 3 88 0 0,0-1-1 0 0,-1 0 0 0 0,0-1 0 0 0,0-1 1 0 0,-27 9-1 0 0,-92 22 65 0 0,101-30-149 0 0,-124 25-622 0 0,-307 26 1 0 0,415-54-2657 0 0,39-5 1331 0 0</inkml:trace>
  <inkml:trace contextRef="#ctx0" brushRef="#br0" timeOffset="34628.31">13698 954 11058 0 0,'-4'-4'-37'0'0,"-1"0"-1"0"0,1 0 1 0 0,-1 0-1 0 0,0 0 1 0 0,0 1-1 0 0,0 0 1 0 0,0 0-1 0 0,0 1 1 0 0,-1-1-1 0 0,1 1 1 0 0,-7-2-1 0 0,8 4 12 0 0,0-1 0 0 0,0 1 0 0 0,0 0 0 0 0,-1 0 1 0 0,1 0-1 0 0,0 0 0 0 0,0 1 0 0 0,0-1 0 0 0,0 1 0 0 0,0 0 0 0 0,0 1 0 0 0,0-1 0 0 0,0 1 0 0 0,0 0 0 0 0,1-1 0 0 0,-7 6 1 0 0,3-2-16 0 0,0 0 0 0 0,1 1 1 0 0,0 0-1 0 0,0 0 1 0 0,1 1-1 0 0,0-1 1 0 0,0 1-1 0 0,-6 11 1 0 0,-3 8-131 0 0,-10 29 0 0 0,4-6 180 0 0,-15 61 1 0 0,28-81 25 0 0,1 0 0 0 0,1-1 0 0 0,-1 53 1 0 0,6-75-10 0 0,0 0 1 0 0,0 0 0 0 0,1 0-1 0 0,0 0 1 0 0,0 0-1 0 0,0 0 1 0 0,1 0 0 0 0,0-1-1 0 0,0 1 1 0 0,6 10 0 0 0,-6-14-10 0 0,0 1 0 0 0,0-1 1 0 0,0 0-1 0 0,0 1 0 0 0,0-1 1 0 0,0 0-1 0 0,1 0 0 0 0,-1 0 1 0 0,1-1-1 0 0,0 1 1 0 0,-1-1-1 0 0,1 1 0 0 0,0-1 1 0 0,0 0-1 0 0,0 0 0 0 0,0 0 1 0 0,0 0-1 0 0,0-1 0 0 0,0 1 1 0 0,0-1-1 0 0,0 0 1 0 0,5 0-1 0 0,4-1-8 0 0,0-1 0 0 0,0 0 0 0 0,-1-1 0 0 0,1 0 0 0 0,-1-1 1 0 0,1 0-1 0 0,-1-1 0 0 0,14-8 0 0 0,8-6-318 0 0,40-31 0 0 0,-46 29 232 0 0,-2 0 0 0 0,0-1 0 0 0,-1-1 0 0 0,-1-2 1 0 0,-2 0-1 0 0,0-2 0 0 0,-2 0 0 0 0,-1-1 0 0 0,23-46 1 0 0,-18 24 942 0 0,26-80 0 0 0,-42 108-574 0 0,-2 0 0 0 0,0 0 1 0 0,-2 0-1 0 0,0-1 0 0 0,-1 1 0 0 0,-3-37 1 0 0,1 56-230 0 0,-1-1 0 0 0,0 1 1 0 0,0-1-1 0 0,0 1 0 0 0,0 0 0 0 0,0-1 1 0 0,-1 1-1 0 0,0 0 0 0 0,-2-4 1 0 0,3 6-53 0 0,1 1 0 0 0,0-1 1 0 0,-1 0-1 0 0,0 1 0 0 0,1-1 1 0 0,-1 1-1 0 0,1-1 0 0 0,-1 1 1 0 0,1-1-1 0 0,-1 1 0 0 0,0 0 1 0 0,1-1-1 0 0,-1 1 0 0 0,0 0 1 0 0,0 0-1 0 0,1-1 0 0 0,-1 1 1 0 0,0 0-1 0 0,1 0 0 0 0,-2 0 1 0 0,1 0-21 0 0,0 0 1 0 0,0 1 0 0 0,0-1 0 0 0,0 0-1 0 0,0 1 1 0 0,0-1 0 0 0,0 1-1 0 0,0 0 1 0 0,1-1 0 0 0,-1 1 0 0 0,0 0-1 0 0,0-1 1 0 0,1 1 0 0 0,-1 0 0 0 0,0 0-1 0 0,1-1 1 0 0,-1 1 0 0 0,1 0-1 0 0,-2 2 1 0 0,-3 6 7 0 0,1 1 0 0 0,0 0-1 0 0,1 0 1 0 0,-1 0-1 0 0,2 0 1 0 0,0 1 0 0 0,0-1-1 0 0,1 1 1 0 0,0 0 0 0 0,0-1-1 0 0,3 22 1 0 0,3 9-5 0 0,17 70 0 0 0,-14-79 17 0 0,49 184 7 0 0,-42-173 5 0 0,2-2 1 0 0,43 79-1 0 0,-48-101-78 0 0,1 0 1 0 0,0-1-1 0 0,2-1 1 0 0,23 23 0 0 0,-5-11-2928 0 0,47 32 0 0 0,-61-48 504 0 0</inkml:trace>
  <inkml:trace contextRef="#ctx0" brushRef="#br0" timeOffset="35154.17">13597 59 3449 0 0,'-18'-36'1153'0'0,"18"34"-1123"0"0,-1 1 0 0 0,0-1-1 0 0,0 1 1 0 0,0-1 0 0 0,-1 1-1 0 0,1 0 1 0 0,0 0 0 0 0,0-1-1 0 0,-1 1 1 0 0,1 0 0 0 0,-1 0-1 0 0,1 0 1 0 0,-1 0 0 0 0,1 0-1 0 0,-1 1 1 0 0,1-1-1 0 0,-1 0 1 0 0,0 1 0 0 0,0-1-1 0 0,-2 1 1 0 0,3 0-12 0 0,-1 0 0 0 0,1 1 0 0 0,0-1 0 0 0,0 1 0 0 0,0-1 0 0 0,0 1 0 0 0,0-1 0 0 0,0 1 0 0 0,0 0 0 0 0,0 0 0 0 0,1-1 0 0 0,-1 1 0 0 0,0 0 0 0 0,0 0 0 0 0,0 0 0 0 0,1 0 0 0 0,-1 0 0 0 0,1 0 0 0 0,-1 0 0 0 0,1 0 0 0 0,-1 0 0 0 0,1 0 0 0 0,-1 0 0 0 0,1 1 0 0 0,0-1 0 0 0,0 0 0 0 0,-1 2 0 0 0,-3 36 663 0 0,4-36-619 0 0,-26 407 2075 0 0,-10 58-1803 0 0,5-108-111 0 0,29-324-388 0 0,-9 195 631 0 0,14-77-3681 0 0,1-128 236 0 0,-2-19 1050 0 0</inkml:trace>
  <inkml:trace contextRef="#ctx0" brushRef="#br0" timeOffset="35430.46">13275 693 12107 0 0,'-3'-16'-81'0'0,"3"16"71"0"0,0-1 0 0 0,0 1 1 0 0,0-1-1 0 0,1 1 0 0 0,-1 0 0 0 0,0-1 0 0 0,0 1 0 0 0,1 0 1 0 0,-1-1-1 0 0,0 1 0 0 0,0 0 0 0 0,1-1 0 0 0,-1 1 0 0 0,0 0 1 0 0,1 0-1 0 0,-1-1 0 0 0,0 1 0 0 0,1 0 0 0 0,-1 0 1 0 0,0-1-1 0 0,1 1 0 0 0,-1 0 0 0 0,1 0 0 0 0,3-1-40 0 0,-1 1 0 0 0,1 0-1 0 0,0 0 1 0 0,0 0 0 0 0,-1 0 0 0 0,7 2-1 0 0,-9-2 53 0 0,233 33-144 0 0,-41-4-1241 0 0,-63-14-3854 0 0,-112-13 3920 0 0</inkml:trace>
  <inkml:trace contextRef="#ctx0" brushRef="#br0" timeOffset="36912.43">14534 399 5001 0 0,'-2'-14'2245'0'0,"0"8"-2110"0"0,1 0-1 0 0,0 0 1 0 0,0 1-1 0 0,0-1 1 0 0,1 0-1 0 0,0 0 1 0 0,0 0-1 0 0,0 0 1 0 0,1 0 0 0 0,0 1-1 0 0,3-10 1 0 0,-4 15-128 0 0,0 0 0 0 0,0-1 0 0 0,1 1 0 0 0,-1 0 0 0 0,0-1 0 0 0,0 1 0 0 0,1 0 0 0 0,-1 0 0 0 0,0 0 0 0 0,1-1 0 0 0,-1 1 0 0 0,0 0 0 0 0,1 0 0 0 0,-1 0 0 0 0,0 0 0 0 0,1 0 0 0 0,-1-1 0 0 0,0 1 0 0 0,1 0 0 0 0,-1 0 1 0 0,0 0-1 0 0,1 0 0 0 0,-1 0 0 0 0,1 0 0 0 0,-1 0 0 0 0,0 0 0 0 0,1 1 0 0 0,-1-1 0 0 0,0 0 0 0 0,1 0 0 0 0,-1 0 0 0 0,0 0 0 0 0,1 0 0 0 0,-1 1 0 0 0,0-1 0 0 0,1 0 0 0 0,-1 0 0 0 0,0 0 0 0 0,1 1 0 0 0,-1-1 0 0 0,0 0 1 0 0,0 0-1 0 0,1 1 0 0 0,-1-1 0 0 0,0 0 0 0 0,0 1 0 0 0,0-1 0 0 0,0 0 0 0 0,1 1 0 0 0,-1-1 0 0 0,0 0 0 0 0,0 1 0 0 0,0 0 0 0 0,11 20 207 0 0,8 33 250 0 0,-4 0 0 0 0,11 63 0 0 0,7 114-365 0 0,-2 94 63 0 0,-29-257-60 0 0,-3-1 0 0 0,-17 122-1 0 0,11-140-51 0 0,-9 49 33 0 0,13-87-16 0 0,0 1 1 0 0,-1-1-1 0 0,0 0 1 0 0,-1 0-1 0 0,-12 20 1 0 0,17-30-49 0 0,-1 0 0 0 0,1 0 0 0 0,0 0 0 0 0,-1 0 0 0 0,1-1 0 0 0,-1 1 0 0 0,0 0 0 0 0,1 0 0 0 0,-1 0 1 0 0,0-1-1 0 0,1 1 0 0 0,-1 0 0 0 0,0-1 0 0 0,0 1 0 0 0,1-1 0 0 0,-1 1 0 0 0,0-1 0 0 0,0 1 0 0 0,0-1 0 0 0,0 0 1 0 0,0 1-1 0 0,0-1 0 0 0,0 0 0 0 0,1 0 0 0 0,-1 1 0 0 0,0-1 0 0 0,0 0 0 0 0,0 0 0 0 0,0 0 0 0 0,0 0 1 0 0,0 0-1 0 0,0-1 0 0 0,0 1 0 0 0,-2-1 0 0 0,1 0 33 0 0,1-1-1 0 0,-1 1 1 0 0,0-1 0 0 0,1 0-1 0 0,-1 1 1 0 0,1-1 0 0 0,-1 0 0 0 0,1 0-1 0 0,0 0 1 0 0,0 0 0 0 0,0-1-1 0 0,0 1 1 0 0,-1-4 0 0 0,-1-7-14 0 0,0 1-1 0 0,1-1 1 0 0,0 1 0 0 0,1-1-1 0 0,1 0 1 0 0,0 0 0 0 0,2-13-1 0 0,16-89 54 0 0,-18 114-90 0 0,14-67-48 0 0,4 0-1 0 0,2 1 0 0 0,44-99 1 0 0,-55 148 24 0 0,0 1 0 0 0,1-1 1 0 0,20-25-1 0 0,-26 37 1 0 0,1 2-1 0 0,-1-1 0 0 0,1 0 1 0 0,0 1-1 0 0,0 0 0 0 0,10-6 1 0 0,-12 9 3 0 0,0-1 1 0 0,0 1 0 0 0,0 0 0 0 0,0 0-1 0 0,0 0 1 0 0,0 0 0 0 0,0 1 0 0 0,0-1-1 0 0,1 1 1 0 0,-1 0 0 0 0,0 0 0 0 0,0 0-1 0 0,1 0 1 0 0,3 1 0 0 0,-4 0-22 0 0,0 0 0 0 0,0 0 1 0 0,0 1-1 0 0,0-1 0 0 0,0 1 0 0 0,-1-1 1 0 0,1 1-1 0 0,-1 0 0 0 0,1 0 0 0 0,-1 0 1 0 0,0 1-1 0 0,0-1 0 0 0,0 0 1 0 0,4 6-1 0 0,23 45-241 0 0,-17-28 224 0 0,4 7 0 0 0,-2 1 0 0 0,11 37-1 0 0,19 45 24 0 0,-37-102 44 0 0,-1-1 1 0 0,2 1 0 0 0,-1-1-1 0 0,2 0 1 0 0,0-1 0 0 0,13 14-1 0 0,-18-21 10 0 0,0-1-1 0 0,0 1 0 0 0,0-1 0 0 0,0 0 1 0 0,0-1-1 0 0,1 1 0 0 0,-1-1 1 0 0,1 0-1 0 0,0 0 0 0 0,0 0 1 0 0,0 0-1 0 0,0-1 0 0 0,0 0 0 0 0,0 0 1 0 0,9 0-1 0 0,-10-1 6 0 0,1 0 0 0 0,-1-1 0 0 0,0 0 0 0 0,0 0 0 0 0,0 0 0 0 0,0 0 0 0 0,0-1 0 0 0,0 1 0 0 0,0-1 0 0 0,0 0 0 0 0,0 0 0 0 0,-1-1 0 0 0,1 1 1 0 0,-1-1-1 0 0,0 0 0 0 0,0 1 0 0 0,0-2 0 0 0,0 1 0 0 0,4-6 0 0 0,2-5 65 0 0,0 0 1 0 0,-1 0-1 0 0,-1-1 1 0 0,0 0-1 0 0,-1-1 1 0 0,6-24-1 0 0,16-102 405 0 0,-16 68-358 0 0,1 25-56 0 0,-12 45-109 0 0,1 0 1 0 0,-1 0-1 0 0,1 0 1 0 0,0 0-1 0 0,0 1 1 0 0,0-1-1 0 0,1 0 1 0 0,-1 1-1 0 0,5-5 1 0 0,-6 8 5 0 0,0 0 1 0 0,-1 0-1 0 0,1 0 1 0 0,-1 0-1 0 0,1 0 1 0 0,0 1-1 0 0,-1-1 1 0 0,1 0-1 0 0,-1 0 1 0 0,1 0-1 0 0,0 1 1 0 0,-1-1-1 0 0,1 0 1 0 0,-1 0-1 0 0,1 1 1 0 0,-1-1-1 0 0,1 1 1 0 0,-1-1-1 0 0,1 0 1 0 0,-1 1-1 0 0,1-1 1 0 0,-1 1-1 0 0,0-1 1 0 0,1 1-1 0 0,-1-1 1 0 0,0 1-1 0 0,1 0 1 0 0,-1-1-1 0 0,0 1 1 0 0,0-1-1 0 0,1 2 1 0 0,10 20-250 0 0,-5-7 238 0 0,0 0 1 0 0,2 0 0 0 0,0 0-1 0 0,0-1 1 0 0,22 26 0 0 0,-26-35 37 0 0,1-1 1 0 0,0 1 0 0 0,0-1-1 0 0,0 0 1 0 0,0 0-1 0 0,0-1 1 0 0,1 1-1 0 0,6 2 1 0 0,-8-5 1 0 0,0 0 0 0 0,-1 1 0 0 0,1-1-1 0 0,0-1 1 0 0,0 1 0 0 0,-1-1 0 0 0,1 1 0 0 0,0-1-1 0 0,0 0 1 0 0,0-1 0 0 0,0 1 0 0 0,-1 0 0 0 0,1-1 0 0 0,6-2-1 0 0,-2 0 23 0 0,-1-1-1 0 0,1 0 0 0 0,-1 0 1 0 0,0-1-1 0 0,-1 0 0 0 0,1 0 1 0 0,-1-1-1 0 0,0 1 0 0 0,0-1 1 0 0,-1-1-1 0 0,1 1 0 0 0,-1-1 1 0 0,-1 0-1 0 0,1 0 0 0 0,3-10 1 0 0,2-3 29 0 0,-1 0 0 0 0,-2-1-1 0 0,0 0 1 0 0,7-34 0 0 0,-9 24-25 0 0,-2-1-1 0 0,-1 0 1 0 0,-1-1 0 0 0,-1 1-1 0 0,-2 0 1 0 0,-2 0-1 0 0,-1 1 1 0 0,-12-45 0 0 0,15 70-29 0 0,0 1 0 0 0,0 0 0 0 0,0-1-1 0 0,-1 1 1 0 0,1 0 0 0 0,-1 1 0 0 0,-5-7 0 0 0,7 10-8 0 0,1 1 0 0 0,-1-1 0 0 0,1 0 0 0 0,-1 1 0 0 0,0-1-1 0 0,1 1 1 0 0,-1-1 0 0 0,0 1 0 0 0,1-1 0 0 0,-1 1 0 0 0,0 0-1 0 0,0-1 1 0 0,0 1 0 0 0,1 0 0 0 0,-1-1 0 0 0,0 1 0 0 0,0 0 0 0 0,0 0-1 0 0,0 0 1 0 0,1 0 0 0 0,-1 0 0 0 0,-1 0 0 0 0,1 1-10 0 0,-1-1 0 0 0,1 1 1 0 0,0 0-1 0 0,0-1 1 0 0,0 1-1 0 0,-1 0 0 0 0,1 0 1 0 0,0 0-1 0 0,0 0 1 0 0,0 0-1 0 0,0 0 0 0 0,1 1 1 0 0,-1-1-1 0 0,0 0 0 0 0,0 0 1 0 0,1 1-1 0 0,-1-1 1 0 0,0 2-1 0 0,-2 5-10 0 0,0 0 0 0 0,0 0 0 0 0,1 1 0 0 0,1-1 0 0 0,-1 1-1 0 0,1-1 1 0 0,0 1 0 0 0,1 0 0 0 0,0 0 0 0 0,1-1 0 0 0,0 1 0 0 0,2 9 0 0 0,4 14 20 0 0,21 58 0 0 0,-16-53-19 0 0,3 8 52 0 0,-2 0 0 0 0,-2 2 1 0 0,-2-1-1 0 0,4 57 0 0 0,-12-84 1 0 0,-1 0-1 0 0,-1 0 0 0 0,0 0 0 0 0,-2 0 0 0 0,0 0 0 0 0,-1-1 0 0 0,-1 1 0 0 0,0-1 0 0 0,-2 0 0 0 0,0 0 0 0 0,-1-1 0 0 0,-1 0 0 0 0,-13 20 0 0 0,12-23-103 0 0,1-2 1 0 0,-1 1-1 0 0,-1-1 0 0 0,-15 13 0 0 0,21-21-316 0 0,0 0 1 0 0,0 0-1 0 0,-1-1 0 0 0,0 0 0 0 0,1 0 1 0 0,-1 0-1 0 0,0-1 0 0 0,-1 0 1 0 0,1 0-1 0 0,0 0 0 0 0,0-1 0 0 0,-1 0 1 0 0,-9 1-1 0 0,-4-2-1760 0 0</inkml:trace>
  <inkml:trace contextRef="#ctx0" brushRef="#br0" timeOffset="82499">262 4707 5985 0 0,'2'-13'1622'0'0,"1"-7"1944"0"0,-3 8-4019 0 0,13 25 474 0 0,-4 0 76 0 0,-1 0 0 0 0,0 0 0 0 0,-1 1 0 0 0,-1 0 0 0 0,0 1 0 0 0,5 19 0 0 0,-2-8-55 0 0,19 64 255 0 0,32 184-1 0 0,-49-190-177 0 0,-2 122 0 0 0,-8-134-16 0 0,-1-56-55 0 0,0-12-6 0 0,0 0 1 0 0,0 1-1 0 0,0-1 1 0 0,1 0-1 0 0,-1 0 1 0 0,1 1 0 0 0,1 3-1 0 0,-2-7 446 0 0,2-25 254 0 0,0-32-678 0 0,3 0 0 0 0,2 0 0 0 0,3 0 1 0 0,2 1-1 0 0,23-62 0 0 0,-25 89-82 0 0,1 1 0 0 0,2 1 0 0 0,1 0 0 0 0,0 1 0 0 0,2 0 0 0 0,1 1 0 0 0,1 1-1 0 0,32-32 1 0 0,-38 44-25 0 0,1 0-1 0 0,1 0 0 0 0,0 1 0 0 0,0 1 0 0 0,1 0 1 0 0,0 1-1 0 0,0 0 0 0 0,26-7 0 0 0,-33 12 26 0 0,1 1 1 0 0,0 0-1 0 0,0 0 0 0 0,-1 1 0 0 0,1 0 1 0 0,0 0-1 0 0,0 1 0 0 0,0 1 1 0 0,0-1-1 0 0,0 2 0 0 0,0-1 0 0 0,0 1 1 0 0,-1 0-1 0 0,1 1 0 0 0,-1 0 0 0 0,1 0 1 0 0,14 9-1 0 0,-10-3-10 0 0,0 0 1 0 0,-1 1-1 0 0,0 0 1 0 0,0 1-1 0 0,-1 0 1 0 0,0 1-1 0 0,-1 1 0 0 0,-1-1 1 0 0,0 1-1 0 0,0 1 1 0 0,6 15-1 0 0,-10-19 25 0 0,-1-1-1 0 0,-1 1 1 0 0,1 0-1 0 0,-2 0 0 0 0,1 0 1 0 0,-1 0-1 0 0,-1 0 1 0 0,0 1-1 0 0,0-1 1 0 0,-1 0-1 0 0,-1 1 1 0 0,0-1-1 0 0,0 0 0 0 0,-1 1 1 0 0,0-1-1 0 0,0 0 1 0 0,-9 19-1 0 0,-1-5 33 0 0,-1 0 0 0 0,-1-1 0 0 0,-1-1 0 0 0,-1 0 0 0 0,-1-2 0 0 0,-1 1 0 0 0,-1-2 1 0 0,-1 0-1 0 0,-30 22 0 0 0,32-28-6 0 0,-1-1 1 0 0,0 0 0 0 0,0-1 0 0 0,-1-1 0 0 0,-1-1-1 0 0,0-1 1 0 0,0 0 0 0 0,0-2 0 0 0,-1 0 0 0 0,0-2-1 0 0,-39 3 1 0 0,56-7-265 0 0,1 0 0 0 0,-1 0 0 0 0,0-1 0 0 0,0 1 0 0 0,0-1 0 0 0,1 0 0 0 0,-1-1 0 0 0,1 1 0 0 0,-7-4 0 0 0,-2-2-1955 0 0</inkml:trace>
  <inkml:trace contextRef="#ctx0" brushRef="#br0" timeOffset="83115.2">1834 4696 11050 0 0,'-6'0'11'0'0,"-1"0"1"0"0,1 1-1 0 0,0 0 0 0 0,-1 0 0 0 0,1 1 0 0 0,0 0 0 0 0,0 0 0 0 0,0 0 0 0 0,0 1 0 0 0,1-1 0 0 0,-1 1 0 0 0,1 1 0 0 0,-1-1 0 0 0,1 1 0 0 0,0 0 0 0 0,-8 9 1 0 0,1 0-49 0 0,2 1 0 0 0,-1 0 0 0 0,2 1 0 0 0,0 0 0 0 0,-7 16 0 0 0,4-8 34 0 0,2 0 0 0 0,0 0-1 0 0,2 1 1 0 0,1 0 0 0 0,0 0 0 0 0,-4 40-1 0 0,10-59 19 0 0,1-1 0 0 0,0 0-1 0 0,0 0 1 0 0,1 0 0 0 0,-1 0-1 0 0,1 1 1 0 0,0-1 0 0 0,0 0-1 0 0,0 0 1 0 0,0 0 0 0 0,1 0-1 0 0,0-1 1 0 0,0 1 0 0 0,0 0-1 0 0,0-1 1 0 0,0 1 0 0 0,1-1-1 0 0,-1 0 1 0 0,1 0 0 0 0,0 0-1 0 0,0 0 1 0 0,0 0 0 0 0,1 0-1 0 0,-1-1 1 0 0,1 0 0 0 0,-1 0-1 0 0,1 0 1 0 0,0 0 0 0 0,-1 0-1 0 0,1-1 1 0 0,0 1 0 0 0,0-1-1 0 0,0 0 1 0 0,1-1 0 0 0,4 1-1 0 0,1 0 25 0 0,0 0-1 0 0,1-1 0 0 0,-1-1 1 0 0,1 0-1 0 0,-1 0 0 0 0,0-1 1 0 0,0 0-1 0 0,0-1 0 0 0,0 0 1 0 0,0-1-1 0 0,-1 0 0 0 0,1 0 1 0 0,-1-1-1 0 0,0-1 0 0 0,0 1 0 0 0,-1-1 1 0 0,0-1-1 0 0,0 1 0 0 0,0-1 1 0 0,-1-1-1 0 0,12-14 0 0 0,-15 16 2 0 0,-1 0 0 0 0,-1 0 0 0 0,1 0 0 0 0,-1 0 0 0 0,0-1 0 0 0,0 1 0 0 0,-1-1 0 0 0,0 1 0 0 0,0-1 0 0 0,0 1 0 0 0,-1-1 0 0 0,0 0 0 0 0,0 1 0 0 0,-1-1 0 0 0,0 1 0 0 0,0-1 0 0 0,0 1 0 0 0,-4-11 0 0 0,2 9-57 0 0,0 1 0 0 0,0-1 0 0 0,-1 1-1 0 0,0 0 1 0 0,0 0 0 0 0,0 0 0 0 0,-1 1 0 0 0,0 0 0 0 0,-1 0 0 0 0,1 0 0 0 0,-1 0-1 0 0,0 1 1 0 0,-1 0 0 0 0,-12-8 0 0 0,0 7-363 0 0,18 6 239 0 0,1 0-1 0 0,-1 0 0 0 0,1 0 0 0 0,-1 0 0 0 0,1 0 1 0 0,-1 0-1 0 0,1 0 0 0 0,-1 0 0 0 0,1 0 0 0 0,-1 0 1 0 0,1 0-1 0 0,-1 0 0 0 0,1 0 0 0 0,-1 0 0 0 0,1 1 1 0 0,-1-1-1 0 0,1 0 0 0 0,-1 0 0 0 0,1 1 1 0 0,0-1-1 0 0,-1 0 0 0 0,1 1 0 0 0,-1-1 0 0 0,1 0 1 0 0,0 1-1 0 0,-1-1 0 0 0,1 0 0 0 0,0 1 0 0 0,-1-1 1 0 0,1 1-1 0 0,0-1 0 0 0,0 1 0 0 0,-1-1 0 0 0,1 1 1 0 0,0 2-1872 0 0</inkml:trace>
  <inkml:trace contextRef="#ctx0" brushRef="#br0" timeOffset="83661.6">2176 4215 11618 0 0,'-19'-15'1786'0'0,"11"15"-2050"0"0,8 12-17 0 0,42 206-553 0 0,35 168 869 0 0,-66-317 5 0 0,-2 0 1 0 0,-2 136-1 0 0,-7-195 12 0 0,0-4 34 0 0,0-1-1 0 0,0 1 0 0 0,0-1 1 0 0,-1 1-1 0 0,1-1 0 0 0,-3 7 604 0 0,4-14-396 0 0,4-9-216 0 0,0-1 0 0 0,-1 0 0 0 0,0 0 0 0 0,3-21 0 0 0,5-12-86 0 0,-1 7-20 0 0,8-23-74 0 0,39-89 0 0 0,-49 133 69 0 0,0 0 0 0 0,1 0-1 0 0,0 1 1 0 0,2 0-1 0 0,0 0 1 0 0,0 2-1 0 0,2-1 1 0 0,-1 2 0 0 0,24-18-1 0 0,-31 27 16 0 0,0 0 1 0 0,0 0-1 0 0,0 1 0 0 0,0 0 1 0 0,1 0-1 0 0,-1 1 0 0 0,1-1 0 0 0,0 2 1 0 0,-1-1-1 0 0,1 1 0 0 0,0 0 0 0 0,0 0 1 0 0,0 0-1 0 0,14 2 0 0 0,-15 0-7 0 0,0 0 0 0 0,-1 0 0 0 0,1 1 0 0 0,0 0 0 0 0,-1 0 1 0 0,1 0-1 0 0,-1 1 0 0 0,0 0 0 0 0,1 0 0 0 0,-1 0 0 0 0,-1 1 0 0 0,1-1 0 0 0,0 1 0 0 0,-1 0 0 0 0,0 1 0 0 0,0-1 0 0 0,6 10 0 0 0,-3-4 19 0 0,-2-1 0 0 0,1 1 1 0 0,-2 0-1 0 0,1 1 0 0 0,-1-1 0 0 0,-1 1 0 0 0,0 0 0 0 0,0 0 1 0 0,-1 0-1 0 0,-1 0 0 0 0,0 0 0 0 0,0 0 0 0 0,-1 1 1 0 0,0-1-1 0 0,-1 0 0 0 0,0 0 0 0 0,-1 0 0 0 0,-1 0 0 0 0,1 0 1 0 0,-2 0-1 0 0,0 0 0 0 0,0-1 0 0 0,0 0 0 0 0,-2 0 1 0 0,-8 13-1 0 0,-6 6 31 0 0,-2 0 1 0 0,-1-2-1 0 0,-1-1 1 0 0,-1-1-1 0 0,-39 30 1 0 0,48-43 2 0 0,0-1 0 0 0,-1 0 0 0 0,0-1 0 0 0,-1-1 0 0 0,0-1 0 0 0,0-1 0 0 0,-1 0 0 0 0,0-1 1 0 0,0-1-1 0 0,0-1 0 0 0,-26 2 0 0 0,33-6-40 0 0,0 1 1 0 0,0-2-1 0 0,1 0 1 0 0,-1 0-1 0 0,0-1 1 0 0,-21-7-1 0 0,28 8-270 0 0,1-1 1 0 0,-1 0-1 0 0,1 0 0 0 0,-1 0 1 0 0,1 0-1 0 0,0-1 0 0 0,0 0 1 0 0,0 1-1 0 0,0-2 0 0 0,1 1 1 0 0,-1 0-1 0 0,1-1 0 0 0,0 1 1 0 0,0-1-1 0 0,0 0 0 0 0,1 0 1 0 0,-1 0-1 0 0,1 0 0 0 0,-4-9 1 0 0,2-5-2071 0 0</inkml:trace>
  <inkml:trace contextRef="#ctx0" brushRef="#br0" timeOffset="85388.06">5420 3957 3289 0 0,'0'-1'100'0'0,"0"0"1"0"0,0 0 0 0 0,0 1-1 0 0,0-1 1 0 0,0 0 0 0 0,0 1 0 0 0,0-1-1 0 0,0 0 1 0 0,0 0 0 0 0,-1 1-1 0 0,1-1 1 0 0,0 0 0 0 0,0 1-1 0 0,0-1 1 0 0,-1 0 0 0 0,1 1 0 0 0,-1-1-1 0 0,1 1 1 0 0,0-1 0 0 0,-1 0-1 0 0,1 1 1 0 0,-1-1 0 0 0,1 1-1 0 0,-2-1 1 0 0,-20 0 684 0 0,-5 5-127 0 0,-32 8-1 0 0,30-5-249 0 0,-33 3 0 0 0,26-7-220 0 0,-59 8 145 0 0,92-10-351 0 0,0 0 0 0 0,-1 0 0 0 0,1 1 0 0 0,1-1 0 0 0,-1 1 0 0 0,0 0 0 0 0,0 0 0 0 0,1 0 0 0 0,-1 0 0 0 0,1 1 0 0 0,-1-1 0 0 0,-2 5 0 0 0,3 3 15 0 0,0-1 0 0 0,2 0 1 0 0,-1 0-1 0 0,1 1 0 0 0,0-1 1 0 0,1 0-1 0 0,0 1 0 0 0,1-1 1 0 0,0 0-1 0 0,0 0 0 0 0,1 0 1 0 0,0 0-1 0 0,0-1 0 0 0,1 1 1 0 0,0-1-1 0 0,10 14 0 0 0,-12-19 44 0 0,1 0-1 0 0,-1 0 1 0 0,1 0-1 0 0,0 0 1 0 0,0-1-1 0 0,0 1 1 0 0,0-1 0 0 0,0 0-1 0 0,1 0 1 0 0,-1 0-1 0 0,1 0 1 0 0,-1-1-1 0 0,1 1 1 0 0,0-1-1 0 0,-1 0 1 0 0,1 0-1 0 0,0 0 1 0 0,0-1-1 0 0,0 1 1 0 0,0-1-1 0 0,7 0 1 0 0,3-2 94 0 0,-1-1-1 0 0,0 0 1 0 0,1-1 0 0 0,-2-1-1 0 0,14-5 1 0 0,-16 5-132 0 0,-1 1 1 0 0,1 0-1 0 0,-1 1 1 0 0,1 0-1 0 0,0 1 0 0 0,0 0 1 0 0,1 0-1 0 0,-1 1 1 0 0,11 0-1 0 0,-19 1-12 0 0,0 0 0 0 0,-1 0 1 0 0,1 1-1 0 0,0-1 0 0 0,0 0 0 0 0,-1 1 0 0 0,1-1 1 0 0,0 1-1 0 0,-1 0 0 0 0,1-1 0 0 0,-1 1 0 0 0,1 0 1 0 0,-1 0-1 0 0,1 0 0 0 0,-1 0 0 0 0,0 0 0 0 0,1 0 1 0 0,-1 1-1 0 0,0-1 0 0 0,0 0 0 0 0,0 1 0 0 0,0-1 1 0 0,1 2-1 0 0,-1-1 4 0 0,-1 0 1 0 0,1 0-1 0 0,-1 1 1 0 0,0-1-1 0 0,0 0 1 0 0,0 0-1 0 0,0 0 1 0 0,0 1-1 0 0,0-1 1 0 0,-1 0-1 0 0,1 0 1 0 0,-1 0-1 0 0,1 0 1 0 0,-1 0-1 0 0,-1 4 1 0 0,-3 3 14 0 0,0 0 1 0 0,-1 0-1 0 0,0 0 1 0 0,0 0-1 0 0,-1-1 1 0 0,-9 10 0 0 0,2-6 47 0 0,0-1 0 0 0,0 0 1 0 0,-1 0-1 0 0,0-2 1 0 0,-1 0-1 0 0,0-1 0 0 0,-1 0 1 0 0,-32 10-1 0 0,25-12 0 0 0,0-1-1 0 0,0-1 1 0 0,-1-1-1 0 0,1-1 1 0 0,-50-2-1 0 0,32-4-897 0 0,0-1-1 0 0,-55-15 1 0 0,89 18-907 0 0</inkml:trace>
  <inkml:trace contextRef="#ctx0" brushRef="#br0" timeOffset="85759.739">5831 4013 12811 0 0,'-2'0'-11'0'0,"-1"-1"1"0"0,1 1 0 0 0,0-1-1 0 0,0 1 1 0 0,-1 0 0 0 0,1 0-1 0 0,0 0 1 0 0,-1 0 0 0 0,1 0-1 0 0,0 1 1 0 0,-1-1 0 0 0,1 1-1 0 0,0-1 1 0 0,0 1 0 0 0,-1 0-1 0 0,1 0 1 0 0,0 0-1 0 0,0 0 1 0 0,0 0 0 0 0,0 1-1 0 0,0-1 1 0 0,0 1 0 0 0,1-1-1 0 0,-1 1 1 0 0,0-1 0 0 0,1 1-1 0 0,-2 2 1 0 0,-5 7-75 0 0,1-1-1 0 0,0 1 1 0 0,-10 23 0 0 0,9-16 13 0 0,-10 16-129 0 0,-18 55 0 0 0,32-75 164 0 0,0-1-1 0 0,0 1 0 0 0,1 0 0 0 0,1 0 0 0 0,1 1 0 0 0,0-1 1 0 0,1 20-1 0 0,1-30 41 0 0,-1 1 0 0 0,1-1 0 0 0,0 0 0 0 0,0 1 0 0 0,0-1-1 0 0,1 0 1 0 0,0 0 0 0 0,-1 0 0 0 0,1 0 0 0 0,1 0 0 0 0,-1 0 0 0 0,1 0 0 0 0,-1-1 0 0 0,1 1 0 0 0,0-1 0 0 0,0 0 0 0 0,1 0 0 0 0,-1 0 0 0 0,1 0 0 0 0,-1 0 0 0 0,1-1 0 0 0,0 0 0 0 0,0 0 0 0 0,5 2-1 0 0,-3-2 20 0 0,1 0 0 0 0,-1 0 0 0 0,1-1-1 0 0,0 1 1 0 0,-1-2 0 0 0,1 1 0 0 0,0-1-1 0 0,0 0 1 0 0,0-1 0 0 0,-1 1 0 0 0,1-1-1 0 0,0-1 1 0 0,-1 1 0 0 0,1-1-1 0 0,7-3 1 0 0,1-1 51 0 0,-1 0-1 0 0,0-1 1 0 0,0 0 0 0 0,-1-2-1 0 0,25-18 1 0 0,-33 22-54 0 0,0 0-1 0 0,-1 0 1 0 0,1 0-1 0 0,-1 0 1 0 0,0-1-1 0 0,-1 0 1 0 0,1 0-1 0 0,-1 0 1 0 0,0 0-1 0 0,-1 0 1 0 0,1-1-1 0 0,-1 1 1 0 0,0-1-1 0 0,-1 0 1 0 0,0 1-1 0 0,1-9 1 0 0,-2 5-60 0 0,1 0 1 0 0,-1-1-1 0 0,-1 1 1 0 0,0 0-1 0 0,0 0 0 0 0,-1-1 1 0 0,-3-10-1 0 0,3 17-238 0 0,1 0-1 0 0,-1 0 1 0 0,0 0 0 0 0,0 0-1 0 0,0 0 1 0 0,-1 0 0 0 0,1 1-1 0 0,-1-1 1 0 0,0 1 0 0 0,0 0-1 0 0,0-1 1 0 0,-1 2 0 0 0,1-1-1 0 0,-1 0 1 0 0,1 1-1 0 0,-1-1 1 0 0,0 1 0 0 0,0 0-1 0 0,-5-1 1 0 0,-3-2-1248 0 0</inkml:trace>
  <inkml:trace contextRef="#ctx0" brushRef="#br0" timeOffset="86247.89">6069 3735 11546 0 0,'1'-3'-57'0'0,"0"-2"3"0"0,0 1 0 0 0,0-1 0 0 0,0 0 0 0 0,1 0 0 0 0,3-7 0 0 0,-4 12 42 0 0,-1-1 0 0 0,0 0 0 0 0,1 1 0 0 0,-1-1 0 0 0,1 1 0 0 0,0-1 0 0 0,-1 1 0 0 0,1-1 0 0 0,-1 1 0 0 0,1-1 0 0 0,0 1 0 0 0,-1-1 0 0 0,1 1 0 0 0,0 0 0 0 0,-1-1 0 0 0,1 1 0 0 0,0 0 0 0 0,0 0 0 0 0,-1-1 0 0 0,1 1 0 0 0,0 0 0 0 0,0 0 1 0 0,-1 0-1 0 0,1 0 0 0 0,0 0 0 0 0,0 0 0 0 0,-1 0 0 0 0,1 0 0 0 0,0 1 0 0 0,0-1 0 0 0,-1 0 0 0 0,1 0 0 0 0,0 1 0 0 0,0-1 0 0 0,-1 0 0 0 0,1 1 0 0 0,0-1 0 0 0,-1 0 0 0 0,1 1 0 0 0,-1-1 0 0 0,1 1 0 0 0,0-1 0 0 0,-1 1 0 0 0,1 1 0 0 0,6 3-22 0 0,-1 1 1 0 0,0 1-1 0 0,-1-1 0 0 0,1 1 0 0 0,-1 0 0 0 0,-1 0 0 0 0,8 15 1 0 0,21 60 18 0 0,-20-46-50 0 0,40 103 165 0 0,48 203 1 0 0,-99-332-793 0 0,1 0 0 0 0,-1-1-1 0 0,1 0 1 0 0,6 12 0 0 0,-3-13-1187 0 0</inkml:trace>
  <inkml:trace contextRef="#ctx0" brushRef="#br0" timeOffset="86624.239">6509 4037 11642 0 0,'-4'1'-5'0'0,"0"0"-1"0"0,1-1 0 0 0,-1 1 0 0 0,1 0 0 0 0,-1 1 0 0 0,1-1 0 0 0,-1 1 0 0 0,1-1 0 0 0,0 1 0 0 0,0 0 0 0 0,-4 3 0 0 0,-28 31-96 0 0,29-29 82 0 0,-1 0 1 0 0,1-1-1 0 0,-1 1 0 0 0,-13 8 0 0 0,14-11 23 0 0,0-1 11 0 0,0 0-1 0 0,0 1 1 0 0,0 0-1 0 0,1 0 0 0 0,0 1 1 0 0,0-1-1 0 0,0 1 1 0 0,-7 9-1 0 0,12-14-12 0 0,0 1-1 0 0,0-1 0 0 0,0 1 0 0 0,0 0 1 0 0,0-1-1 0 0,0 1 0 0 0,0-1 0 0 0,0 1 1 0 0,0-1-1 0 0,0 1 0 0 0,1-1 0 0 0,-1 1 1 0 0,0-1-1 0 0,0 1 0 0 0,1-1 0 0 0,-1 1 0 0 0,0-1 1 0 0,1 1-1 0 0,-1-1 0 0 0,0 1 0 0 0,1-1 1 0 0,-1 0-1 0 0,1 1 0 0 0,-1-1 0 0 0,1 0 1 0 0,-1 1-1 0 0,1-1 0 0 0,-1 0 0 0 0,1 1 1 0 0,-1-1-1 0 0,1 0 0 0 0,-1 0 0 0 0,1 0 1 0 0,-1 0-1 0 0,1 1 0 0 0,-1-1 0 0 0,1 0 0 0 0,1 0 1 0 0,27 6 149 0 0,-24-5-140 0 0,180 23 253 0 0,-32-6-1274 0 0,-52 2-4559 0 0,-94-17 3577 0 0</inkml:trace>
  <inkml:trace contextRef="#ctx0" brushRef="#br0" timeOffset="87100.14">5889 4156 6081 0 0,'0'0'671'0'0,"9"-19"547"0"0,23-9-1340 0 0,-30 27 109 0 0,0 0 0 0 0,0 0 0 0 0,0 1 0 0 0,0-1-1 0 0,0 0 1 0 0,0 1 0 0 0,0-1 0 0 0,0 1 0 0 0,0-1 0 0 0,0 1-1 0 0,1 0 1 0 0,-1 0 0 0 0,0 0 0 0 0,0 0 0 0 0,0 0-1 0 0,2 1 1 0 0,30 9-2259 0 0,-31-8 1670 0 0,9 6-2052 0 0,-9-5 1926 0 0</inkml:trace>
  <inkml:trace contextRef="#ctx0" brushRef="#br0" timeOffset="87435.01">5682 4082 8426 0 0,'-2'-3'1392'0'0,"-1"0"-1320"0"0,2 1-24 0 0,7-1-344 0 0,2 5 192 0 0,1 1-120 0 0,1 1 32 0 0,-2 0-176 0 0,5-1 104 0 0,-2 0-256 0 0,1 0-304 0 0,2 1-81 0 0,-3-2-135 0 0,2 1-568 0 0</inkml:trace>
  <inkml:trace contextRef="#ctx0" brushRef="#br0" timeOffset="88978.84">8954 3439 6241 0 0,'1'-3'175'0'0,"0"-1"0"0"0,1 0 0 0 0,-1 1 0 0 0,1-1 0 0 0,0 1 0 0 0,0-1 0 0 0,0 1 0 0 0,1 0 0 0 0,-1 0-1 0 0,1 0 1 0 0,0 0 0 0 0,0 0 0 0 0,0 1 0 0 0,0-1 0 0 0,0 1 0 0 0,0 0 0 0 0,1 0 0 0 0,-1 0 0 0 0,1 0 0 0 0,0 1-1 0 0,5-2 1 0 0,-3 1-216 0 0,0 1-1 0 0,0 0 0 0 0,0 0 0 0 0,1 1 0 0 0,-1 0 0 0 0,0 0 0 0 0,1 0 0 0 0,-1 1 0 0 0,0 0 0 0 0,1 0 1 0 0,-1 1-1 0 0,11 3 0 0 0,-16-4 31 0 0,0 0 0 0 0,1 0 1 0 0,-1-1-1 0 0,0 1 0 0 0,0 0 1 0 0,1 0-1 0 0,-1 0 1 0 0,0 0-1 0 0,0 1 0 0 0,0-1 1 0 0,0 0-1 0 0,-1 0 0 0 0,1 1 1 0 0,0-1-1 0 0,0 0 0 0 0,-1 1 1 0 0,1-1-1 0 0,-1 0 0 0 0,1 1 1 0 0,-1-1-1 0 0,0 1 0 0 0,1-1 1 0 0,-1 1-1 0 0,0-1 1 0 0,0 1-1 0 0,0 0 0 0 0,0-1 1 0 0,0 1-1 0 0,0-1 0 0 0,-1 1 1 0 0,1-1-1 0 0,-1 1 0 0 0,1-1 1 0 0,-1 2-1 0 0,-2 5 1 0 0,1-1-1 0 0,-1 0 0 0 0,0 0 1 0 0,-1 0-1 0 0,-6 9 1 0 0,-20 23 105 0 0,-1-1 0 0 0,-2-2-1 0 0,-2-1 1 0 0,-67 51 0 0 0,84-74 148 0 0,15-11-166 0 0,-1 1-1 0 0,1 0 0 0 0,0 0 1 0 0,0 0-1 0 0,-1 0 0 0 0,1 1 1 0 0,1-1-1 0 0,-1 1 0 0 0,0-1 1 0 0,1 1-1 0 0,-4 5 0 0 0,6-7-14 0 0,1-1-1 0 0,-1 1 0 0 0,1-1 0 0 0,-1 0 1 0 0,1 1-1 0 0,-1-1 0 0 0,1 0 1 0 0,0 1-1 0 0,-1-1 0 0 0,1 0 1 0 0,-1 0-1 0 0,1 0 0 0 0,0 1 0 0 0,-1-1 1 0 0,1 0-1 0 0,0 0 0 0 0,-1 0 1 0 0,1 0-1 0 0,0 0 0 0 0,-1 0 1 0 0,2-1-1 0 0,17 1 285 0 0,37-10-34 0 0,0-2 1 0 0,64-23-1 0 0,-41 11 96 0 0,-53 17-443 0 0,112-28 359 0 0,-122 32-596 0 0,0 1 1 0 0,0 1-1 0 0,0 0 1 0 0,0 1-1 0 0,0 1 1 0 0,27 4 0 0 0,-42-5 260 0 0,1 0-641 0 0,1 1 0 0 0,0 0 0 0 0,0 0 1 0 0,0 0-1 0 0,0 0 0 0 0,-1 0 0 0 0,4 2 0 0 0,-1 2-2540 0 0</inkml:trace>
  <inkml:trace contextRef="#ctx0" brushRef="#br0" timeOffset="90459.73">881 6375 3417 0 0,'-15'97'4417'0'0,"0"50"-3100"0"0,-15 97-1797 0 0,24-212 625 0 0,-2 0 315 0 0,3 1-1 0 0,-4 53 0 0 0,22-105 227 0 0,3-60-654 0 0,11-156 1 0 0,-22 184 23 0 0,3-100-85 0 0,-6 80 108 0 0,3-1 1 0 0,20-96-1 0 0,-23 161-81 0 0,0 0 0 0 0,0 0 0 0 0,1 0 0 0 0,0 0 0 0 0,0 0 0 0 0,1 1 0 0 0,0-1-1 0 0,7-8 1 0 0,-10 13-4 0 0,0 1 0 0 0,0-1 0 0 0,1 1-1 0 0,-1 0 1 0 0,1-1 0 0 0,-1 1 0 0 0,1 0 0 0 0,0 0-1 0 0,0 0 1 0 0,-1 0 0 0 0,1 0 0 0 0,0 0 0 0 0,0 1-1 0 0,0-1 1 0 0,0 0 0 0 0,0 1 0 0 0,0 0-1 0 0,0-1 1 0 0,0 1 0 0 0,0 0 0 0 0,0 0 0 0 0,0 0-1 0 0,0 0 1 0 0,0 1 0 0 0,0-1 0 0 0,-1 0 0 0 0,1 1-1 0 0,0 0 1 0 0,0-1 0 0 0,0 1 0 0 0,0 0 0 0 0,0 0-1 0 0,-1 0 1 0 0,1 0 0 0 0,2 2 0 0 0,6 6 7 0 0,0 0 0 0 0,-1 0 0 0 0,0 2 0 0 0,-1-1 0 0 0,0 1 0 0 0,-1 0 0 0 0,8 15 0 0 0,13 18 61 0 0,202 305 142 0 0,-214-322-896 0 0,19 23-1 0 0,-28-42 420 0 0,-1 0-1 0 0,1-1 0 0 0,1 0 0 0 0,-1 0 0 0 0,1 0 0 0 0,16 9 0 0 0,-11-10-5141 0 0</inkml:trace>
  <inkml:trace contextRef="#ctx0" brushRef="#br0" timeOffset="90671.55">950 6615 8554 0 0,'-2'-8'759'0'0,"0"5"-605"0"0,1-1 1 0 0,1 0 0 0 0,-1 1 0 0 0,0-1 0 0 0,1 0 0 0 0,0-5 0 0 0,0 8-153 0 0,0 0 0 0 0,1 0 0 0 0,-1 0 0 0 0,0 0-1 0 0,1 0 1 0 0,-1 0 0 0 0,1 0 0 0 0,-1-1 0 0 0,1 1 0 0 0,0 1 0 0 0,-1-1-1 0 0,1 0 1 0 0,0 0 0 0 0,0 0 0 0 0,-1 0 0 0 0,1 0 0 0 0,0 1 0 0 0,0-1-1 0 0,0 0 1 0 0,0 1 0 0 0,0-1 0 0 0,0 1 0 0 0,0-1 0 0 0,3 0 0 0 0,36-12-166 0 0,57-12-1 0 0,15-5-4101 0 0,-92 24 2458 0 0</inkml:trace>
  <inkml:trace contextRef="#ctx0" brushRef="#br0" timeOffset="90991.65">1477 5951 7009 0 0,'-2'-12'-8'0'0,"1"1"603"0"0,-1-1 1 0 0,2-20-1 0 0,11 46-576 0 0,-3-1 59 0 0,-2 0 1 0 0,1 1-1 0 0,-2-1 1 0 0,0 1-1 0 0,0 1 1 0 0,2 17-1 0 0,5 11-22 0 0,62 163 24 0 0,11-28-177 0 0,-77-162-428 0 0,1-1 0 0 0,0 0 0 0 0,1 0 0 0 0,18 20 0 0 0,-13-16-1083 0 0</inkml:trace>
  <inkml:trace contextRef="#ctx0" brushRef="#br0" timeOffset="91196.38">2009 6080 7674 0 0,'-2'-3'5248'0'0,"-3"-4"-3835"0"0,5 6-2173 0 0,2 8 762 0 0,-1-6 100 0 0,22 64-705 0 0,-12-36 531 0 0,0 1 1 0 0,28 51-1 0 0,-5-22-1495 0 0,-13-19-3672 0 0,-17-35 2073 0 0</inkml:trace>
  <inkml:trace contextRef="#ctx0" brushRef="#br0" timeOffset="91387.86">2138 5587 13067 0 0,'-10'-7'40'0'0,"1"1"-128"0"0,0 2-72 0 0,9 3-24 0 0,-1 1-152 0 0,1 5-96 0 0,3-2-161 0 0,0 8 1 0 0,0 0-496 0 0,-2 2-504 0 0,4 1-481 0 0</inkml:trace>
  <inkml:trace contextRef="#ctx0" brushRef="#br0" timeOffset="91878.209">2406 5703 10338 0 0,'-1'0'5'0'0,"0"0"-1"0"0,0 0 0 0 0,0 0 0 0 0,1 1 1 0 0,-1-1-1 0 0,0 0 0 0 0,0 1 1 0 0,1-1-1 0 0,-1 1 0 0 0,0-1 1 0 0,1 1-1 0 0,-1-1 0 0 0,1 1 1 0 0,-1-1-1 0 0,0 1 0 0 0,1-1 1 0 0,-1 1-1 0 0,1 0 0 0 0,0-1 0 0 0,-1 1 1 0 0,1 0-1 0 0,-1 0 0 0 0,1-1 1 0 0,0 2-1 0 0,-8 23-255 0 0,7-19 224 0 0,-22 91-129 0 0,-14 137 1 0 0,35-220 165 0 0,1 0 0 0 0,1 0 1 0 0,0 0-1 0 0,0 0 0 0 0,2 0 0 0 0,4 20 1 0 0,-5-31 14 0 0,0 1 0 0 0,0-1 0 0 0,0 1 0 0 0,1-1 0 0 0,-1 1 0 0 0,1-1 0 0 0,0 0 0 0 0,0 0 0 0 0,0 0 0 0 0,1 0 0 0 0,-1 0 0 0 0,1 0 0 0 0,-1-1 0 0 0,1 1 0 0 0,0-1-1 0 0,0 0 1 0 0,0 0 0 0 0,0 0 0 0 0,0 0 0 0 0,1 0 0 0 0,-1-1 0 0 0,0 0 0 0 0,1 1 0 0 0,-1-1 0 0 0,1 0 0 0 0,0-1 0 0 0,-1 1 0 0 0,1-1 0 0 0,5 1 0 0 0,4-2 24 0 0,-1 0 0 0 0,1 0 0 0 0,-1-1 0 0 0,1-1 0 0 0,-1 0 1 0 0,0-1-1 0 0,0 0 0 0 0,0-1 0 0 0,0 0 0 0 0,16-11 0 0 0,-5 2 4 0 0,-2-1 0 0 0,0 0 0 0 0,-1-2 0 0 0,22-22-1 0 0,-24 17 20 0 0,0 0-1 0 0,-2-2 0 0 0,23-41 0 0 0,-29 47-63 0 0,0 0 1 0 0,0 0 0 0 0,-1-1 0 0 0,-1 0 0 0 0,-1-1 0 0 0,7-25 0 0 0,-13 39-6 0 0,0 0 0 0 0,-1 0 0 0 0,1 0 0 0 0,-1 1 0 0 0,0-1 1 0 0,-1 0-1 0 0,-2-11 0 0 0,3 15-16 0 0,0 1 1 0 0,-1-1 0 0 0,0 1-1 0 0,1-1 1 0 0,-1 1 0 0 0,0 0-1 0 0,1-1 1 0 0,-1 1 0 0 0,0 0-1 0 0,0 0 1 0 0,0 0 0 0 0,0-1-1 0 0,0 1 1 0 0,-1 0 0 0 0,1 0 0 0 0,0 1-1 0 0,0-1 1 0 0,-1 0 0 0 0,1 0-1 0 0,0 1 1 0 0,-1-1 0 0 0,1 0-1 0 0,-1 1 1 0 0,1 0 0 0 0,-1-1-1 0 0,1 1 1 0 0,-1 0 0 0 0,1 0-1 0 0,-1 0 1 0 0,1 0 0 0 0,-1 0-1 0 0,1 0 1 0 0,-1 0 0 0 0,-2 1-1 0 0,-4 0-21 0 0,-1 2 0 0 0,1-1-1 0 0,0 1 1 0 0,-1 0 0 0 0,2 1-1 0 0,-1 0 1 0 0,0 0-1 0 0,1 0 1 0 0,-1 1 0 0 0,1 1-1 0 0,1-1 1 0 0,-1 1-1 0 0,1 0 1 0 0,-7 9 0 0 0,2-2 43 0 0,0 1 1 0 0,2 0-1 0 0,0 0 1 0 0,0 1-1 0 0,1 0 1 0 0,-7 21-1 0 0,11-25 44 0 0,1 0 1 0 0,0 0-1 0 0,1 1 1 0 0,0-1-1 0 0,1 0 0 0 0,0 1 1 0 0,1 0-1 0 0,0-1 0 0 0,1 1 1 0 0,0-1-1 0 0,1 0 1 0 0,0 1-1 0 0,1-1 0 0 0,0 0 1 0 0,0 0-1 0 0,1 0 1 0 0,1-1-1 0 0,0 1 0 0 0,1-1 1 0 0,0 0-1 0 0,0-1 0 0 0,1 1 1 0 0,0-1-1 0 0,1 0 1 0 0,0-1-1 0 0,0 0 0 0 0,0 0 1 0 0,1-1-1 0 0,1 0 1 0 0,-1-1-1 0 0,1 0 0 0 0,12 5 1 0 0,2 0 12 0 0,1-2 1 0 0,1-1 0 0 0,-1-1-1 0 0,1-1 1 0 0,1-1-1 0 0,-1-1 1 0 0,52 0 0 0 0,-33-5-932 0 0,-1-2 1 0 0,0-3-1 0 0,85-20 1 0 0,-89 15-1224 0 0</inkml:trace>
  <inkml:trace contextRef="#ctx0" brushRef="#br0" timeOffset="92709.56">5237 5448 2296 0 0,'-1'-1'141'0'0,"1"-1"-1"0"0,0 1 0 0 0,0 0 0 0 0,-1 0 0 0 0,1 0 0 0 0,0-1 0 0 0,0 1 1 0 0,0 0-1 0 0,1 0 0 0 0,-1-1 0 0 0,0 1 0 0 0,0 0 0 0 0,1 0 1 0 0,-1 0-1 0 0,0-1 0 0 0,1 1 0 0 0,-1 0 0 0 0,1 0 0 0 0,0 0 0 0 0,-1 0 1 0 0,1 0-1 0 0,0 0 0 0 0,1-1 0 0 0,1 0-130 0 0,0 0 1 0 0,0 1-1 0 0,0-1 1 0 0,0 1-1 0 0,0 0 1 0 0,1 0-1 0 0,3-1 1 0 0,-5 1 34 0 0,27-6 7 0 0,37-6-1 0 0,-55 11-62 0 0,1 1 0 0 0,0 1-1 0 0,0 0 1 0 0,-1 1 0 0 0,1 0 0 0 0,14 3-1 0 0,-24-4 3 0 0,1 1-1 0 0,-1-1 1 0 0,1 1 0 0 0,-1 0-1 0 0,1 0 1 0 0,-1 0 0 0 0,1 0-1 0 0,-1 1 1 0 0,0-1-1 0 0,0 1 1 0 0,0-1 0 0 0,0 1-1 0 0,0 0 1 0 0,0-1-1 0 0,0 1 1 0 0,0 0 0 0 0,-1 0-1 0 0,1 1 1 0 0,-1-1 0 0 0,2 4-1 0 0,-2-4 12 0 0,0 1 0 0 0,-1 0 0 0 0,1 0-1 0 0,-1 0 1 0 0,0 0 0 0 0,0 0 0 0 0,0 0 0 0 0,0-1-1 0 0,0 1 1 0 0,0 0 0 0 0,-1 0 0 0 0,0 0 0 0 0,1 0-1 0 0,-1-1 1 0 0,0 1 0 0 0,-1 0 0 0 0,1-1 0 0 0,-2 4 0 0 0,-16 24 156 0 0,-1 0 0 0 0,-1-1 0 0 0,-36 36 0 0 0,-23 30 456 0 0,79-93-606 0 0,0 0-1 0 0,-1 0 0 0 0,1 0 1 0 0,0 0-1 0 0,0 0 0 0 0,0 0 1 0 0,1 1-1 0 0,-1-1 0 0 0,0 0 1 0 0,1 1-1 0 0,-1-1 0 0 0,1 0 0 0 0,0 1 1 0 0,0-1-1 0 0,0 1 0 0 0,0-1 1 0 0,0 0-1 0 0,1 1 0 0 0,-1-1 1 0 0,1 0-1 0 0,-1 1 0 0 0,1-1 1 0 0,0 0-1 0 0,0 0 0 0 0,0 1 0 0 0,0-1 1 0 0,0 0-1 0 0,1 0 0 0 0,-1 0 1 0 0,1 0-1 0 0,-1-1 0 0 0,3 3 1 0 0,7 7 18 0 0,-1-2 0 0 0,1 0 1 0 0,1 0-1 0 0,16 9 0 0 0,-9-6 24 0 0,-17-11-36 0 0,0 1 0 0 0,0-1-1 0 0,0 1 1 0 0,0-1 0 0 0,0 1 0 0 0,0 0-1 0 0,-1-1 1 0 0,1 1 0 0 0,0 0-1 0 0,-1 0 1 0 0,1 0 0 0 0,-1 1 0 0 0,0-1-1 0 0,0 0 1 0 0,0 0 0 0 0,0 1 0 0 0,0-1-1 0 0,1 5 1 0 0,-3-5 15 0 0,1 1 0 0 0,0-1-1 0 0,-1 1 1 0 0,0-1 0 0 0,1 1 0 0 0,-1-1 0 0 0,0 0 0 0 0,0 1 0 0 0,0-1-1 0 0,-1 0 1 0 0,1 0 0 0 0,0 0 0 0 0,-1 0 0 0 0,1 0 0 0 0,-1 0-1 0 0,0 0 1 0 0,0-1 0 0 0,0 1 0 0 0,-2 1 0 0 0,-13 11 57 0 0,-1-2 0 0 0,-1 0 1 0 0,1-1-1 0 0,-2 0 0 0 0,1-2 0 0 0,-1 0 1 0 0,-32 8-1 0 0,9-6 15 0 0,0-2 1 0 0,-75 7 0 0 0,113-16-142 0 0,-2 1-59 0 0,0 0 0 0 0,-1-1 0 0 0,1 0 0 0 0,0 0-1 0 0,0 0 1 0 0,0-1 0 0 0,-8-2 0 0 0,15 3 28 0 0,-1 0-1 0 0,1-1 1 0 0,-1 1-1 0 0,1 0 0 0 0,0 0 1 0 0,-1-1-1 0 0,1 1 0 0 0,0 0 1 0 0,-1-1-1 0 0,1 1 0 0 0,0 0 1 0 0,-1-1-1 0 0,1 1 0 0 0,0 0 1 0 0,0-1-1 0 0,-1 1 0 0 0,1 0 1 0 0,0-1-1 0 0,0 1 1 0 0,0-1-1 0 0,0 1 0 0 0,-1-1 1 0 0,1 1-1 0 0,0-1 0 0 0,0 1 1 0 0,0 0-1 0 0,0-1 0 0 0,0 1 1 0 0,0-1-1 0 0,0 1 0 0 0,0-1 1 0 0,0 1-1 0 0,1-1 1 0 0,-1 1-1 0 0,0-1 0 0 0,4-5-1380 0 0</inkml:trace>
  <inkml:trace contextRef="#ctx0" brushRef="#br0" timeOffset="93137.95">5816 5593 3481 0 0,'37'-27'597'0'0,"1"3"0"0"0,51-26 0 0 0,-86 49-456 0 0,-1-1-1 0 0,0 1 1 0 0,1-1 0 0 0,-1 1-1 0 0,0-1 1 0 0,0 0 0 0 0,0 0 0 0 0,2-3-1 0 0,-4 5-125 0 0,0 0-1 0 0,0 0 0 0 0,0 0 1 0 0,0 0-1 0 0,0 0 0 0 0,0 0 1 0 0,0 0-1 0 0,0 0 0 0 0,0 0 1 0 0,0 1-1 0 0,0-1 0 0 0,0 0 1 0 0,0 0-1 0 0,0 0 0 0 0,-1 0 1 0 0,1 0-1 0 0,0 0 0 0 0,0-1 1 0 0,0 1-1 0 0,0 0 0 0 0,0 0 1 0 0,0 0-1 0 0,0 0 0 0 0,0 0 1 0 0,0 0-1 0 0,0 0 1 0 0,0 0-1 0 0,0 0 0 0 0,0 0 1 0 0,0 0-1 0 0,0 0 0 0 0,0 0 1 0 0,0 0-1 0 0,-1 0 0 0 0,1 0 1 0 0,0 0-1 0 0,0 0 0 0 0,0 0 1 0 0,0 0-1 0 0,0 0 0 0 0,0 0 1 0 0,0 0-1 0 0,0 0 0 0 0,0-1 1 0 0,0 1-1 0 0,0 0 0 0 0,0 0 1 0 0,0 0-1 0 0,0 0 0 0 0,0 0 1 0 0,0 0-1 0 0,0 0 0 0 0,0 0 1 0 0,0 0-1 0 0,0 0 0 0 0,0 0 1 0 0,0 0-1 0 0,0 0 0 0 0,0-1 1 0 0,-14 10 198 0 0,2 1-88 0 0,0 1 1 0 0,0 0-1 0 0,1 0 0 0 0,1 1 0 0 0,0 0 0 0 0,1 1 0 0 0,-11 19 0 0 0,14-22-80 0 0,1 0 0 0 0,0 0-1 0 0,0 1 1 0 0,1-1 0 0 0,1 1 0 0 0,0 0-1 0 0,1 0 1 0 0,0 1 0 0 0,0-1 0 0 0,1 0-1 0 0,1 13 1 0 0,0-20 21 0 0,0 0 0 0 0,1 0 0 0 0,0 0-1 0 0,-1-1 1 0 0,1 1 0 0 0,1 0 0 0 0,-1-1 0 0 0,1 1 0 0 0,-1-1-1 0 0,1 1 1 0 0,0-1 0 0 0,0 0 0 0 0,0 0 0 0 0,1 0 0 0 0,-1 0 0 0 0,1 0-1 0 0,0 0 1 0 0,0-1 0 0 0,0 1 0 0 0,0-1 0 0 0,0 0 0 0 0,0 0 0 0 0,1 0-1 0 0,-1 0 1 0 0,1-1 0 0 0,-1 1 0 0 0,1-1 0 0 0,-1 0 0 0 0,6 1-1 0 0,-2-1 26 0 0,0 0-1 0 0,0 0 0 0 0,0-1 0 0 0,0 0 0 0 0,0 0 0 0 0,0-1 0 0 0,0 0 0 0 0,0 0 0 0 0,0 0 0 0 0,0-1 0 0 0,0 0 0 0 0,0-1 0 0 0,-1 1 1 0 0,1-1-1 0 0,6-4 0 0 0,-8 4-43 0 0,-1 0-1 0 0,1-1 1 0 0,-1 1 0 0 0,0-1 0 0 0,0 0 0 0 0,0 0 0 0 0,-1 0-1 0 0,1 0 1 0 0,-1-1 0 0 0,0 1 0 0 0,0-1 0 0 0,-1 0 0 0 0,1 0 0 0 0,-1 0-1 0 0,3-10 1 0 0,-4 11-31 0 0,0-1 0 0 0,-1 0 0 0 0,0 1 0 0 0,0-1 0 0 0,0 0 0 0 0,0 0 0 0 0,-1 1 0 0 0,1-1 0 0 0,-1 1 0 0 0,0-1-1 0 0,-1 0 1 0 0,1 1 0 0 0,-1 0 0 0 0,0-1 0 0 0,0 1 0 0 0,0 0 0 0 0,-1 0 0 0 0,-5-7 0 0 0,4 6-38 0 0,0 1-1 0 0,-1-1 1 0 0,0 1 0 0 0,0 0 0 0 0,0 1 0 0 0,0-1-1 0 0,0 1 1 0 0,-1 0 0 0 0,-7-3 0 0 0,-1 0-112 0 0,1 2 0 0 0,-29-6 0 0 0,39 9 97 0 0,-1 1 1 0 0,0 0-1 0 0,0 0 1 0 0,0 0-1 0 0,1 1 1 0 0,-1-1-1 0 0,0 1 1 0 0,0 0-1 0 0,1 0 1 0 0,-5 2-1 0 0,-8 1-1967 0 0,0-1-3412 0 0</inkml:trace>
  <inkml:trace contextRef="#ctx0" brushRef="#br0" timeOffset="93400.13">6469 4919 11594 0 0,'-1'-2'144'0'0,"0"-1"-1"0"0,-1 0 0 0 0,1 1 0 0 0,0-1 0 0 0,0 0 0 0 0,1 0 0 0 0,-1 0 0 0 0,1 0 0 0 0,-1 0 0 0 0,1 0 0 0 0,0 0 0 0 0,0 0 1 0 0,1-5-1 0 0,8 42-1386 0 0,-6 23 940 0 0,-7 95-1 0 0,0-9 273 0 0,9-48 41 0 0,5 0 1 0 0,22 95-1 0 0,-17-84-3531 0 0,-12-95 1583 0 0</inkml:trace>
  <inkml:trace contextRef="#ctx0" brushRef="#br0" timeOffset="93721.62">6691 5320 8706 0 0,'-11'-2'116'0'0,"0"0"1"0"0,0 1-1 0 0,0 0 0 0 0,-1 0 1 0 0,1 1-1 0 0,0 1 0 0 0,0 0 1 0 0,-1 0-1 0 0,1 1 1 0 0,0 1-1 0 0,-19 6 0 0 0,8 0-125 0 0,1 0-1 0 0,0 1 0 0 0,1 2 1 0 0,-34 24-1 0 0,51-34 40 0 0,1 0 0 0 0,-1 1 0 0 0,1-1 0 0 0,-1 1-1 0 0,1-1 1 0 0,0 1 0 0 0,-3 4 0 0 0,5-6-7 0 0,-1-1 0 0 0,1 1 0 0 0,-1 0 0 0 0,1-1 0 0 0,0 1 0 0 0,-1 0 0 0 0,1 0 0 0 0,0-1 0 0 0,0 1 0 0 0,0 0 0 0 0,0 0 0 0 0,-1 0 0 0 0,1-1 0 0 0,0 1 0 0 0,0 0 0 0 0,1 0 0 0 0,-1 0 0 0 0,0-1 0 0 0,0 1 0 0 0,0 0 0 0 0,0 0 0 0 0,1-1 0 0 0,-1 1 0 0 0,0 0 0 0 0,1 0 0 0 0,-1-1 0 0 0,0 1 0 0 0,1 0 0 0 0,-1-1 0 0 0,1 1 0 0 0,-1-1-1 0 0,1 1 1 0 0,0 0 0 0 0,-1-1 0 0 0,1 1 0 0 0,0-1 0 0 0,0 1 0 0 0,13 7 178 0 0,0-1 0 0 0,1-1-1 0 0,-1 0 1 0 0,1-1-1 0 0,1 0 1 0 0,19 3-1 0 0,99 7-49 0 0,-37-5 36 0 0,-82-8-400 0 0,139 16 597 0 0,-130-18-2101 0 0,-1 0 1 0 0,32-5 0 0 0,-38 3-573 0 0</inkml:trace>
  <inkml:trace contextRef="#ctx0" brushRef="#br0" timeOffset="95139.81">9537 4749 3393 0 0,'-1'-1'199'0'0,"1"1"0"0"0,-1-1 0 0 0,1 1 0 0 0,-1-1 0 0 0,1 1 0 0 0,-1-1 0 0 0,1 1 0 0 0,-1 0 0 0 0,0-1 0 0 0,1 1 0 0 0,-1 0 0 0 0,0-1 0 0 0,1 1 0 0 0,-1 0 0 0 0,0 0 0 0 0,1 0 0 0 0,-1 0 0 0 0,0-1 0 0 0,1 1 0 0 0,-1 0 0 0 0,0 0 0 0 0,1 0 0 0 0,-1 0 0 0 0,0 1 0 0 0,1-1 0 0 0,-1 0 0 0 0,-1 0 1 0 0,-25 8-932 0 0,9-3 992 0 0,-5-1-217 0 0,-1-2 0 0 0,1 0 1 0 0,-36-3-1 0 0,-71-13 197 0 0,65 1-98 0 0,47 8-67 0 0,1 1 1 0 0,-1 1-1 0 0,-26-1 0 0 0,41 4-22 0 0,0 0 0 0 0,0 0 0 0 0,0 1 0 0 0,0-1 0 0 0,0 1 0 0 0,0 0 0 0 0,0 0 0 0 0,0 0 0 0 0,1 0-1 0 0,-1 0 1 0 0,0 1 0 0 0,0-1 0 0 0,1 1 0 0 0,-1 0 0 0 0,1-1 0 0 0,-4 5 0 0 0,2-2 1 0 0,1 0-1 0 0,-1 1 1 0 0,2-1-1 0 0,-1 1 0 0 0,0 0 1 0 0,1-1-1 0 0,0 1 1 0 0,0 0-1 0 0,-2 6 1 0 0,1 1 75 0 0,1 0 0 0 0,0 1 0 0 0,0-1 0 0 0,2 0 0 0 0,-1 1 0 0 0,1 0 0 0 0,3 19 0 0 0,-2-26-77 0 0,0 0 0 0 0,1 0 0 0 0,-1 0 1 0 0,1 0-1 0 0,0 0 0 0 0,1 0 0 0 0,-1-1 0 0 0,1 1 0 0 0,0-1 0 0 0,1 0 0 0 0,-1 0 0 0 0,1 0 0 0 0,0 0 0 0 0,0-1 1 0 0,0 1-1 0 0,1-1 0 0 0,0 0 0 0 0,0-1 0 0 0,0 1 0 0 0,0-1 0 0 0,0 0 0 0 0,1 0 0 0 0,-1 0 0 0 0,1-1 0 0 0,0 0 1 0 0,0 0-1 0 0,0 0 0 0 0,0-1 0 0 0,0 0 0 0 0,0 0 0 0 0,0-1 0 0 0,10 0 0 0 0,56-7 51 0 0,82-21-1 0 0,41-5-132 0 0,-187 32 17 0 0,0 1 1 0 0,1-1 0 0 0,-1 2-1 0 0,0-1 1 0 0,1 1-1 0 0,-1 1 1 0 0,0-1-1 0 0,0 1 1 0 0,0 1 0 0 0,0 0-1 0 0,14 7 1 0 0,-16-7-2 0 0,0 1 1 0 0,-1 0 0 0 0,1 0-1 0 0,-1 1 1 0 0,0-1 0 0 0,0 1-1 0 0,-1 0 1 0 0,1 1 0 0 0,-1-1-1 0 0,-1 1 1 0 0,1 0 0 0 0,-1 0-1 0 0,1 0 1 0 0,3 13 0 0 0,-3-7 0 0 0,-1 0 1 0 0,-1 1 0 0 0,0 0 0 0 0,-1 0 0 0 0,0-1 0 0 0,-1 1 0 0 0,0 0 0 0 0,-1 0 0 0 0,0 0-1 0 0,-1 0 1 0 0,-1-1 0 0 0,0 1 0 0 0,-7 17 0 0 0,2-9 8 0 0,-1 0 1 0 0,-1-1-1 0 0,-1-1 1 0 0,0 0-1 0 0,-2 0 0 0 0,-28 33 1 0 0,23-35 35 0 0,-1 0 1 0 0,-1-1-1 0 0,0 0 0 0 0,-1-2 1 0 0,-1-1-1 0 0,0 0 0 0 0,-37 14 1 0 0,34-18 3 0 0,0-1 1 0 0,0-1 0 0 0,0-1-1 0 0,-1-2 1 0 0,-50 3 0 0 0,37-6-6 0 0,-1-2 0 0 0,1-2 0 0 0,-49-9 0 0 0,50 4-114 0 0,-52-16 1 0 0,79 21-411 0 0,1-1 1 0 0,-1-1 0 0 0,1 1 0 0 0,0-2-1 0 0,0 1 1 0 0,1-1 0 0 0,-1-1-1 0 0,2 0 1 0 0,-14-12 0 0 0,11 5-1645 0 0</inkml:trace>
  <inkml:trace contextRef="#ctx0" brushRef="#br0" timeOffset="101188.06">1238 7560 3777 0 0,'7'11'1780'0'0,"0"0"-1"0"0,6 18 1 0 0,8 32-118 0 0,9 72-2850 0 0,-14-60 1628 0 0,-6-28-447 0 0,85 399 562 0 0,-87-394-398 0 0,-1-5 478 0 0,22 77 846 0 0,-24-154-868 0 0,-12-37-500 0 0,-3 1 0 0 0,-36-127 0 0 0,-7-36-126 0 0,48 195-6 0 0,-1-59-1 0 0,6 80-18 0 0,1-1 0 0 0,0 1 0 0 0,1-1 0 0 0,1 1 1 0 0,1 0-1 0 0,6-20 0 0 0,-9 32 2 0 0,1-1 0 0 0,-1 1-1 0 0,1 0 1 0 0,0-1 0 0 0,0 1 0 0 0,0 0 0 0 0,0 0 0 0 0,0 0 0 0 0,1 0 0 0 0,0 1 0 0 0,-1-1 0 0 0,1 0 0 0 0,0 1 0 0 0,0 0 0 0 0,0 0 0 0 0,0 0 0 0 0,1 0 0 0 0,-1 1 0 0 0,6-3 0 0 0,-5 3 4 0 0,-1 1-1 0 0,0 0 1 0 0,0-1-1 0 0,1 1 1 0 0,-1 0-1 0 0,0 1 1 0 0,0-1-1 0 0,1 1 1 0 0,-1-1 0 0 0,0 1-1 0 0,0 0 1 0 0,0 0-1 0 0,0 0 1 0 0,0 1-1 0 0,0-1 1 0 0,0 1-1 0 0,0-1 1 0 0,0 1-1 0 0,-1 0 1 0 0,1 0-1 0 0,-1 0 1 0 0,4 4 0 0 0,2 3-12 0 0,-1-1 0 0 0,0 1 1 0 0,-1 0-1 0 0,0 1 1 0 0,-1 0-1 0 0,0 0 1 0 0,0 0-1 0 0,-1 0 0 0 0,0 1 1 0 0,4 21-1 0 0,-3-4 16 0 0,-1 1-1 0 0,-1-1 1 0 0,-2 31-1 0 0,0-36 22 0 0,-1-1 1 0 0,-2 1-1 0 0,0 0 0 0 0,-10 39 1 0 0,7-49 66 0 0,-1 1 1 0 0,-1-1 0 0 0,0 0-1 0 0,-1-1 1 0 0,0 1-1 0 0,-15 15 1 0 0,23-28-45 0 0,-1 1 1 0 0,1-1-1 0 0,-1 1 0 0 0,1-1 1 0 0,-1 1-1 0 0,0-1 0 0 0,1 1 1 0 0,-1-1-1 0 0,0 0 1 0 0,1 1-1 0 0,-1-1 0 0 0,0 0 1 0 0,0 1-1 0 0,1-1 0 0 0,-1 0 1 0 0,0 0-1 0 0,0 0 1 0 0,0 0-1 0 0,1 0 0 0 0,-1 0 1 0 0,0 0-1 0 0,0 0 0 0 0,0 0 1 0 0,1 0-1 0 0,-1 0 1 0 0,0 0-1 0 0,0-1 0 0 0,1 1 1 0 0,-1 0-1 0 0,0-1 0 0 0,0 1 1 0 0,1 0-1 0 0,-1-1 1 0 0,0 1-1 0 0,0-1 0 0 0,1 0 156 0 0,2-11 39 0 0,-2 10-215 0 0,1-1 6 0 0,-1 1 0 0 0,1 0 1 0 0,0 0-1 0 0,0 0 0 0 0,-1 0 0 0 0,1 0 0 0 0,0 0 1 0 0,1 0-1 0 0,-1 0 0 0 0,0 0 0 0 0,1 0 0 0 0,-1 0 1 0 0,1 1-1 0 0,-1-1 0 0 0,1 1 0 0 0,0-1 0 0 0,-1 1 1 0 0,1 0-1 0 0,3-2 0 0 0,18-4 18 0 0,1 2 1 0 0,1 0-1 0 0,-1 2 1 0 0,1 0-1 0 0,0 2 1 0 0,-1 1-1 0 0,1 1 0 0 0,0 1 1 0 0,31 6-1 0 0,-41-4-34 0 0,1 0 0 0 0,-2 2 0 0 0,1-1 0 0 0,14 9 0 0 0,8 3-131 0 0,-29-14 209 0 0,3 2-947 0 0,0 0 0 0 0,0-1 0 0 0,1-1 0 0 0,-1 0 0 0 0,1 0 0 0 0,14 0 0 0 0,-14-2-632 0 0</inkml:trace>
  <inkml:trace contextRef="#ctx0" brushRef="#br0" timeOffset="101662.37">2277 7917 8162 0 0,'-9'-24'599'0'0,"8"20"-513"0"0,-1-1 0 0 0,1 1 1 0 0,-1 0-1 0 0,1 1 0 0 0,-1-1 0 0 0,0 0 1 0 0,-1 0-1 0 0,1 1 0 0 0,-6-7 0 0 0,7 10-87 0 0,1-1 0 0 0,-1 1-1 0 0,1 0 1 0 0,-1-1 0 0 0,0 1-1 0 0,1 0 1 0 0,-1-1 0 0 0,0 1-1 0 0,1 0 1 0 0,-1 0 0 0 0,0 0-1 0 0,1 0 1 0 0,-1 0-1 0 0,0 0 1 0 0,0 0 0 0 0,1 0-1 0 0,-1 0 1 0 0,0 0 0 0 0,1 0-1 0 0,-1 0 1 0 0,0 0 0 0 0,1 1-1 0 0,-1-1 1 0 0,0 0 0 0 0,1 0-1 0 0,-1 1 1 0 0,0-1 0 0 0,1 1-1 0 0,-1-1 1 0 0,1 0-1 0 0,-1 1 1 0 0,1-1 0 0 0,-1 1-1 0 0,1-1 1 0 0,-1 2 0 0 0,-12 17-181 0 0,9-9 160 0 0,1-1 0 0 0,0 1 1 0 0,1 0-1 0 0,0 0 0 0 0,1 0 0 0 0,0 0 1 0 0,0 0-1 0 0,1 0 0 0 0,0 0 0 0 0,1 0 1 0 0,0 0-1 0 0,1 0 0 0 0,4 14 1 0 0,-3-3 50 0 0,-2-15-16 0 0,0-1-1 0 0,0 1 1 0 0,0-1 0 0 0,4 9-1 0 0,-5-12 11 0 0,1-1-1 0 0,0 0 0 0 0,-1 0 0 0 0,1 0 0 0 0,0 0 0 0 0,0 1 0 0 0,0-1 0 0 0,0 0 1 0 0,0 0-1 0 0,0-1 0 0 0,0 1 0 0 0,0 0 0 0 0,0 0 0 0 0,0 0 0 0 0,0-1 1 0 0,0 1-1 0 0,1-1 0 0 0,-1 1 0 0 0,0-1 0 0 0,1 1 0 0 0,-1-1 0 0 0,0 0 1 0 0,3 1-1 0 0,-2-1 28 0 0,0-1 0 0 0,0 1 1 0 0,0 0-1 0 0,0-1 0 0 0,0 0 0 0 0,0 1 1 0 0,0-1-1 0 0,0 0 0 0 0,0 0 0 0 0,0 0 1 0 0,0 0-1 0 0,0-1 0 0 0,-1 1 0 0 0,4-3 1 0 0,-2 1-20 0 0,1 0 0 0 0,-1 0 0 0 0,-1 0 0 0 0,1-1 1 0 0,0 1-1 0 0,2-6 0 0 0,2-5 8 0 0,-1-1 0 0 0,0 1-1 0 0,-2-1 1 0 0,0-1 0 0 0,0 1 0 0 0,1-16-1 0 0,-4 24-21 0 0,-1 0 0 0 0,0 0-1 0 0,0 1 1 0 0,0-1 0 0 0,-1 0-1 0 0,0 0 1 0 0,-1 1 0 0 0,1-1-1 0 0,-1 0 1 0 0,0 1 0 0 0,-1 0-1 0 0,1-1 1 0 0,-1 1 0 0 0,-1 0-1 0 0,1 1 1 0 0,-6-8 0 0 0,8 13-18 0 0,1-2-1 0 0,-1 1 1 0 0,0 0-1 0 0,1 0 0 0 0,-1 0 0 0 0,0 0 1 0 0,0 0-1 0 0,0 0 0 0 0,0 0 1 0 0,0 0-1 0 0,0 0 0 0 0,0 1 0 0 0,0-1 1 0 0,-1 0-1 0 0,1 1 0 0 0,0-1 0 0 0,0 0 1 0 0,-1 1-1 0 0,1 0 0 0 0,0-1 1 0 0,0 1-1 0 0,-1 0 0 0 0,1 0 0 0 0,0-1 1 0 0,-1 1-1 0 0,1 0 0 0 0,-1 1 0 0 0,1-1 1 0 0,-2 0-1 0 0,3 0-2 0 0,-1 0-1 0 0,1 0 0 0 0,-1 0 1 0 0,1 0-1 0 0,-1 0 1 0 0,1 0-1 0 0,-1 1 1 0 0,1-1-1 0 0,-1 0 1 0 0,1 0-1 0 0,-1 0 1 0 0,1 1-1 0 0,-1-1 1 0 0,1 0-1 0 0,-1 0 1 0 0,1 1-1 0 0,-1-1 0 0 0,1 1 1 0 0,0-1-1 0 0,-1 0 1 0 0,1 1-1 0 0,0-1 1 0 0,-1 1-1 0 0,1-1 1 0 0,0 0-1 0 0,0 1 1 0 0,-1-1-1 0 0,1 1 1 0 0,0-1-1 0 0,0 2 1 0 0,0 20 37 0 0,13 21 42 0 0,-8-33-70 0 0,0-1 0 0 0,0 0 1 0 0,1-1-1 0 0,0 1 0 0 0,0-1 0 0 0,1 0 0 0 0,0-1 0 0 0,0 0 1 0 0,1 0-1 0 0,0 0 0 0 0,1-1 0 0 0,9 6 0 0 0,-10-8-232 0 0,0 0 0 0 0,0 0 0 0 0,0-1 0 0 0,1 0 0 0 0,-1 0 0 0 0,11 1 0 0 0,-11-3-468 0 0,-1 0 0 0 0,1-1 0 0 0,-1 0-1 0 0,1 0 1 0 0,-1-1 0 0 0,1 0 0 0 0,12-3 0 0 0,-8 1-986 0 0</inkml:trace>
  <inkml:trace contextRef="#ctx0" brushRef="#br0" timeOffset="102130.07">2692 7688 6113 0 0,'2'1'167'0'0,"0"-1"-169"0"0,-1 0 0 0 0,1 0-1 0 0,-1 1 1 0 0,1-1 0 0 0,-1 0 0 0 0,1 1 0 0 0,-1-1-1 0 0,1 1 1 0 0,-1 0 0 0 0,0 0 0 0 0,1-1 0 0 0,-1 1 0 0 0,2 2-1 0 0,5 5 57 0 0,0 0 0 0 0,-1 0 0 0 0,0 1 0 0 0,-1 0 0 0 0,0 0 0 0 0,9 20 0 0 0,-5-5 187 0 0,12 46-1 0 0,-5-21 261 0 0,-12-35-166 0 0,0 0 0 0 0,0 0 0 0 0,3 26 0 0 0,-6-25-159 0 0,-1 1 1 0 0,0-1-1 0 0,-1 1 1 0 0,0 0-1 0 0,-2-1 1 0 0,0 1-1 0 0,0-1 1 0 0,-1 1-1 0 0,-1-1 1 0 0,-9 21-1 0 0,-12 37-22 0 0,25-72-104 0 0,-7-3-190 0 0,2-1-95 0 0,0 0 0 0 0,1 0-1 0 0,0-1 1 0 0,0 1 0 0 0,0-1-1 0 0,-5-7 1 0 0,-6-5-1926 0 0,8 9 184 0 0</inkml:trace>
  <inkml:trace contextRef="#ctx0" brushRef="#br0" timeOffset="102350.03">2687 7295 14443 0 0,'-6'-9'1557'0'0,"2"4"-1420"0"0,1-1 1 0 0,0 1-1 0 0,0 0 0 0 0,0-1 0 0 0,-2-8 1 0 0,5 14-145 0 0,0 0 0 0 0,-1 0 0 0 0,1-1 1 0 0,0 1-1 0 0,0 0 0 0 0,0 0 1 0 0,0 0-1 0 0,0-1 0 0 0,0 1 1 0 0,0 0-1 0 0,0 0 0 0 0,0 0 0 0 0,0-1 1 0 0,0 1-1 0 0,0 0 0 0 0,0 0 1 0 0,0 0-1 0 0,0-1 0 0 0,0 1 0 0 0,0 0 1 0 0,1 0-1 0 0,-1 0 0 0 0,0-1 1 0 0,0 1-1 0 0,0 0 0 0 0,0 0 1 0 0,0 0-1 0 0,0 0 0 0 0,0-1 0 0 0,1 1 1 0 0,-1 0-1 0 0,0 0 0 0 0,0 0 1 0 0,0 0-1 0 0,0 0 0 0 0,1 0 0 0 0,-1-1 1 0 0,0 1-1 0 0,1 0 0 0 0,9 2-383 0 0,9 8-205 0 0,24 39-760 0 0,-13-12-2250 0 0,-17-23 1133 0 0</inkml:trace>
  <inkml:trace contextRef="#ctx0" brushRef="#br0" timeOffset="104229.55">6673 6405 9178 0 0,'-3'-11'315'0'0,"4"23"-377"0"0,-1 14 30 0 0,-29 153 37 0 0,13-88-27 0 0,-6 109-1 0 0,15-69 7 0 0,-2 70 66 0 0,0-46-2023 0 0,7-127 506 0 0</inkml:trace>
  <inkml:trace contextRef="#ctx0" brushRef="#br0" timeOffset="104619.989">6920 6924 5737 0 0,'-1'-1'77'0'0,"1"1"-1"0"0,-1-1 1 0 0,1 1-1 0 0,-1 0 1 0 0,1-1-1 0 0,-1 1 1 0 0,1-1-1 0 0,-1 1 1 0 0,1 0-1 0 0,-1-1 0 0 0,0 1 1 0 0,1 0-1 0 0,-1 0 1 0 0,1-1-1 0 0,-1 1 1 0 0,0 0-1 0 0,1 0 1 0 0,-1 0-1 0 0,0 0 1 0 0,1 0-1 0 0,-1 0 1 0 0,0 0-1 0 0,0 0 1 0 0,1 0-1 0 0,-1 0 1 0 0,1 1-1 0 0,-1-1 1 0 0,0 0-1 0 0,1 0 1 0 0,-1 1-1 0 0,0-1 1 0 0,1 0-1 0 0,-1 1 1 0 0,0 0-1 0 0,-27 16-946 0 0,20-12 1092 0 0,-9 5-241 0 0,-1-2 0 0 0,0 1 0 0 0,-1-2 0 0 0,-20 5 0 0 0,-78 14 678 0 0,81-19-124 0 0,35-6 491 0 0,9 8-612 0 0,-3-7-374 0 0,0 0 0 0 0,0 0 0 0 0,1 0 0 0 0,-1-1 1 0 0,0 0-1 0 0,1 0 0 0 0,-1 0 0 0 0,6 0 0 0 0,10 2 48 0 0,199 48 112 0 0,-124-28-236 0 0,-51-11 26 0 0,0 0-1724 0 0,81 33 0 0 0,-104-36-289 0 0</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3:01.356"/>
    </inkml:context>
    <inkml:brush xml:id="br0">
      <inkml:brushProperty name="width" value="0.035" units="cm"/>
      <inkml:brushProperty name="height" value="0.035" units="cm"/>
    </inkml:brush>
  </inkml:definitions>
  <inkml:trace contextRef="#ctx0" brushRef="#br0">148 37 1904 0 0,'0'0'-322'0'0,"9"-6"722"0"0,-9 5-345 0 0,-1-1 0 0 0,0 1 0 0 0,1 0 0 0 0,-1 0 0 0 0,0-1 0 0 0,0 1 0 0 0,1 0 0 0 0,-1 0 0 0 0,0 0 0 0 0,0 0 0 0 0,0 0 0 0 0,0 0 0 0 0,0 0 0 0 0,-1 1 0 0 0,1-1 0 0 0,0 0 0 0 0,0 0 0 0 0,-3 0 0 0 0,-17-9-142 0 0,21 10 114 0 0,-2 0-30 0 0,1 0 1 0 0,0 0-1 0 0,0 0 0 0 0,0 0 0 0 0,0 0 0 0 0,0 0 0 0 0,0 0 0 0 0,0 0 1 0 0,0 0-1 0 0,0 0 0 0 0,0 1 0 0 0,0-1 0 0 0,0 0 0 0 0,0 1 0 0 0,0-1 1 0 0,0 1-1 0 0,0-1 0 0 0,0 1 0 0 0,0 0 0 0 0,0-1 0 0 0,0 1 0 0 0,-1 1 1 0 0,-13 16-70 0 0,12-14 181 0 0,-1 0 1 0 0,1 0-1 0 0,-1 0 1 0 0,0 0-1 0 0,0 0 1 0 0,0-1-1 0 0,-1 0 1 0 0,1 0-1 0 0,-1 0 0 0 0,0 0 1 0 0,0-1-1 0 0,0 0 1 0 0,0 0-1 0 0,-8 2 1 0 0,13-4-53 0 0,0 0 1 0 0,0 0 0 0 0,1 0 0 0 0,-1 0 0 0 0,0 0 0 0 0,0-1 0 0 0,0 1-1 0 0,0 0 1 0 0,0 0 0 0 0,0 0 0 0 0,0 0 0 0 0,0-1 0 0 0,1 1-1 0 0,-1 0 1 0 0,0 0 0 0 0,0 0 0 0 0,0 0 0 0 0,0-1 0 0 0,0 1 0 0 0,0 0-1 0 0,0 0 1 0 0,0 0 0 0 0,0-1 0 0 0,0 1 0 0 0,0 0 0 0 0,0 0-1 0 0,0 0 1 0 0,-1 0 0 0 0,1-1 0 0 0,0 1 0 0 0,0 0 0 0 0,0 0 0 0 0,0 0-1 0 0,0 0 1 0 0,0-1 0 0 0,0 1 0 0 0,0 0 0 0 0,0 0 0 0 0,-1 0-1 0 0,1 0 1 0 0,0 0 0 0 0,0 0 0 0 0,0 0 0 0 0,0-1 0 0 0,0 1 0 0 0,-1 0-1 0 0,1 0 1 0 0,0 0 0 0 0,0 0 0 0 0,0 0 0 0 0,0 0 0 0 0,-1 0-1 0 0,1 0 1 0 0,19-8 54 0 0,46 2 713 0 0,-43 3-790 0 0,0 0 0 0 0,0 2-1 0 0,0 0 1 0 0,1 2 0 0 0,-1 0-1 0 0,37 8 1 0 0,-41-3-272 0 0,0 1 1 0 0,-1 0-1 0 0,0 2 0 0 0,0 0 1 0 0,30 21-1 0 0,-28-15-1109 0 0</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3:02.515"/>
    </inkml:context>
    <inkml:brush xml:id="br0">
      <inkml:brushProperty name="width" value="0.035" units="cm"/>
      <inkml:brushProperty name="height" value="0.035" units="cm"/>
    </inkml:brush>
  </inkml:definitions>
  <inkml:trace contextRef="#ctx0" brushRef="#br0">3930 1910 2256 0 0,'-30'-14'553'0'0,"-3"2"-249"0"0,1 2-328 0 0,1 4-8 0 0,-6 2-48 0 0,1 6 80 0 0,0-1-56 0 0,-2 3 56 0 0,4 1-40 0 0,-2 3 0 0 0,-2 0 24 0 0,-2 1-24 0 0,-3 1-104 0 0,-4 4-169 0 0,-6-2-175 0 0,1 5 40 0 0,-10-2-248 0 0</inkml:trace>
  <inkml:trace contextRef="#ctx0" brushRef="#br0" timeOffset="189.12">1612 2817 1568 0 0,'-88'43'264'0'0,"12"1"-264"0"0,3-1 16 0 0,6 3-16 0 0,0 0-40 0 0,-2 4 48 0 0,0 5-80 0 0,2 4 72 0 0,2 6 16 0 0,2 2-336 0 0,4 0-32 0 0,3-1-120 0 0,0-2 16 0 0</inkml:trace>
  <inkml:trace contextRef="#ctx0" brushRef="#br0" timeOffset="11754.83">9365 394 2593 0 0,'-6'-20'696'0'0,"-7"-18"220"0"0,0 0 0 0 0,-22-38 0 0 0,29 64-803 0 0,0 1 0 0 0,-1 1 1 0 0,-1-1-1 0 0,1 1 1 0 0,-2 1-1 0 0,1-1 1 0 0,-2 2-1 0 0,1-1 0 0 0,-1 1 1 0 0,-20-12-1 0 0,15 10-63 0 0,-2 2-1 0 0,1 0 0 0 0,-1 1 1 0 0,0 1-1 0 0,-1 1 0 0 0,1 0 1 0 0,-1 1-1 0 0,0 1 0 0 0,0 0 1 0 0,0 2-1 0 0,-32 1 0 0 0,-265 34-192 0 0,2 27-25 0 0,232-45 131 0 0,-989 229 45 0 0,245 10 362 0 0,509-138 30 0 0,-364 191 0 0 0,-166 160-447 0 0,-107 180 137 0 0,-77 158 300 0 0,339-168-300 0 0,585-530-86 0 0,-290 303 164 0 0,259-263-161 0 0,-248 291 75 0 0,304-333-159 0 0,-190 265 780 0 0,222-294-614 0 0,3 1 0 0 0,4 2 0 0 0,-35 93 0 0 0,22-14-46 0 0,6 2 1 0 0,8 2-1 0 0,7 2 0 0 0,-19 240 1 0 0,48-321-20 0 0,3 0 0 0 0,4 0 0 0 0,4 0 1 0 0,4-1-1 0 0,3 0 0 0 0,3 0 0 0 0,41 116 0 0 0,-31-125-4 0 0,4-1-1 0 0,3-1 0 0 0,49 77 0 0 0,-51-102 17 0 0,1-1 0 0 0,3-1 0 0 0,1-2 0 0 0,3-2 0 0 0,52 44-1 0 0,-28-34-13 0 0,2-3-1 0 0,2-4 0 0 0,2-2 0 0 0,2-3 0 0 0,2-3 0 0 0,1-4 1 0 0,95 29-1 0 0,-21-18 54 0 0,3-6 1 0 0,1-7 0 0 0,277 19-1 0 0,-221-43 197 0 0,0-10 0 0 0,262-39-1 0 0,766-162-84 0 0,-22-112-207 0 0,-507 74-1 0 0,-15-43 53 0 0,380-291 201 0 0,553-560 10 0 0,-434 159 85 0 0,-1122 918-319 0 0,540-499 37 0 0,-523 471-70 0 0,278-310 89 0 0,-71 15-142 0 0,-220 278 35 0 0,-3-4 1 0 0,76-162 0 0 0,-71 101 96 0 0,57-188 0 0 0,-109 282-19 0 0,-2-1 1 0 0,-5-2-1 0 0,-2 1 0 0 0,-4-2 0 0 0,-1-94 0 0 0,-9 126-58 0 0,-2 0 0 0 0,-3 0-1 0 0,-1 1 1 0 0,-3 0-1 0 0,-1 0 1 0 0,-3 0 0 0 0,-2 2-1 0 0,-1-1 1 0 0,-44-80 0 0 0,6 33-265 0 0,-93-117 1 0 0,112 166 198 0 0,-3 2-1 0 0,-1 1 1 0 0,-2 2-1 0 0,-65-47 1 0 0,73 62 44 0 0,-206-141-345 0 0,169 121 183 0 0,-113-52 0 0 0,29 31 1 0 0,-3 7-1 0 0,-227-53 0 0 0,148 62 93 0 0,-3 11 0 0 0,-265-9 0 0 0,299 42-82 0 0,-319 33 0 0 0,-196 94-156 0 0,124 49-349 0 0,12 44-851 0 0,419-152-346 0 0</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4:44.583"/>
    </inkml:context>
    <inkml:brush xml:id="br0">
      <inkml:brushProperty name="width" value="0.035" units="cm"/>
      <inkml:brushProperty name="height" value="0.035" units="cm"/>
    </inkml:brush>
  </inkml:definitions>
  <inkml:trace contextRef="#ctx0" brushRef="#br0">28 630 3625 0 0,'-2'-2'151'0'0,"-1"1"1"0"0,1-1-1 0 0,0 0 1 0 0,0 0 0 0 0,0-1-1 0 0,1 1 1 0 0,-1 0-1 0 0,0-1 1 0 0,1 1-1 0 0,0-1 1 0 0,-1 1-1 0 0,1-1 1 0 0,0 1-1 0 0,-1-5 1 0 0,2 5-161 0 0,-1 1-1 0 0,1-1 1 0 0,0 0 0 0 0,-1 0-1 0 0,1 0 1 0 0,0 0-1 0 0,0 0 1 0 0,0 0 0 0 0,1 1-1 0 0,-1-1 1 0 0,0 0 0 0 0,1 0-1 0 0,-1 0 1 0 0,1 1-1 0 0,-1-1 1 0 0,1 0 0 0 0,0 0-1 0 0,0 1 1 0 0,0-1 0 0 0,0 1-1 0 0,2-4 1 0 0,21-19 427 0 0,54-41 0 0 0,-71 60-375 0 0,0 0 0 0 0,1 1 0 0 0,-1 0 0 0 0,1 0 0 0 0,0 0 1 0 0,1 1-1 0 0,13-3 0 0 0,-18 5-44 0 0,0 0 1 0 0,0 1 0 0 0,0 0-1 0 0,0 0 1 0 0,0 0-1 0 0,0 1 1 0 0,0-1 0 0 0,0 1-1 0 0,0 0 1 0 0,0 0 0 0 0,0 0-1 0 0,-1 1 1 0 0,1-1-1 0 0,0 1 1 0 0,-1 0 0 0 0,1 0-1 0 0,-1 0 1 0 0,6 5-1 0 0,4 5-18 0 0,0 1-1 0 0,-2 0 0 0 0,1 0 0 0 0,9 17 0 0 0,26 29-3 0 0,-45-57 31 0 0,-1 0 1 0 0,1 0 0 0 0,0-1-1 0 0,0 1 1 0 0,0-1-1 0 0,0 1 1 0 0,1-1 0 0 0,-1 1-1 0 0,0-1 1 0 0,1 0-1 0 0,-1 0 1 0 0,1 0 0 0 0,-1-1-1 0 0,1 1 1 0 0,-1 0 0 0 0,1-1-1 0 0,-1 0 1 0 0,1 1-1 0 0,3-1 1 0 0,-2-1 42 0 0,0 0-1 0 0,0 0 1 0 0,0 0-1 0 0,0 0 1 0 0,0-1 0 0 0,-1 1-1 0 0,1-1 1 0 0,0 0-1 0 0,-1 0 1 0 0,1-1 0 0 0,3-2-1 0 0,6-7 115 0 0,0 0 1 0 0,-1-1-1 0 0,-1 0 0 0 0,17-24 0 0 0,98-180 598 0 0,-88 144-340 0 0,64-91 0 0 0,-82 144-401 0 0,-17 18-17 0 0,0-1-1 0 0,0 1 1 0 0,0-1 0 0 0,0 0-1 0 0,-1 0 1 0 0,4-5-1 0 0,-6 8 6 0 0,56-2-4803 0 0,-45 6 2462 0 0</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4:57.013"/>
    </inkml:context>
    <inkml:brush xml:id="br0">
      <inkml:brushProperty name="width" value="0.035" units="cm"/>
      <inkml:brushProperty name="height" value="0.035" units="cm"/>
    </inkml:brush>
  </inkml:definitions>
  <inkml:trace contextRef="#ctx0" brushRef="#br0">13362 419 1664 0 0,'-5'-1'-581'0'0,"-3"1"151"0"0,1 1 436 0 0,-2 2 587 0 0,-2 1 573 0 0,2-3-389 0 0,13-2-709 0 0,1 1-1 0 0,-1-1 0 0 0,1 0 1 0 0,-1 0-1 0 0,0-1 0 0 0,0 1 1 0 0,0-1-1 0 0,6-3 0 0 0,37-23 832 0 0,-20 11-646 0 0,70-35-187 0 0,36-21 36 0 0,-103 55-110 0 0,39-17 1 0 0,-1 0-46 0 0,-36 19 146 0 0,16-10-97 0 0,-43 23 5 0 0,0 0 0 0 0,1 1-1 0 0,0-1 1 0 0,-1 1 0 0 0,1 0-1 0 0,10-1 1 0 0,22-9 17 0 0,-37 11 169 0 0,-2 7 294 0 0,-1-3-450 0 0,0 1 0 0 0,0 0 0 0 0,0 0-1 0 0,0-1 1 0 0,-1 1 0 0 0,1-1 0 0 0,-1 0-1 0 0,0 0 1 0 0,0 0 0 0 0,0 0 0 0 0,-1 0-1 0 0,-4 3 1 0 0,-52 30 9 0 0,43-26-1 0 0,-297 151-19 0 0,234-125 54 0 0,33-16 73 0 0,-44 27 0 0 0,89-45-114 0 0,0-1 6 0 0,1 0-1 0 0,0 0 1 0 0,-1 0 0 0 0,1 0 0 0 0,-1 0-1 0 0,0 0 1 0 0,1 0 0 0 0,-1-1-1 0 0,-3 2 1 0 0,5-1-28 0 0,0 1 1 0 0,0 0-1 0 0,0-1 0 0 0,0 1 0 0 0,0-1 1 0 0,-1 1-1 0 0,1-1 0 0 0,0 1 0 0 0,-1-1 1 0 0,1 1-1 0 0,-1-1 0 0 0,0 1 0 0 0,0 1 1 0 0,-4 3 249 0 0,8-4-6 0 0,10-8-119 0 0,55-50-182 0 0,1 4 0 0 0,109-62 0 0 0,-80 53 77 0 0,-49 30-29 0 0,105-64 35 0 0,-124 79-30 0 0,0 1 0 0 0,0 2 0 0 0,45-13 0 0 0,-74 26-24 0 0,-1-1 0 0 0,1 1 0 0 0,0 0 0 0 0,-1 0 0 0 0,1 0 0 0 0,0 0 0 0 0,-1 0 1 0 0,1 0-1 0 0,0 0 0 0 0,-1 0 0 0 0,1 0 0 0 0,0 0 0 0 0,-1 0 0 0 0,1 0 0 0 0,0 0 0 0 0,-1 1 1 0 0,1-1-1 0 0,0 0 0 0 0,-1 0 0 0 0,1 1 0 0 0,-1-1 0 0 0,1 1 0 0 0,0-1 0 0 0,-1 0 1 0 0,1 1-1 0 0,-1-1 0 0 0,1 1 0 0 0,-1-1 0 0 0,0 1 0 0 0,1-1 0 0 0,-1 1 0 0 0,1 0 0 0 0,-1-1 1 0 0,0 1-1 0 0,1-1 0 0 0,-1 1 0 0 0,0 0 0 0 0,0-1 0 0 0,1 2 0 0 0,-1 1-102 0 0,0-1 0 0 0,1 1 0 0 0,-1 0 0 0 0,0-1-1 0 0,0 1 1 0 0,0 0 0 0 0,-1-1 0 0 0,1 1 0 0 0,-2 4 0 0 0,0 3-1099 0 0,-2-1-610 0 0</inkml:trace>
  <inkml:trace contextRef="#ctx0" brushRef="#br0" timeOffset="1461.45">15128 1405 4233 0 0,'0'-1'69'0'0,"0"0"1"0"0,0 1-1 0 0,0-1 1 0 0,0 0-1 0 0,0 1 1 0 0,0-1-1 0 0,0 0 1 0 0,0 1-1 0 0,-1-1 0 0 0,1 0 1 0 0,0 1-1 0 0,0-1 1 0 0,0 1-1 0 0,-1-1 1 0 0,1 0-1 0 0,0 1 1 0 0,-1-1-1 0 0,1 1 1 0 0,0-1-1 0 0,-1 1 0 0 0,1-1 1 0 0,-1 1-1 0 0,1-1 1 0 0,-1 1-1 0 0,1-1 1 0 0,-1 1-1 0 0,0-1 1 0 0,0 1-47 0 0,0 0 1 0 0,-1 0-1 0 0,1 0 1 0 0,0 0-1 0 0,0 0 1 0 0,0 0-1 0 0,0 0 1 0 0,0 0-1 0 0,-1 0 1 0 0,1 1-1 0 0,0-1 1 0 0,0 0-1 0 0,0 1 1 0 0,-2 0-1 0 0,-4 3-117 0 0,-1 1-1 0 0,1 0 0 0 0,-8 7 0 0 0,13-10 231 0 0,-11 7-56 0 0,0 0 0 0 0,0-1 1 0 0,-1-1-1 0 0,-27 12 0 0 0,-63 14 745 0 0,71-24-452 0 0,0 2-1 0 0,-45 21 1 0 0,19-2-157 0 0,2 2 0 0 0,-62 48 0 0 0,45-20-186 0 0,-31 23 32 0 0,69-56 28 0 0,23-16 205 0 0,-1-1 1 0 0,0-1 0 0 0,-23 13 0 0 0,-11-7 104 0 0,15 3-83 0 0,11-5-213 0 0,32-7-25 0 0,-4-7-76 0 0,-1 0 0 0 0,0-1 0 0 0,1 1 0 0 0,-1-1-1 0 0,0 0 1 0 0,0 0 0 0 0,8-6 0 0 0,-2 3 26 0 0,139-83 11 0 0,-88 49-64 0 0,124-84 66 0 0,8-7-34 0 0,-152 106-30 0 0,1 1 1 0 0,80-30-1 0 0,-1 3 89 0 0,-112 47-86 0 0,-8 3 17 0 0,-1 0 1 0 0,1-1 0 0 0,-1 1 0 0 0,0 0 0 0 0,1-1 0 0 0,-1 1 0 0 0,1-1 0 0 0,-1 1 0 0 0,0-1 0 0 0,3-1 0 0 0,-4 1 17 0 0,-1 4-38 0 0,1 0 19 0 0,-1-1-1 0 0,0 1 1 0 0,0-1 0 0 0,0 1-1 0 0,0-1 1 0 0,0 1 0 0 0,-1-1-1 0 0,1 0 1 0 0,-1 1-1 0 0,0-1 1 0 0,1 0 0 0 0,-1 0-1 0 0,0 0 1 0 0,0-1 0 0 0,0 1-1 0 0,0 0 1 0 0,-1-1 0 0 0,-2 2-1 0 0,-9 6 21 0 0,-27 12 0 0 0,35-18-25 0 0,-121 54 77 0 0,-56 27-77 0 0,-82 56 26 0 0,213-111-17 0 0,49-27-5 0 0,-38 20-13 0 0,-77 54-1 0 0,92-59 40 0 0,-5 3 62 0 0,31-20-55 0 0,4-1-65 0 0,8-4 55 0 0,-1-1 1 0 0,1 0-1 0 0,-1-1 0 0 0,0 0 0 0 0,-1-1 1 0 0,1 0-1 0 0,9-10 0 0 0,28-22-7 0 0,56-39-55 0 0,22-16-2 0 0,-62 51 63 0 0,-21 14-208 0 0,50-27 0 0 0,-72 46-301 0 0,-5 2-1856 0 0,29-11 0 0 0,-32 16 584 0 0</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7:03.794"/>
    </inkml:context>
    <inkml:brush xml:id="br0">
      <inkml:brushProperty name="width" value="0.035" units="cm"/>
      <inkml:brushProperty name="height" value="0.035" units="cm"/>
    </inkml:brush>
  </inkml:definitions>
  <inkml:trace contextRef="#ctx0" brushRef="#br0">19 658 3385 0 0,'-1'-1'216'0'0,"-1"0"1"0"0,1 0-1 0 0,0 0 1 0 0,-1 0-1 0 0,1 0 1 0 0,0 0-1 0 0,-1 0 1 0 0,1-1-1 0 0,0 1 1 0 0,0 0 0 0 0,0-1-1 0 0,0 1 1 0 0,0 0-1 0 0,-1-3 1 0 0,2 3-225 0 0,0 0 1 0 0,0 0-1 0 0,0 0 1 0 0,0 0 0 0 0,0 0-1 0 0,1 0 1 0 0,-1 0 0 0 0,0 1-1 0 0,0-1 1 0 0,1 0 0 0 0,-1 0-1 0 0,0 0 1 0 0,1 0-1 0 0,-1 1 1 0 0,1-1 0 0 0,-1 0-1 0 0,1 0 1 0 0,-1 1 0 0 0,1-1-1 0 0,0 0 1 0 0,-1 1-1 0 0,1-1 1 0 0,0 1 0 0 0,0-1-1 0 0,-1 1 1 0 0,1-1 0 0 0,0 1-1 0 0,0-1 1 0 0,0 1-1 0 0,0-1 1 0 0,2-1 3 0 0,-1 0 0 0 0,0 0 0 0 0,1 0 0 0 0,-1-1 0 0 0,-1 1 0 0 0,1-1 0 0 0,0 0 0 0 0,0 1 0 0 0,-1-1 0 0 0,2-4 1 0 0,10-15 58 0 0,-11 19 8 0 0,0-1-1 0 0,0 1 1 0 0,-1-1-1 0 0,1 0 1 0 0,-1 0-1 0 0,0 0 1 0 0,0 0-1 0 0,0 0 1 0 0,0 0-1 0 0,-1 0 1 0 0,1-5-1 0 0,5-26 740 0 0,1 16-560 0 0,-4 9-167 0 0,1 1 0 0 0,0 0-1 0 0,0 0 1 0 0,0 0 0 0 0,1 0 0 0 0,1 1 0 0 0,-1 0-1 0 0,1 0 1 0 0,10-10 0 0 0,-12 14-75 0 0,1 0 1 0 0,0 0-1 0 0,0 0 0 0 0,1 0 0 0 0,-1 1 1 0 0,1 0-1 0 0,-1 0 0 0 0,1 1 1 0 0,0-1-1 0 0,0 1 0 0 0,1 0 0 0 0,-1 1 1 0 0,0 0-1 0 0,8-1 0 0 0,-9 2-19 0 0,0 0 0 0 0,0 0 0 0 0,0 1 0 0 0,0 0-1 0 0,0 0 1 0 0,0 0 0 0 0,0 0 0 0 0,-1 1 0 0 0,1 0 0 0 0,0 0-1 0 0,-1 0 1 0 0,1 0 0 0 0,-1 1 0 0 0,0 0 0 0 0,0 0-1 0 0,0 0 1 0 0,0 0 0 0 0,5 7 0 0 0,-3-3-18 0 0,-1 1 1 0 0,1 0-1 0 0,-2 0 1 0 0,1 0-1 0 0,-1 1 1 0 0,0 0-1 0 0,-1 0 1 0 0,0 0-1 0 0,0 0 1 0 0,-1 0 0 0 0,2 15-1 0 0,-1 13-98 0 0,-1 59 0 0 0,-2-88 113 0 0,-1 37 44 0 0,-3-1-1 0 0,-1 1 0 0 0,-2-1 1 0 0,-15 52-1 0 0,-12 16 614 0 0,34-111-585 0 0,-1 0 1 0 0,1 0 0 0 0,0 0-1 0 0,-1 0 1 0 0,1 0 0 0 0,0 0-1 0 0,0 1 1 0 0,0-1 0 0 0,0 0-1 0 0,0 0 1 0 0,0 0 0 0 0,0 0-1 0 0,0 1 1 0 0,0-1 0 0 0,1 0-1 0 0,-1 0 1 0 0,0 0 0 0 0,1 0-1 0 0,-1 0 1 0 0,1 0 0 0 0,-1 0-1 0 0,1 0 1 0 0,-1 0 0 0 0,3 2-1 0 0,-2-2 4 0 0,1 0 0 0 0,-1 0 0 0 0,1-1-1 0 0,-1 1 1 0 0,1 0 0 0 0,0-1 0 0 0,-1 1 0 0 0,1-1-1 0 0,0 0 1 0 0,-1 1 0 0 0,1-1 0 0 0,0 0 0 0 0,0 0-1 0 0,2 0 1 0 0,8-1 144 0 0,-1-1-1 0 0,1 0 1 0 0,18-7-1 0 0,-27 8-166 0 0,28-10 119 0 0,-1-2 0 0 0,0-2 1 0 0,32-20-1 0 0,15-8-68 0 0,-36 22-125 0 0,-28 12 10 0 0,1 2-1 0 0,1 0 0 0 0,-1 0 0 0 0,1 2 1 0 0,0 0-1 0 0,0 0 0 0 0,18-2 1 0 0,-16 5-875 0 0,1 0 0 0 0,0 1 0 0 0,-1 1 0 0 0,1 0 0 0 0,20 4 0 0 0,-27-2-401 0 0,2-2-448 0 0</inkml:trace>
  <inkml:trace contextRef="#ctx0" brushRef="#br0" timeOffset="542.49">1055 0 6665 0 0,'-25'7'1243'0'0,"17"-5"-1184"0"0,1 0 1 0 0,-1 0 0 0 0,1 1-1 0 0,-8 3 1 0 0,12-4-120 0 0,0 0 0 0 0,0 0 0 0 0,0 0 0 0 0,1 1 0 0 0,-1-1 0 0 0,1 0 0 0 0,-1 1 0 0 0,1 0 0 0 0,0 0 0 0 0,0-1 0 0 0,0 1 0 0 0,-2 6 0 0 0,-18 35-74 0 0,2 1 1 0 0,2 1 0 0 0,-13 49 0 0 0,28-82 113 0 0,0 1 1 0 0,1-1 0 0 0,0 1-1 0 0,1 0 1 0 0,0-1 0 0 0,2 1-1 0 0,-1 0 1 0 0,2-1-1 0 0,-1 1 1 0 0,2-1 0 0 0,0 1-1 0 0,1-1 1 0 0,0 0-1 0 0,1 0 1 0 0,12 23 0 0 0,-12-27 35 0 0,0-1 0 0 0,0-1 0 0 0,1 1-1 0 0,0-1 1 0 0,0 0 0 0 0,1 0 0 0 0,0-1 0 0 0,0 0 0 0 0,0 0 0 0 0,1 0 0 0 0,0-1 0 0 0,0 0 0 0 0,0-1 0 0 0,1 0 0 0 0,0 0 0 0 0,0-1 0 0 0,0 0 0 0 0,10 1-1 0 0,-12-2 36 0 0,1-1-1 0 0,-1 0 1 0 0,1 0-1 0 0,-1-1 0 0 0,1 0 1 0 0,0 0-1 0 0,-1-1 0 0 0,1 0 1 0 0,-1 0-1 0 0,1-1 0 0 0,-1 0 1 0 0,0-1-1 0 0,1 1 0 0 0,-1-1 1 0 0,0-1-1 0 0,-1 1 0 0 0,1-1 1 0 0,-1 0-1 0 0,1-1 0 0 0,-1 1 1 0 0,-1-1-1 0 0,1 0 0 0 0,-1-1 1 0 0,0 0-1 0 0,0 0 0 0 0,0 0 1 0 0,5-9-1 0 0,1-2 149 0 0,-1-1 0 0 0,0 0 0 0 0,7-23 0 0 0,-13 31-109 0 0,-1 0 0 0 0,-1 0 1 0 0,0-1-1 0 0,0 1 0 0 0,-1-1 0 0 0,-1 1 1 0 0,0-21-1 0 0,-3 12-71 0 0,0 1 0 0 0,-1 0-1 0 0,-1 0 1 0 0,0 1 0 0 0,-2-1 0 0 0,-12-24 0 0 0,-1 5-541 0 0,-43-60 0 0 0,58 90 498 0 0,-1 1 0 0 0,0 0 0 0 0,0 0 0 0 0,0 1 0 0 0,0-1 0 0 0,-1 1 0 0 0,0 1 0 0 0,-8-5 0 0 0,12 7-71 0 0,0 0 1 0 0,-1 1-1 0 0,1-1 0 0 0,-1 1 0 0 0,0 0 0 0 0,1 0 0 0 0,-1 0 0 0 0,0 0 1 0 0,0 0-1 0 0,1 1 0 0 0,-1 0 0 0 0,0 0 0 0 0,0 0 0 0 0,0 0 0 0 0,0 1 1 0 0,1-1-1 0 0,-1 1 0 0 0,0 0 0 0 0,-5 2 0 0 0,6-1-135 0 0,1 0 0 0 0,0 0 0 0 0,-1 0 0 0 0,1 1 0 0 0,0-1 0 0 0,0 0 0 0 0,0 1 0 0 0,1-1 0 0 0,-1 1 0 0 0,0 0 0 0 0,1 0 0 0 0,0 0-1 0 0,0 0 1 0 0,0 0 0 0 0,-2 6 0 0 0,-2 9-829 0 0</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7:07.379"/>
    </inkml:context>
    <inkml:brush xml:id="br0">
      <inkml:brushProperty name="width" value="0.035" units="cm"/>
      <inkml:brushProperty name="height" value="0.035" units="cm"/>
    </inkml:brush>
  </inkml:definitions>
  <inkml:trace contextRef="#ctx0" brushRef="#br0">33 19 4873 0 0,'-3'-1'298'0'0,"0"0"0"0"0,-1-1 0 0 0,1 0 0 0 0,0 0 0 0 0,0 0-1 0 0,0 0 1 0 0,-5-4 0 0 0,8 6-272 0 0,0 0-1 0 0,0 0 1 0 0,0 0-1 0 0,0 0 1 0 0,1 0-1 0 0,-1 0 1 0 0,0 0-1 0 0,0 0 1 0 0,0 0-1 0 0,0 0 1 0 0,0 0-1 0 0,0 1 1 0 0,0-1-1 0 0,0 0 1 0 0,0 0-1 0 0,0 0 1 0 0,0 0-1 0 0,0 0 1 0 0,0 0-1 0 0,0 0 1 0 0,0 0-1 0 0,0 0 1 0 0,0 1-1 0 0,0-1 1 0 0,-1 0-1 0 0,1 0 1 0 0,0 0-1 0 0,0 0 1 0 0,0 0-1 0 0,0 0 1 0 0,0 0-1 0 0,0 0 1 0 0,0 0-1 0 0,0 0 1 0 0,0 0-1 0 0,0 0 1 0 0,0 0-1 0 0,0 1 1 0 0,0-1-1 0 0,0 0 1 0 0,0 0-1 0 0,-1 0 1 0 0,1 0-1 0 0,0 0 1 0 0,0 0-1 0 0,0 0 1 0 0,0 0-1 0 0,0 0 1 0 0,0 0-1 0 0,0 0 1 0 0,0 0-1 0 0,0 0 1 0 0,-1 0-1 0 0,1 0 1 0 0,0 0-1 0 0,0 0 1 0 0,0 0-1 0 0,0 0 0 0 0,0 0 1 0 0,0 0-1 0 0,0 0 1 0 0,0 0-1 0 0,0 0 1 0 0,0-1-1 0 0,0 1 1 0 0,-1 0-1 0 0,1 0 1 0 0,0 0-1 0 0,1 14 208 0 0,6 15-400 0 0,23 96 204 0 0,-8-29-24 0 0,-9-43 79 0 0,19 61 70 0 0,-27-98-89 0 0,2 1 0 0 0,0-1-1 0 0,1-1 1 0 0,14 23 0 0 0,-20-35-12 0 0,0 0 0 0 0,0 0 0 0 0,1-1 0 0 0,-1 1 1 0 0,1-1-1 0 0,-1 0 0 0 0,1 0 0 0 0,0 0 0 0 0,-1 0 0 0 0,1 0 1 0 0,0 0-1 0 0,0-1 0 0 0,1 1 0 0 0,-1-1 0 0 0,0 0 0 0 0,0 0 0 0 0,6 1 1 0 0,-6-2-12 0 0,-1 0 0 0 0,0 0 0 0 0,1-1 0 0 0,-1 1 0 0 0,0 0 0 0 0,1-1 1 0 0,-1 0-1 0 0,0 1 0 0 0,0-1 0 0 0,0 0 0 0 0,0 0 0 0 0,0 0 0 0 0,0-1 0 0 0,0 1 1 0 0,0 0-1 0 0,0-1 0 0 0,0 1 0 0 0,-1-1 0 0 0,1 0 0 0 0,-1 1 0 0 0,1-1 1 0 0,-1 0-1 0 0,0 0 0 0 0,1 0 0 0 0,-1 0 0 0 0,0 0 0 0 0,1-3 0 0 0,7-18 335 0 0,-1-1 1 0 0,10-47-1 0 0,-13 49-297 0 0,0 0 1 0 0,2 0 0 0 0,0 1 0 0 0,11-22-1 0 0,-16 39-90 0 0,0 1 0 0 0,0-1 0 0 0,0 1-1 0 0,0-1 1 0 0,1 1 0 0 0,0 0 0 0 0,0 0-1 0 0,0 0 1 0 0,0 0 0 0 0,0 0 0 0 0,6-3-1 0 0,-8 6 0 0 0,1-1-1 0 0,-1 0 0 0 0,1 1 1 0 0,0 0-1 0 0,-1-1 0 0 0,1 1 1 0 0,0 0-1 0 0,0 0 0 0 0,-1 0 1 0 0,1 0-1 0 0,0 0 0 0 0,-1 0 1 0 0,1 1-1 0 0,0-1 0 0 0,-1 1 1 0 0,1-1-1 0 0,0 1 0 0 0,-1-1 1 0 0,1 1-1 0 0,-1 0 0 0 0,1 0 1 0 0,-1 0-1 0 0,0 0 1 0 0,1 0-1 0 0,-1 0 0 0 0,0 0 1 0 0,0 0-1 0 0,1 1 0 0 0,-1-1 1 0 0,0 0-1 0 0,1 2 0 0 0,5 7 8 0 0,0 1-1 0 0,-1 0 1 0 0,0 0 0 0 0,0 0-1 0 0,4 17 1 0 0,3 3 2 0 0,117 277-67 0 0,-105-247 39 0 0,-4-9-53 0 0,40 71 1 0 0,-45-97-680 0 0,27 34-1 0 0,-26-40-1161 0 0,1-1 0 0 0,21 17 0 0 0,-20-19-466 0 0</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7:10.551"/>
    </inkml:context>
    <inkml:brush xml:id="br0">
      <inkml:brushProperty name="width" value="0.035" units="cm"/>
      <inkml:brushProperty name="height" value="0.035" units="cm"/>
    </inkml:brush>
  </inkml:definitions>
  <inkml:trace contextRef="#ctx0" brushRef="#br0">939 830 5473 0 0,'-27'-11'1656'0'0,"-45"-10"-1"0"0,55 17-1630 0 0,-1 1 0 0 0,1 1 0 0 0,-1 0-1 0 0,1 2 1 0 0,-1 0 0 0 0,-33 4 0 0 0,44-3-21 0 0,-131 27 128 0 0,122-23-116 0 0,1 0 0 0 0,0 1-1 0 0,0 1 1 0 0,1 0 0 0 0,0 1 0 0 0,-24 17 0 0 0,8 1-36 0 0,1 1-1 0 0,1 1 1 0 0,2 1 0 0 0,0 2 0 0 0,2 0 0 0 0,-38 67 0 0 0,34-44-6 0 0,1 2 0 0 0,4 1-1 0 0,-31 107 1 0 0,37-88-10 0 0,2 2-1 0 0,5 0 0 0 0,2 0 1 0 0,4 1-1 0 0,3-1 1 0 0,4 1-1 0 0,3-1 0 0 0,32 148 1 0 0,-32-200 31 0 0,1 0 1 0 0,1-1-1 0 0,1 0 1 0 0,1 0-1 0 0,2-1 1 0 0,14 24-1 0 0,-20-39 18 0 0,1 0 1 0 0,0 0-1 0 0,0-1 0 0 0,0 0 0 0 0,1 0 1 0 0,0-1-1 0 0,1 0 0 0 0,0 0 0 0 0,0-1 1 0 0,0 0-1 0 0,1-1 0 0 0,-1 0 0 0 0,1-1 1 0 0,1 0-1 0 0,-1 0 0 0 0,1-1 0 0 0,14 3 1 0 0,-4-4 97 0 0,0 0 1 0 0,-1-1 0 0 0,1-2 0 0 0,0 0 0 0 0,0-1 0 0 0,0-1 0 0 0,-1-1 0 0 0,0-1 0 0 0,1 0 0 0 0,-2-2 0 0 0,1 0 0 0 0,19-11 0 0 0,7-6 103 0 0,-1-3 1 0 0,-1-1 0 0 0,67-57-1 0 0,-60 41-134 0 0,-3-1 0 0 0,-2-3-1 0 0,-2-1 1 0 0,50-74 0 0 0,-64 79 12 0 0,-3-2 0 0 0,-1-1 0 0 0,-2-1 0 0 0,-3-1 0 0 0,29-95 0 0 0,-43 113 5 0 0,0 0 0 0 0,-2 0 0 0 0,-2 0-1 0 0,-1-1 1 0 0,-1 0 0 0 0,-1 1 0 0 0,-7-43 0 0 0,2 46-11 0 0,-1 1-1 0 0,-1 1 1 0 0,-1-1-1 0 0,-1 1 1 0 0,-2 1-1 0 0,-1 0 1 0 0,0 0-1 0 0,-28-38 1 0 0,14 29-54 0 0,-2 2 1 0 0,-2 1 0 0 0,0 1-1 0 0,-2 2 1 0 0,-2 1 0 0 0,0 2-1 0 0,-61-35 1 0 0,63 42-148 0 0,-35-14 0 0 0,57 27 33 0 0,0 2 0 0 0,0-1 0 0 0,-1 1 0 0 0,0 1 0 0 0,1 0 0 0 0,-1 0 1 0 0,0 1-1 0 0,-12 1 0 0 0,18 0 14 0 0,0 1 0 0 0,0 0 1 0 0,1 0-1 0 0,-1 0 0 0 0,0 1 0 0 0,1-1 1 0 0,-1 1-1 0 0,1 0 0 0 0,0 1 1 0 0,-1-1-1 0 0,1 1 0 0 0,0 0 0 0 0,1 0 1 0 0,-1 0-1 0 0,0 0 0 0 0,1 1 0 0 0,0-1 1 0 0,0 1-1 0 0,0 0 0 0 0,0 0 1 0 0,0 0-1 0 0,1 1 0 0 0,0-1 0 0 0,0 0 1 0 0,-2 6-1 0 0,-1 5-577 0 0,1-1 0 0 0,0 2 0 0 0,1-1 0 0 0,0 0 0 0 0,2 1 0 0 0,-1 24 0 0 0,2-3-1495 0 0</inkml:trace>
  <inkml:trace contextRef="#ctx0" brushRef="#br0" timeOffset="961.03">1828 136 9874 0 0,'-4'-2'494'0'0,"-25"-7"137"0"0,29 9-660 0 0,-1 0-1 0 0,1 0 1 0 0,-1 0 0 0 0,0 0 0 0 0,1 0 0 0 0,-1 0 0 0 0,1 0 0 0 0,-1 0-1 0 0,1 0 1 0 0,-1 0 0 0 0,1 1 0 0 0,-1-1 0 0 0,1 0 0 0 0,0 0 0 0 0,-1 1-1 0 0,1-1 1 0 0,-1 0 0 0 0,1 1 0 0 0,-1-1 0 0 0,1 0 0 0 0,0 1 0 0 0,-1-1-1 0 0,1 0 1 0 0,0 1 0 0 0,-1-1 0 0 0,1 1 0 0 0,0-1 0 0 0,0 1 0 0 0,-1-1-1 0 0,1 1 1 0 0,0-1 0 0 0,0 1 0 0 0,0-1 0 0 0,0 1 0 0 0,0-1 0 0 0,0 1-1 0 0,0-1 1 0 0,0 1 0 0 0,0-1 0 0 0,0 1 0 0 0,0-1 0 0 0,0 1 0 0 0,0-1 0 0 0,0 1-1 0 0,0 0 1 0 0,0-1 0 0 0,1 0 0 0 0,-1 1 0 0 0,0-1 0 0 0,0 1 0 0 0,1 0-1 0 0,24 150-828 0 0,-21-128 846 0 0,1 0 1 0 0,2 0 0 0 0,0 0 0 0 0,1-1-1 0 0,16 31 1 0 0,66 101 9 0 0,-79-137 10 0 0,77 128 121 0 0,96 144 217 0 0,-66-113 259 0 0,-104-159 1987 0 0,-60-116-2019 0 0,9 17-344 0 0,-130-265 6 0 0,147 302-248 0 0,1-1 0 0 0,3-1 0 0 0,-16-78 0 0 0,29 105 1 0 0,1-1 0 0 0,1 0 0 0 0,0 1 0 0 0,2-1 0 0 0,1 0 0 0 0,0 1 0 0 0,1 0 0 0 0,12-40 0 0 0,-10 44-28 0 0,1 0 1 0 0,1 1-1 0 0,0 0 1 0 0,0 0-1 0 0,2 0 1 0 0,0 1-1 0 0,1 0 1 0 0,0 1-1 0 0,1 0 0 0 0,0 1 1 0 0,19-16-1 0 0,-21 21-4 0 0,0 0-1 0 0,0 1 0 0 0,1 1 0 0 0,-1-1 1 0 0,1 2-1 0 0,1-1 0 0 0,-1 1 0 0 0,0 1 1 0 0,1 0-1 0 0,0 0 0 0 0,0 1 0 0 0,0 1 0 0 0,0 0 1 0 0,0 0-1 0 0,0 1 0 0 0,0 0 0 0 0,0 1 1 0 0,0 0-1 0 0,0 1 0 0 0,-1 1 0 0 0,1-1 1 0 0,0 1-1 0 0,-1 1 0 0 0,0 0 0 0 0,1 1 1 0 0,-2 0-1 0 0,1 0 0 0 0,-1 1 0 0 0,1 0 1 0 0,-2 1-1 0 0,12 10 0 0 0,-12-8 21 0 0,0 0 0 0 0,-1 1 0 0 0,0-1 0 0 0,0 2 0 0 0,-1-1 0 0 0,-1 1 0 0 0,0 0 0 0 0,0 0 0 0 0,-1 0 0 0 0,-1 0 0 0 0,1 1 0 0 0,-2 0 0 0 0,0 0 0 0 0,0 0 0 0 0,-1 0-1 0 0,-1 0 1 0 0,0 0 0 0 0,-2 21 0 0 0,0-20 28 0 0,-1 0-1 0 0,0 0 0 0 0,-1 0 1 0 0,0-1-1 0 0,0 1 0 0 0,-2-1 1 0 0,0 0-1 0 0,0 0 0 0 0,-1-1 1 0 0,0 0-1 0 0,-1 0 0 0 0,0 0 1 0 0,-1-1-1 0 0,0-1 0 0 0,0 1 1 0 0,-20 13-1 0 0,-5 0 127 0 0,-1-2-1 0 0,-1-1 1 0 0,-46 18 0 0 0,77-36-120 0 0,1 0-1 0 0,-1 1 1 0 0,1-1 0 0 0,0 1 0 0 0,-1 0 0 0 0,1 0 0 0 0,1 0-1 0 0,-7 6 1 0 0,9-8-4 0 0,1 0 0 0 0,-1 0-1 0 0,0 0 1 0 0,1-1 0 0 0,-1 1-1 0 0,1 0 1 0 0,-1 0 0 0 0,1 0 0 0 0,-1 0-1 0 0,1 0 1 0 0,0 0 0 0 0,0 0-1 0 0,-1 1 1 0 0,1-1 0 0 0,0 0-1 0 0,0 0 1 0 0,0 0 0 0 0,0 0 0 0 0,0 0-1 0 0,0 0 1 0 0,0 0 0 0 0,1 0-1 0 0,-1 0 1 0 0,0 0 0 0 0,1 0-1 0 0,-1 0 1 0 0,0 0 0 0 0,1 0 0 0 0,-1 0-1 0 0,1 0 1 0 0,0 0 0 0 0,-1 0-1 0 0,1 0 1 0 0,0 0 0 0 0,-1-1-1 0 0,1 1 1 0 0,0 0 0 0 0,0 0 0 0 0,0-1-1 0 0,0 1 1 0 0,0-1 0 0 0,0 1-1 0 0,0-1 1 0 0,0 1 0 0 0,1 0-1 0 0,11 5 92 0 0,1 1 0 0 0,0-2 0 0 0,0 0 0 0 0,0 0 0 0 0,1-1 0 0 0,0-1 0 0 0,16 1 0 0 0,110 3 463 0 0,-94-6-381 0 0,588-8 619 0 0,-605 5-740 0 0,1-2 0 0 0,58-16 1 0 0,-87 20-137 0 0,-1-1 1 0 0,0 1-1 0 0,0 0 1 0 0,1-1-1 0 0,-1 1 1 0 0,0-1 0 0 0,0 1-1 0 0,0-1 1 0 0,1 0-1 0 0,-1 1 1 0 0,0-1-1 0 0,0 0 1 0 0,0 0 0 0 0,0 0-1 0 0,0 0 1 0 0,0 0-1 0 0,-1 0 1 0 0,1 0-1 0 0,0 0 1 0 0,0 0-1 0 0,-1 0 1 0 0,2-2 0 0 0,-2 1-104 0 0,0 1 1 0 0,0 0 0 0 0,0 0 0 0 0,0 0 0 0 0,-1 0 0 0 0,1 0 0 0 0,0 0 0 0 0,-1 0 0 0 0,1 0 0 0 0,0 0 0 0 0,-1 0 0 0 0,1 0 0 0 0,-1 0 0 0 0,1 0 0 0 0,-1 0 0 0 0,0 0-1 0 0,1 1 1 0 0,-1-1 0 0 0,0 0 0 0 0,0 0 0 0 0,0 1 0 0 0,0-1 0 0 0,-1-1 0 0 0,0 1-108 0 0,0 0 1 0 0,0 0-1 0 0,-1 0 0 0 0,1 0 1 0 0,0 1-1 0 0,0-1 0 0 0,-1 1 1 0 0,1-1-1 0 0,0 1 0 0 0,-1 0 1 0 0,1 0-1 0 0,0 0 0 0 0,-1 0 1 0 0,-3 1-1 0 0,5-1 87 0 0,-14 2-1838 0 0</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7:25.152"/>
    </inkml:context>
    <inkml:brush xml:id="br0">
      <inkml:brushProperty name="width" value="0.035" units="cm"/>
      <inkml:brushProperty name="height" value="0.035" units="cm"/>
    </inkml:brush>
  </inkml:definitions>
  <inkml:trace contextRef="#ctx0" brushRef="#br0">403 376 2497 0 0,'-3'-5'280'0'0,"1"-1"0"0"0,0 1 0 0 0,1-1 1 0 0,-1 0-1 0 0,1 1 0 0 0,0-1 0 0 0,1 0 1 0 0,-1 0-1 0 0,1 0 0 0 0,0 0 0 0 0,1 0 1 0 0,0 0-1 0 0,1-5 0 0 0,-2 10 394 0 0,11 0-290 0 0,-10 1-371 0 0,1 0 1 0 0,-1 0-1 0 0,1 0 1 0 0,-1 0-1 0 0,1 0 1 0 0,-1 0-1 0 0,1 1 1 0 0,-1-1-1 0 0,0 0 1 0 0,1 1-1 0 0,-1-1 0 0 0,0 1 1 0 0,1-1-1 0 0,-1 1 1 0 0,0 0-1 0 0,1-1 1 0 0,-1 1-1 0 0,0 0 1 0 0,1 1-1 0 0,53 41 380 0 0,-3 3 0 0 0,85 95 0 0 0,-94-95-337 0 0,53 66 100 0 0,111 171-1 0 0,-191-261-101 0 0,12 15 94 0 0,-17-23-449 0 0,-1-1 0 0 0,15 27-1 0 0</inkml:trace>
  <inkml:trace contextRef="#ctx0" brushRef="#br0" timeOffset="580.04">8 391 6985 0 0,'-3'-9'319'0'0,"2"8"-332"0"0,1 0 1 0 0,-1 0 0 0 0,1 0 0 0 0,-1 1 0 0 0,1-1 0 0 0,-1 0 0 0 0,1 0-1 0 0,0 0 1 0 0,0 0 0 0 0,0 0 0 0 0,-1 0 0 0 0,1 0 0 0 0,0 0 0 0 0,0 0-1 0 0,0 0 1 0 0,1 0 0 0 0,-1 0 0 0 0,0 0 0 0 0,0 0 0 0 0,0 0 0 0 0,1 0-1 0 0,-1 0 1 0 0,0 0 0 0 0,1 0 0 0 0,-1 0 0 0 0,1 0 0 0 0,0 0 0 0 0,-1 0-1 0 0,1 1 1 0 0,-1-1 0 0 0,1 0 0 0 0,1 0 0 0 0,-3 4 32 0 0,1 0 0 0 0,0 0 1 0 0,-1 0-1 0 0,1 0 0 0 0,1 1 0 0 0,-1-1 1 0 0,0 0-1 0 0,1 0 0 0 0,0 0 1 0 0,-1 0-1 0 0,1 0 0 0 0,0 0 0 0 0,1 0 1 0 0,-1 0-1 0 0,0 0 0 0 0,1 0 0 0 0,0-1 1 0 0,0 1-1 0 0,3 4 0 0 0,2-2 62 0 0,0-1 0 0 0,0 0-1 0 0,0 0 1 0 0,0 0-1 0 0,0-1 1 0 0,1 0 0 0 0,0-1-1 0 0,-1 0 1 0 0,1 0 0 0 0,0 0-1 0 0,0-1 1 0 0,0 0 0 0 0,15-1-1 0 0,9-1 49 0 0,-1-2-1 0 0,36-7 0 0 0,-29 2-64 0 0,0-2 0 0 0,-1-1 0 0 0,54-25 0 0 0,103-61 52 0 0,-71 33-36 0 0,1-2-104 0 0,-48 25 25 0 0,91-35 0 0 0,-151 70-4 0 0,0 0 1 0 0,0 2-1 0 0,1 0 0 0 0,29-3 1 0 0,-40 6-24 0 0,0 1 1 0 0,1 0-1 0 0,-1 0 1 0 0,0 1-1 0 0,0 0 1 0 0,0 0-1 0 0,0 0 0 0 0,0 1 1 0 0,0 0-1 0 0,-1 0 1 0 0,1 0-1 0 0,-1 1 1 0 0,1 0-1 0 0,-1 0 1 0 0,0 0-1 0 0,7 6 1 0 0,-10-8-101 0 0,0 1 0 0 0,0-1-1 0 0,0 1 1 0 0,-1-1 0 0 0,1 1 0 0 0,0 0 0 0 0,-1 0 0 0 0,0-1 0 0 0,1 1 0 0 0,-1 0 0 0 0,0 0 0 0 0,0 1 0 0 0,0-1 0 0 0,0 0 0 0 0,0 0 0 0 0,0 0 0 0 0,-1 1 0 0 0,1-1 0 0 0,-1 0 0 0 0,0 1 0 0 0,0-1 0 0 0,0 0 0 0 0,0 5 0 0 0,-3 7-1774 0 0</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7:33.463"/>
    </inkml:context>
    <inkml:brush xml:id="br0">
      <inkml:brushProperty name="width" value="0.035" units="cm"/>
      <inkml:brushProperty name="height" value="0.035" units="cm"/>
    </inkml:brush>
  </inkml:definitions>
  <inkml:trace contextRef="#ctx0" brushRef="#br0">646 39 2481 0 0,'-1'-4'605'0'0,"-1"1"-507"0"0,0-1 0 0 0,1 1 0 0 0,0-1 1 0 0,0 1-1 0 0,0-1 0 0 0,0 0 0 0 0,0-6 0 0 0,-5 11 265 0 0,3 0-313 0 0,1 1 0 0 0,0 0 0 0 0,0-1 0 0 0,0 1 0 0 0,1 0 0 0 0,-1 0 0 0 0,0 0 0 0 0,1 0-1 0 0,-1 1 1 0 0,1-1 0 0 0,0 0 0 0 0,0 1 0 0 0,-2 2 0 0 0,-13 41 720 0 0,4 30 152 0 0,10-57-727 0 0,1 0 0 0 0,0-1 0 0 0,2 1 0 0 0,0 0-1 0 0,7 31 1 0 0,1 26 159 0 0,5 59 215 0 0,-4-43-8 0 0,-4-34-358 0 0,19 77-1 0 0,-18-106-285 0 0,-5-17-14 0 0,1 0-1 0 0,0 0 0 0 0,1 0 1 0 0,0 0-1 0 0,1-1 0 0 0,8 15 1 0 0,-9-19-281 0 0,-3-5 128 0 0,0-1-1 0 0,0 1 1 0 0,0-1 0 0 0,0 1-1 0 0,0-1 1 0 0,0 1-1 0 0,1-1 1 0 0,-1 0 0 0 0,0 0-1 0 0,1 1 1 0 0,1 0 0 0 0,-1-1-972 0 0</inkml:trace>
  <inkml:trace contextRef="#ctx0" brushRef="#br0" timeOffset="792.37">34 74 3201 0 0,'3'-1'252'0'0,"-1"1"1"0"0,1-1-1 0 0,0 0 0 0 0,-1 1 1 0 0,1-1-1 0 0,0 1 1 0 0,0 0-1 0 0,-1 0 0 0 0,1 0 1 0 0,0 0-1 0 0,-1 0 1 0 0,1 1-1 0 0,0-1 0 0 0,3 2 1 0 0,20 12 353 0 0,-1 0 0 0 0,40 31 0 0 0,-36-24-557 0 0,33 19-1 0 0,-50-34-43 0 0,-1-1 1 0 0,1 0-1 0 0,0 0 0 0 0,1-1 1 0 0,-1-1-1 0 0,23 4 0 0 0,1-4 76 0 0,1-1 0 0 0,0-2 0 0 0,42-5 1 0 0,108-24 93 0 0,-154 23-117 0 0,34-2 33 0 0,96 0 0 0 0,-56 4 283 0 0,37 3-46 0 0,38-3-123 0 0,-110-4-105 0 0,1-4 0 0 0,112-32 0 0 0,-142 29-6 0 0,-22 7-21 0 0,40-8-1 0 0,-48 14-51 0 0,0 0 0 0 0,19 1 0 0 0,-29 1-22 0 0,0 0 0 0 0,0 0 0 0 0,1 1 0 0 0,-1-1 0 0 0,0 1 0 0 0,0-1 0 0 0,0 1 0 0 0,0 0 0 0 0,0 0 1 0 0,0 0-1 0 0,0 1 0 0 0,0-1 0 0 0,0 1 0 0 0,-1-1 0 0 0,4 4 0 0 0,9 2 192 0 0,-5-3-2585 0 0,-9-1 584 0 0,1-2 355 0 0</inkml:trace>
  <inkml:trace contextRef="#ctx0" brushRef="#br0" timeOffset="3187.94">912 1805 4913 0 0,'-3'-3'944'0'0,"-1"0"-1"0"0,1-1 1 0 0,-1 0-1 0 0,1 0 1 0 0,-3-4-1 0 0,5 7 107 0 0,7 11-645 0 0,20 32-122 0 0,2-1-1 0 0,36 39 0 0 0,-14-18-169 0 0,20 31 116 0 0,-5 4-1 0 0,77 149 1 0 0,-125-211-187 0 0,139 303 327 0 0,-80-150-421 0 0,-75-186-70 0 0,0 0 1 0 0,-1 1-1 0 0,1-1 1 0 0,0 0-1 0 0,-1 1 1 0 0,1-1-1 0 0,-1 1 1 0 0,0 3-1 0 0,0-5-32 0 0,0 0 0 0 0,0 0 0 0 0,0 0 0 0 0,-1-1 0 0 0,1 1 0 0 0,0 0 0 0 0,-1 0 1 0 0,1 0-1 0 0,0-1 0 0 0,-1 1 0 0 0,1 0 0 0 0,-1 0 0 0 0,1-1 0 0 0,-1 1 0 0 0,1 0 0 0 0,-1-1 0 0 0,1 1 0 0 0,-1-1 0 0 0,0 1 0 0 0,1-1 0 0 0,-1 1 0 0 0,0-1 0 0 0,0 1 0 0 0,1-1 0 0 0,-1 0 0 0 0,-1 1 0 0 0,-7 2-2340 0 0</inkml:trace>
  <inkml:trace contextRef="#ctx0" brushRef="#br0" timeOffset="3609.7">4 1909 8562 0 0,'-1'-26'5062'0'0,"0"24"-5060"0"0,1 0 0 0 0,-1 0 0 0 0,1 0 0 0 0,0 1 0 0 0,0-1-1 0 0,0 0 1 0 0,0 0 0 0 0,0 0 0 0 0,0 0 0 0 0,0 1 0 0 0,0-1 0 0 0,1 0-1 0 0,-1 0 1 0 0,1 0 0 0 0,0 1 0 0 0,-1-1 0 0 0,1 0 0 0 0,0 1 0 0 0,0-1-1 0 0,0 1 1 0 0,0-1 0 0 0,2-2 0 0 0,5-2 51 0 0,-1 0 1 0 0,1 0-1 0 0,0 1 0 0 0,0 0 1 0 0,0 0-1 0 0,1 1 0 0 0,14-5 1 0 0,67-18 699 0 0,-75 24-661 0 0,415-82 1557 0 0,-169 38-1160 0 0,455-108 734 0 0,-319 70-1096 0 0,-287 67-183 0 0,183-6 1 0 0,-272 24-20 0 0,0 1 0 0 0,0 1 0 0 0,-1 0 0 0 0,40 11-1 0 0,-52-11-197 0 0,0 1-1 0 0,0-1 0 0 0,-1 2 0 0 0,1-1 0 0 0,-1 1 0 0 0,0 0 1 0 0,0 0-1 0 0,0 1 0 0 0,-1 0 0 0 0,0 0 0 0 0,0 1 0 0 0,0 0 0 0 0,0 0 1 0 0,-1 0-1 0 0,7 11 0 0 0,-10-11-288 0 0,1-1 0 0 0,-1 1 0 0 0,0-1 1 0 0,-1 1-1 0 0,1 0 0 0 0,0 7 0 0 0,2 15-2415 0 0</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7:48.108"/>
    </inkml:context>
    <inkml:brush xml:id="br0">
      <inkml:brushProperty name="width" value="0.035" units="cm"/>
      <inkml:brushProperty name="height" value="0.035" units="cm"/>
    </inkml:brush>
  </inkml:definitions>
  <inkml:trace contextRef="#ctx0" brushRef="#br0">1 125 3377 0 0,'0'-1'109'0'0,"1"0"1"0"0,0 0 0 0 0,-1 0-1 0 0,1 0 1 0 0,-1 0-1 0 0,1 0 1 0 0,-1 0 0 0 0,0 0-1 0 0,1 0 1 0 0,-1 0-1 0 0,0 0 1 0 0,0-1 0 0 0,0 1-1 0 0,0 0 1 0 0,0 0-1 0 0,0 0 1 0 0,-1-2 0 0 0,1 1-93 0 0,0 1 0 0 0,0 0 0 0 0,0-1 0 0 0,0 1 0 0 0,0-1 0 0 0,0 1 0 0 0,0 0 0 0 0,0-1 1 0 0,1 1-1 0 0,-1 0 0 0 0,1-1 0 0 0,-1 1 0 0 0,0 0 0 0 0,1 0 0 0 0,0-1 0 0 0,-1 1 0 0 0,1 0 0 0 0,1-2 1 0 0,3-1-42 0 0,0-1-1 0 0,0 1 1 0 0,0 0 0 0 0,9-6 0 0 0,-13 9 18 0 0,1 0 0 0 0,0 1-1 0 0,-1-1 1 0 0,1 0 0 0 0,0 1-1 0 0,0-1 1 0 0,-1 1 0 0 0,1-1-1 0 0,0 1 1 0 0,0 0 0 0 0,0 0-1 0 0,0 0 1 0 0,-1 0 0 0 0,1 0-1 0 0,0 0 1 0 0,0 1 0 0 0,0-1-1 0 0,-1 0 1 0 0,1 1 0 0 0,3 1-1 0 0,29 12 144 0 0,-24-10-137 0 0,1 0 0 0 0,16 11-1 0 0,-16-7 17 0 0,0 1-1 0 0,-1 0 1 0 0,0 1-1 0 0,0 0 1 0 0,-1 0-1 0 0,-1 1 1 0 0,15 23-1 0 0,-22-32 14 0 0,0 0-1 0 0,0-1 0 0 0,0 1 1 0 0,0 0-1 0 0,1 0 0 0 0,-1-1 0 0 0,0 1 1 0 0,1-1-1 0 0,0 1 0 0 0,-1-1 1 0 0,1 0-1 0 0,0 1 0 0 0,0-1 1 0 0,-1 0-1 0 0,1 0 0 0 0,0 0 1 0 0,0-1-1 0 0,0 1 0 0 0,0 0 1 0 0,1-1-1 0 0,-1 1 0 0 0,0-1 1 0 0,0 0-1 0 0,3 0 0 0 0,-1 0 12 0 0,0-1 0 0 0,0 0-1 0 0,0-1 1 0 0,-1 1-1 0 0,1-1 1 0 0,-1 1 0 0 0,1-1-1 0 0,-1 0 1 0 0,0 0-1 0 0,0-1 1 0 0,0 1 0 0 0,6-6-1 0 0,5-6 50 0 0,0-1 0 0 0,0-1 0 0 0,20-32 0 0 0,-34 48-82 0 0,1 0-1 0 0,-1-1 0 0 0,0 1 0 0 0,0 0 1 0 0,1-1-1 0 0,-1 1 0 0 0,0 0 1 0 0,0-1-1 0 0,0 1 0 0 0,0-1 0 0 0,0 1 1 0 0,1 0-1 0 0,-1-1 0 0 0,0 1 1 0 0,0-1-1 0 0,0 1 0 0 0,0 0 1 0 0,0-1-1 0 0,0 1 0 0 0,0-1 0 0 0,0 1 1 0 0,0 0-1 0 0,0-1 0 0 0,-1 1 1 0 0,1 0-1 0 0,0-1 0 0 0,0 1 1 0 0,0-1-1 0 0,0 1 0 0 0,-1-1 0 0 0,-12-3 19 0 0,10 4-33 0 0,-1 0-1 0 0,0 1 0 0 0,1-1 1 0 0,-1 1-1 0 0,1-1 1 0 0,-5 3-1 0 0,-11 6-13 0 0,1 2-1 0 0,0 0 0 0 0,-25 20 1 0 0,29-19 6 0 0,0 1 1 0 0,0 0-1 0 0,1 1 1 0 0,-17 24-1 0 0,21-23 23 0 0,11-13-12 0 0,6-5 18 0 0,-3 0-5 0 0,-1 0 0 0 0,0-1 0 0 0,-1 1 0 0 0,1-1 0 0 0,0 0-1 0 0,-1 0 1 0 0,0 0 0 0 0,5-8 0 0 0,9-11 62 0 0,17-8-33 0 0,-25 23-44 0 0,0 0 1 0 0,0-1 0 0 0,-1 0 0 0 0,10-14 0 0 0,-10 13 5 0 0,1 0 1 0 0,0 1 0 0 0,0 0-1 0 0,17-13 1 0 0,12-11-46 0 0,-37 32 37 0 0,2-1 36 0 0,3 1-159 0 0,-10 23 115 0 0,2-19 15 0 0,0 0 0 0 0,0-1 0 0 0,0 1 0 0 0,0 0 0 0 0,0-1 0 0 0,-1 1 0 0 0,1-1 0 0 0,-5 3 0 0 0,-10 11 4 0 0,4 1-13 0 0,3-3 19 0 0,-1-1 0 0 0,-23 22 0 0 0,7-7-38 0 0,20-21 34 0 0,1 0 0 0 0,-1 0 0 0 0,-9 7 0 0 0,-30 29 61 0 0,34-31 26 0 0,11-12 41 0 0,14 0-1918 0 0,-12 0 347 0 0</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7:57.829"/>
    </inkml:context>
    <inkml:brush xml:id="br0">
      <inkml:brushProperty name="width" value="0.035" units="cm"/>
      <inkml:brushProperty name="height" value="0.035" units="cm"/>
    </inkml:brush>
  </inkml:definitions>
  <inkml:trace contextRef="#ctx0" brushRef="#br0">157 581 1640 0 0,'-5'9'-294'0'0,"-1"0"-1"0"0,0-1 1 0 0,-11 12 0 0 0,-1 1-78 0 0,8-6 289 0 0,6-10 88 0 0,0 0 1 0 0,0-1-1 0 0,0 1 0 0 0,-8 5 0 0 0,-11 13 41 0 0,4-5 82 0 0,16-16-116 0 0,0 0 0 0 0,0 0-1 0 0,1 1 1 0 0,-1-1 0 0 0,1 1-1 0 0,0-1 1 0 0,0 1 0 0 0,-3 4 736 0 0,8-10-664 0 0,29-43 376 0 0,26-52 1 0 0,-12 19-173 0 0,3 8-58 0 0,-47 69-232 0 0,-2 1 4 0 0,0 1 1 0 0,0-1-1 0 0,1 1 1 0 0,-1-1-1 0 0,0 1 1 0 0,1 0 0 0 0,-1-1-1 0 0,1 1 1 0 0,-1-1-1 0 0,1 1 1 0 0,-1 0-1 0 0,0-1 1 0 0,1 1 0 0 0,-1 0-1 0 0,1 0 1 0 0,-1-1-1 0 0,1 1 1 0 0,-1 0-1 0 0,1 0 1 0 0,0 0 0 0 0,0-1 34 0 0,-2 2-168 0 0,1 0 127 0 0,0 0 1 0 0,0 0-1 0 0,-1 0 0 0 0,1 0 0 0 0,0 0 0 0 0,0 0 0 0 0,0 0 1 0 0,0 0-1 0 0,0 0 0 0 0,0 0 0 0 0,0 0 0 0 0,0 0 0 0 0,1 2 0 0 0,-1-2 7 0 0,1 0-1 0 0,-1 1 0 0 0,0-1 0 0 0,0 0 1 0 0,0 0-1 0 0,0 1 0 0 0,0-1 0 0 0,0 0 0 0 0,0 1 1 0 0,0-1-1 0 0,0 0 0 0 0,-1 0 0 0 0,0 2 1 0 0,-12 28-4 0 0,0-1-11 0 0,-17 61 1 0 0,30-91 93 0 0,3-2-3 0 0,7-11-44 0 0,0 0 1 0 0,-1-1-1 0 0,-1 0 0 0 0,0 0 1 0 0,-1-1-1 0 0,6-18 1 0 0,-13 33-36 0 0,44-102 96 0 0,-43 98-43 0 0,-1 4 157 0 0,-17 18-345 0 0,1 5 130 0 0,0 0 0 0 0,1 2 0 0 0,-17 38 0 0 0,5-11 38 0 0,17-34-15 0 0,1 1-1 0 0,-9 28 0 0 0,18-46-43 0 0,2-2 34 0 0,0 1 0 0 0,0-1 1 0 0,0 0-1 0 0,0 0 1 0 0,0 1-1 0 0,0-1 0 0 0,0-1 1 0 0,-1 1-1 0 0,1 0 1 0 0,0 0-1 0 0,-1-1 0 0 0,1 1 1 0 0,-1 0-1 0 0,1-1 0 0 0,-1 0 1 0 0,2-3-1 0 0,19-29 92 0 0,12-25-2 0 0,43-56-1 0 0,-64 94-61 0 0,-11 17-36 0 0,1 0 1 0 0,0 0 0 0 0,-1 0-1 0 0,1 0 1 0 0,1 0 0 0 0,-1 0 0 0 0,0 1-1 0 0,1 0 1 0 0,6-5 0 0 0,-9 8 64 0 0,1 0-98 0 0,-2 0 30 0 0,1 0 0 0 0,-1 0 1 0 0,0 0-1 0 0,0 0 0 0 0,0 0 0 0 0,1 0 0 0 0,-1 0 0 0 0,0 0 0 0 0,0 0 1 0 0,0 0-1 0 0,1 0 0 0 0,-1 0 0 0 0,0 0 0 0 0,0 0 0 0 0,0 0 0 0 0,0 0 1 0 0,1 0-1 0 0,-1 0 0 0 0,0 0 0 0 0,0 0 0 0 0,0 0 0 0 0,0 0 0 0 0,1 0 1 0 0,-1 1-1 0 0,0-1 0 0 0,0 0 0 0 0,0 0 0 0 0,0 0 0 0 0,0 0 0 0 0,1 0 1 0 0,-1 1-1 0 0,0-1 0 0 0,0 0 0 0 0,0 0 0 0 0,0 0 0 0 0,0 0 0 0 0,0 1 1 0 0,0-1-1 0 0,0 0 0 0 0,0 0 0 0 0,0 0 0 0 0,0 0 0 0 0,0 1 0 0 0,2 4-220 0 0,0-1 0 0 0,-1 1 0 0 0,0 0 0 0 0,0-1-1 0 0,0 1 1 0 0,0 0 0 0 0,-1 7 0 0 0,0 1-487 0 0</inkml:trace>
  <inkml:trace contextRef="#ctx0" brushRef="#br0" timeOffset="2590.84">3876 198 32 0 0,'-1'-1'40'0'0,"0"1"0"0"0,0-1 0 0 0,0 1 1 0 0,0-1-1 0 0,0 1 0 0 0,0-1 0 0 0,1 0 0 0 0,-1 1 0 0 0,0-1 0 0 0,0 0 0 0 0,0 0 1 0 0,1 1-1 0 0,-1-1 0 0 0,0 0 0 0 0,1 0 0 0 0,-1 0 0 0 0,0 0 0 0 0,1 0 1 0 0,0 0-1 0 0,-1 0 0 0 0,1 0 0 0 0,-1 0 0 0 0,1 0 0 0 0,0 0 0 0 0,0-1 0 0 0,0 1 1 0 0,0 0-1 0 0,0 0 0 0 0,0 0 0 0 0,0 0 0 0 0,0 0 0 0 0,0 0 0 0 0,0 0 0 0 0,1-1 1 0 0,-1 1-1 0 0,1-1 0 0 0,-1-18 711 0 0,-3 23-702 0 0,1-1-1 0 0,-1 1 1 0 0,1-1-1 0 0,0 1 0 0 0,0 0 1 0 0,0 0-1 0 0,-3 6 0 0 0,-16 26-88 0 0,17-28 92 0 0,8-12-17 0 0,1 1 0 0 0,-1-1 0 0 0,0 0 0 0 0,0 0 0 0 0,7-11 0 0 0,23-41 5 0 0,-25 41-45 0 0,0-1-21 0 0,11-32 1 0 0,-20 49 105 0 0,-2 4-75 0 0,-47 79-34 0 0,35-51 18 0 0,14-32-17 0 0,11-2-1 0 0,1-4 37 0 0,0-2 0 0 0,0 0 0 0 0,-1 0 1 0 0,0-1-1 0 0,15-16 0 0 0,66-61 48 0 0,-91 86 44 0 0,-5 8 121 0 0,-10 13-213 0 0,0-1 0 0 0,-2-1 0 0 0,0 0 0 0 0,-24 20 0 0 0,0-11 100 0 0,40-28-89 0 0,0 1-1 0 0,-1-1 0 0 0,1 0 0 0 0,0 1 0 0 0,-1-1 0 0 0,1 0 0 0 0,0 0 0 0 0,-1 1 0 0 0,1-1 1 0 0,-1 0-1 0 0,1 0 0 0 0,-1 0 0 0 0,1 1 0 0 0,0-1 0 0 0,-1 0 0 0 0,1 0 0 0 0,-1 0 0 0 0,1 0 1 0 0,-1 0-1 0 0,1 0 0 0 0,-1 0 0 0 0,1 0 0 0 0,-1 0 0 0 0,1 0 0 0 0,0 0 0 0 0,-1 0 0 0 0,1 0 1 0 0,-1 0-1 0 0,1 0 0 0 0,-1-1 0 0 0,1 1 0 0 0,-1 0 0 0 0,0-1 0 0 0,1-2-25 0 0,-7 69 4 0 0,0-29-391 0 0,7-28-1922 0 0,0-8 1661 0 0</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8:10.470"/>
    </inkml:context>
    <inkml:brush xml:id="br0">
      <inkml:brushProperty name="width" value="0.035" units="cm"/>
      <inkml:brushProperty name="height" value="0.035" units="cm"/>
    </inkml:brush>
  </inkml:definitions>
  <inkml:trace contextRef="#ctx0" brushRef="#br0">0 171 984 0 0,'0'-2'-62'0'0,"0"-1"0"0"0,0 0 1 0 0,0 1-1 0 0,1-1 0 0 0,-1 0 0 0 0,1 0 0 0 0,-1 1 0 0 0,1-1 0 0 0,0 1 0 0 0,0-1 1 0 0,0 1-1 0 0,0-1 0 0 0,1 1 0 0 0,1-3 0 0 0,12-19 1574 0 0,33-9-422 0 0,-48 33-1083 0 0,0 0 0 0 0,0 0 0 0 0,0 0 0 0 0,0-1 0 0 0,0 1 0 0 0,0 0 0 0 0,0 0 0 0 0,1 0 0 0 0,-1 0 0 0 0,0 0 0 0 0,0 0 0 0 0,0-1 0 0 0,0 1 0 0 0,0 0 0 0 0,1 0 0 0 0,-1 0 0 0 0,0 0 0 0 0,0 0 0 0 0,0 0 0 0 0,0 0 0 0 0,0 0 0 0 0,1 0 0 0 0,-1 0 0 0 0,0 0 0 0 0,0 0 0 0 0,0 0 0 0 0,0 0 0 0 0,1 0 0 0 0,-1 0 0 0 0,0 0 0 0 0,0 0 0 0 0,0 0-1 0 0,0 0 1 0 0,1 0 0 0 0,-1 0 0 0 0,0 0 0 0 0,0 0 0 0 0,0 0 0 0 0,0 1 0 0 0,0-1 0 0 0,1 0 0 0 0,-1 0 0 0 0,0 0 0 0 0,2 10 38 0 0,-4 11-165 0 0,-5-8 205 0 0,4-9-73 0 0,0 1-1 0 0,0-1 1 0 0,1 0 0 0 0,0 1-1 0 0,0 0 1 0 0,0 0 0 0 0,0 0-1 0 0,1 0 1 0 0,0 0 0 0 0,-1 9-1 0 0,2-13-45 0 0,9-4 231 0 0,-3-1-182 0 0,-1-1 0 0 0,1 0 0 0 0,-1 0 0 0 0,0 0 0 0 0,0-1 0 0 0,-1 0 0 0 0,1 0 0 0 0,5-12 0 0 0,-3 8-11 0 0,0 0 1 0 0,0 0-1 0 0,9-9 0 0 0,-8 9 24 0 0,0 0 0 0 0,-1 0-1 0 0,10-17 1 0 0,-12 18-22 0 0,-7 11 38 0 0,0 0-39 0 0,0 0 0 0 0,0 0 1 0 0,0 0-1 0 0,1 0 1 0 0,-1 0-1 0 0,1 1 1 0 0,-3 3-1 0 0,-21 41-31 0 0,19-39 24 0 0,1 1 0 0 0,1-1 0 0 0,-1 1 0 0 0,1 0 0 0 0,-4 16-1 0 0,7-15 45 0 0,3-9 41 0 0,7-12 24 0 0,-6 7-143 0 0,1-2 53 0 0,1-1 0 0 0,-1 0 0 0 0,-1 0 0 0 0,5-11 0 0 0,8-13 32 0 0,-15 29-35 0 0,1-1 0 0 0,-1 0-1 0 0,1 1 1 0 0,-1-1 0 0 0,0 0 0 0 0,0 0 0 0 0,1-5 0 0 0,-2 7-18 0 0,-2 19 26 0 0,-12 6-30 0 0,1 0-1 0 0,1 1 0 0 0,-11 31 1 0 0,13-38 73 0 0,9-16-70 0 0,0-1 1 0 0,0 1-1 0 0,0-1 0 0 0,0 1 1 0 0,1-1-1 0 0,-1 1 0 0 0,0 0 1 0 0,0-1-1 0 0,1 1 0 0 0,-1 0 1 0 0,1 2-1 0 0,0-3 64 0 0,5-7-79 0 0,0-3 0 0 0,10-13 59 0 0,14-28-1 0 0,-27 47-37 0 0,0 0 1 0 0,1 0-1 0 0,-1 1 0 0 0,0-1 1 0 0,1 0-1 0 0,0 1 0 0 0,-1 0 1 0 0,1-1-1 0 0,0 1 0 0 0,1 0 1 0 0,-1 1-1 0 0,6-4 0 0 0,-8 5 7 0 0,-5 52-76 0 0,-1-16-90 0 0,4-30-52 0 0,0-1 0 0 0,0 1 0 0 0,1 0-1 0 0,-1 0 1 0 0,1 0 0 0 0,1 8 0 0 0,0-5-599 0 0</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8:17.968"/>
    </inkml:context>
    <inkml:brush xml:id="br0">
      <inkml:brushProperty name="width" value="0.035" units="cm"/>
      <inkml:brushProperty name="height" value="0.035" units="cm"/>
    </inkml:brush>
  </inkml:definitions>
  <inkml:trace contextRef="#ctx0" brushRef="#br0">177 651 1008 0 0,'1'-8'-409'0'0,"-1"7"420"0"0,1 1-1 0 0,-1-1 1 0 0,0 1-1 0 0,0-1 1 0 0,0 0-1 0 0,0 1 0 0 0,1-1 1 0 0,-1 1-1 0 0,0-1 1 0 0,0 1-1 0 0,0-1 1 0 0,0 0-1 0 0,0 1 1 0 0,0-1-1 0 0,-1 1 1 0 0,1-1-1 0 0,0 0 1 0 0,0 1-1 0 0,0-1 1 0 0,0 1-1 0 0,-1-1 0 0 0,1 1 1 0 0,0-1-1 0 0,0 1 1 0 0,-1-1-1 0 0,1 1 1 0 0,-1-1-1 0 0,1 1 1 0 0,0-1-1 0 0,-1 1 1 0 0,1 0-1 0 0,-1-1 1 0 0,1 1-1 0 0,-1 0 0 0 0,1-1 1 0 0,-1 1-1 0 0,1 0 1 0 0,-1 0-1 0 0,1-1 1 0 0,-2 1-1 0 0,1 0-11 0 0,0 0 0 0 0,0-1-1 0 0,-1 1 1 0 0,1 0 0 0 0,0 0 0 0 0,0 0-1 0 0,-1 0 1 0 0,1 0 0 0 0,0 1-1 0 0,0-1 1 0 0,0 0 0 0 0,-1 1 0 0 0,1-1-1 0 0,0 1 1 0 0,0-1 0 0 0,-2 2-1 0 0,-19 16-70 0 0,10-7 106 0 0,0 1-21 0 0,2 0-1 0 0,-1 0 1 0 0,2 2-1 0 0,-1-1 1 0 0,-7 16-1 0 0,5-8-57 0 0,-19 24 1 0 0,76-108 364 0 0,50-95 0 0 0,51-77 258 0 0,92-69 437 0 0,-339 456 489 0 0,61-89-1510 0 0,13-21-243 0 0,2 1 1 0 0,3 1-1 0 0,-32 85 0 0 0,53-126 93 0 0,0 0 0 0 0,0 0 1 0 0,0 0-1 0 0,0 0 0 0 0,1 1 0 0 0,-1-1 0 0 0,1 0 0 0 0,0 0 0 0 0,0 0 1 0 0,0 0-1 0 0,0 0 0 0 0,1 1 0 0 0,-1-1 0 0 0,2 4 0 0 0,2-4-412 0 0</inkml:trace>
  <inkml:trace contextRef="#ctx0" brushRef="#br0" timeOffset="157.16">610 113 8 0 0,'11'-20'0'0'0,"2"1"8"0"0,-2-2 24 0 0,2 4-16 0 0,-1 3-32 0 0,1 2 16 0 0,-2 3-32 0 0</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8:19.216"/>
    </inkml:context>
    <inkml:brush xml:id="br0">
      <inkml:brushProperty name="width" value="0.035" units="cm"/>
      <inkml:brushProperty name="height" value="0.035" units="cm"/>
    </inkml:brush>
  </inkml:definitions>
  <inkml:trace contextRef="#ctx0" brushRef="#br0">389 1 2529 0 0,'-4'0'300'0'0,"-1"0"0"0"0,1 0 1 0 0,-1 0-1 0 0,1 1 0 0 0,0-1 1 0 0,-1 1-1 0 0,1 1 0 0 0,0-1 1 0 0,-5 3-1 0 0,7-1-278 0 0,-1 0 0 0 0,1 0 0 0 0,0 1-1 0 0,0-1 1 0 0,0 1 0 0 0,1-1 0 0 0,-1 1 0 0 0,1 0 0 0 0,0 0 0 0 0,0-1 0 0 0,0 1 0 0 0,0 0 0 0 0,1 0 0 0 0,0 8-1 0 0,0 6 124 0 0,5 34 0 0 0,-4-44-122 0 0,4 30 68 0 0,8 67 34 0 0,45 174-1 0 0,-42-214-502 0 0,-11-57-2474 0 0</inkml:trace>
  <inkml:trace contextRef="#ctx0" brushRef="#br0" timeOffset="282.89">40 204 4873 0 0,'-6'2'481'0'0,"2"0"-375"0"0,-1 0 1 0 0,1 1-1 0 0,0-1 0 0 0,0 1 0 0 0,-5 4 1 0 0,9-7-111 0 0,-1 0 0 0 0,1 1 1 0 0,0-1-1 0 0,-1 0 1 0 0,1 1-1 0 0,0-1 0 0 0,0 1 1 0 0,-1-1-1 0 0,1 1 1 0 0,0-1-1 0 0,0 0 0 0 0,0 1 1 0 0,-1-1-1 0 0,1 1 0 0 0,0-1 1 0 0,0 1-1 0 0,0-1 1 0 0,0 1-1 0 0,0-1 0 0 0,0 1 1 0 0,0-1-1 0 0,0 1 1 0 0,0-1-1 0 0,0 1 0 0 0,1 0 10 0 0,0 0 0 0 0,-1 0 0 0 0,1 0-1 0 0,0 0 1 0 0,-1-1 0 0 0,1 1 0 0 0,0 0-1 0 0,0 0 1 0 0,0-1 0 0 0,0 1 0 0 0,0 0-1 0 0,0-1 1 0 0,0 1 0 0 0,0-1 0 0 0,2 1-1 0 0,7 3 50 0 0,0-1 0 0 0,1-1 0 0 0,-1 1 0 0 0,1-2 0 0 0,0 1 0 0 0,0-2 0 0 0,14 0 0 0 0,79-9 141 0 0,282-51-3292 0 0,-345 56 1539 0 0</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8:22.917"/>
    </inkml:context>
    <inkml:brush xml:id="br0">
      <inkml:brushProperty name="width" value="0.035" units="cm"/>
      <inkml:brushProperty name="height" value="0.035" units="cm"/>
    </inkml:brush>
  </inkml:definitions>
  <inkml:trace contextRef="#ctx0" brushRef="#br0">215 331 1840 0 0,'0'0'-15'0'0,"0"1"0"0"0,0-1 0 0 0,0 0 1 0 0,0 1-1 0 0,-1-1 0 0 0,1 0 0 0 0,0 0 0 0 0,0 1 0 0 0,-1-1 0 0 0,1 0 0 0 0,0 0 0 0 0,-1 0 0 0 0,1 1 0 0 0,0-1 0 0 0,0 0 0 0 0,-1 0 0 0 0,1 0 0 0 0,0 0 0 0 0,-1 0 0 0 0,1 0 0 0 0,0 0 0 0 0,-1 1 0 0 0,1-1 0 0 0,-1 0 0 0 0,1 0 0 0 0,0 0 0 0 0,-1 0 0 0 0,1-1 0 0 0,0 1 0 0 0,-1 0 0 0 0,1 0 0 0 0,0 0 0 0 0,-1 0 0 0 0,1 0 0 0 0,0 0 1 0 0,-1 0-1 0 0,1-1 0 0 0,0 1 0 0 0,0 0 0 0 0,-1 0 0 0 0,1 0 0 0 0,0-1 0 0 0,0 1 0 0 0,-1 0 0 0 0,1 0 0 0 0,0-1 0 0 0,0 1 0 0 0,-1 0 0 0 0,1-1 0 0 0,0 1 0 0 0,0 0 0 0 0,0-1 0 0 0,0 1 0 0 0,0 0 0 0 0,0-1 0 0 0,-1 1 0 0 0,1-1 0 0 0,0 0 26 0 0,0 1-37 0 0,1 0 27 0 0,-1 1 0 0 0,0-1 0 0 0,0 0 0 0 0,0 0-1 0 0,0 0 1 0 0,0 0 0 0 0,0 0 0 0 0,0 0 0 0 0,1 0 0 0 0,-1 0 0 0 0,0 0-1 0 0,0 0 1 0 0,0 0 0 0 0,0 0 0 0 0,0 0 0 0 0,0 0 0 0 0,1 0 0 0 0,-1 0-1 0 0,0 0 1 0 0,0 0 0 0 0,0 0 0 0 0,0 0 0 0 0,0 0 0 0 0,0 0 0 0 0,1 0-1 0 0,-1 0 1 0 0,0 0 0 0 0,0 0 0 0 0,0 0 0 0 0,0-1 0 0 0,0 1 0 0 0,0 0 0 0 0,0 0-1 0 0,0 0 1 0 0,1 0 0 0 0,-1 0 0 0 0,0 0 0 0 0,0 0 0 0 0,0 0 0 0 0,0-1-1 0 0,0 1 1 0 0,0 0 0 0 0,0 0 0 0 0,0 0 0 0 0,0 0 0 0 0,0 0 0 0 0,0-1-1 0 0,-3-6-4 0 0,-6-5 60 0 0,4 3 694 0 0,4 7-697 0 0,1 1 0 0 0,-1 0-1 0 0,1 0 1 0 0,-1 0-1 0 0,1 0 1 0 0,-1 0 0 0 0,1 0-1 0 0,-1 0 1 0 0,0 0-1 0 0,0 0 1 0 0,1 0-1 0 0,-1 0 1 0 0,0 0 0 0 0,0 1-1 0 0,0-1 1 0 0,0 0-1 0 0,0 1 1 0 0,0-1-1 0 0,0 0 1 0 0,0 1 0 0 0,-1-1-1 0 0,1 1 1 0 0,0 0-1 0 0,0-1 1 0 0,0 1 0 0 0,0 0-1 0 0,-2 0 1 0 0,2 0 340 0 0,-10 3-133 0 0,8-1-263 0 0,0-1 1 0 0,0 1-1 0 0,0 0 0 0 0,0 0 0 0 0,0 0 1 0 0,1 1-1 0 0,-1-1 0 0 0,1 1 0 0 0,0-1 1 0 0,-1 1-1 0 0,1 0 0 0 0,0 0 0 0 0,-2 6 0 0 0,-37 54 16 0 0,29-46 25 0 0,0 0 0 0 0,2 1-1 0 0,0 0 1 0 0,1 0 0 0 0,-8 24-1 0 0,69-122 921 0 0,25-58-840 0 0,-67 122-155 0 0,-3 6 85 0 0,-2 0 1 0 0,1-1-1 0 0,6-16 0 0 0,-12 27 366 0 0,0 0-414 0 0,0-1 0 0 0,-1 1 1 0 0,1 0-1 0 0,0 0 0 0 0,0 0 1 0 0,-1 0-1 0 0,1 0 0 0 0,0 0 0 0 0,-1-1 1 0 0,1 1-1 0 0,0 0 0 0 0,-1 0 1 0 0,1 0-1 0 0,0 0 0 0 0,0 0 0 0 0,-1 0 1 0 0,1 0-1 0 0,0 0 0 0 0,-1 0 1 0 0,1 0-1 0 0,0 1 0 0 0,0-1 0 0 0,-1 0 1 0 0,1 0-1 0 0,0 0 0 0 0,-1 0 1 0 0,1 0-1 0 0,0 0 0 0 0,0 1 0 0 0,-1-1 1 0 0,1 0-1 0 0,0 0 0 0 0,0 1 1 0 0,-11 4 5 0 0,4 2-8 0 0,1 0 1 0 0,0 0-1 0 0,0 1 1 0 0,0-1-1 0 0,1 1 1 0 0,-5 11-1 0 0,-52 80-14 0 0,61-98 36 0 0,2-1-124 0 0,-1 0 105 0 0,0 0 1 0 0,0 0-1 0 0,1 1 0 0 0,-1-1 0 0 0,0 0 0 0 0,0 0 1 0 0,1 0-1 0 0,-1 0 0 0 0,0 0 0 0 0,1 0 1 0 0,-1 0-1 0 0,0 0 0 0 0,0 0 0 0 0,1 0 1 0 0,-1 0-1 0 0,0 0 0 0 0,1 0 0 0 0,-1 0 0 0 0,0 0 1 0 0,0-1-1 0 0,1 1 0 0 0,-1 0 0 0 0,0 0 1 0 0,0 0-1 0 0,1 0 0 0 0,-1 0 0 0 0,0-1 1 0 0,0 1-1 0 0,0 0 0 0 0,1 0 0 0 0,-1 0 0 0 0,0-1 1 0 0,0 1-1 0 0,0 0 0 0 0,1-1 0 0 0,10-7 59 0 0,7-14-27 0 0,27-43 0 0 0,-30 42-39 0 0,0 1-1 0 0,25-27 1 0 0,-27 36 2 0 0,118-128 28 0 0,-127 136 1 0 0,-2 2 7 0 0,1 0-1 0 0,0 0 1 0 0,-1 0 0 0 0,1 0 0 0 0,-1 0 0 0 0,0-1-1 0 0,0 1 1 0 0,0-1 0 0 0,1-3 0 0 0,-20 12 21 0 0,11-2-65 0 0,1 0 0 0 0,-1 0 0 0 0,1 1 0 0 0,0-1 0 0 0,0 1 0 0 0,-6 7 0 0 0,-11 8 51 0 0,-5 4-30 0 0,1 2 1 0 0,1 1-1 0 0,1 0 1 0 0,-38 57 0 0 0,36-38-68 0 0,25-45 84 0 0,34-61-16 0 0,-27 49 6 0 0,1 1-1 0 0,0 0 1 0 0,0 1-1 0 0,16-18 1 0 0,-22 28 134 0 0,-4 0-151 0 0,1 1 0 0 0,0 0 1 0 0,-1 0-1 0 0,1 0 0 0 0,0 0 0 0 0,0 1 0 0 0,0-1 0 0 0,0 0 0 0 0,0 1 0 0 0,0 0 0 0 0,0-1 0 0 0,0 1 0 0 0,0 0 0 0 0,1 0 0 0 0,-1 0 0 0 0,-1 3 0 0 0,-26 41-81 0 0,26-40 34 0 0,-12 22 61 0 0,9-16 13 0 0,0-1-1 0 0,-12 17 1 0 0,46-60-208 0 0,-19 17 163 0 0,-5 9 27 0 0,0 1 0 0 0,-1-1 1 0 0,0 0-1 0 0,4-11 0 0 0,-7 16-4 0 0,1 0 66 0 0,-1 0-220 0 0,1 7 193 0 0,0 14 32 0 0,1-17-40 0 0,7-27-37 0 0,-8 20-2 0 0,1-1 1 0 0,-1 1 0 0 0,0 0 0 0 0,1 0 0 0 0,0 0 0 0 0,0 0 0 0 0,4-5 0 0 0,34-13-48 0 0,-36 18 64 0 0,0 1 0 0 0,1-1 0 0 0,-2 0 0 0 0,1 0 0 0 0,0 0 0 0 0,-1 0 0 0 0,0-1-1 0 0,0 1 1 0 0,0-1 0 0 0,-1 0 0 0 0,4-8 0 0 0,-4 8-23 0 0,1-1 4 0 0,-3 5 2 0 0,0 1-1 0 0,0-1 1 0 0,0 0 0 0 0,0 1 0 0 0,0-1 0 0 0,0 0 0 0 0,0 1 0 0 0,0-1-1 0 0,0 1 1 0 0,0-1 0 0 0,0 0 0 0 0,0 1 0 0 0,1-1 0 0 0,-1 1 0 0 0,0-1 0 0 0,0 0-1 0 0,1 1 1 0 0,-1-1 0 0 0,0 1 0 0 0,1-1 0 0 0,-1 1 0 0 0,1-1 0 0 0,-1 1-1 0 0,1-1 1 0 0,-1 1 0 0 0,1 0 0 0 0,-1-1 0 0 0,1 1 0 0 0,-1 0 0 0 0,1-1-1 0 0,-1 1 1 0 0,1 0 0 0 0,-1 0 0 0 0,1-1 0 0 0,0 1 0 0 0,-1 0 0 0 0,1 0 0 0 0,0 0-1 0 0,-1 0 1 0 0,2 0 0 0 0,27 8-99 0 0,-9-2 158 0 0,-19-6-49 0 0,0 0-1 0 0,0 0 1 0 0,0 1-1 0 0,1-1 1 0 0,-1 0-1 0 0,0 0 1 0 0,0-1-1 0 0,0 1 1 0 0,0 0-1 0 0,0 0 1 0 0,0-1-1 0 0,0 1 1 0 0,0 0-1 0 0,2-2 1 0 0,-1 1 7 0 0,0-1 0 0 0,-1 0 0 0 0,0 0 0 0 0,1 1 0 0 0,-1-1 0 0 0,0 0 0 0 0,0 0 1 0 0,0 0-1 0 0,1-4 0 0 0,9-20-23 0 0,-8 19-72 0 0,-12 1 123 0 0,8 5-63 0 0,-1 0 1 0 0,0 0-1 0 0,0 1 0 0 0,1-1 0 0 0,-1 1 1 0 0,0-1-1 0 0,0 1 0 0 0,1 0 1 0 0,-1 0-1 0 0,0 0 0 0 0,0 0 0 0 0,0 0 1 0 0,0 0-1 0 0,1 0 0 0 0,-1 1 0 0 0,0-1 1 0 0,0 1-1 0 0,1-1 0 0 0,-1 1 1 0 0,0-1-1 0 0,1 1 0 0 0,-1 0 0 0 0,0 0 1 0 0,1 0-1 0 0,-1 0 0 0 0,1 0 0 0 0,0 0 1 0 0,-1 1-1 0 0,1-1 0 0 0,0 0 1 0 0,0 1-1 0 0,-1-1 0 0 0,1 1 0 0 0,0-1 1 0 0,1 1-1 0 0,-1 0 0 0 0,-1 2 1 0 0,-5 21-1434 0 0,6-16 512 0 0</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4T01:48:27.969"/>
    </inkml:context>
    <inkml:brush xml:id="br0">
      <inkml:brushProperty name="width" value="0.035" units="cm"/>
      <inkml:brushProperty name="height" value="0.035" units="cm"/>
    </inkml:brush>
  </inkml:definitions>
  <inkml:trace contextRef="#ctx0" brushRef="#br0">1 193 1664 0 0,'0'0'-901'0'0,"15"-18"170"0"0,2-17 712 0 0,-2-10 272 0 0,-14 40-202 0 0,1 0 1 0 0,-1 1 0 0 0,1-1-1 0 0,0 0 1 0 0,0 1 0 0 0,0-1-1 0 0,5-7 1 0 0,5-8 136 0 0,5-5 136 0 0,-16 24-275 0 0,-1 1-1 0 0,0 0 1 0 0,0-1 0 0 0,1 1 0 0 0,-1 0-1 0 0,0-1 1 0 0,1 1 0 0 0,-1 0 0 0 0,1 0 0 0 0,-1-1-1 0 0,0 1 1 0 0,1 0 0 0 0,-1 0 0 0 0,1 0-1 0 0,-1 0 1 0 0,1-1 0 0 0,-1 1 0 0 0,0 0-1 0 0,1 0 1 0 0,-1 0 0 0 0,1 0 0 0 0,-1 0-1 0 0,1 0 1 0 0,-1 0 0 0 0,1 0 0 0 0,0 1 0 0 0,-1-1 33 0 0,0 0 1 0 0,0 1 0 0 0,1-1 0 0 0,-1 0 0 0 0,0 1 0 0 0,0-1-1 0 0,0 0 1 0 0,0 1 0 0 0,0-1 0 0 0,0 0 0 0 0,0 1 0 0 0,0-1 0 0 0,0 1-1 0 0,0-1 1 0 0,0 0 0 0 0,0 1 0 0 0,0-1 0 0 0,0 0 0 0 0,0 1 0 0 0,-1-1-1 0 0,1 0 1 0 0,0 1 0 0 0,0-1 0 0 0,0 0 0 0 0,0 1 0 0 0,-1-1 0 0 0,1 0-1 0 0,0 0 1 0 0,0 1 0 0 0,-1-1 0 0 0,1 0 0 0 0,0 0 0 0 0,0 1-1 0 0,-1-1 1 0 0,1 0 0 0 0,0 0 0 0 0,-1 0 0 0 0,0 2-23 0 0,-4 8 96 0 0,4-7-144 0 0,-1 6 67 0 0,0 0 1 0 0,0 0-1 0 0,0 16 1 0 0,1-20-47 0 0,1-1 1 0 0,0 0 0 0 0,1 0-1 0 0,-1 0 1 0 0,1 0-1 0 0,0 1 1 0 0,0-1 0 0 0,0 0-1 0 0,0 0 1 0 0,1-1-1 0 0,0 1 1 0 0,-1 0-1 0 0,4 4 1 0 0,19 26 93 0 0,-17-23-151 0 0,0-1 0 0 0,1 1 0 0 0,0-2 0 0 0,0 1 0 0 0,1-1 0 0 0,0 0 0 0 0,17 11 0 0 0,9 6-3268 0 0,-25-17 1761 0 0</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5T01:01:17.758"/>
    </inkml:context>
    <inkml:brush xml:id="br0">
      <inkml:brushProperty name="width" value="0.035" units="cm"/>
      <inkml:brushProperty name="height" value="0.035" units="cm"/>
    </inkml:brush>
  </inkml:definitions>
  <inkml:trace contextRef="#ctx0" brushRef="#br0">1 28 1664 0 0,'5'-10'-1263'0'0,"2"3"1186"0"0,9 5 80 0 0,5-6-226 0 0,-19 9 151 0 0</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5T01:16:02.735"/>
    </inkml:context>
    <inkml:brush xml:id="br0">
      <inkml:brushProperty name="width" value="0.035" units="cm"/>
      <inkml:brushProperty name="height" value="0.035" units="cm"/>
    </inkml:brush>
  </inkml:definitions>
  <inkml:trace contextRef="#ctx0" brushRef="#br0">858 225 1424 0 0,'-4'-5'-159'0'0,"3"4"136"0"0,0 0 0 0 0,0 0 0 0 0,0 0 0 0 0,0 0 1 0 0,0-1-1 0 0,0 1 0 0 0,1 0 0 0 0,-1 0 0 0 0,0-1 1 0 0,1 1-1 0 0,-1-1 0 0 0,1-1 0 0 0,-1 2-9 0 0,1-4-865 0 0</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5T01:24:23.979"/>
    </inkml:context>
    <inkml:brush xml:id="br0">
      <inkml:brushProperty name="width" value="0.035" units="cm"/>
      <inkml:brushProperty name="height" value="0.035" units="cm"/>
    </inkml:brush>
  </inkml:definitions>
  <inkml:trace contextRef="#ctx0" brushRef="#br0">274 72 1800 0 0,'-5'-4'-632'0'0,"1"-2"264"0"0,4 3 320 0 0,-6 1 16 0 0,5-1 128 0 0,0 3-288 0 0,-20 6 152 0 0,15-5-24 0 0,-2-1-144 0 0</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5T01:25:21.444"/>
    </inkml:context>
    <inkml:brush xml:id="br0">
      <inkml:brushProperty name="width" value="0.035" units="cm"/>
      <inkml:brushProperty name="height" value="0.035" units="cm"/>
    </inkml:brush>
  </inkml:definitions>
  <inkml:trace contextRef="#ctx0" brushRef="#br0">1 12 1864 0 0,'2'-6'-448'0'0,"3"3"168"0"0,-1 0 208 0 0,3 3 16 0 0,1 1 24 0 0,0 2-104 0 0,-1 0-88 0 0</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5T01:28:03.594"/>
    </inkml:context>
    <inkml:brush xml:id="br0">
      <inkml:brushProperty name="width" value="0.035" units="cm"/>
      <inkml:brushProperty name="height" value="0.035" units="cm"/>
    </inkml:brush>
  </inkml:definitions>
  <inkml:trace contextRef="#ctx0" brushRef="#br0">5838 2492 1032 0 0,'1'-2'192'0'0,"0"-3"-472"0"0,0 1-240 0 0,1 4 208 0 0,-1 0 208 0 0</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5T01:29:40.566"/>
    </inkml:context>
    <inkml:brush xml:id="br0">
      <inkml:brushProperty name="width" value="0.035" units="cm"/>
      <inkml:brushProperty name="height" value="0.035" units="cm"/>
    </inkml:brush>
  </inkml:definitions>
  <inkml:trace contextRef="#ctx0" brushRef="#br0">635 205 1696 0 0,'-12'-8'-880'0'0,"1"4"360"0"0,1 2 424 0 0,2 2 40 0 0,0 0-40 0 0,1 1 64 0 0,-1-1 32 0 0,2 0-8 0 0,-1 0 8 0 0</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25T01:31:01.196"/>
    </inkml:context>
    <inkml:brush xml:id="br0">
      <inkml:brushProperty name="width" value="0.035" units="cm"/>
      <inkml:brushProperty name="height" value="0.035" units="cm"/>
    </inkml:brush>
  </inkml:definitions>
  <inkml:trace contextRef="#ctx0" brushRef="#br0">11491 12108 1872 0 0,'0'0'-401'0'0,"0"-3"453"0"0,-2-17 2996 0 0,1 19-3013 0 0,1-1 0 0 0,-1 1-1 0 0,1-1 1 0 0,0 1 0 0 0,0-1 0 0 0,-1 1-1 0 0,1-1 1 0 0,0 1 0 0 0,0-1 0 0 0,1 1-1 0 0,-1-1 1 0 0,0 1 0 0 0,0-1 0 0 0,1 1-1 0 0,-1-1 1 0 0,1 1 0 0 0,0 0 0 0 0,-1-1-1 0 0,1 1 1 0 0,0 0 0 0 0,-1-1 0 0 0,1 1-1 0 0,0 0 1 0 0,0 0 0 0 0,2-2 0 0 0,8-8 16 0 0,1 1 1 0 0,0 1 0 0 0,0 0-1 0 0,1 0 1 0 0,0 2 0 0 0,0-1-1 0 0,1 2 1 0 0,0-1 0 0 0,0 2-1 0 0,25-7 1 0 0,7 2-90 0 0,0 2 1 0 0,54-3 0 0 0,-87 10 30 0 0,0 0 1 0 0,0 1 0 0 0,0 1-1 0 0,0 0 1 0 0,0 1 0 0 0,0 0-1 0 0,0 1 1 0 0,-1 0 0 0 0,1 1 0 0 0,19 10-1 0 0,-29-13 1 0 0,-1 0 0 0 0,0 0 0 0 0,0 1 0 0 0,0-1 0 0 0,0 1 0 0 0,0-1 0 0 0,0 1 0 0 0,0 0 0 0 0,0 0 0 0 0,-1 0 0 0 0,1 0 0 0 0,-1 0 0 0 0,1 0 0 0 0,-1 0 0 0 0,0 1 0 0 0,0-1 0 0 0,0 0 0 0 0,1 5 0 0 0,-1-3 7 0 0,-1 0 1 0 0,0 0-1 0 0,0 0 0 0 0,0 0 1 0 0,0 0-1 0 0,0 0 0 0 0,-1 0 1 0 0,0 0-1 0 0,0 0 0 0 0,-2 7 0 0 0,-2 0 5 0 0,0 0 0 0 0,-1 0 0 0 0,0-1 0 0 0,-1 0-1 0 0,0 0 1 0 0,0 0 0 0 0,-9 8 0 0 0,-3 0 13 0 0,0-1 1 0 0,-2-1-1 0 0,-34 21 0 0 0,-73 34 25 0 0,2-2-34 0 0,104-55 17 0 0,3-3-30 0 0,2 0-1 0 0,-1 1 0 0 0,2 1 1 0 0,-23 21-1 0 0,39-34 3 0 0,-1 1 0 0 0,0-1 0 0 0,1 1-1 0 0,-1-1 1 0 0,1 1 0 0 0,0-1 0 0 0,-1 1 0 0 0,1-1 0 0 0,-1 1 0 0 0,1 0 0 0 0,0-1-1 0 0,-1 1 1 0 0,1-1 0 0 0,0 1 0 0 0,-1 0 0 0 0,1-1 0 0 0,0 1 0 0 0,0 0 0 0 0,0-1-1 0 0,0 1 1 0 0,0 0 0 0 0,0-1 0 0 0,0 1 0 0 0,0 0 0 0 0,0 0 0 0 0,0-1 0 0 0,0 2-1 0 0,1-1-2 0 0,0-1 0 0 0,0 1 0 0 0,-1-1 0 0 0,1 1 0 0 0,0-1 0 0 0,0 1 0 0 0,0-1 0 0 0,-1 1-1 0 0,1-1 1 0 0,0 0 0 0 0,0 1 0 0 0,0-1 0 0 0,0 0 0 0 0,0 0 0 0 0,0 0 0 0 0,2 1 0 0 0,46-4-27 0 0,-44 3 67 0 0,418-49 541 0 0,-294 45-163 0 0,-107 4-189 0 0,-32 12 185 0 0,-2-1-360 0 0,0 0 0 0 0,-1-1 0 0 0,-25 14 0 0 0,2 0-38 0 0,-24 16-4 0 0,-2-3 0 0 0,-83 38 0 0 0,-143 39 14 0 0,100-57 158 0 0,155-50-455 0 0,-1-1 0 0 0,1-1-1 0 0,-63-1 1 0 0,92-4 49 0 0,-1 0 1 0 0,1-1 0 0 0,0 1-1 0 0,0-1 1 0 0,0 0 0 0 0,-1 0-1 0 0,1 0 1 0 0,0 0-1 0 0,-7-5 1 0 0,0 0-1063 0 0</inkml:trace>
  <inkml:trace contextRef="#ctx0" brushRef="#br0" timeOffset="909.949">12651 11601 12915 0 0,'-4'-13'-106'0'0,"-28"-65"-573"0"0,27 68 656 0 0,1 1 1 0 0,-2 1 0 0 0,1-1-1 0 0,-1 1 1 0 0,0 0 0 0 0,-9-9-1 0 0,8 11-14 0 0,0 1-1 0 0,-1 0 0 0 0,0 0 0 0 0,1 0 1 0 0,-2 1-1 0 0,1 1 0 0 0,-14-6 1 0 0,-3 2-49 0 0,-35-6 0 0 0,-7 3 27 0 0,0 3 1 0 0,0 3 0 0 0,-1 3-1 0 0,1 3 1 0 0,0 3-1 0 0,0 3 1 0 0,0 3 0 0 0,-116 34-1 0 0,142-31 57 0 0,0 3 0 0 0,1 1 0 0 0,-73 45 0 0 0,58-26-141 0 0,-95 84 0 0 0,120-93 98 0 0,2 2 1 0 0,2 1-1 0 0,0 1 1 0 0,3 1 0 0 0,0 2-1 0 0,2 0 1 0 0,2 1-1 0 0,1 1 1 0 0,-18 54 0 0 0,14-30 363 0 0,3 0 1 0 0,-15 83 0 0 0,30-120-239 0 0,2-1 0 0 0,0 1 0 0 0,2 1 0 0 0,0-1 0 0 0,2 0-1 0 0,0 0 1 0 0,2-1 0 0 0,1 1 0 0 0,10 32 0 0 0,-4-27-44 0 0,0-1 0 0 0,1 0 0 0 0,2-1 0 0 0,1 0 0 0 0,1-2 0 0 0,1 1 0 0 0,2-2 0 0 0,0-1 0 0 0,1 0 0 0 0,2-1 0 0 0,0-1 0 0 0,1-1 0 0 0,1-2 0 0 0,37 23 0 0 0,-19-17 31 0 0,0-2 0 0 0,2-3 0 0 0,0-1 0 0 0,2-2 0 0 0,-1-2 0 0 0,2-2 0 0 0,60 8 0 0 0,230 6 153 0 0,-267-27-40 0 0,109-13 0 0 0,-142 7-57 0 0,0-1 0 0 0,-1-2 0 0 0,0-1 0 0 0,59-28 0 0 0,-24 4 190 0 0,79-53 1 0 0,-88 44-194 0 0,-2-3-1 0 0,91-92 1 0 0,-126 113-53 0 0,0-2 0 0 0,-2-1 0 0 0,-1-1 1 0 0,21-39-1 0 0,-14 16 39 0 0,38-102 1 0 0,-39 86-40 0 0,-8 19-17 0 0,21-79-1 0 0,-28 76-12 0 0,-2-2-1 0 0,-2 0 1 0 0,3-98 0 0 0,-12 136-40 0 0,-1 1 0 0 0,-1-1 0 0 0,0 1 0 0 0,-1 0 0 0 0,-1 0 1 0 0,0 0-1 0 0,-1 0 0 0 0,-1 0 0 0 0,0 1 0 0 0,-1 0 0 0 0,-1 1 1 0 0,0-1-1 0 0,-1 1 0 0 0,-1 1 0 0 0,0 0 0 0 0,0 0 0 0 0,-16-13 0 0 0,6 9-34 0 0,-1 1-1 0 0,0 1 0 0 0,-2 2 0 0 0,1 0 0 0 0,-2 1 0 0 0,1 1 1 0 0,-1 1-1 0 0,-1 1 0 0 0,0 1 0 0 0,-30-5 0 0 0,-6 3-72 0 0,0 3-1 0 0,0 2 0 0 0,-74 4 0 0 0,117 1-49 0 0,1 1 0 0 0,-20 4 0 0 0,33-5-98 0 0,0 1 0 0 0,0 0 1 0 0,0 0-1 0 0,0 1 1 0 0,1-1-1 0 0,-1 1 1 0 0,0-1-1 0 0,0 1 0 0 0,1 0 1 0 0,-1 1-1 0 0,1-1 1 0 0,0 1-1 0 0,0-1 1 0 0,-6 7-1 0 0,8-7-29 0 0,0-1 1 0 0,1 1-1 0 0,-1 0 0 0 0,0-1 1 0 0,1 1-1 0 0,-1 0 0 0 0,1 0 0 0 0,-1-1 1 0 0,1 1-1 0 0,0 0 0 0 0,0 0 1 0 0,-1 0-1 0 0,2 0 0 0 0,-1 0 1 0 0,0 0-1 0 0,0-1 0 0 0,0 1 0 0 0,1 0 1 0 0,-1 0-1 0 0,1 0 0 0 0,1 2 1 0 0,6 12-2215 0 0</inkml:trace>
  <inkml:trace contextRef="#ctx0" brushRef="#br0" timeOffset="1448.98">14969 11270 8090 0 0,'-1'0'-23'0'0,"1"0"1"0"0,-1-1-1 0 0,1 1 0 0 0,-1-1 1 0 0,1 0-1 0 0,-1 1 1 0 0,1-1-1 0 0,0 1 1 0 0,-1-1-1 0 0,1 0 0 0 0,0 1 1 0 0,0-1-1 0 0,-1 1 1 0 0,1-1-1 0 0,0 0 0 0 0,0 1 1 0 0,0-1-1 0 0,0 0 1 0 0,0 0-1 0 0,0 1 1 0 0,0-1-1 0 0,0 0 0 0 0,0 1 1 0 0,0-2-1 0 0,16 1-307 0 0,2 3 445 0 0,5-4 81 0 0,1-1 1 0 0,-1-1 0 0 0,26-7 0 0 0,-22 4-40 0 0,61-17 820 0 0,-1-4 0 0 0,136-63 0 0 0,-183 73-829 0 0,83-23 0 0 0,-100 35-175 0 0,2 1 0 0 0,-1 1-1 0 0,0 2 1 0 0,50 0 0 0 0,-41 6-1051 0 0,0 1 0 0 0,37 10 0 0 0,-44-8-992 0 0</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30T15:13:13.007"/>
    </inkml:context>
    <inkml:brush xml:id="br0">
      <inkml:brushProperty name="width" value="0.035" units="cm"/>
      <inkml:brushProperty name="height" value="0.035" units="cm"/>
    </inkml:brush>
  </inkml:definitions>
  <inkml:trace contextRef="#ctx0" brushRef="#br0">1 28 1664 0 0,'5'-10'-1263'0'0,"2"3"1186"0"0,9 5 80 0 0,5-6-226 0 0,-19 9 151 0 0</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30T15:13:13.012"/>
    </inkml:context>
    <inkml:brush xml:id="br0">
      <inkml:brushProperty name="width" value="0.035" units="cm"/>
      <inkml:brushProperty name="height" value="0.035" units="cm"/>
    </inkml:brush>
  </inkml:definitions>
  <inkml:trace contextRef="#ctx0" brushRef="#br0">1 28 1664 0 0,'5'-10'-1263'0'0,"2"3"1186"0"0,9 5 80 0 0,5-6-226 0 0,-19 9 151 0 0</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30T15:13:13.017"/>
    </inkml:context>
    <inkml:brush xml:id="br0">
      <inkml:brushProperty name="width" value="0.035" units="cm"/>
      <inkml:brushProperty name="height" value="0.035" units="cm"/>
    </inkml:brush>
  </inkml:definitions>
  <inkml:trace contextRef="#ctx0" brushRef="#br0">1 28 1664 0 0,'5'-10'-1263'0'0,"2"3"1186"0"0,9 5 80 0 0,5-6-226 0 0,-19 9 151 0 0</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30T15:13:13.021"/>
    </inkml:context>
    <inkml:brush xml:id="br0">
      <inkml:brushProperty name="width" value="0.035" units="cm"/>
      <inkml:brushProperty name="height" value="0.035" units="cm"/>
    </inkml:brush>
  </inkml:definitions>
  <inkml:trace contextRef="#ctx0" brushRef="#br0">1 28 1664 0 0,'5'-10'-1263'0'0,"2"3"1186"0"0,9 5 80 0 0,5-6-226 0 0,-19 9 151 0 0</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30T15:13:13.031"/>
    </inkml:context>
    <inkml:brush xml:id="br0">
      <inkml:brushProperty name="width" value="0.035" units="cm"/>
      <inkml:brushProperty name="height" value="0.035" units="cm"/>
    </inkml:brush>
  </inkml:definitions>
  <inkml:trace contextRef="#ctx0" brushRef="#br0">1 28 1664 0 0,'5'-10'-1263'0'0,"2"3"1186"0"0,9 5 80 0 0,5-6-226 0 0,-19 9 151 0 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30T15:13:13.036"/>
    </inkml:context>
    <inkml:brush xml:id="br0">
      <inkml:brushProperty name="width" value="0.035" units="cm"/>
      <inkml:brushProperty name="height" value="0.035" units="cm"/>
    </inkml:brush>
  </inkml:definitions>
  <inkml:trace contextRef="#ctx0" brushRef="#br0">1 28 1664 0 0,'5'-10'-1263'0'0,"2"3"1186"0"0,9 5 80 0 0,5-6-226 0 0,-19 9 151 0 0</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30T15:13:13.041"/>
    </inkml:context>
    <inkml:brush xml:id="br0">
      <inkml:brushProperty name="width" value="0.035" units="cm"/>
      <inkml:brushProperty name="height" value="0.035" units="cm"/>
    </inkml:brush>
  </inkml:definitions>
  <inkml:trace contextRef="#ctx0" brushRef="#br0">1 28 1664 0 0,'5'-10'-1263'0'0,"2"3"1186"0"0,9 5 80 0 0,5-6-226 0 0,-19 9 151 0 0</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30T15:13:13.046"/>
    </inkml:context>
    <inkml:brush xml:id="br0">
      <inkml:brushProperty name="width" value="0.035" units="cm"/>
      <inkml:brushProperty name="height" value="0.035" units="cm"/>
    </inkml:brush>
  </inkml:definitions>
  <inkml:trace contextRef="#ctx0" brushRef="#br0">1 28 1664 0 0,'5'-10'-1263'0'0,"2"3"1186"0"0,9 5 80 0 0,5-6-226 0 0,-19 9 151 0 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30T15:13:13.051"/>
    </inkml:context>
    <inkml:brush xml:id="br0">
      <inkml:brushProperty name="width" value="0.035" units="cm"/>
      <inkml:brushProperty name="height" value="0.035" units="cm"/>
    </inkml:brush>
  </inkml:definitions>
  <inkml:trace contextRef="#ctx0" brushRef="#br0">1 28 1664 0 0,'5'-10'-1263'0'0,"2"3"1186"0"0,9 5 80 0 0,5-6-226 0 0,-19 9 151 0 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30T15:16:23.533"/>
    </inkml:context>
    <inkml:brush xml:id="br0">
      <inkml:brushProperty name="width" value="0.035" units="cm"/>
      <inkml:brushProperty name="height" value="0.035" units="cm"/>
    </inkml:brush>
  </inkml:definitions>
  <inkml:trace contextRef="#ctx0" brushRef="#br0">346 6019 7674 0 0,'-10'-23'5009'0'0,"11"19"-4032"0"0,8 13-1652 0 0,3 7 618 0 0,-2 1 1 0 0,0 0-1 0 0,-2 0 0 0 0,11 26 0 0 0,22 77 130 0 0,-36-101-72 0 0,64 249 164 0 0,-34-122-154 0 0,33 147 49 0 0,-9-89 875 0 0,-30-145-455 0 0,-26-58 179 0 0,-1-7-494 0 0,0-11-110 0 0,-84-312-824 0 0,64 265 693 0 0,-11-29-28 0 0,-12-50 300 0 0,35 116-138 0 0,2 2 0 0 0,0-2 0 0 0,1-43 0 0 0,4 45-77 0 0,1 1 0 0 0,1 0 0 0 0,1 0 0 0 0,1 0 0 0 0,2 0 0 0 0,0 1 0 0 0,1 0 0 0 0,13-26 0 0 0,-14 35-36 0 0,1 0-1 0 0,1 0 1 0 0,0 0-1 0 0,1 0 0 0 0,1 1 1 0 0,0 1-1 0 0,-1 0 1 0 0,2 0-1 0 0,1 1 1 0 0,0 1-1 0 0,0 0 1 0 0,28-15-1 0 0,-36 23 24 0 0,0 0 1 0 0,-1 0 0 0 0,1 0-1 0 0,0 1 1 0 0,1 0-1 0 0,-1 0 1 0 0,0 0-1 0 0,0 0 1 0 0,0 1-1 0 0,1 0 1 0 0,8 1-1 0 0,-12-1 16 0 0,1 1 0 0 0,-1-1 1 0 0,0 1-1 0 0,0 0 0 0 0,0 0 0 0 0,0 0 0 0 0,0 0 0 0 0,0 0 0 0 0,0 0 0 0 0,0 0 0 0 0,0 1 1 0 0,0-1-1 0 0,0 1 0 0 0,0 0 0 0 0,-1-1 0 0 0,1 1 0 0 0,-1 0 0 0 0,1 0 0 0 0,-1 0 0 0 0,0 0 0 0 0,0 0 1 0 0,0 0-1 0 0,0 0 0 0 0,0 1 0 0 0,0-1 0 0 0,0 0 0 0 0,0 3 0 0 0,1 10-2 0 0,-1-1 0 0 0,0 1 1 0 0,-1 0-1 0 0,0-1 0 0 0,-1 1 0 0 0,-1-1 0 0 0,0 0 0 0 0,-1 0 0 0 0,-1 0 0 0 0,0 1 1 0 0,-11 22-1 0 0,-4 6-46 0 0,-2-1-1 0 0,-35 48 1 0 0,55-89 64 0 0,-11 20-468 0 0,-2-1-1 0 0,-23 26 1 0 0,31-40 306 0 0,1-1 1 0 0,-1 1 0 0 0,0-2-1 0 0,-1 1 1 0 0,2-1-1 0 0,-2 0 1 0 0,0 0 0 0 0,0 0-1 0 0,0-2 1 0 0,0 1 0 0 0,-13 3-1 0 0,-22 1-4676 0 0,27-6 2205 0 0</inkml:trace>
  <inkml:trace contextRef="#ctx0" brushRef="#br0" timeOffset="484.69">1165 6345 9362 0 0,'-40'-24'3714'0'0,"38"23"-3128"0"0,4 3-773 0 0,0 0 104 0 0,0 0 0 0 0,0 0 0 0 0,0 1 0 0 0,-1-1 1 0 0,1 1-1 0 0,-1-1 0 0 0,0 1 0 0 0,2 3 0 0 0,2 12 0 0 0,0-1-1 0 0,-2 1 0 0 0,0 0 0 0 0,-1-1 0 0 0,-1 25 1 0 0,0-15-31 0 0,6 35 0 0 0,55 390 220 0 0,-62-447-83 0 0,0 1 0 0 0,0-1 0 0 0,-1 0 0 0 0,0 1 0 0 0,-2 7 0 0 0,-1 18 579 0 0,4-30-339 0 0,-2-3-178 0 0,0 0 1 0 0,1 0-1 0 0,-1 0 0 0 0,1 0 0 0 0,0 0 1 0 0,-1 0-1 0 0,1-1 0 0 0,0 1 0 0 0,0 0 1 0 0,1-1-1 0 0,-1 1 0 0 0,0-4 0 0 0,-1-11-32 0 0,1-1-1 0 0,0 0 1 0 0,3-34-1 0 0,0 14-83 0 0,22-261-338 0 0,-11 170 294 0 0,-9 86-17 0 0,2 1 1 0 0,1 0-1 0 0,3 1 0 0 0,1 0 1 0 0,2 0-1 0 0,30-64 1 0 0,-19 66-393 0 0,-23 37 240 0 0,0 1 0 0 0,0-1 0 0 0,0 1 1 0 0,0-1-1 0 0,1 1 0 0 0,-1-1 0 0 0,0 1 1 0 0,1 0-1 0 0,-1-1 0 0 0,1 1 0 0 0,-1 0 1 0 0,1 0-1 0 0,0 0 0 0 0,0 0 0 0 0,-1 1 1 0 0,1-1-1 0 0,-1 0 0 0 0,1 1 0 0 0,0-1 1 0 0,2 1-1 0 0,2 1-2062 0 0</inkml:trace>
  <inkml:trace contextRef="#ctx0" brushRef="#br0" timeOffset="903.61">1582 6123 13611 0 0,'-8'17'-31'0'0,"1"-2"-1"0"0,2 2 1 0 0,0 0 0 0 0,0 0-1 0 0,1 0 1 0 0,1 1 0 0 0,1-1 0 0 0,-1 23-1 0 0,3 15-78 0 0,9 71 0 0 0,-8-109 134 0 0,2-1-1 0 0,0 0 0 0 0,0-1 0 0 0,2 1 0 0 0,-1 0 0 0 0,2 0 0 0 0,7 15 0 0 0,-9-25 7 0 0,0 0 1 0 0,0 1-1 0 0,0-1 0 0 0,1-1 1 0 0,-1 1-1 0 0,1-1 0 0 0,1 1 0 0 0,-1-1 1 0 0,1-1-1 0 0,0 1 0 0 0,0-1 1 0 0,0 0-1 0 0,0-1 0 0 0,0 1 0 0 0,1-1 1 0 0,0-1-1 0 0,0 1 0 0 0,9 1 1 0 0,-11-3 8 0 0,0 0 0 0 0,0-1 0 0 0,0 0 0 0 0,0 0 0 0 0,0 0 1 0 0,0-1-1 0 0,0 1 0 0 0,0-1 0 0 0,-1 0 0 0 0,0-1 0 0 0,1 1 1 0 0,0-1-1 0 0,-1 0 0 0 0,1 0 0 0 0,-1-1 0 0 0,1 1 1 0 0,-1-1-1 0 0,0 0 0 0 0,0 0 0 0 0,0 0 0 0 0,-1-1 0 0 0,1 1 1 0 0,5-9-1 0 0,3-4 38 0 0,0-1 0 0 0,-2 0 0 0 0,0 0 0 0 0,12-29 0 0 0,-11 19-207 0 0,-1-2 1 0 0,-1 0-1 0 0,-1-1 0 0 0,-2 0 0 0 0,0 0 0 0 0,-4 1 0 0 0,2-59 0 0 0,-4 81 36 0 0,-1 0 0 0 0,1-1-1 0 0,-2 1 1 0 0,1 0 0 0 0,-1 0 0 0 0,1 0-1 0 0,-1 0 1 0 0,-1 0 0 0 0,1 0-1 0 0,-2 0 1 0 0,1 1 0 0 0,-1-1-1 0 0,0 1 1 0 0,0 0 0 0 0,-1 1 0 0 0,0 0-1 0 0,-6-6 1 0 0,3 4-59 0 0,0 1-1 0 0,0 0 1 0 0,-1 1 0 0 0,0 0 0 0 0,1 0-1 0 0,-2 1 1 0 0,1 0 0 0 0,-1 1-1 0 0,0 0 1 0 0,1 0 0 0 0,-19-1 0 0 0,15 1-176 0 0,-29-2-204 0 0,40 5 358 0 0,0 0 1 0 0,-1 0 0 0 0,1 0 0 0 0,0 1 0 0 0,0-1-1 0 0,-1 1 1 0 0,1-1 0 0 0,0 1 0 0 0,0-1-1 0 0,0 1 1 0 0,0 0 0 0 0,-1 0 0 0 0,1 0-1 0 0,-2 2 1 0 0,4-2 102 0 0,-1-1-1 0 0,1 0 1 0 0,0 1-1 0 0,0-1 1 0 0,-1 0 0 0 0,1 1-1 0 0,0-1 1 0 0,0 0-1 0 0,0 1 1 0 0,0-1-1 0 0,0 1 1 0 0,0-1-1 0 0,0 0 1 0 0,0 1 0 0 0,0-1-1 0 0,0 1 1 0 0,0-1-1 0 0,0 0 1 0 0,0 1-1 0 0,0-1 1 0 0,0 0-1 0 0,0 1 1 0 0,0-1 0 0 0,0 1-1 0 0,0-1 1 0 0,0 0-1 0 0,1 1 1 0 0,1 6-1219 0 0</inkml:trace>
  <inkml:trace contextRef="#ctx0" brushRef="#br0" timeOffset="1764.98">2529 5471 15059 0 0,'0'0'458'0'0,"3"11"-56"0"0,16 35-685 0 0,-8-18 203 0 0,9 37-1 0 0,-2 27 24 0 0,-5-1-1 0 0,3 121 0 0 0,-9-102-9 0 0,12 176-74 0 0,-16-184 157 0 0,2-90 48 0 0,-2-10 37 0 0,-4-7 129 0 0,-1-5-245 0 0,0 0-1 0 0,0 0 1 0 0,2 0 0 0 0,0 0 0 0 0,0 0 0 0 0,1-17 0 0 0,0-3-111 0 0,0-3-30 0 0,1 4 56 0 0,-2-1 0 0 0,-1-1 0 0 0,-1 1 0 0 0,-1 0 1 0 0,-9-33-1 0 0,9 54-28 0 0,0-1 0 0 0,-1 1 0 0 0,-1-1 0 0 0,1 1 0 0 0,-1 0 0 0 0,-1 0 0 0 0,0 1 1 0 0,0-1-1 0 0,-8-7 0 0 0,12 14 93 0 0,0 0 1 0 0,-1 0 0 0 0,1 0-1 0 0,0 0 1 0 0,-1 1-1 0 0,1-1 1 0 0,-1 1-1 0 0,0-1 1 0 0,2 1 0 0 0,-2 0-1 0 0,0 0 1 0 0,0 0-1 0 0,0 1 1 0 0,0-1 0 0 0,0 1-1 0 0,1-1 1 0 0,-1 1-1 0 0,0 0 1 0 0,0 0 0 0 0,0 0-1 0 0,0 1 1 0 0,0-1-1 0 0,0 1 1 0 0,0-1-1 0 0,0 1 1 0 0,0 0 0 0 0,1 0-1 0 0,-1 0 1 0 0,0 1-1 0 0,1-1 1 0 0,-1 1 0 0 0,1-1-1 0 0,-1 1 1 0 0,1 0-1 0 0,-4 3 1 0 0,-8 9 104 0 0,0 0-1 0 0,1 1 1 0 0,0 1 0 0 0,1 0 0 0 0,0 0 0 0 0,2 1-1 0 0,0 0 1 0 0,1 1 0 0 0,1 0 0 0 0,0 1-1 0 0,2 0 1 0 0,0 0 0 0 0,0 1 0 0 0,2 0 0 0 0,1 0-1 0 0,0-1 1 0 0,2 1 0 0 0,0 0 0 0 0,1 0-1 0 0,1 0 1 0 0,1 0 0 0 0,1 0 0 0 0,0 0 0 0 0,12 34-1 0 0,-12-48-34 0 0,-1 0-1 0 0,2 0 1 0 0,-1 0-1 0 0,0-1 0 0 0,1 1 1 0 0,0-1-1 0 0,0 0 1 0 0,0 0-1 0 0,1-1 0 0 0,0 1 1 0 0,0-1-1 0 0,0 0 1 0 0,0 0-1 0 0,1-1 1 0 0,0 1-1 0 0,0-1 0 0 0,0-1 1 0 0,0 1-1 0 0,0-1 1 0 0,0 0-1 0 0,1 0 0 0 0,-1-1 1 0 0,0 0-1 0 0,0 0 1 0 0,1-1-1 0 0,-1 1 1 0 0,1-1-1 0 0,0-1 0 0 0,-1 1 1 0 0,8-3-1 0 0,8-3 36 0 0,-3-1 0 0 0,2 0 0 0 0,-1-2 0 0 0,0-1 0 0 0,-1 0 0 0 0,-1-1 0 0 0,0-1 0 0 0,0-1 0 0 0,-1-1 0 0 0,20-20 0 0 0,15-20-18 0 0,72-101-1 0 0,-86 104-57 0 0,9-14-51 0 0,-30 39-36 0 0,2 1 1 0 0,1 0-1 0 0,28-28 0 0 0,-48 52 76 0 0,1 1 1 0 0,-1-1-1 0 0,1 0 1 0 0,0 1-1 0 0,-1-1 1 0 0,1 1-1 0 0,0-1 1 0 0,0 1-1 0 0,-1-1 1 0 0,1 1-1 0 0,0-1 0 0 0,0 1 1 0 0,0 0-1 0 0,0-1 1 0 0,0 1-1 0 0,-1 0 1 0 0,1 0-1 0 0,0-1 1 0 0,0 1-1 0 0,0 0 1 0 0,0 0-1 0 0,0 0 1 0 0,0 0-1 0 0,0 1 1 0 0,0-1-1 0 0,0 0 0 0 0,1 0 1 0 0,-1 1-5 0 0,0 1 0 0 0,0-1 0 0 0,0 0 0 0 0,0 0 0 0 0,0 0 0 0 0,0 1 0 0 0,0-1 0 0 0,0 0 0 0 0,0 1 0 0 0,-1-1 0 0 0,1 1 0 0 0,0-1 0 0 0,-1 1 0 0 0,1 3 0 0 0,3 11 5 0 0,-1 1-1 0 0,-1 0 0 0 0,1 16 0 0 0,-4-23 30 0 0,2 0 0 0 0,0 1-1 0 0,0-1 1 0 0,1 0 0 0 0,0 1 0 0 0,0-1 0 0 0,1 0-1 0 0,1-1 1 0 0,0 1 0 0 0,8 15 0 0 0,-3-10 82 0 0,-2-3-7 0 0,0-2 0 0 0,1 1 0 0 0,17 16 0 0 0,-24-25-55 0 0,0-1 0 0 0,1 1 0 0 0,-1-1 0 0 0,1 0 0 0 0,0 1 0 0 0,-1-1 0 0 0,1 0 0 0 0,0 0 1 0 0,0 0-1 0 0,0 0 0 0 0,0-1 0 0 0,0 1 0 0 0,0 0 0 0 0,0-1 0 0 0,0 1 0 0 0,0-1 0 0 0,0 0 0 0 0,0 0 0 0 0,-1 0 0 0 0,1 0 0 0 0,0 0 0 0 0,0 0 1 0 0,0 0-1 0 0,0-1 0 0 0,0 1 0 0 0,0-1 0 0 0,0 1 0 0 0,0-1 0 0 0,0 0 0 0 0,3-2 0 0 0,-1 0 17 0 0,-1 0 1 0 0,1 0-1 0 0,-1 0 0 0 0,0 0 1 0 0,0-1-1 0 0,0 1 0 0 0,0 0 1 0 0,3-8-1 0 0,17-38 104 0 0,-15 29-127 0 0,46-127 117 0 0,-13 28-210 0 0,-34 103 20 0 0,6-17-228 0 0,-13 32 169 0 0,1 3 67 0 0,0-1-1 0 0,-1 1 1 0 0,1 0 0 0 0,-1 0-1 0 0,1 0 1 0 0,-1-2 0 0 0,0 2 0 0 0,0 0-1 0 0,0 0 1 0 0,0 0 0 0 0,0 0-1 0 0,0 0 1 0 0,-1 2 0 0 0,1-1 0 0 0,-2 61 101 0 0,9 108 0 0 0,-2-138-347 0 0,1 0 0 0 0,1-1 0 0 0,2 0-1 0 0,1-1 1 0 0,19 46 0 0 0,-28-76 16 0 0,0 0 0 0 0,1 0 1 0 0,-1 0-1 0 0,0 0 0 0 0,0-1 0 0 0,1 1 0 0 0,-1 0 0 0 0,1-1 0 0 0,-1 1 0 0 0,1-1 0 0 0,0 1 0 0 0,0-1 0 0 0,0 0 0 0 0,0 0 0 0 0,0 0 0 0 0,0 0 1 0 0,0 0-1 0 0,0 0 0 0 0,0 0 0 0 0,0-1 0 0 0,0 1 0 0 0,0-1 0 0 0,1 1 0 0 0,-1-1 0 0 0,0 0 0 0 0,0 0 0 0 0,1 0 0 0 0,-1 0 0 0 0,0-1 0 0 0,0 1 0 0 0,4-1 1 0 0,12-3-2959 0 0</inkml:trace>
  <inkml:trace contextRef="#ctx0" brushRef="#br0" timeOffset="2030.95">4032 5823 15019 0 0,'-1'-1'10'0'0,"0"0"1"0"0,0 0-1 0 0,0 0 0 0 0,0 0 1 0 0,0 0-1 0 0,0 1 0 0 0,0-1 0 0 0,0 0 1 0 0,0 0-1 0 0,-1 1 0 0 0,1-1 0 0 0,0 1 1 0 0,-1-1-1 0 0,1 1 0 0 0,-1-1 0 0 0,1 1 1 0 0,-1 0-1 0 0,1 0 0 0 0,-1 0 0 0 0,1 0 1 0 0,-3 0-1 0 0,2 1-15 0 0,0-1-1 0 0,0 1 1 0 0,0 0-1 0 0,0 0 1 0 0,0 0-1 0 0,1 0 1 0 0,-1 1-1 0 0,0-1 1 0 0,1 0-1 0 0,-1 1 1 0 0,1-1-1 0 0,-1 1 1 0 0,-1 2-1 0 0,-4 7-46 0 0,0 0 0 0 0,1 1 1 0 0,1-1-1 0 0,-5 14 0 0 0,6-14 96 0 0,-8 21-43 0 0,0 0 1 0 0,-8 44 0 0 0,16-57 24 0 0,1 0-1 0 0,1 1 1 0 0,1-1-1 0 0,0 1 1 0 0,4 28-1 0 0,-3-44-6 0 0,1 1-1 0 0,0-1 1 0 0,0 0-1 0 0,0 1 0 0 0,1-1 1 0 0,-1 0-1 0 0,1 0 1 0 0,0 0-1 0 0,0 0 1 0 0,0 0-1 0 0,1-1 1 0 0,0 1-1 0 0,-1-1 0 0 0,7 7 1 0 0,-7-9-21 0 0,1 1 1 0 0,-1 0 0 0 0,0-1-1 0 0,1 0 1 0 0,-1 1-1 0 0,1-1 1 0 0,-1 0 0 0 0,0 0-1 0 0,1 0 1 0 0,0-1-1 0 0,-1 1 1 0 0,1-1-1 0 0,0 0 1 0 0,0 1 0 0 0,0-1-1 0 0,-1 0 1 0 0,1-1-1 0 0,0 1 1 0 0,0 0 0 0 0,-1-1-1 0 0,1 0 1 0 0,0 1-1 0 0,5-3 1 0 0,14-8-928 0 0,0 0 0 0 0,0-1 0 0 0,-1-1 0 0 0,0-2 0 0 0,-1 0 0 0 0,-2 0 0 0 0,30-31 0 0 0,-21 18-1824 0 0</inkml:trace>
  <inkml:trace contextRef="#ctx0" brushRef="#br0" timeOffset="2343.1">4349 5686 6209 0 0,'-4'26'2139'0'0,"-2"31"-1"0"0,-1 16-1827 0 0,0-25-150 0 0,-3-1 1 0 0,-26 82-1 0 0,29-108-134 0 0,-2-1-1 0 0,0 0 1 0 0,-2 0-1 0 0,0-2 1 0 0,-1 1-1 0 0,0-1 1 0 0,-1-1-1 0 0,-23 23 1 0 0,24-28 65 0 0,5-5 409 0 0,15-16-261 0 0,91-86-281 0 0,-64 62 61 0 0,1 1 0 0 0,3 1 0 0 0,49-30 0 0 0,-38 27-193 0 0,94-43-1 0 0,-133 73-147 0 0,1 0 0 0 0,20-5 1 0 0,-28 8-448 0 0,1 1 1 0 0,-1-1 0 0 0,0 1 0 0 0,0 0-1 0 0,0 0 1 0 0,8 1 0 0 0,-4 0-1312 0 0</inkml:trace>
  <inkml:trace contextRef="#ctx0" brushRef="#br0" timeOffset="2556.25">4975 5709 12291 0 0,'18'-9'2024'0'0,"0"0"-1832"0"0,-1 2-120 0 0,7 2 24 0 0,3 3-216 0 0,3 2-16 0 0,2 4-8 0 0,-5 3-32 0 0,2-1-40 0 0,-6 4-664 0 0,3 0-360 0 0,0 1-161 0 0,-1 0-1367 0 0</inkml:trace>
  <inkml:trace contextRef="#ctx0" brushRef="#br0" timeOffset="2726.41">5155 6114 15299 0 0,'1'-9'2537'0'0,"8"3"-2449"0"0,4-3-160 0 0,7 2 160 0 0,0 2-360 0 0,8 2-176 0 0,3 3-393 0 0,7 0 89 0 0,1 2-1056 0 0,2-2-393 0 0,1 0-1287 0 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30T15:15:16.995"/>
    </inkml:context>
    <inkml:brush xml:id="br0">
      <inkml:brushProperty name="width" value="0.035" units="cm"/>
      <inkml:brushProperty name="height" value="0.035" units="cm"/>
    </inkml:brush>
  </inkml:definitions>
  <inkml:trace contextRef="#ctx0" brushRef="#br0">1247 6373 7162 0 0,'-31'-26'5098'0'0,"30"25"-5214"0"0,1 1-13 0 0,0-1 121 0 0,1 1-1 0 0,-1-1 1 0 0,1 1-1 0 0,-1-1 1 0 0,0 1-1 0 0,1-1 0 0 0,-1 1 1 0 0,1 0-1 0 0,-1-1 1 0 0,1 1-1 0 0,-1 0 1 0 0,1 0-1 0 0,-1-1 0 0 0,1 1 1 0 0,-1 0-1 0 0,1 0 1 0 0,-1 0-1 0 0,1-1 1 0 0,-1 1-1 0 0,1 0 1 0 0,0 0-1 0 0,-1 0 0 0 0,1 0 1 0 0,-1 0-1 0 0,1 0 1 0 0,-1 0-1 0 0,1 0 1 0 0,0 1-1 0 0,-1-1 1 0 0,1 0-1 0 0,19 3-85 0 0,-12-1 85 0 0,-1 0 0 0 0,0 1 1 0 0,1-1-1 0 0,-1 2 0 0 0,0-1 0 0 0,0 1 1 0 0,-1 0-1 0 0,1 1 0 0 0,-1-1 0 0 0,0 1 1 0 0,0 0-1 0 0,-1 1 0 0 0,1 0 0 0 0,-1 0 1 0 0,8 12-1 0 0,278 337-59 0 0,-158-222-2945 0 0,-106-103 963 0 0</inkml:trace>
  <inkml:trace contextRef="#ctx0" brushRef="#br0" timeOffset="3061.16">2542 6831 8346 0 0,'-2'-1'53'0'0,"-1"1"0"0"0,0-1 0 0 0,1 1 1 0 0,-1 0-1 0 0,0-1 0 0 0,1 1 0 0 0,-1 0 0 0 0,0 1 1 0 0,1-1-1 0 0,-1 0 0 0 0,0 1 0 0 0,-3 1 1 0 0,5-2-34 0 0,0 1 1 0 0,0 0-1 0 0,0 0 1 0 0,0-1-1 0 0,1 1 0 0 0,-1 0 1 0 0,0 0-1 0 0,1 0 1 0 0,-1 0-1 0 0,0 0 1 0 0,1 0-1 0 0,-1 0 1 0 0,1 0-1 0 0,0 0 1 0 0,-1 0-1 0 0,1 0 1 0 0,0 0-1 0 0,-1 0 1 0 0,1 0-1 0 0,0 0 1 0 0,0 0-1 0 0,0 0 1 0 0,0 0-1 0 0,0 0 1 0 0,0 0-1 0 0,0 1 1 0 0,1-1-1 0 0,-1 0 1 0 0,0 0-1 0 0,1 0 1 0 0,-1 0-1 0 0,1 0 1 0 0,0 2-1 0 0,4 7 69 0 0,1 1-1 0 0,-1-1 1 0 0,2 0-1 0 0,0-1 1 0 0,0 0-1 0 0,10 11 1 0 0,7 8-31 0 0,38 56-41 0 0,-26-34-432 0 0,61 67-1 0 0,-61-76-2079 0 0,-15-23-103 0 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30T15:29:22.306"/>
    </inkml:context>
    <inkml:brush xml:id="br0">
      <inkml:brushProperty name="width" value="0.035" units="cm"/>
      <inkml:brushProperty name="height" value="0.035" units="cm"/>
    </inkml:brush>
  </inkml:definitions>
  <inkml:trace contextRef="#ctx0" brushRef="#br0">1 1 976 0 0,'0'0'-120'0'0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30T14:22:21.223"/>
    </inkml:context>
    <inkml:brush xml:id="br0">
      <inkml:brushProperty name="width" value="0.035" units="cm"/>
      <inkml:brushProperty name="height" value="0.035" units="cm"/>
    </inkml:brush>
  </inkml:definitions>
  <inkml:trace contextRef="#ctx0" brushRef="#br0">858 225 1424 0 0,'-4'-5'-159'0'0,"3"4"136"0"0,0 0 0 0 0,0 0 0 0 0,0 0 0 0 0,0 0 1 0 0,0-1-1 0 0,0 1 0 0 0,1 0 0 0 0,-1 0 0 0 0,0-1 1 0 0,1 1-1 0 0,-1-1 0 0 0,1-1 0 0 0,-1 2-9 0 0,1-4-865 0 0</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30T14:22:21.224"/>
    </inkml:context>
    <inkml:brush xml:id="br0">
      <inkml:brushProperty name="width" value="0.035" units="cm"/>
      <inkml:brushProperty name="height" value="0.035" units="cm"/>
    </inkml:brush>
  </inkml:definitions>
  <inkml:trace contextRef="#ctx0" brushRef="#br0">1 523 1864 0 0,'2'-262'-448'0'0,"3"132"168"0"0,-1-1 208 0 0,3 131 16 0 0,2 44 24 0 0,-1 86-104 0 0,-1 1-88 0 0</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30T14:27:08.748"/>
    </inkml:context>
    <inkml:brush xml:id="br0">
      <inkml:brushProperty name="width" value="0.035" units="cm"/>
      <inkml:brushProperty name="height" value="0.035" units="cm"/>
    </inkml:brush>
  </inkml:definitions>
  <inkml:trace contextRef="#ctx0" brushRef="#br0">858 225 1424 0 0,'-4'-5'-159'0'0,"3"4"136"0"0,0 0 0 0 0,0 0 0 0 0,0 0 0 0 0,0 0 1 0 0,0-1-1 0 0,0 1 0 0 0,1 0 0 0 0,-1 0 0 0 0,0-1 1 0 0,1 1-1 0 0,-1-1 0 0 0,1-1 0 0 0,-1 2-9 0 0,1-4-865 0 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8-31T10:22:29.320"/>
    </inkml:context>
    <inkml:brush xml:id="br0">
      <inkml:brushProperty name="width" value="0.035" units="cm"/>
      <inkml:brushProperty name="height" value="0.035" units="cm"/>
    </inkml:brush>
  </inkml:definitions>
  <inkml:trace contextRef="#ctx0" brushRef="#br0">4404 4363 3449 0 0,'0'0'24'0'0,"4"1"-1713"0"0</inkml:trace>
</inkm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08.719037962961" createdVersion="6" refreshedVersion="6" minRefreshableVersion="3" recordCount="3548" xr:uid="{BE950B1B-E89A-49C8-8E85-DC8579069ED6}">
  <cacheSource type="worksheet">
    <worksheetSource ref="A1:K1048576" sheet="coffee sale data"/>
  </cacheSource>
  <cacheFields count="12">
    <cacheField name="Date" numFmtId="0">
      <sharedItems containsNonDate="0" containsDate="1" containsString="0" containsBlank="1" minDate="2024-03-01T00:00:00" maxDate="2025-03-24T00:00:00" count="382">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2T00:00:00"/>
        <d v="2024-05-03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20T00:00:00"/>
        <d v="2025-01-21T00:00:00"/>
        <d v="2025-01-22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m/>
      </sharedItems>
    </cacheField>
    <cacheField name="Time" numFmtId="0">
      <sharedItems containsNonDate="0" containsDate="1" containsString="0" containsBlank="1" minDate="1899-12-30T06:50:04" maxDate="1899-12-30T22:59:19"/>
    </cacheField>
    <cacheField name="hour_of_day" numFmtId="0">
      <sharedItems containsString="0" containsBlank="1" containsNumber="1" containsInteger="1" minValue="6" maxValue="22"/>
    </cacheField>
    <cacheField name="cash_type" numFmtId="0">
      <sharedItems containsBlank="1" count="2">
        <s v="card"/>
        <m/>
      </sharedItems>
    </cacheField>
    <cacheField name="money" numFmtId="0">
      <sharedItems containsString="0" containsBlank="1" containsNumber="1" minValue="18.12" maxValue="38.700000000000003"/>
    </cacheField>
    <cacheField name="coffee_name" numFmtId="0">
      <sharedItems containsBlank="1" count="9">
        <s v="Latte"/>
        <s v="Hot Chocolate"/>
        <s v="Americano"/>
        <s v="Americano with Milk"/>
        <s v="Cocoa"/>
        <s v="Cortado"/>
        <s v="Espresso"/>
        <s v="Cappuccino"/>
        <m/>
      </sharedItems>
      <fieldGroup par="11"/>
    </cacheField>
    <cacheField name="Time_of_Day" numFmtId="0">
      <sharedItems containsBlank="1"/>
    </cacheField>
    <cacheField name="Weekday" numFmtId="0">
      <sharedItems containsBlank="1"/>
    </cacheField>
    <cacheField name="Month_name" numFmtId="0">
      <sharedItems containsBlank="1"/>
    </cacheField>
    <cacheField name="Weekdaysort" numFmtId="0">
      <sharedItems containsString="0" containsBlank="1" containsNumber="1" containsInteger="1" minValue="1" maxValue="7"/>
    </cacheField>
    <cacheField name="Monthsort" numFmtId="0">
      <sharedItems containsString="0" containsBlank="1" containsNumber="1" containsInteger="1" minValue="1" maxValue="12"/>
    </cacheField>
    <cacheField name="coffee_name2" numFmtId="0" databaseField="0">
      <fieldGroup base="5">
        <discretePr count="9">
          <x v="3"/>
          <x v="3"/>
          <x v="1"/>
          <x v="1"/>
          <x v="2"/>
          <x v="2"/>
          <x v="3"/>
          <x v="2"/>
          <x v="0"/>
        </discretePr>
        <groupItems count="4">
          <m/>
          <s v="Group1"/>
          <s v="Group2"/>
          <s v="Group3"/>
        </groupItems>
      </fieldGroup>
    </cacheField>
  </cacheFields>
  <extLst>
    <ext xmlns:x14="http://schemas.microsoft.com/office/spreadsheetml/2009/9/main" uri="{725AE2AE-9491-48be-B2B4-4EB974FC3084}">
      <x14:pivotCacheDefinition pivotCacheId="12308019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48">
  <r>
    <x v="0"/>
    <d v="1899-12-30T10:15:51"/>
    <n v="10"/>
    <x v="0"/>
    <n v="38.700000000000003"/>
    <x v="0"/>
    <s v="Morning"/>
    <s v="Fri"/>
    <s v="Mar"/>
    <n v="5"/>
    <n v="3"/>
  </r>
  <r>
    <x v="0"/>
    <d v="1899-12-30T12:19:23"/>
    <n v="12"/>
    <x v="0"/>
    <n v="38.700000000000003"/>
    <x v="1"/>
    <s v="Afternoon"/>
    <s v="Fri"/>
    <s v="Mar"/>
    <n v="5"/>
    <n v="3"/>
  </r>
  <r>
    <x v="0"/>
    <d v="1899-12-30T12:20:18"/>
    <n v="12"/>
    <x v="0"/>
    <n v="38.700000000000003"/>
    <x v="1"/>
    <s v="Afternoon"/>
    <s v="Fri"/>
    <s v="Mar"/>
    <n v="5"/>
    <n v="3"/>
  </r>
  <r>
    <x v="0"/>
    <d v="1899-12-30T13:46:33"/>
    <n v="13"/>
    <x v="0"/>
    <n v="28.9"/>
    <x v="2"/>
    <s v="Afternoon"/>
    <s v="Fri"/>
    <s v="Mar"/>
    <n v="5"/>
    <n v="3"/>
  </r>
  <r>
    <x v="0"/>
    <d v="1899-12-30T13:48:15"/>
    <n v="13"/>
    <x v="0"/>
    <n v="38.700000000000003"/>
    <x v="0"/>
    <s v="Afternoon"/>
    <s v="Fri"/>
    <s v="Mar"/>
    <n v="5"/>
    <n v="3"/>
  </r>
  <r>
    <x v="0"/>
    <d v="1899-12-30T15:39:48"/>
    <n v="15"/>
    <x v="0"/>
    <n v="33.799999999999997"/>
    <x v="3"/>
    <s v="Afternoon"/>
    <s v="Fri"/>
    <s v="Mar"/>
    <n v="5"/>
    <n v="3"/>
  </r>
  <r>
    <x v="0"/>
    <d v="1899-12-30T16:19:03"/>
    <n v="16"/>
    <x v="0"/>
    <n v="38.700000000000003"/>
    <x v="1"/>
    <s v="Afternoon"/>
    <s v="Fri"/>
    <s v="Mar"/>
    <n v="5"/>
    <n v="3"/>
  </r>
  <r>
    <x v="0"/>
    <d v="1899-12-30T18:39:04"/>
    <n v="18"/>
    <x v="0"/>
    <n v="33.799999999999997"/>
    <x v="3"/>
    <s v="Night"/>
    <s v="Fri"/>
    <s v="Mar"/>
    <n v="5"/>
    <n v="3"/>
  </r>
  <r>
    <x v="0"/>
    <d v="1899-12-30T19:22:02"/>
    <n v="19"/>
    <x v="0"/>
    <n v="38.700000000000003"/>
    <x v="4"/>
    <s v="Night"/>
    <s v="Fri"/>
    <s v="Mar"/>
    <n v="5"/>
    <n v="3"/>
  </r>
  <r>
    <x v="0"/>
    <d v="1899-12-30T19:23:16"/>
    <n v="19"/>
    <x v="0"/>
    <n v="33.799999999999997"/>
    <x v="3"/>
    <s v="Night"/>
    <s v="Fri"/>
    <s v="Mar"/>
    <n v="5"/>
    <n v="3"/>
  </r>
  <r>
    <x v="0"/>
    <d v="1899-12-30T19:29:17"/>
    <n v="19"/>
    <x v="0"/>
    <n v="33.799999999999997"/>
    <x v="3"/>
    <s v="Night"/>
    <s v="Fri"/>
    <s v="Mar"/>
    <n v="5"/>
    <n v="3"/>
  </r>
  <r>
    <x v="1"/>
    <d v="1899-12-30T10:22:07"/>
    <n v="10"/>
    <x v="0"/>
    <n v="28.9"/>
    <x v="2"/>
    <s v="Morning"/>
    <s v="Sat"/>
    <s v="Mar"/>
    <n v="6"/>
    <n v="3"/>
  </r>
  <r>
    <x v="1"/>
    <d v="1899-12-30T10:41:41"/>
    <n v="10"/>
    <x v="0"/>
    <n v="33.799999999999997"/>
    <x v="3"/>
    <s v="Morning"/>
    <s v="Sat"/>
    <s v="Mar"/>
    <n v="6"/>
    <n v="3"/>
  </r>
  <r>
    <x v="1"/>
    <d v="1899-12-30T11:59:45"/>
    <n v="11"/>
    <x v="0"/>
    <n v="33.799999999999997"/>
    <x v="3"/>
    <s v="Morning"/>
    <s v="Sat"/>
    <s v="Mar"/>
    <n v="6"/>
    <n v="3"/>
  </r>
  <r>
    <x v="1"/>
    <d v="1899-12-30T14:38:36"/>
    <n v="14"/>
    <x v="0"/>
    <n v="28.9"/>
    <x v="2"/>
    <s v="Afternoon"/>
    <s v="Sat"/>
    <s v="Mar"/>
    <n v="6"/>
    <n v="3"/>
  </r>
  <r>
    <x v="1"/>
    <d v="1899-12-30T16:37:24"/>
    <n v="16"/>
    <x v="0"/>
    <n v="33.799999999999997"/>
    <x v="3"/>
    <s v="Afternoon"/>
    <s v="Sat"/>
    <s v="Mar"/>
    <n v="6"/>
    <n v="3"/>
  </r>
  <r>
    <x v="1"/>
    <d v="1899-12-30T17:34:55"/>
    <n v="17"/>
    <x v="0"/>
    <n v="28.9"/>
    <x v="2"/>
    <s v="Night"/>
    <s v="Sat"/>
    <s v="Mar"/>
    <n v="6"/>
    <n v="3"/>
  </r>
  <r>
    <x v="2"/>
    <d v="1899-12-30T10:27:19"/>
    <n v="10"/>
    <x v="0"/>
    <n v="38.700000000000003"/>
    <x v="0"/>
    <s v="Morning"/>
    <s v="Sun"/>
    <s v="Mar"/>
    <n v="7"/>
    <n v="3"/>
  </r>
  <r>
    <x v="2"/>
    <d v="1899-12-30T11:33:56"/>
    <n v="11"/>
    <x v="0"/>
    <n v="28.9"/>
    <x v="5"/>
    <s v="Morning"/>
    <s v="Sun"/>
    <s v="Mar"/>
    <n v="7"/>
    <n v="3"/>
  </r>
  <r>
    <x v="2"/>
    <d v="1899-12-30T12:26:56"/>
    <n v="12"/>
    <x v="0"/>
    <n v="28.9"/>
    <x v="2"/>
    <s v="Afternoon"/>
    <s v="Sun"/>
    <s v="Mar"/>
    <n v="7"/>
    <n v="3"/>
  </r>
  <r>
    <x v="2"/>
    <d v="1899-12-30T13:09:36"/>
    <n v="13"/>
    <x v="0"/>
    <n v="38.700000000000003"/>
    <x v="1"/>
    <s v="Afternoon"/>
    <s v="Sun"/>
    <s v="Mar"/>
    <n v="7"/>
    <n v="3"/>
  </r>
  <r>
    <x v="2"/>
    <d v="1899-12-30T17:06:40"/>
    <n v="17"/>
    <x v="0"/>
    <n v="38.700000000000003"/>
    <x v="4"/>
    <s v="Night"/>
    <s v="Sun"/>
    <s v="Mar"/>
    <n v="7"/>
    <n v="3"/>
  </r>
  <r>
    <x v="2"/>
    <d v="1899-12-30T17:08:46"/>
    <n v="17"/>
    <x v="0"/>
    <n v="28.9"/>
    <x v="5"/>
    <s v="Night"/>
    <s v="Sun"/>
    <s v="Mar"/>
    <n v="7"/>
    <n v="3"/>
  </r>
  <r>
    <x v="2"/>
    <d v="1899-12-30T18:03:23"/>
    <n v="18"/>
    <x v="0"/>
    <n v="33.799999999999997"/>
    <x v="3"/>
    <s v="Night"/>
    <s v="Sun"/>
    <s v="Mar"/>
    <n v="7"/>
    <n v="3"/>
  </r>
  <r>
    <x v="2"/>
    <d v="1899-12-30T18:04:28"/>
    <n v="18"/>
    <x v="0"/>
    <n v="33.799999999999997"/>
    <x v="3"/>
    <s v="Night"/>
    <s v="Sun"/>
    <s v="Mar"/>
    <n v="7"/>
    <n v="3"/>
  </r>
  <r>
    <x v="2"/>
    <d v="1899-12-30T18:08:05"/>
    <n v="18"/>
    <x v="0"/>
    <n v="38.700000000000003"/>
    <x v="1"/>
    <s v="Night"/>
    <s v="Sun"/>
    <s v="Mar"/>
    <n v="7"/>
    <n v="3"/>
  </r>
  <r>
    <x v="3"/>
    <d v="1899-12-30T10:03:52"/>
    <n v="10"/>
    <x v="0"/>
    <n v="38.700000000000003"/>
    <x v="0"/>
    <s v="Morning"/>
    <s v="Mon"/>
    <s v="Mar"/>
    <n v="1"/>
    <n v="3"/>
  </r>
  <r>
    <x v="3"/>
    <d v="1899-12-30T10:54:51"/>
    <n v="10"/>
    <x v="0"/>
    <n v="38.700000000000003"/>
    <x v="0"/>
    <s v="Morning"/>
    <s v="Mon"/>
    <s v="Mar"/>
    <n v="1"/>
    <n v="3"/>
  </r>
  <r>
    <x v="3"/>
    <d v="1899-12-30T11:05:16"/>
    <n v="11"/>
    <x v="0"/>
    <n v="33.799999999999997"/>
    <x v="3"/>
    <s v="Morning"/>
    <s v="Mon"/>
    <s v="Mar"/>
    <n v="1"/>
    <n v="3"/>
  </r>
  <r>
    <x v="3"/>
    <d v="1899-12-30T14:04:38"/>
    <n v="14"/>
    <x v="0"/>
    <n v="24"/>
    <x v="6"/>
    <s v="Afternoon"/>
    <s v="Mon"/>
    <s v="Mar"/>
    <n v="1"/>
    <n v="3"/>
  </r>
  <r>
    <x v="4"/>
    <d v="1899-12-30T09:59:53"/>
    <n v="9"/>
    <x v="0"/>
    <n v="38.700000000000003"/>
    <x v="0"/>
    <s v="Morning"/>
    <s v="Tue"/>
    <s v="Mar"/>
    <n v="2"/>
    <n v="3"/>
  </r>
  <r>
    <x v="4"/>
    <d v="1899-12-30T14:34:56"/>
    <n v="14"/>
    <x v="0"/>
    <n v="38.700000000000003"/>
    <x v="0"/>
    <s v="Afternoon"/>
    <s v="Tue"/>
    <s v="Mar"/>
    <n v="2"/>
    <n v="3"/>
  </r>
  <r>
    <x v="4"/>
    <d v="1899-12-30T17:34:06"/>
    <n v="17"/>
    <x v="0"/>
    <n v="38.700000000000003"/>
    <x v="0"/>
    <s v="Night"/>
    <s v="Tue"/>
    <s v="Mar"/>
    <n v="2"/>
    <n v="3"/>
  </r>
  <r>
    <x v="4"/>
    <d v="1899-12-30T17:35:25"/>
    <n v="17"/>
    <x v="0"/>
    <n v="38.700000000000003"/>
    <x v="1"/>
    <s v="Night"/>
    <s v="Tue"/>
    <s v="Mar"/>
    <n v="2"/>
    <n v="3"/>
  </r>
  <r>
    <x v="4"/>
    <d v="1899-12-30T17:36:29"/>
    <n v="17"/>
    <x v="0"/>
    <n v="38.700000000000003"/>
    <x v="4"/>
    <s v="Night"/>
    <s v="Tue"/>
    <s v="Mar"/>
    <n v="2"/>
    <n v="3"/>
  </r>
  <r>
    <x v="4"/>
    <d v="1899-12-30T17:37:14"/>
    <n v="17"/>
    <x v="0"/>
    <n v="38.700000000000003"/>
    <x v="1"/>
    <s v="Night"/>
    <s v="Tue"/>
    <s v="Mar"/>
    <n v="2"/>
    <n v="3"/>
  </r>
  <r>
    <x v="4"/>
    <d v="1899-12-30T17:38:09"/>
    <n v="17"/>
    <x v="0"/>
    <n v="38.700000000000003"/>
    <x v="1"/>
    <s v="Night"/>
    <s v="Tue"/>
    <s v="Mar"/>
    <n v="2"/>
    <n v="3"/>
  </r>
  <r>
    <x v="4"/>
    <d v="1899-12-30T17:56:16"/>
    <n v="17"/>
    <x v="0"/>
    <n v="28.9"/>
    <x v="5"/>
    <s v="Night"/>
    <s v="Tue"/>
    <s v="Mar"/>
    <n v="2"/>
    <n v="3"/>
  </r>
  <r>
    <x v="4"/>
    <d v="1899-12-30T18:01:31"/>
    <n v="18"/>
    <x v="0"/>
    <n v="38.700000000000003"/>
    <x v="1"/>
    <s v="Night"/>
    <s v="Tue"/>
    <s v="Mar"/>
    <n v="2"/>
    <n v="3"/>
  </r>
  <r>
    <x v="5"/>
    <d v="1899-12-30T13:24:08"/>
    <n v="13"/>
    <x v="0"/>
    <n v="28.9"/>
    <x v="2"/>
    <s v="Afternoon"/>
    <s v="Wed"/>
    <s v="Mar"/>
    <n v="3"/>
    <n v="3"/>
  </r>
  <r>
    <x v="5"/>
    <d v="1899-12-30T13:25:14"/>
    <n v="13"/>
    <x v="0"/>
    <n v="28.9"/>
    <x v="5"/>
    <s v="Afternoon"/>
    <s v="Wed"/>
    <s v="Mar"/>
    <n v="3"/>
    <n v="3"/>
  </r>
  <r>
    <x v="5"/>
    <d v="1899-12-30T14:52:02"/>
    <n v="14"/>
    <x v="0"/>
    <n v="38.700000000000003"/>
    <x v="7"/>
    <s v="Afternoon"/>
    <s v="Wed"/>
    <s v="Mar"/>
    <n v="3"/>
    <n v="3"/>
  </r>
  <r>
    <x v="5"/>
    <d v="1899-12-30T14:53:18"/>
    <n v="14"/>
    <x v="0"/>
    <n v="38.700000000000003"/>
    <x v="7"/>
    <s v="Afternoon"/>
    <s v="Wed"/>
    <s v="Mar"/>
    <n v="3"/>
    <n v="3"/>
  </r>
  <r>
    <x v="6"/>
    <d v="1899-12-30T10:18:41"/>
    <n v="10"/>
    <x v="0"/>
    <n v="38.700000000000003"/>
    <x v="1"/>
    <s v="Morning"/>
    <s v="Thu"/>
    <s v="Mar"/>
    <n v="4"/>
    <n v="3"/>
  </r>
  <r>
    <x v="6"/>
    <d v="1899-12-30T11:03:59"/>
    <n v="11"/>
    <x v="0"/>
    <n v="38.700000000000003"/>
    <x v="0"/>
    <s v="Morning"/>
    <s v="Thu"/>
    <s v="Mar"/>
    <n v="4"/>
    <n v="3"/>
  </r>
  <r>
    <x v="6"/>
    <d v="1899-12-30T15:40:23"/>
    <n v="15"/>
    <x v="0"/>
    <n v="28.9"/>
    <x v="2"/>
    <s v="Afternoon"/>
    <s v="Thu"/>
    <s v="Mar"/>
    <n v="4"/>
    <n v="3"/>
  </r>
  <r>
    <x v="6"/>
    <d v="1899-12-30T15:41:29"/>
    <n v="15"/>
    <x v="0"/>
    <n v="33.799999999999997"/>
    <x v="3"/>
    <s v="Afternoon"/>
    <s v="Thu"/>
    <s v="Mar"/>
    <n v="4"/>
    <n v="3"/>
  </r>
  <r>
    <x v="7"/>
    <d v="1899-12-30T10:34:41"/>
    <n v="10"/>
    <x v="0"/>
    <n v="28.9"/>
    <x v="5"/>
    <s v="Morning"/>
    <s v="Fri"/>
    <s v="Mar"/>
    <n v="5"/>
    <n v="3"/>
  </r>
  <r>
    <x v="7"/>
    <d v="1899-12-30T12:22:29"/>
    <n v="12"/>
    <x v="0"/>
    <n v="38.700000000000003"/>
    <x v="7"/>
    <s v="Afternoon"/>
    <s v="Fri"/>
    <s v="Mar"/>
    <n v="5"/>
    <n v="3"/>
  </r>
  <r>
    <x v="7"/>
    <d v="1899-12-30T13:53:02"/>
    <n v="13"/>
    <x v="0"/>
    <n v="28.9"/>
    <x v="2"/>
    <s v="Afternoon"/>
    <s v="Fri"/>
    <s v="Mar"/>
    <n v="5"/>
    <n v="3"/>
  </r>
  <r>
    <x v="7"/>
    <d v="1899-12-30T14:44:13"/>
    <n v="14"/>
    <x v="0"/>
    <n v="28.9"/>
    <x v="2"/>
    <s v="Afternoon"/>
    <s v="Fri"/>
    <s v="Mar"/>
    <n v="5"/>
    <n v="3"/>
  </r>
  <r>
    <x v="7"/>
    <d v="1899-12-30T14:45:11"/>
    <n v="14"/>
    <x v="0"/>
    <n v="28.9"/>
    <x v="2"/>
    <s v="Afternoon"/>
    <s v="Fri"/>
    <s v="Mar"/>
    <n v="5"/>
    <n v="3"/>
  </r>
  <r>
    <x v="7"/>
    <d v="1899-12-30T14:46:11"/>
    <n v="14"/>
    <x v="0"/>
    <n v="33.799999999999997"/>
    <x v="3"/>
    <s v="Afternoon"/>
    <s v="Fri"/>
    <s v="Mar"/>
    <n v="5"/>
    <n v="3"/>
  </r>
  <r>
    <x v="7"/>
    <d v="1899-12-30T18:57:51"/>
    <n v="18"/>
    <x v="0"/>
    <n v="38.700000000000003"/>
    <x v="0"/>
    <s v="Night"/>
    <s v="Fri"/>
    <s v="Mar"/>
    <n v="5"/>
    <n v="3"/>
  </r>
  <r>
    <x v="7"/>
    <d v="1899-12-30T18:59:25"/>
    <n v="18"/>
    <x v="0"/>
    <n v="38.700000000000003"/>
    <x v="0"/>
    <s v="Night"/>
    <s v="Fri"/>
    <s v="Mar"/>
    <n v="5"/>
    <n v="3"/>
  </r>
  <r>
    <x v="8"/>
    <d v="1899-12-30T12:05:16"/>
    <n v="12"/>
    <x v="0"/>
    <n v="24"/>
    <x v="6"/>
    <s v="Afternoon"/>
    <s v="Sat"/>
    <s v="Mar"/>
    <n v="6"/>
    <n v="3"/>
  </r>
  <r>
    <x v="8"/>
    <d v="1899-12-30T12:07:38"/>
    <n v="12"/>
    <x v="0"/>
    <n v="28.9"/>
    <x v="2"/>
    <s v="Afternoon"/>
    <s v="Sat"/>
    <s v="Mar"/>
    <n v="6"/>
    <n v="3"/>
  </r>
  <r>
    <x v="8"/>
    <d v="1899-12-30T12:09:48"/>
    <n v="12"/>
    <x v="0"/>
    <n v="38.700000000000003"/>
    <x v="7"/>
    <s v="Afternoon"/>
    <s v="Sat"/>
    <s v="Mar"/>
    <n v="6"/>
    <n v="3"/>
  </r>
  <r>
    <x v="8"/>
    <d v="1899-12-30T12:13:04"/>
    <n v="12"/>
    <x v="0"/>
    <n v="28.9"/>
    <x v="2"/>
    <s v="Afternoon"/>
    <s v="Sat"/>
    <s v="Mar"/>
    <n v="6"/>
    <n v="3"/>
  </r>
  <r>
    <x v="8"/>
    <d v="1899-12-30T12:14:26"/>
    <n v="12"/>
    <x v="0"/>
    <n v="28.9"/>
    <x v="2"/>
    <s v="Afternoon"/>
    <s v="Sat"/>
    <s v="Mar"/>
    <n v="6"/>
    <n v="3"/>
  </r>
  <r>
    <x v="8"/>
    <d v="1899-12-30T13:09:22"/>
    <n v="13"/>
    <x v="0"/>
    <n v="38.700000000000003"/>
    <x v="0"/>
    <s v="Afternoon"/>
    <s v="Sat"/>
    <s v="Mar"/>
    <n v="6"/>
    <n v="3"/>
  </r>
  <r>
    <x v="8"/>
    <d v="1899-12-30T13:41:06"/>
    <n v="13"/>
    <x v="0"/>
    <n v="33.799999999999997"/>
    <x v="3"/>
    <s v="Afternoon"/>
    <s v="Sat"/>
    <s v="Mar"/>
    <n v="6"/>
    <n v="3"/>
  </r>
  <r>
    <x v="8"/>
    <d v="1899-12-30T13:53:10"/>
    <n v="13"/>
    <x v="0"/>
    <n v="28.9"/>
    <x v="5"/>
    <s v="Afternoon"/>
    <s v="Sat"/>
    <s v="Mar"/>
    <n v="6"/>
    <n v="3"/>
  </r>
  <r>
    <x v="8"/>
    <d v="1899-12-30T13:54:37"/>
    <n v="13"/>
    <x v="0"/>
    <n v="38.700000000000003"/>
    <x v="7"/>
    <s v="Afternoon"/>
    <s v="Sat"/>
    <s v="Mar"/>
    <n v="6"/>
    <n v="3"/>
  </r>
  <r>
    <x v="8"/>
    <d v="1899-12-30T14:08:02"/>
    <n v="14"/>
    <x v="0"/>
    <n v="33.799999999999997"/>
    <x v="3"/>
    <s v="Afternoon"/>
    <s v="Sat"/>
    <s v="Mar"/>
    <n v="6"/>
    <n v="3"/>
  </r>
  <r>
    <x v="8"/>
    <d v="1899-12-30T14:26:53"/>
    <n v="14"/>
    <x v="0"/>
    <n v="38.700000000000003"/>
    <x v="1"/>
    <s v="Afternoon"/>
    <s v="Sat"/>
    <s v="Mar"/>
    <n v="6"/>
    <n v="3"/>
  </r>
  <r>
    <x v="8"/>
    <d v="1899-12-30T19:17:58"/>
    <n v="19"/>
    <x v="0"/>
    <n v="38.700000000000003"/>
    <x v="7"/>
    <s v="Night"/>
    <s v="Sat"/>
    <s v="Mar"/>
    <n v="6"/>
    <n v="3"/>
  </r>
  <r>
    <x v="8"/>
    <d v="1899-12-30T19:19:10"/>
    <n v="19"/>
    <x v="0"/>
    <n v="38.700000000000003"/>
    <x v="1"/>
    <s v="Night"/>
    <s v="Sat"/>
    <s v="Mar"/>
    <n v="6"/>
    <n v="3"/>
  </r>
  <r>
    <x v="9"/>
    <d v="1899-12-30T11:19:21"/>
    <n v="11"/>
    <x v="0"/>
    <n v="24"/>
    <x v="6"/>
    <s v="Morning"/>
    <s v="Sun"/>
    <s v="Mar"/>
    <n v="7"/>
    <n v="3"/>
  </r>
  <r>
    <x v="9"/>
    <d v="1899-12-30T19:34:00"/>
    <n v="19"/>
    <x v="0"/>
    <n v="38.700000000000003"/>
    <x v="0"/>
    <s v="Night"/>
    <s v="Sun"/>
    <s v="Mar"/>
    <n v="7"/>
    <n v="3"/>
  </r>
  <r>
    <x v="9"/>
    <d v="1899-12-30T19:35:55"/>
    <n v="19"/>
    <x v="0"/>
    <n v="28.9"/>
    <x v="5"/>
    <s v="Night"/>
    <s v="Sun"/>
    <s v="Mar"/>
    <n v="7"/>
    <n v="3"/>
  </r>
  <r>
    <x v="10"/>
    <d v="1899-12-30T11:32:59"/>
    <n v="11"/>
    <x v="0"/>
    <n v="38.700000000000003"/>
    <x v="7"/>
    <s v="Morning"/>
    <s v="Mon"/>
    <s v="Mar"/>
    <n v="1"/>
    <n v="3"/>
  </r>
  <r>
    <x v="10"/>
    <d v="1899-12-30T16:24:26"/>
    <n v="16"/>
    <x v="0"/>
    <n v="28.9"/>
    <x v="2"/>
    <s v="Afternoon"/>
    <s v="Mon"/>
    <s v="Mar"/>
    <n v="1"/>
    <n v="3"/>
  </r>
  <r>
    <x v="10"/>
    <d v="1899-12-30T16:25:46"/>
    <n v="16"/>
    <x v="0"/>
    <n v="38.700000000000003"/>
    <x v="0"/>
    <s v="Afternoon"/>
    <s v="Mon"/>
    <s v="Mar"/>
    <n v="1"/>
    <n v="3"/>
  </r>
  <r>
    <x v="10"/>
    <d v="1899-12-30T16:50:50"/>
    <n v="16"/>
    <x v="0"/>
    <n v="28.9"/>
    <x v="5"/>
    <s v="Afternoon"/>
    <s v="Mon"/>
    <s v="Mar"/>
    <n v="1"/>
    <n v="3"/>
  </r>
  <r>
    <x v="11"/>
    <d v="1899-12-30T10:15:35"/>
    <n v="10"/>
    <x v="0"/>
    <n v="28.9"/>
    <x v="2"/>
    <s v="Morning"/>
    <s v="Tue"/>
    <s v="Mar"/>
    <n v="2"/>
    <n v="3"/>
  </r>
  <r>
    <x v="11"/>
    <d v="1899-12-30T10:16:25"/>
    <n v="10"/>
    <x v="0"/>
    <n v="28.9"/>
    <x v="5"/>
    <s v="Morning"/>
    <s v="Tue"/>
    <s v="Mar"/>
    <n v="2"/>
    <n v="3"/>
  </r>
  <r>
    <x v="11"/>
    <d v="1899-12-30T11:20:46"/>
    <n v="11"/>
    <x v="0"/>
    <n v="38.700000000000003"/>
    <x v="1"/>
    <s v="Morning"/>
    <s v="Tue"/>
    <s v="Mar"/>
    <n v="2"/>
    <n v="3"/>
  </r>
  <r>
    <x v="11"/>
    <d v="1899-12-30T12:46:23"/>
    <n v="12"/>
    <x v="0"/>
    <n v="33.799999999999997"/>
    <x v="3"/>
    <s v="Afternoon"/>
    <s v="Tue"/>
    <s v="Mar"/>
    <n v="2"/>
    <n v="3"/>
  </r>
  <r>
    <x v="11"/>
    <d v="1899-12-30T12:47:26"/>
    <n v="12"/>
    <x v="0"/>
    <n v="28.9"/>
    <x v="2"/>
    <s v="Afternoon"/>
    <s v="Tue"/>
    <s v="Mar"/>
    <n v="2"/>
    <n v="3"/>
  </r>
  <r>
    <x v="11"/>
    <d v="1899-12-30T16:15:43"/>
    <n v="16"/>
    <x v="0"/>
    <n v="28.9"/>
    <x v="2"/>
    <s v="Afternoon"/>
    <s v="Tue"/>
    <s v="Mar"/>
    <n v="2"/>
    <n v="3"/>
  </r>
  <r>
    <x v="12"/>
    <d v="1899-12-30T11:06:43"/>
    <n v="11"/>
    <x v="0"/>
    <n v="38.700000000000003"/>
    <x v="1"/>
    <s v="Morning"/>
    <s v="Wed"/>
    <s v="Mar"/>
    <n v="3"/>
    <n v="3"/>
  </r>
  <r>
    <x v="12"/>
    <d v="1899-12-30T11:48:17"/>
    <n v="11"/>
    <x v="0"/>
    <n v="28.9"/>
    <x v="2"/>
    <s v="Morning"/>
    <s v="Wed"/>
    <s v="Mar"/>
    <n v="3"/>
    <n v="3"/>
  </r>
  <r>
    <x v="12"/>
    <d v="1899-12-30T12:18:06"/>
    <n v="12"/>
    <x v="0"/>
    <n v="28.9"/>
    <x v="2"/>
    <s v="Afternoon"/>
    <s v="Wed"/>
    <s v="Mar"/>
    <n v="3"/>
    <n v="3"/>
  </r>
  <r>
    <x v="12"/>
    <d v="1899-12-30T12:19:05"/>
    <n v="12"/>
    <x v="0"/>
    <n v="28.9"/>
    <x v="2"/>
    <s v="Afternoon"/>
    <s v="Wed"/>
    <s v="Mar"/>
    <n v="3"/>
    <n v="3"/>
  </r>
  <r>
    <x v="12"/>
    <d v="1899-12-30T14:26:41"/>
    <n v="14"/>
    <x v="0"/>
    <n v="33.799999999999997"/>
    <x v="3"/>
    <s v="Afternoon"/>
    <s v="Wed"/>
    <s v="Mar"/>
    <n v="3"/>
    <n v="3"/>
  </r>
  <r>
    <x v="12"/>
    <d v="1899-12-30T15:40:22"/>
    <n v="15"/>
    <x v="0"/>
    <n v="24"/>
    <x v="6"/>
    <s v="Afternoon"/>
    <s v="Wed"/>
    <s v="Mar"/>
    <n v="3"/>
    <n v="3"/>
  </r>
  <r>
    <x v="12"/>
    <d v="1899-12-30T15:41:20"/>
    <n v="15"/>
    <x v="0"/>
    <n v="24"/>
    <x v="6"/>
    <s v="Afternoon"/>
    <s v="Wed"/>
    <s v="Mar"/>
    <n v="3"/>
    <n v="3"/>
  </r>
  <r>
    <x v="12"/>
    <d v="1899-12-30T16:47:09"/>
    <n v="16"/>
    <x v="0"/>
    <n v="24"/>
    <x v="6"/>
    <s v="Afternoon"/>
    <s v="Wed"/>
    <s v="Mar"/>
    <n v="3"/>
    <n v="3"/>
  </r>
  <r>
    <x v="13"/>
    <d v="1899-12-30T10:28:33"/>
    <n v="10"/>
    <x v="0"/>
    <n v="38.700000000000003"/>
    <x v="0"/>
    <s v="Morning"/>
    <s v="Thu"/>
    <s v="Mar"/>
    <n v="4"/>
    <n v="3"/>
  </r>
  <r>
    <x v="13"/>
    <d v="1899-12-30T10:29:34"/>
    <n v="10"/>
    <x v="0"/>
    <n v="38.700000000000003"/>
    <x v="1"/>
    <s v="Morning"/>
    <s v="Thu"/>
    <s v="Mar"/>
    <n v="4"/>
    <n v="3"/>
  </r>
  <r>
    <x v="13"/>
    <d v="1899-12-30T13:27:30"/>
    <n v="13"/>
    <x v="0"/>
    <n v="28.9"/>
    <x v="5"/>
    <s v="Afternoon"/>
    <s v="Thu"/>
    <s v="Mar"/>
    <n v="4"/>
    <n v="3"/>
  </r>
  <r>
    <x v="13"/>
    <d v="1899-12-30T13:28:25"/>
    <n v="13"/>
    <x v="0"/>
    <n v="28.9"/>
    <x v="2"/>
    <s v="Afternoon"/>
    <s v="Thu"/>
    <s v="Mar"/>
    <n v="4"/>
    <n v="3"/>
  </r>
  <r>
    <x v="13"/>
    <d v="1899-12-30T13:52:00"/>
    <n v="13"/>
    <x v="0"/>
    <n v="33.799999999999997"/>
    <x v="3"/>
    <s v="Afternoon"/>
    <s v="Thu"/>
    <s v="Mar"/>
    <n v="4"/>
    <n v="3"/>
  </r>
  <r>
    <x v="13"/>
    <d v="1899-12-30T13:52:56"/>
    <n v="13"/>
    <x v="0"/>
    <n v="24"/>
    <x v="6"/>
    <s v="Afternoon"/>
    <s v="Thu"/>
    <s v="Mar"/>
    <n v="4"/>
    <n v="3"/>
  </r>
  <r>
    <x v="13"/>
    <d v="1899-12-30T15:20:38"/>
    <n v="15"/>
    <x v="0"/>
    <n v="38.700000000000003"/>
    <x v="0"/>
    <s v="Afternoon"/>
    <s v="Thu"/>
    <s v="Mar"/>
    <n v="4"/>
    <n v="3"/>
  </r>
  <r>
    <x v="13"/>
    <d v="1899-12-30T16:04:10"/>
    <n v="16"/>
    <x v="0"/>
    <n v="33.799999999999997"/>
    <x v="3"/>
    <s v="Afternoon"/>
    <s v="Thu"/>
    <s v="Mar"/>
    <n v="4"/>
    <n v="3"/>
  </r>
  <r>
    <x v="13"/>
    <d v="1899-12-30T16:54:38"/>
    <n v="16"/>
    <x v="0"/>
    <n v="24"/>
    <x v="6"/>
    <s v="Afternoon"/>
    <s v="Thu"/>
    <s v="Mar"/>
    <n v="4"/>
    <n v="3"/>
  </r>
  <r>
    <x v="13"/>
    <d v="1899-12-30T18:58:56"/>
    <n v="18"/>
    <x v="0"/>
    <n v="38.700000000000003"/>
    <x v="1"/>
    <s v="Night"/>
    <s v="Thu"/>
    <s v="Mar"/>
    <n v="4"/>
    <n v="3"/>
  </r>
  <r>
    <x v="13"/>
    <d v="1899-12-30T19:00:09"/>
    <n v="19"/>
    <x v="0"/>
    <n v="28.9"/>
    <x v="5"/>
    <s v="Night"/>
    <s v="Thu"/>
    <s v="Mar"/>
    <n v="4"/>
    <n v="3"/>
  </r>
  <r>
    <x v="14"/>
    <d v="1899-12-30T10:53:02"/>
    <n v="10"/>
    <x v="0"/>
    <n v="38.700000000000003"/>
    <x v="1"/>
    <s v="Morning"/>
    <s v="Fri"/>
    <s v="Mar"/>
    <n v="5"/>
    <n v="3"/>
  </r>
  <r>
    <x v="14"/>
    <d v="1899-12-30T18:19:28"/>
    <n v="18"/>
    <x v="0"/>
    <n v="28.9"/>
    <x v="2"/>
    <s v="Night"/>
    <s v="Fri"/>
    <s v="Mar"/>
    <n v="5"/>
    <n v="3"/>
  </r>
  <r>
    <x v="15"/>
    <d v="1899-12-30T12:06:55"/>
    <n v="12"/>
    <x v="0"/>
    <n v="33.799999999999997"/>
    <x v="3"/>
    <s v="Afternoon"/>
    <s v="Sat"/>
    <s v="Mar"/>
    <n v="6"/>
    <n v="3"/>
  </r>
  <r>
    <x v="15"/>
    <d v="1899-12-30T12:07:54"/>
    <n v="12"/>
    <x v="0"/>
    <n v="28.9"/>
    <x v="2"/>
    <s v="Afternoon"/>
    <s v="Sat"/>
    <s v="Mar"/>
    <n v="6"/>
    <n v="3"/>
  </r>
  <r>
    <x v="15"/>
    <d v="1899-12-30T15:58:18"/>
    <n v="15"/>
    <x v="0"/>
    <n v="28.9"/>
    <x v="5"/>
    <s v="Afternoon"/>
    <s v="Sat"/>
    <s v="Mar"/>
    <n v="6"/>
    <n v="3"/>
  </r>
  <r>
    <x v="15"/>
    <d v="1899-12-30T16:03:22"/>
    <n v="16"/>
    <x v="0"/>
    <n v="28.9"/>
    <x v="5"/>
    <s v="Afternoon"/>
    <s v="Sat"/>
    <s v="Mar"/>
    <n v="6"/>
    <n v="3"/>
  </r>
  <r>
    <x v="15"/>
    <d v="1899-12-30T16:04:11"/>
    <n v="16"/>
    <x v="0"/>
    <n v="28.9"/>
    <x v="5"/>
    <s v="Afternoon"/>
    <s v="Sat"/>
    <s v="Mar"/>
    <n v="6"/>
    <n v="3"/>
  </r>
  <r>
    <x v="15"/>
    <d v="1899-12-30T17:58:07"/>
    <n v="17"/>
    <x v="0"/>
    <n v="33.799999999999997"/>
    <x v="3"/>
    <s v="Night"/>
    <s v="Sat"/>
    <s v="Mar"/>
    <n v="6"/>
    <n v="3"/>
  </r>
  <r>
    <x v="16"/>
    <d v="1899-12-30T12:55:26"/>
    <n v="12"/>
    <x v="0"/>
    <n v="28.9"/>
    <x v="5"/>
    <s v="Afternoon"/>
    <s v="Sun"/>
    <s v="Mar"/>
    <n v="7"/>
    <n v="3"/>
  </r>
  <r>
    <x v="17"/>
    <d v="1899-12-30T11:18:00"/>
    <n v="11"/>
    <x v="0"/>
    <n v="28.9"/>
    <x v="5"/>
    <s v="Morning"/>
    <s v="Mon"/>
    <s v="Mar"/>
    <n v="1"/>
    <n v="3"/>
  </r>
  <r>
    <x v="17"/>
    <d v="1899-12-30T15:31:40"/>
    <n v="15"/>
    <x v="0"/>
    <n v="28.9"/>
    <x v="2"/>
    <s v="Afternoon"/>
    <s v="Mon"/>
    <s v="Mar"/>
    <n v="1"/>
    <n v="3"/>
  </r>
  <r>
    <x v="17"/>
    <d v="1899-12-30T15:32:38"/>
    <n v="15"/>
    <x v="0"/>
    <n v="28.9"/>
    <x v="2"/>
    <s v="Afternoon"/>
    <s v="Mon"/>
    <s v="Mar"/>
    <n v="1"/>
    <n v="3"/>
  </r>
  <r>
    <x v="17"/>
    <d v="1899-12-30T15:33:37"/>
    <n v="15"/>
    <x v="0"/>
    <n v="28.9"/>
    <x v="2"/>
    <s v="Afternoon"/>
    <s v="Mon"/>
    <s v="Mar"/>
    <n v="1"/>
    <n v="3"/>
  </r>
  <r>
    <x v="18"/>
    <d v="1899-12-30T14:02:22"/>
    <n v="14"/>
    <x v="0"/>
    <n v="38.700000000000003"/>
    <x v="0"/>
    <s v="Afternoon"/>
    <s v="Tue"/>
    <s v="Mar"/>
    <n v="2"/>
    <n v="3"/>
  </r>
  <r>
    <x v="18"/>
    <d v="1899-12-30T14:03:20"/>
    <n v="14"/>
    <x v="0"/>
    <n v="38.700000000000003"/>
    <x v="0"/>
    <s v="Afternoon"/>
    <s v="Tue"/>
    <s v="Mar"/>
    <n v="2"/>
    <n v="3"/>
  </r>
  <r>
    <x v="18"/>
    <d v="1899-12-30T15:04:36"/>
    <n v="15"/>
    <x v="0"/>
    <n v="38.700000000000003"/>
    <x v="1"/>
    <s v="Afternoon"/>
    <s v="Tue"/>
    <s v="Mar"/>
    <n v="2"/>
    <n v="3"/>
  </r>
  <r>
    <x v="18"/>
    <d v="1899-12-30T16:53:49"/>
    <n v="16"/>
    <x v="0"/>
    <n v="33.799999999999997"/>
    <x v="3"/>
    <s v="Afternoon"/>
    <s v="Tue"/>
    <s v="Mar"/>
    <n v="2"/>
    <n v="3"/>
  </r>
  <r>
    <x v="19"/>
    <d v="1899-12-30T11:41:16"/>
    <n v="11"/>
    <x v="0"/>
    <n v="28.9"/>
    <x v="5"/>
    <s v="Morning"/>
    <s v="Wed"/>
    <s v="Mar"/>
    <n v="3"/>
    <n v="3"/>
  </r>
  <r>
    <x v="19"/>
    <d v="1899-12-30T12:30:49"/>
    <n v="12"/>
    <x v="0"/>
    <n v="28.9"/>
    <x v="5"/>
    <s v="Afternoon"/>
    <s v="Wed"/>
    <s v="Mar"/>
    <n v="3"/>
    <n v="3"/>
  </r>
  <r>
    <x v="19"/>
    <d v="1899-12-30T13:16:47"/>
    <n v="13"/>
    <x v="0"/>
    <n v="38.700000000000003"/>
    <x v="7"/>
    <s v="Afternoon"/>
    <s v="Wed"/>
    <s v="Mar"/>
    <n v="3"/>
    <n v="3"/>
  </r>
  <r>
    <x v="19"/>
    <d v="1899-12-30T16:42:38"/>
    <n v="16"/>
    <x v="0"/>
    <n v="38.700000000000003"/>
    <x v="4"/>
    <s v="Afternoon"/>
    <s v="Wed"/>
    <s v="Mar"/>
    <n v="3"/>
    <n v="3"/>
  </r>
  <r>
    <x v="19"/>
    <d v="1899-12-30T17:50:29"/>
    <n v="17"/>
    <x v="0"/>
    <n v="38.700000000000003"/>
    <x v="0"/>
    <s v="Night"/>
    <s v="Wed"/>
    <s v="Mar"/>
    <n v="3"/>
    <n v="3"/>
  </r>
  <r>
    <x v="20"/>
    <d v="1899-12-30T12:25:09"/>
    <n v="12"/>
    <x v="0"/>
    <n v="28.9"/>
    <x v="5"/>
    <s v="Afternoon"/>
    <s v="Thu"/>
    <s v="Mar"/>
    <n v="4"/>
    <n v="3"/>
  </r>
  <r>
    <x v="20"/>
    <d v="1899-12-30T12:26:17"/>
    <n v="12"/>
    <x v="0"/>
    <n v="38.700000000000003"/>
    <x v="7"/>
    <s v="Afternoon"/>
    <s v="Thu"/>
    <s v="Mar"/>
    <n v="4"/>
    <n v="3"/>
  </r>
  <r>
    <x v="20"/>
    <d v="1899-12-30T17:22:01"/>
    <n v="17"/>
    <x v="0"/>
    <n v="28.9"/>
    <x v="5"/>
    <s v="Night"/>
    <s v="Thu"/>
    <s v="Mar"/>
    <n v="4"/>
    <n v="3"/>
  </r>
  <r>
    <x v="20"/>
    <d v="1899-12-30T19:20:37"/>
    <n v="19"/>
    <x v="0"/>
    <n v="38.700000000000003"/>
    <x v="0"/>
    <s v="Night"/>
    <s v="Thu"/>
    <s v="Mar"/>
    <n v="4"/>
    <n v="3"/>
  </r>
  <r>
    <x v="21"/>
    <d v="1899-12-30T10:35:54"/>
    <n v="10"/>
    <x v="0"/>
    <n v="33.799999999999997"/>
    <x v="3"/>
    <s v="Morning"/>
    <s v="Fri"/>
    <s v="Mar"/>
    <n v="5"/>
    <n v="3"/>
  </r>
  <r>
    <x v="21"/>
    <d v="1899-12-30T13:29:20"/>
    <n v="13"/>
    <x v="0"/>
    <n v="33.799999999999997"/>
    <x v="3"/>
    <s v="Afternoon"/>
    <s v="Fri"/>
    <s v="Mar"/>
    <n v="5"/>
    <n v="3"/>
  </r>
  <r>
    <x v="21"/>
    <d v="1899-12-30T17:17:04"/>
    <n v="17"/>
    <x v="0"/>
    <n v="28.9"/>
    <x v="2"/>
    <s v="Night"/>
    <s v="Fri"/>
    <s v="Mar"/>
    <n v="5"/>
    <n v="3"/>
  </r>
  <r>
    <x v="21"/>
    <d v="1899-12-30T17:17:59"/>
    <n v="17"/>
    <x v="0"/>
    <n v="24"/>
    <x v="6"/>
    <s v="Night"/>
    <s v="Fri"/>
    <s v="Mar"/>
    <n v="5"/>
    <n v="3"/>
  </r>
  <r>
    <x v="21"/>
    <d v="1899-12-30T17:20:49"/>
    <n v="17"/>
    <x v="0"/>
    <n v="28.9"/>
    <x v="2"/>
    <s v="Night"/>
    <s v="Fri"/>
    <s v="Mar"/>
    <n v="5"/>
    <n v="3"/>
  </r>
  <r>
    <x v="22"/>
    <d v="1899-12-30T10:44:00"/>
    <n v="10"/>
    <x v="0"/>
    <n v="38.700000000000003"/>
    <x v="0"/>
    <s v="Morning"/>
    <s v="Sat"/>
    <s v="Mar"/>
    <n v="6"/>
    <n v="3"/>
  </r>
  <r>
    <x v="22"/>
    <d v="1899-12-30T10:45:07"/>
    <n v="10"/>
    <x v="0"/>
    <n v="33.799999999999997"/>
    <x v="3"/>
    <s v="Morning"/>
    <s v="Sat"/>
    <s v="Mar"/>
    <n v="6"/>
    <n v="3"/>
  </r>
  <r>
    <x v="22"/>
    <d v="1899-12-30T13:10:08"/>
    <n v="13"/>
    <x v="0"/>
    <n v="38.700000000000003"/>
    <x v="7"/>
    <s v="Afternoon"/>
    <s v="Sat"/>
    <s v="Mar"/>
    <n v="6"/>
    <n v="3"/>
  </r>
  <r>
    <x v="22"/>
    <d v="1899-12-30T13:11:12"/>
    <n v="13"/>
    <x v="0"/>
    <n v="38.700000000000003"/>
    <x v="4"/>
    <s v="Afternoon"/>
    <s v="Sat"/>
    <s v="Mar"/>
    <n v="6"/>
    <n v="3"/>
  </r>
  <r>
    <x v="22"/>
    <d v="1899-12-30T14:44:41"/>
    <n v="14"/>
    <x v="0"/>
    <n v="33.799999999999997"/>
    <x v="3"/>
    <s v="Afternoon"/>
    <s v="Sat"/>
    <s v="Mar"/>
    <n v="6"/>
    <n v="3"/>
  </r>
  <r>
    <x v="22"/>
    <d v="1899-12-30T15:47:19"/>
    <n v="15"/>
    <x v="0"/>
    <n v="38.700000000000003"/>
    <x v="0"/>
    <s v="Afternoon"/>
    <s v="Sat"/>
    <s v="Mar"/>
    <n v="6"/>
    <n v="3"/>
  </r>
  <r>
    <x v="22"/>
    <d v="1899-12-30T15:49:34"/>
    <n v="15"/>
    <x v="0"/>
    <n v="33.799999999999997"/>
    <x v="3"/>
    <s v="Afternoon"/>
    <s v="Sat"/>
    <s v="Mar"/>
    <n v="6"/>
    <n v="3"/>
  </r>
  <r>
    <x v="22"/>
    <d v="1899-12-30T16:00:58"/>
    <n v="16"/>
    <x v="0"/>
    <n v="28.9"/>
    <x v="5"/>
    <s v="Afternoon"/>
    <s v="Sat"/>
    <s v="Mar"/>
    <n v="6"/>
    <n v="3"/>
  </r>
  <r>
    <x v="23"/>
    <d v="1899-12-30T18:45:08"/>
    <n v="18"/>
    <x v="0"/>
    <n v="38.700000000000003"/>
    <x v="0"/>
    <s v="Night"/>
    <s v="Sun"/>
    <s v="Mar"/>
    <n v="7"/>
    <n v="3"/>
  </r>
  <r>
    <x v="24"/>
    <d v="1899-12-30T10:31:47"/>
    <n v="10"/>
    <x v="0"/>
    <n v="38.700000000000003"/>
    <x v="0"/>
    <s v="Morning"/>
    <s v="Mon"/>
    <s v="Mar"/>
    <n v="1"/>
    <n v="3"/>
  </r>
  <r>
    <x v="24"/>
    <d v="1899-12-30T14:27:09"/>
    <n v="14"/>
    <x v="0"/>
    <n v="38.700000000000003"/>
    <x v="0"/>
    <s v="Afternoon"/>
    <s v="Mon"/>
    <s v="Mar"/>
    <n v="1"/>
    <n v="3"/>
  </r>
  <r>
    <x v="24"/>
    <d v="1899-12-30T14:29:25"/>
    <n v="14"/>
    <x v="0"/>
    <n v="38.700000000000003"/>
    <x v="0"/>
    <s v="Afternoon"/>
    <s v="Mon"/>
    <s v="Mar"/>
    <n v="1"/>
    <n v="3"/>
  </r>
  <r>
    <x v="24"/>
    <d v="1899-12-30T18:37:31"/>
    <n v="18"/>
    <x v="0"/>
    <n v="33.799999999999997"/>
    <x v="3"/>
    <s v="Night"/>
    <s v="Mon"/>
    <s v="Mar"/>
    <n v="1"/>
    <n v="3"/>
  </r>
  <r>
    <x v="24"/>
    <d v="1899-12-30T19:34:25"/>
    <n v="19"/>
    <x v="0"/>
    <n v="38.700000000000003"/>
    <x v="7"/>
    <s v="Night"/>
    <s v="Mon"/>
    <s v="Mar"/>
    <n v="1"/>
    <n v="3"/>
  </r>
  <r>
    <x v="25"/>
    <d v="1899-12-30T10:35:50"/>
    <n v="10"/>
    <x v="0"/>
    <n v="38.700000000000003"/>
    <x v="4"/>
    <s v="Morning"/>
    <s v="Tue"/>
    <s v="Mar"/>
    <n v="2"/>
    <n v="3"/>
  </r>
  <r>
    <x v="25"/>
    <d v="1899-12-30T10:36:36"/>
    <n v="10"/>
    <x v="0"/>
    <n v="38.700000000000003"/>
    <x v="0"/>
    <s v="Morning"/>
    <s v="Tue"/>
    <s v="Mar"/>
    <n v="2"/>
    <n v="3"/>
  </r>
  <r>
    <x v="25"/>
    <d v="1899-12-30T10:42:30"/>
    <n v="10"/>
    <x v="0"/>
    <n v="38.700000000000003"/>
    <x v="0"/>
    <s v="Morning"/>
    <s v="Tue"/>
    <s v="Mar"/>
    <n v="2"/>
    <n v="3"/>
  </r>
  <r>
    <x v="25"/>
    <d v="1899-12-30T11:11:47"/>
    <n v="11"/>
    <x v="0"/>
    <n v="28.9"/>
    <x v="5"/>
    <s v="Morning"/>
    <s v="Tue"/>
    <s v="Mar"/>
    <n v="2"/>
    <n v="3"/>
  </r>
  <r>
    <x v="25"/>
    <d v="1899-12-30T13:35:53"/>
    <n v="13"/>
    <x v="0"/>
    <n v="28.9"/>
    <x v="2"/>
    <s v="Afternoon"/>
    <s v="Tue"/>
    <s v="Mar"/>
    <n v="2"/>
    <n v="3"/>
  </r>
  <r>
    <x v="25"/>
    <d v="1899-12-30T13:36:50"/>
    <n v="13"/>
    <x v="0"/>
    <n v="28.9"/>
    <x v="5"/>
    <s v="Afternoon"/>
    <s v="Tue"/>
    <s v="Mar"/>
    <n v="2"/>
    <n v="3"/>
  </r>
  <r>
    <x v="25"/>
    <d v="1899-12-30T13:38:00"/>
    <n v="13"/>
    <x v="0"/>
    <n v="28.9"/>
    <x v="5"/>
    <s v="Afternoon"/>
    <s v="Tue"/>
    <s v="Mar"/>
    <n v="2"/>
    <n v="3"/>
  </r>
  <r>
    <x v="25"/>
    <d v="1899-12-30T13:57:54"/>
    <n v="13"/>
    <x v="0"/>
    <n v="28.9"/>
    <x v="2"/>
    <s v="Afternoon"/>
    <s v="Tue"/>
    <s v="Mar"/>
    <n v="2"/>
    <n v="3"/>
  </r>
  <r>
    <x v="25"/>
    <d v="1899-12-30T15:48:02"/>
    <n v="15"/>
    <x v="0"/>
    <n v="38.700000000000003"/>
    <x v="0"/>
    <s v="Afternoon"/>
    <s v="Tue"/>
    <s v="Mar"/>
    <n v="2"/>
    <n v="3"/>
  </r>
  <r>
    <x v="25"/>
    <d v="1899-12-30T18:33:39"/>
    <n v="18"/>
    <x v="0"/>
    <n v="38.700000000000003"/>
    <x v="0"/>
    <s v="Night"/>
    <s v="Tue"/>
    <s v="Mar"/>
    <n v="2"/>
    <n v="3"/>
  </r>
  <r>
    <x v="25"/>
    <d v="1899-12-30T18:34:55"/>
    <n v="18"/>
    <x v="0"/>
    <n v="38.700000000000003"/>
    <x v="1"/>
    <s v="Night"/>
    <s v="Tue"/>
    <s v="Mar"/>
    <n v="2"/>
    <n v="3"/>
  </r>
  <r>
    <x v="26"/>
    <d v="1899-12-30T11:04:51"/>
    <n v="11"/>
    <x v="0"/>
    <n v="28.9"/>
    <x v="5"/>
    <s v="Morning"/>
    <s v="Wed"/>
    <s v="Mar"/>
    <n v="3"/>
    <n v="3"/>
  </r>
  <r>
    <x v="26"/>
    <d v="1899-12-30T11:05:58"/>
    <n v="11"/>
    <x v="0"/>
    <n v="33.799999999999997"/>
    <x v="3"/>
    <s v="Morning"/>
    <s v="Wed"/>
    <s v="Mar"/>
    <n v="3"/>
    <n v="3"/>
  </r>
  <r>
    <x v="26"/>
    <d v="1899-12-30T12:57:00"/>
    <n v="12"/>
    <x v="0"/>
    <n v="33.799999999999997"/>
    <x v="3"/>
    <s v="Afternoon"/>
    <s v="Wed"/>
    <s v="Mar"/>
    <n v="3"/>
    <n v="3"/>
  </r>
  <r>
    <x v="26"/>
    <d v="1899-12-30T13:35:20"/>
    <n v="13"/>
    <x v="0"/>
    <n v="38.700000000000003"/>
    <x v="1"/>
    <s v="Afternoon"/>
    <s v="Wed"/>
    <s v="Mar"/>
    <n v="3"/>
    <n v="3"/>
  </r>
  <r>
    <x v="26"/>
    <d v="1899-12-30T14:22:32"/>
    <n v="14"/>
    <x v="0"/>
    <n v="38.700000000000003"/>
    <x v="7"/>
    <s v="Afternoon"/>
    <s v="Wed"/>
    <s v="Mar"/>
    <n v="3"/>
    <n v="3"/>
  </r>
  <r>
    <x v="26"/>
    <d v="1899-12-30T14:23:35"/>
    <n v="14"/>
    <x v="0"/>
    <n v="28.9"/>
    <x v="2"/>
    <s v="Afternoon"/>
    <s v="Wed"/>
    <s v="Mar"/>
    <n v="3"/>
    <n v="3"/>
  </r>
  <r>
    <x v="26"/>
    <d v="1899-12-30T18:30:12"/>
    <n v="18"/>
    <x v="0"/>
    <n v="28.9"/>
    <x v="5"/>
    <s v="Night"/>
    <s v="Wed"/>
    <s v="Mar"/>
    <n v="3"/>
    <n v="3"/>
  </r>
  <r>
    <x v="27"/>
    <d v="1899-12-30T14:24:47"/>
    <n v="14"/>
    <x v="0"/>
    <n v="28.9"/>
    <x v="5"/>
    <s v="Afternoon"/>
    <s v="Thu"/>
    <s v="Mar"/>
    <n v="4"/>
    <n v="3"/>
  </r>
  <r>
    <x v="27"/>
    <d v="1899-12-30T17:24:46"/>
    <n v="17"/>
    <x v="0"/>
    <n v="28.9"/>
    <x v="5"/>
    <s v="Night"/>
    <s v="Thu"/>
    <s v="Mar"/>
    <n v="4"/>
    <n v="3"/>
  </r>
  <r>
    <x v="27"/>
    <d v="1899-12-30T17:27:05"/>
    <n v="17"/>
    <x v="0"/>
    <n v="28.9"/>
    <x v="2"/>
    <s v="Night"/>
    <s v="Thu"/>
    <s v="Mar"/>
    <n v="4"/>
    <n v="3"/>
  </r>
  <r>
    <x v="27"/>
    <d v="1899-12-30T17:32:45"/>
    <n v="17"/>
    <x v="0"/>
    <n v="38.700000000000003"/>
    <x v="0"/>
    <s v="Night"/>
    <s v="Thu"/>
    <s v="Mar"/>
    <n v="4"/>
    <n v="3"/>
  </r>
  <r>
    <x v="28"/>
    <d v="1899-12-30T10:56:19"/>
    <n v="10"/>
    <x v="0"/>
    <n v="38.700000000000003"/>
    <x v="0"/>
    <s v="Morning"/>
    <s v="Fri"/>
    <s v="Mar"/>
    <n v="5"/>
    <n v="3"/>
  </r>
  <r>
    <x v="28"/>
    <d v="1899-12-30T12:34:17"/>
    <n v="12"/>
    <x v="0"/>
    <n v="38.700000000000003"/>
    <x v="7"/>
    <s v="Afternoon"/>
    <s v="Fri"/>
    <s v="Mar"/>
    <n v="5"/>
    <n v="3"/>
  </r>
  <r>
    <x v="28"/>
    <d v="1899-12-30T12:41:32"/>
    <n v="12"/>
    <x v="0"/>
    <n v="38.700000000000003"/>
    <x v="7"/>
    <s v="Afternoon"/>
    <s v="Fri"/>
    <s v="Mar"/>
    <n v="5"/>
    <n v="3"/>
  </r>
  <r>
    <x v="29"/>
    <d v="1899-12-30T11:59:20"/>
    <n v="11"/>
    <x v="0"/>
    <n v="38.700000000000003"/>
    <x v="0"/>
    <s v="Morning"/>
    <s v="Sat"/>
    <s v="Mar"/>
    <n v="6"/>
    <n v="3"/>
  </r>
  <r>
    <x v="29"/>
    <d v="1899-12-30T16:12:32"/>
    <n v="16"/>
    <x v="0"/>
    <n v="38.700000000000003"/>
    <x v="0"/>
    <s v="Afternoon"/>
    <s v="Sat"/>
    <s v="Mar"/>
    <n v="6"/>
    <n v="3"/>
  </r>
  <r>
    <x v="29"/>
    <d v="1899-12-30T16:36:41"/>
    <n v="16"/>
    <x v="0"/>
    <n v="38.700000000000003"/>
    <x v="0"/>
    <s v="Afternoon"/>
    <s v="Sat"/>
    <s v="Mar"/>
    <n v="6"/>
    <n v="3"/>
  </r>
  <r>
    <x v="29"/>
    <d v="1899-12-30T16:37:58"/>
    <n v="16"/>
    <x v="0"/>
    <n v="33.799999999999997"/>
    <x v="3"/>
    <s v="Afternoon"/>
    <s v="Sat"/>
    <s v="Mar"/>
    <n v="6"/>
    <n v="3"/>
  </r>
  <r>
    <x v="30"/>
    <d v="1899-12-30T10:40:05"/>
    <n v="10"/>
    <x v="0"/>
    <n v="38.700000000000003"/>
    <x v="7"/>
    <s v="Morning"/>
    <s v="Sun"/>
    <s v="Mar"/>
    <n v="7"/>
    <n v="3"/>
  </r>
  <r>
    <x v="31"/>
    <d v="1899-12-30T10:28:48"/>
    <n v="10"/>
    <x v="0"/>
    <n v="28.9"/>
    <x v="2"/>
    <s v="Morning"/>
    <s v="Mon"/>
    <s v="Apr"/>
    <n v="1"/>
    <n v="4"/>
  </r>
  <r>
    <x v="31"/>
    <d v="1899-12-30T10:29:42"/>
    <n v="10"/>
    <x v="0"/>
    <n v="33.799999999999997"/>
    <x v="3"/>
    <s v="Morning"/>
    <s v="Mon"/>
    <s v="Apr"/>
    <n v="1"/>
    <n v="4"/>
  </r>
  <r>
    <x v="31"/>
    <d v="1899-12-30T10:30:44"/>
    <n v="10"/>
    <x v="0"/>
    <n v="33.799999999999997"/>
    <x v="3"/>
    <s v="Morning"/>
    <s v="Mon"/>
    <s v="Apr"/>
    <n v="1"/>
    <n v="4"/>
  </r>
  <r>
    <x v="31"/>
    <d v="1899-12-30T11:15:44"/>
    <n v="11"/>
    <x v="0"/>
    <n v="33.799999999999997"/>
    <x v="3"/>
    <s v="Morning"/>
    <s v="Mon"/>
    <s v="Apr"/>
    <n v="1"/>
    <n v="4"/>
  </r>
  <r>
    <x v="31"/>
    <d v="1899-12-30T18:18:42"/>
    <n v="18"/>
    <x v="0"/>
    <n v="33.799999999999997"/>
    <x v="3"/>
    <s v="Night"/>
    <s v="Mon"/>
    <s v="Apr"/>
    <n v="1"/>
    <n v="4"/>
  </r>
  <r>
    <x v="31"/>
    <d v="1899-12-30T18:45:27"/>
    <n v="18"/>
    <x v="0"/>
    <n v="38.700000000000003"/>
    <x v="1"/>
    <s v="Night"/>
    <s v="Mon"/>
    <s v="Apr"/>
    <n v="1"/>
    <n v="4"/>
  </r>
  <r>
    <x v="32"/>
    <d v="1899-12-30T10:01:14"/>
    <n v="10"/>
    <x v="0"/>
    <n v="38.700000000000003"/>
    <x v="0"/>
    <s v="Morning"/>
    <s v="Tue"/>
    <s v="Apr"/>
    <n v="2"/>
    <n v="4"/>
  </r>
  <r>
    <x v="32"/>
    <d v="1899-12-30T16:18:34"/>
    <n v="16"/>
    <x v="0"/>
    <n v="28.9"/>
    <x v="2"/>
    <s v="Afternoon"/>
    <s v="Tue"/>
    <s v="Apr"/>
    <n v="2"/>
    <n v="4"/>
  </r>
  <r>
    <x v="32"/>
    <d v="1899-12-30T16:19:28"/>
    <n v="16"/>
    <x v="0"/>
    <n v="28.9"/>
    <x v="5"/>
    <s v="Afternoon"/>
    <s v="Tue"/>
    <s v="Apr"/>
    <n v="2"/>
    <n v="4"/>
  </r>
  <r>
    <x v="33"/>
    <d v="1899-12-30T10:19:14"/>
    <n v="10"/>
    <x v="0"/>
    <n v="28.9"/>
    <x v="5"/>
    <s v="Morning"/>
    <s v="Wed"/>
    <s v="Apr"/>
    <n v="3"/>
    <n v="4"/>
  </r>
  <r>
    <x v="33"/>
    <d v="1899-12-30T10:20:08"/>
    <n v="10"/>
    <x v="0"/>
    <n v="28.9"/>
    <x v="2"/>
    <s v="Morning"/>
    <s v="Wed"/>
    <s v="Apr"/>
    <n v="3"/>
    <n v="4"/>
  </r>
  <r>
    <x v="33"/>
    <d v="1899-12-30T13:12:05"/>
    <n v="13"/>
    <x v="0"/>
    <n v="38.700000000000003"/>
    <x v="7"/>
    <s v="Afternoon"/>
    <s v="Wed"/>
    <s v="Apr"/>
    <n v="3"/>
    <n v="4"/>
  </r>
  <r>
    <x v="34"/>
    <d v="1899-12-30T10:44:56"/>
    <n v="10"/>
    <x v="0"/>
    <n v="38.700000000000003"/>
    <x v="0"/>
    <s v="Morning"/>
    <s v="Thu"/>
    <s v="Apr"/>
    <n v="4"/>
    <n v="4"/>
  </r>
  <r>
    <x v="34"/>
    <d v="1899-12-30T11:26:38"/>
    <n v="11"/>
    <x v="0"/>
    <n v="38.700000000000003"/>
    <x v="0"/>
    <s v="Morning"/>
    <s v="Thu"/>
    <s v="Apr"/>
    <n v="4"/>
    <n v="4"/>
  </r>
  <r>
    <x v="34"/>
    <d v="1899-12-30T11:27:48"/>
    <n v="11"/>
    <x v="0"/>
    <n v="38.700000000000003"/>
    <x v="7"/>
    <s v="Morning"/>
    <s v="Thu"/>
    <s v="Apr"/>
    <n v="4"/>
    <n v="4"/>
  </r>
  <r>
    <x v="34"/>
    <d v="1899-12-30T12:23:02"/>
    <n v="12"/>
    <x v="0"/>
    <n v="28.9"/>
    <x v="5"/>
    <s v="Afternoon"/>
    <s v="Thu"/>
    <s v="Apr"/>
    <n v="4"/>
    <n v="4"/>
  </r>
  <r>
    <x v="35"/>
    <d v="1899-12-30T10:40:43"/>
    <n v="10"/>
    <x v="0"/>
    <n v="28.9"/>
    <x v="2"/>
    <s v="Morning"/>
    <s v="Fri"/>
    <s v="Apr"/>
    <n v="5"/>
    <n v="4"/>
  </r>
  <r>
    <x v="35"/>
    <d v="1899-12-30T10:42:06"/>
    <n v="10"/>
    <x v="0"/>
    <n v="28.9"/>
    <x v="2"/>
    <s v="Morning"/>
    <s v="Fri"/>
    <s v="Apr"/>
    <n v="5"/>
    <n v="4"/>
  </r>
  <r>
    <x v="35"/>
    <d v="1899-12-30T11:06:15"/>
    <n v="11"/>
    <x v="0"/>
    <n v="28.9"/>
    <x v="5"/>
    <s v="Morning"/>
    <s v="Fri"/>
    <s v="Apr"/>
    <n v="5"/>
    <n v="4"/>
  </r>
  <r>
    <x v="35"/>
    <d v="1899-12-30T12:14:28"/>
    <n v="12"/>
    <x v="0"/>
    <n v="33.799999999999997"/>
    <x v="3"/>
    <s v="Afternoon"/>
    <s v="Fri"/>
    <s v="Apr"/>
    <n v="5"/>
    <n v="4"/>
  </r>
  <r>
    <x v="35"/>
    <d v="1899-12-30T14:23:40"/>
    <n v="14"/>
    <x v="0"/>
    <n v="38.700000000000003"/>
    <x v="0"/>
    <s v="Afternoon"/>
    <s v="Fri"/>
    <s v="Apr"/>
    <n v="5"/>
    <n v="4"/>
  </r>
  <r>
    <x v="35"/>
    <d v="1899-12-30T14:24:50"/>
    <n v="14"/>
    <x v="0"/>
    <n v="28.9"/>
    <x v="5"/>
    <s v="Afternoon"/>
    <s v="Fri"/>
    <s v="Apr"/>
    <n v="5"/>
    <n v="4"/>
  </r>
  <r>
    <x v="35"/>
    <d v="1899-12-30T16:18:24"/>
    <n v="16"/>
    <x v="0"/>
    <n v="24"/>
    <x v="6"/>
    <s v="Afternoon"/>
    <s v="Fri"/>
    <s v="Apr"/>
    <n v="5"/>
    <n v="4"/>
  </r>
  <r>
    <x v="36"/>
    <d v="1899-12-30T12:32:31"/>
    <n v="12"/>
    <x v="0"/>
    <n v="33.799999999999997"/>
    <x v="3"/>
    <s v="Afternoon"/>
    <s v="Sat"/>
    <s v="Apr"/>
    <n v="6"/>
    <n v="4"/>
  </r>
  <r>
    <x v="36"/>
    <d v="1899-12-30T14:13:19"/>
    <n v="14"/>
    <x v="0"/>
    <n v="38.700000000000003"/>
    <x v="7"/>
    <s v="Afternoon"/>
    <s v="Sat"/>
    <s v="Apr"/>
    <n v="6"/>
    <n v="4"/>
  </r>
  <r>
    <x v="36"/>
    <d v="1899-12-30T14:14:27"/>
    <n v="14"/>
    <x v="0"/>
    <n v="28.9"/>
    <x v="2"/>
    <s v="Afternoon"/>
    <s v="Sat"/>
    <s v="Apr"/>
    <n v="6"/>
    <n v="4"/>
  </r>
  <r>
    <x v="36"/>
    <d v="1899-12-30T14:49:50"/>
    <n v="14"/>
    <x v="0"/>
    <n v="38.700000000000003"/>
    <x v="0"/>
    <s v="Afternoon"/>
    <s v="Sat"/>
    <s v="Apr"/>
    <n v="6"/>
    <n v="4"/>
  </r>
  <r>
    <x v="37"/>
    <d v="1899-12-30T10:12:53"/>
    <n v="10"/>
    <x v="0"/>
    <n v="38.700000000000003"/>
    <x v="0"/>
    <s v="Morning"/>
    <s v="Sun"/>
    <s v="Apr"/>
    <n v="7"/>
    <n v="4"/>
  </r>
  <r>
    <x v="37"/>
    <d v="1899-12-30T12:44:32"/>
    <n v="12"/>
    <x v="0"/>
    <n v="38.700000000000003"/>
    <x v="7"/>
    <s v="Afternoon"/>
    <s v="Sun"/>
    <s v="Apr"/>
    <n v="7"/>
    <n v="4"/>
  </r>
  <r>
    <x v="37"/>
    <d v="1899-12-30T12:46:05"/>
    <n v="12"/>
    <x v="0"/>
    <n v="38.700000000000003"/>
    <x v="7"/>
    <s v="Afternoon"/>
    <s v="Sun"/>
    <s v="Apr"/>
    <n v="7"/>
    <n v="4"/>
  </r>
  <r>
    <x v="37"/>
    <d v="1899-12-30T14:16:25"/>
    <n v="14"/>
    <x v="0"/>
    <n v="28.9"/>
    <x v="5"/>
    <s v="Afternoon"/>
    <s v="Sun"/>
    <s v="Apr"/>
    <n v="7"/>
    <n v="4"/>
  </r>
  <r>
    <x v="37"/>
    <d v="1899-12-30T14:17:31"/>
    <n v="14"/>
    <x v="0"/>
    <n v="24"/>
    <x v="6"/>
    <s v="Afternoon"/>
    <s v="Sun"/>
    <s v="Apr"/>
    <n v="7"/>
    <n v="4"/>
  </r>
  <r>
    <x v="37"/>
    <d v="1899-12-30T18:01:17"/>
    <n v="18"/>
    <x v="0"/>
    <n v="38.700000000000003"/>
    <x v="1"/>
    <s v="Night"/>
    <s v="Sun"/>
    <s v="Apr"/>
    <n v="7"/>
    <n v="4"/>
  </r>
  <r>
    <x v="37"/>
    <d v="1899-12-30T18:02:04"/>
    <n v="18"/>
    <x v="0"/>
    <n v="33.799999999999997"/>
    <x v="3"/>
    <s v="Night"/>
    <s v="Sun"/>
    <s v="Apr"/>
    <n v="7"/>
    <n v="4"/>
  </r>
  <r>
    <x v="38"/>
    <d v="1899-12-30T10:58:21"/>
    <n v="10"/>
    <x v="0"/>
    <n v="33.799999999999997"/>
    <x v="3"/>
    <s v="Morning"/>
    <s v="Mon"/>
    <s v="Apr"/>
    <n v="1"/>
    <n v="4"/>
  </r>
  <r>
    <x v="38"/>
    <d v="1899-12-30T10:59:28"/>
    <n v="10"/>
    <x v="0"/>
    <n v="38.700000000000003"/>
    <x v="7"/>
    <s v="Morning"/>
    <s v="Mon"/>
    <s v="Apr"/>
    <n v="1"/>
    <n v="4"/>
  </r>
  <r>
    <x v="38"/>
    <d v="1899-12-30T11:01:20"/>
    <n v="11"/>
    <x v="0"/>
    <n v="28.9"/>
    <x v="2"/>
    <s v="Morning"/>
    <s v="Mon"/>
    <s v="Apr"/>
    <n v="1"/>
    <n v="4"/>
  </r>
  <r>
    <x v="38"/>
    <d v="1899-12-30T11:04:47"/>
    <n v="11"/>
    <x v="0"/>
    <n v="38.700000000000003"/>
    <x v="7"/>
    <s v="Morning"/>
    <s v="Mon"/>
    <s v="Apr"/>
    <n v="1"/>
    <n v="4"/>
  </r>
  <r>
    <x v="38"/>
    <d v="1899-12-30T16:41:38"/>
    <n v="16"/>
    <x v="0"/>
    <n v="38.700000000000003"/>
    <x v="0"/>
    <s v="Afternoon"/>
    <s v="Mon"/>
    <s v="Apr"/>
    <n v="1"/>
    <n v="4"/>
  </r>
  <r>
    <x v="38"/>
    <d v="1899-12-30T18:18:10"/>
    <n v="18"/>
    <x v="0"/>
    <n v="28.9"/>
    <x v="2"/>
    <s v="Night"/>
    <s v="Mon"/>
    <s v="Apr"/>
    <n v="1"/>
    <n v="4"/>
  </r>
  <r>
    <x v="38"/>
    <d v="1899-12-30T19:22:27"/>
    <n v="19"/>
    <x v="0"/>
    <n v="33.799999999999997"/>
    <x v="3"/>
    <s v="Night"/>
    <s v="Mon"/>
    <s v="Apr"/>
    <n v="1"/>
    <n v="4"/>
  </r>
  <r>
    <x v="38"/>
    <d v="1899-12-30T19:23:59"/>
    <n v="19"/>
    <x v="0"/>
    <n v="38.700000000000003"/>
    <x v="7"/>
    <s v="Night"/>
    <s v="Mon"/>
    <s v="Apr"/>
    <n v="1"/>
    <n v="4"/>
  </r>
  <r>
    <x v="39"/>
    <d v="1899-12-30T11:42:28"/>
    <n v="11"/>
    <x v="0"/>
    <n v="38.700000000000003"/>
    <x v="0"/>
    <s v="Morning"/>
    <s v="Tue"/>
    <s v="Apr"/>
    <n v="2"/>
    <n v="4"/>
  </r>
  <r>
    <x v="39"/>
    <d v="1899-12-30T15:11:49"/>
    <n v="15"/>
    <x v="0"/>
    <n v="38.700000000000003"/>
    <x v="1"/>
    <s v="Afternoon"/>
    <s v="Tue"/>
    <s v="Apr"/>
    <n v="2"/>
    <n v="4"/>
  </r>
  <r>
    <x v="39"/>
    <d v="1899-12-30T17:25:24"/>
    <n v="17"/>
    <x v="0"/>
    <n v="38.700000000000003"/>
    <x v="1"/>
    <s v="Night"/>
    <s v="Tue"/>
    <s v="Apr"/>
    <n v="2"/>
    <n v="4"/>
  </r>
  <r>
    <x v="40"/>
    <d v="1899-12-30T17:55:31"/>
    <n v="17"/>
    <x v="0"/>
    <n v="24"/>
    <x v="6"/>
    <s v="Night"/>
    <s v="Wed"/>
    <s v="Apr"/>
    <n v="3"/>
    <n v="4"/>
  </r>
  <r>
    <x v="40"/>
    <d v="1899-12-30T18:24:59"/>
    <n v="18"/>
    <x v="0"/>
    <n v="38.700000000000003"/>
    <x v="7"/>
    <s v="Night"/>
    <s v="Wed"/>
    <s v="Apr"/>
    <n v="3"/>
    <n v="4"/>
  </r>
  <r>
    <x v="40"/>
    <d v="1899-12-30T20:04:05"/>
    <n v="20"/>
    <x v="0"/>
    <n v="38.700000000000003"/>
    <x v="0"/>
    <s v="Night"/>
    <s v="Wed"/>
    <s v="Apr"/>
    <n v="3"/>
    <n v="4"/>
  </r>
  <r>
    <x v="41"/>
    <d v="1899-12-30T10:41:23"/>
    <n v="10"/>
    <x v="0"/>
    <n v="28.9"/>
    <x v="2"/>
    <s v="Morning"/>
    <s v="Thu"/>
    <s v="Apr"/>
    <n v="4"/>
    <n v="4"/>
  </r>
  <r>
    <x v="41"/>
    <d v="1899-12-30T10:42:59"/>
    <n v="10"/>
    <x v="0"/>
    <n v="28.9"/>
    <x v="2"/>
    <s v="Morning"/>
    <s v="Thu"/>
    <s v="Apr"/>
    <n v="4"/>
    <n v="4"/>
  </r>
  <r>
    <x v="41"/>
    <d v="1899-12-30T16:35:23"/>
    <n v="16"/>
    <x v="0"/>
    <n v="38.700000000000003"/>
    <x v="0"/>
    <s v="Afternoon"/>
    <s v="Thu"/>
    <s v="Apr"/>
    <n v="4"/>
    <n v="4"/>
  </r>
  <r>
    <x v="41"/>
    <d v="1899-12-30T19:16:57"/>
    <n v="19"/>
    <x v="0"/>
    <n v="38.700000000000003"/>
    <x v="7"/>
    <s v="Night"/>
    <s v="Thu"/>
    <s v="Apr"/>
    <n v="4"/>
    <n v="4"/>
  </r>
  <r>
    <x v="41"/>
    <d v="1899-12-30T19:18:37"/>
    <n v="19"/>
    <x v="0"/>
    <n v="33.799999999999997"/>
    <x v="3"/>
    <s v="Night"/>
    <s v="Thu"/>
    <s v="Apr"/>
    <n v="4"/>
    <n v="4"/>
  </r>
  <r>
    <x v="42"/>
    <d v="1899-12-30T19:03:43"/>
    <n v="19"/>
    <x v="0"/>
    <n v="38.700000000000003"/>
    <x v="1"/>
    <s v="Night"/>
    <s v="Fri"/>
    <s v="Apr"/>
    <n v="5"/>
    <n v="4"/>
  </r>
  <r>
    <x v="42"/>
    <d v="1899-12-30T19:38:23"/>
    <n v="19"/>
    <x v="0"/>
    <n v="28.9"/>
    <x v="5"/>
    <s v="Night"/>
    <s v="Fri"/>
    <s v="Apr"/>
    <n v="5"/>
    <n v="4"/>
  </r>
  <r>
    <x v="43"/>
    <d v="1899-12-30T12:29:20"/>
    <n v="12"/>
    <x v="0"/>
    <n v="38.700000000000003"/>
    <x v="0"/>
    <s v="Afternoon"/>
    <s v="Sat"/>
    <s v="Apr"/>
    <n v="6"/>
    <n v="4"/>
  </r>
  <r>
    <x v="43"/>
    <d v="1899-12-30T12:43:02"/>
    <n v="12"/>
    <x v="0"/>
    <n v="28.9"/>
    <x v="2"/>
    <s v="Afternoon"/>
    <s v="Sat"/>
    <s v="Apr"/>
    <n v="6"/>
    <n v="4"/>
  </r>
  <r>
    <x v="43"/>
    <d v="1899-12-30T16:18:04"/>
    <n v="16"/>
    <x v="0"/>
    <n v="38.700000000000003"/>
    <x v="7"/>
    <s v="Afternoon"/>
    <s v="Sat"/>
    <s v="Apr"/>
    <n v="6"/>
    <n v="4"/>
  </r>
  <r>
    <x v="43"/>
    <d v="1899-12-30T16:19:40"/>
    <n v="16"/>
    <x v="0"/>
    <n v="38.700000000000003"/>
    <x v="0"/>
    <s v="Afternoon"/>
    <s v="Sat"/>
    <s v="Apr"/>
    <n v="6"/>
    <n v="4"/>
  </r>
  <r>
    <x v="43"/>
    <d v="1899-12-30T17:51:26"/>
    <n v="17"/>
    <x v="0"/>
    <n v="38.700000000000003"/>
    <x v="7"/>
    <s v="Night"/>
    <s v="Sat"/>
    <s v="Apr"/>
    <n v="6"/>
    <n v="4"/>
  </r>
  <r>
    <x v="43"/>
    <d v="1899-12-30T17:53:19"/>
    <n v="17"/>
    <x v="0"/>
    <n v="38.700000000000003"/>
    <x v="7"/>
    <s v="Night"/>
    <s v="Sat"/>
    <s v="Apr"/>
    <n v="6"/>
    <n v="4"/>
  </r>
  <r>
    <x v="44"/>
    <d v="1899-12-30T12:24:39"/>
    <n v="12"/>
    <x v="0"/>
    <n v="38.700000000000003"/>
    <x v="7"/>
    <s v="Afternoon"/>
    <s v="Sun"/>
    <s v="Apr"/>
    <n v="7"/>
    <n v="4"/>
  </r>
  <r>
    <x v="44"/>
    <d v="1899-12-30T13:21:50"/>
    <n v="13"/>
    <x v="0"/>
    <n v="28.9"/>
    <x v="5"/>
    <s v="Afternoon"/>
    <s v="Sun"/>
    <s v="Apr"/>
    <n v="7"/>
    <n v="4"/>
  </r>
  <r>
    <x v="44"/>
    <d v="1899-12-30T14:23:32"/>
    <n v="14"/>
    <x v="0"/>
    <n v="28.9"/>
    <x v="2"/>
    <s v="Afternoon"/>
    <s v="Sun"/>
    <s v="Apr"/>
    <n v="7"/>
    <n v="4"/>
  </r>
  <r>
    <x v="44"/>
    <d v="1899-12-30T14:24:27"/>
    <n v="14"/>
    <x v="0"/>
    <n v="28.9"/>
    <x v="2"/>
    <s v="Afternoon"/>
    <s v="Sun"/>
    <s v="Apr"/>
    <n v="7"/>
    <n v="4"/>
  </r>
  <r>
    <x v="44"/>
    <d v="1899-12-30T14:25:18"/>
    <n v="14"/>
    <x v="0"/>
    <n v="28.9"/>
    <x v="2"/>
    <s v="Afternoon"/>
    <s v="Sun"/>
    <s v="Apr"/>
    <n v="7"/>
    <n v="4"/>
  </r>
  <r>
    <x v="44"/>
    <d v="1899-12-30T15:46:28"/>
    <n v="15"/>
    <x v="0"/>
    <n v="38.700000000000003"/>
    <x v="7"/>
    <s v="Afternoon"/>
    <s v="Sun"/>
    <s v="Apr"/>
    <n v="7"/>
    <n v="4"/>
  </r>
  <r>
    <x v="44"/>
    <d v="1899-12-30T16:59:55"/>
    <n v="16"/>
    <x v="0"/>
    <n v="28.9"/>
    <x v="5"/>
    <s v="Afternoon"/>
    <s v="Sun"/>
    <s v="Apr"/>
    <n v="7"/>
    <n v="4"/>
  </r>
  <r>
    <x v="44"/>
    <d v="1899-12-30T17:00:45"/>
    <n v="17"/>
    <x v="0"/>
    <n v="38.700000000000003"/>
    <x v="0"/>
    <s v="Night"/>
    <s v="Sun"/>
    <s v="Apr"/>
    <n v="7"/>
    <n v="4"/>
  </r>
  <r>
    <x v="44"/>
    <d v="1899-12-30T18:38:20"/>
    <n v="18"/>
    <x v="0"/>
    <n v="38.700000000000003"/>
    <x v="7"/>
    <s v="Night"/>
    <s v="Sun"/>
    <s v="Apr"/>
    <n v="7"/>
    <n v="4"/>
  </r>
  <r>
    <x v="45"/>
    <d v="1899-12-30T11:45:25"/>
    <n v="11"/>
    <x v="0"/>
    <n v="28.9"/>
    <x v="2"/>
    <s v="Morning"/>
    <s v="Mon"/>
    <s v="Apr"/>
    <n v="1"/>
    <n v="4"/>
  </r>
  <r>
    <x v="45"/>
    <d v="1899-12-30T17:01:46"/>
    <n v="17"/>
    <x v="0"/>
    <n v="28.9"/>
    <x v="2"/>
    <s v="Night"/>
    <s v="Mon"/>
    <s v="Apr"/>
    <n v="1"/>
    <n v="4"/>
  </r>
  <r>
    <x v="45"/>
    <d v="1899-12-30T17:02:50"/>
    <n v="17"/>
    <x v="0"/>
    <n v="33.799999999999997"/>
    <x v="3"/>
    <s v="Night"/>
    <s v="Mon"/>
    <s v="Apr"/>
    <n v="1"/>
    <n v="4"/>
  </r>
  <r>
    <x v="45"/>
    <d v="1899-12-30T19:33:03"/>
    <n v="19"/>
    <x v="0"/>
    <n v="33.799999999999997"/>
    <x v="3"/>
    <s v="Night"/>
    <s v="Mon"/>
    <s v="Apr"/>
    <n v="1"/>
    <n v="4"/>
  </r>
  <r>
    <x v="46"/>
    <d v="1899-12-30T10:46:26"/>
    <n v="10"/>
    <x v="0"/>
    <n v="33.799999999999997"/>
    <x v="3"/>
    <s v="Morning"/>
    <s v="Tue"/>
    <s v="Apr"/>
    <n v="2"/>
    <n v="4"/>
  </r>
  <r>
    <x v="46"/>
    <d v="1899-12-30T12:40:48"/>
    <n v="12"/>
    <x v="0"/>
    <n v="38.700000000000003"/>
    <x v="4"/>
    <s v="Afternoon"/>
    <s v="Tue"/>
    <s v="Apr"/>
    <n v="2"/>
    <n v="4"/>
  </r>
  <r>
    <x v="46"/>
    <d v="1899-12-30T12:52:08"/>
    <n v="12"/>
    <x v="0"/>
    <n v="28.9"/>
    <x v="5"/>
    <s v="Afternoon"/>
    <s v="Tue"/>
    <s v="Apr"/>
    <n v="2"/>
    <n v="4"/>
  </r>
  <r>
    <x v="46"/>
    <d v="1899-12-30T15:03:17"/>
    <n v="15"/>
    <x v="0"/>
    <n v="28.9"/>
    <x v="2"/>
    <s v="Afternoon"/>
    <s v="Tue"/>
    <s v="Apr"/>
    <n v="2"/>
    <n v="4"/>
  </r>
  <r>
    <x v="46"/>
    <d v="1899-12-30T17:42:04"/>
    <n v="17"/>
    <x v="0"/>
    <n v="33.799999999999997"/>
    <x v="3"/>
    <s v="Night"/>
    <s v="Tue"/>
    <s v="Apr"/>
    <n v="2"/>
    <n v="4"/>
  </r>
  <r>
    <x v="46"/>
    <d v="1899-12-30T17:43:23"/>
    <n v="17"/>
    <x v="0"/>
    <n v="38.700000000000003"/>
    <x v="7"/>
    <s v="Night"/>
    <s v="Tue"/>
    <s v="Apr"/>
    <n v="2"/>
    <n v="4"/>
  </r>
  <r>
    <x v="46"/>
    <d v="1899-12-30T18:09:05"/>
    <n v="18"/>
    <x v="0"/>
    <n v="38.700000000000003"/>
    <x v="4"/>
    <s v="Night"/>
    <s v="Tue"/>
    <s v="Apr"/>
    <n v="2"/>
    <n v="4"/>
  </r>
  <r>
    <x v="47"/>
    <d v="1899-12-30T13:33:00"/>
    <n v="13"/>
    <x v="0"/>
    <n v="28.9"/>
    <x v="2"/>
    <s v="Afternoon"/>
    <s v="Wed"/>
    <s v="Apr"/>
    <n v="3"/>
    <n v="4"/>
  </r>
  <r>
    <x v="47"/>
    <d v="1899-12-30T13:44:00"/>
    <n v="13"/>
    <x v="0"/>
    <n v="24"/>
    <x v="6"/>
    <s v="Afternoon"/>
    <s v="Wed"/>
    <s v="Apr"/>
    <n v="3"/>
    <n v="4"/>
  </r>
  <r>
    <x v="47"/>
    <d v="1899-12-30T17:01:35"/>
    <n v="17"/>
    <x v="0"/>
    <n v="38.700000000000003"/>
    <x v="7"/>
    <s v="Night"/>
    <s v="Wed"/>
    <s v="Apr"/>
    <n v="3"/>
    <n v="4"/>
  </r>
  <r>
    <x v="47"/>
    <d v="1899-12-30T17:02:41"/>
    <n v="17"/>
    <x v="0"/>
    <n v="38.700000000000003"/>
    <x v="7"/>
    <s v="Night"/>
    <s v="Wed"/>
    <s v="Apr"/>
    <n v="3"/>
    <n v="4"/>
  </r>
  <r>
    <x v="47"/>
    <d v="1899-12-30T18:14:03"/>
    <n v="18"/>
    <x v="0"/>
    <n v="28.9"/>
    <x v="5"/>
    <s v="Night"/>
    <s v="Wed"/>
    <s v="Apr"/>
    <n v="3"/>
    <n v="4"/>
  </r>
  <r>
    <x v="48"/>
    <d v="1899-12-30T11:19:02"/>
    <n v="11"/>
    <x v="0"/>
    <n v="28.9"/>
    <x v="2"/>
    <s v="Morning"/>
    <s v="Thu"/>
    <s v="Apr"/>
    <n v="4"/>
    <n v="4"/>
  </r>
  <r>
    <x v="48"/>
    <d v="1899-12-30T11:20:06"/>
    <n v="11"/>
    <x v="0"/>
    <n v="28.9"/>
    <x v="2"/>
    <s v="Morning"/>
    <s v="Thu"/>
    <s v="Apr"/>
    <n v="4"/>
    <n v="4"/>
  </r>
  <r>
    <x v="48"/>
    <d v="1899-12-30T13:49:13"/>
    <n v="13"/>
    <x v="0"/>
    <n v="33.799999999999997"/>
    <x v="3"/>
    <s v="Afternoon"/>
    <s v="Thu"/>
    <s v="Apr"/>
    <n v="4"/>
    <n v="4"/>
  </r>
  <r>
    <x v="48"/>
    <d v="1899-12-30T13:50:17"/>
    <n v="13"/>
    <x v="0"/>
    <n v="28.9"/>
    <x v="5"/>
    <s v="Afternoon"/>
    <s v="Thu"/>
    <s v="Apr"/>
    <n v="4"/>
    <n v="4"/>
  </r>
  <r>
    <x v="48"/>
    <d v="1899-12-30T14:34:20"/>
    <n v="14"/>
    <x v="0"/>
    <n v="38.700000000000003"/>
    <x v="7"/>
    <s v="Afternoon"/>
    <s v="Thu"/>
    <s v="Apr"/>
    <n v="4"/>
    <n v="4"/>
  </r>
  <r>
    <x v="48"/>
    <d v="1899-12-30T14:35:49"/>
    <n v="14"/>
    <x v="0"/>
    <n v="38.700000000000003"/>
    <x v="0"/>
    <s v="Afternoon"/>
    <s v="Thu"/>
    <s v="Apr"/>
    <n v="4"/>
    <n v="4"/>
  </r>
  <r>
    <x v="48"/>
    <d v="1899-12-30T17:44:16"/>
    <n v="17"/>
    <x v="0"/>
    <n v="38.700000000000003"/>
    <x v="0"/>
    <s v="Night"/>
    <s v="Thu"/>
    <s v="Apr"/>
    <n v="4"/>
    <n v="4"/>
  </r>
  <r>
    <x v="48"/>
    <d v="1899-12-30T18:21:06"/>
    <n v="18"/>
    <x v="0"/>
    <n v="38.700000000000003"/>
    <x v="7"/>
    <s v="Night"/>
    <s v="Thu"/>
    <s v="Apr"/>
    <n v="4"/>
    <n v="4"/>
  </r>
  <r>
    <x v="48"/>
    <d v="1899-12-30T19:39:51"/>
    <n v="19"/>
    <x v="0"/>
    <n v="38.700000000000003"/>
    <x v="1"/>
    <s v="Night"/>
    <s v="Thu"/>
    <s v="Apr"/>
    <n v="4"/>
    <n v="4"/>
  </r>
  <r>
    <x v="48"/>
    <d v="1899-12-30T19:40:49"/>
    <n v="19"/>
    <x v="0"/>
    <n v="38.700000000000003"/>
    <x v="1"/>
    <s v="Night"/>
    <s v="Thu"/>
    <s v="Apr"/>
    <n v="4"/>
    <n v="4"/>
  </r>
  <r>
    <x v="49"/>
    <d v="1899-12-30T10:10:36"/>
    <n v="10"/>
    <x v="0"/>
    <n v="38.700000000000003"/>
    <x v="0"/>
    <s v="Morning"/>
    <s v="Fri"/>
    <s v="Apr"/>
    <n v="5"/>
    <n v="4"/>
  </r>
  <r>
    <x v="49"/>
    <d v="1899-12-30T13:11:48"/>
    <n v="13"/>
    <x v="0"/>
    <n v="33.799999999999997"/>
    <x v="3"/>
    <s v="Afternoon"/>
    <s v="Fri"/>
    <s v="Apr"/>
    <n v="5"/>
    <n v="4"/>
  </r>
  <r>
    <x v="49"/>
    <d v="1899-12-30T13:13:21"/>
    <n v="13"/>
    <x v="0"/>
    <n v="38.700000000000003"/>
    <x v="7"/>
    <s v="Afternoon"/>
    <s v="Fri"/>
    <s v="Apr"/>
    <n v="5"/>
    <n v="4"/>
  </r>
  <r>
    <x v="49"/>
    <d v="1899-12-30T13:58:54"/>
    <n v="13"/>
    <x v="0"/>
    <n v="38.700000000000003"/>
    <x v="1"/>
    <s v="Afternoon"/>
    <s v="Fri"/>
    <s v="Apr"/>
    <n v="5"/>
    <n v="4"/>
  </r>
  <r>
    <x v="49"/>
    <d v="1899-12-30T13:59:50"/>
    <n v="13"/>
    <x v="0"/>
    <n v="38.700000000000003"/>
    <x v="7"/>
    <s v="Afternoon"/>
    <s v="Fri"/>
    <s v="Apr"/>
    <n v="5"/>
    <n v="4"/>
  </r>
  <r>
    <x v="49"/>
    <d v="1899-12-30T18:23:19"/>
    <n v="18"/>
    <x v="0"/>
    <n v="38.700000000000003"/>
    <x v="4"/>
    <s v="Night"/>
    <s v="Fri"/>
    <s v="Apr"/>
    <n v="5"/>
    <n v="4"/>
  </r>
  <r>
    <x v="49"/>
    <d v="1899-12-30T18:25:33"/>
    <n v="18"/>
    <x v="0"/>
    <n v="33.799999999999997"/>
    <x v="3"/>
    <s v="Night"/>
    <s v="Fri"/>
    <s v="Apr"/>
    <n v="5"/>
    <n v="4"/>
  </r>
  <r>
    <x v="50"/>
    <d v="1899-12-30T12:08:36"/>
    <n v="12"/>
    <x v="0"/>
    <n v="33.799999999999997"/>
    <x v="3"/>
    <s v="Afternoon"/>
    <s v="Sat"/>
    <s v="Apr"/>
    <n v="6"/>
    <n v="4"/>
  </r>
  <r>
    <x v="50"/>
    <d v="1899-12-30T12:09:43"/>
    <n v="12"/>
    <x v="0"/>
    <n v="33.799999999999997"/>
    <x v="3"/>
    <s v="Afternoon"/>
    <s v="Sat"/>
    <s v="Apr"/>
    <n v="6"/>
    <n v="4"/>
  </r>
  <r>
    <x v="50"/>
    <d v="1899-12-30T13:08:37"/>
    <n v="13"/>
    <x v="0"/>
    <n v="28.9"/>
    <x v="2"/>
    <s v="Afternoon"/>
    <s v="Sat"/>
    <s v="Apr"/>
    <n v="6"/>
    <n v="4"/>
  </r>
  <r>
    <x v="50"/>
    <d v="1899-12-30T13:09:48"/>
    <n v="13"/>
    <x v="0"/>
    <n v="33.799999999999997"/>
    <x v="3"/>
    <s v="Afternoon"/>
    <s v="Sat"/>
    <s v="Apr"/>
    <n v="6"/>
    <n v="4"/>
  </r>
  <r>
    <x v="50"/>
    <d v="1899-12-30T13:10:55"/>
    <n v="13"/>
    <x v="0"/>
    <n v="38.700000000000003"/>
    <x v="1"/>
    <s v="Afternoon"/>
    <s v="Sat"/>
    <s v="Apr"/>
    <n v="6"/>
    <n v="4"/>
  </r>
  <r>
    <x v="50"/>
    <d v="1899-12-30T14:44:18"/>
    <n v="14"/>
    <x v="0"/>
    <n v="38.700000000000003"/>
    <x v="7"/>
    <s v="Afternoon"/>
    <s v="Sat"/>
    <s v="Apr"/>
    <n v="6"/>
    <n v="4"/>
  </r>
  <r>
    <x v="50"/>
    <d v="1899-12-30T15:11:00"/>
    <n v="15"/>
    <x v="0"/>
    <n v="33.799999999999997"/>
    <x v="3"/>
    <s v="Afternoon"/>
    <s v="Sat"/>
    <s v="Apr"/>
    <n v="6"/>
    <n v="4"/>
  </r>
  <r>
    <x v="50"/>
    <d v="1899-12-30T15:22:41"/>
    <n v="15"/>
    <x v="0"/>
    <n v="32.82"/>
    <x v="3"/>
    <s v="Afternoon"/>
    <s v="Sat"/>
    <s v="Apr"/>
    <n v="6"/>
    <n v="4"/>
  </r>
  <r>
    <x v="50"/>
    <d v="1899-12-30T15:49:25"/>
    <n v="15"/>
    <x v="0"/>
    <n v="32.82"/>
    <x v="3"/>
    <s v="Afternoon"/>
    <s v="Sat"/>
    <s v="Apr"/>
    <n v="6"/>
    <n v="4"/>
  </r>
  <r>
    <x v="50"/>
    <d v="1899-12-30T18:27:41"/>
    <n v="18"/>
    <x v="0"/>
    <n v="37.72"/>
    <x v="7"/>
    <s v="Night"/>
    <s v="Sat"/>
    <s v="Apr"/>
    <n v="6"/>
    <n v="4"/>
  </r>
  <r>
    <x v="50"/>
    <d v="1899-12-30T18:28:47"/>
    <n v="18"/>
    <x v="0"/>
    <n v="37.72"/>
    <x v="7"/>
    <s v="Night"/>
    <s v="Sat"/>
    <s v="Apr"/>
    <n v="6"/>
    <n v="4"/>
  </r>
  <r>
    <x v="50"/>
    <d v="1899-12-30T19:30:55"/>
    <n v="19"/>
    <x v="0"/>
    <n v="37.72"/>
    <x v="0"/>
    <s v="Night"/>
    <s v="Sat"/>
    <s v="Apr"/>
    <n v="6"/>
    <n v="4"/>
  </r>
  <r>
    <x v="51"/>
    <d v="1899-12-30T11:16:46"/>
    <n v="11"/>
    <x v="0"/>
    <n v="37.72"/>
    <x v="0"/>
    <s v="Morning"/>
    <s v="Sun"/>
    <s v="Apr"/>
    <n v="7"/>
    <n v="4"/>
  </r>
  <r>
    <x v="51"/>
    <d v="1899-12-30T14:15:38"/>
    <n v="14"/>
    <x v="0"/>
    <n v="27.92"/>
    <x v="2"/>
    <s v="Afternoon"/>
    <s v="Sun"/>
    <s v="Apr"/>
    <n v="7"/>
    <n v="4"/>
  </r>
  <r>
    <x v="52"/>
    <d v="1899-12-30T11:09:16"/>
    <n v="11"/>
    <x v="0"/>
    <n v="27.92"/>
    <x v="2"/>
    <s v="Morning"/>
    <s v="Mon"/>
    <s v="Apr"/>
    <n v="1"/>
    <n v="4"/>
  </r>
  <r>
    <x v="52"/>
    <d v="1899-12-30T11:29:27"/>
    <n v="11"/>
    <x v="0"/>
    <n v="32.82"/>
    <x v="3"/>
    <s v="Morning"/>
    <s v="Mon"/>
    <s v="Apr"/>
    <n v="1"/>
    <n v="4"/>
  </r>
  <r>
    <x v="52"/>
    <d v="1899-12-30T19:39:05"/>
    <n v="19"/>
    <x v="0"/>
    <n v="37.72"/>
    <x v="0"/>
    <s v="Night"/>
    <s v="Mon"/>
    <s v="Apr"/>
    <n v="1"/>
    <n v="4"/>
  </r>
  <r>
    <x v="53"/>
    <d v="1899-12-30T14:22:36"/>
    <n v="14"/>
    <x v="0"/>
    <n v="37.72"/>
    <x v="7"/>
    <s v="Afternoon"/>
    <s v="Tue"/>
    <s v="Apr"/>
    <n v="2"/>
    <n v="4"/>
  </r>
  <r>
    <x v="53"/>
    <d v="1899-12-30T14:23:53"/>
    <n v="14"/>
    <x v="0"/>
    <n v="32.82"/>
    <x v="3"/>
    <s v="Afternoon"/>
    <s v="Tue"/>
    <s v="Apr"/>
    <n v="2"/>
    <n v="4"/>
  </r>
  <r>
    <x v="53"/>
    <d v="1899-12-30T14:24:58"/>
    <n v="14"/>
    <x v="0"/>
    <n v="37.72"/>
    <x v="7"/>
    <s v="Afternoon"/>
    <s v="Tue"/>
    <s v="Apr"/>
    <n v="2"/>
    <n v="4"/>
  </r>
  <r>
    <x v="53"/>
    <d v="1899-12-30T19:42:28"/>
    <n v="19"/>
    <x v="0"/>
    <n v="32.82"/>
    <x v="3"/>
    <s v="Night"/>
    <s v="Tue"/>
    <s v="Apr"/>
    <n v="2"/>
    <n v="4"/>
  </r>
  <r>
    <x v="53"/>
    <d v="1899-12-30T19:43:26"/>
    <n v="19"/>
    <x v="0"/>
    <n v="32.82"/>
    <x v="3"/>
    <s v="Night"/>
    <s v="Tue"/>
    <s v="Apr"/>
    <n v="2"/>
    <n v="4"/>
  </r>
  <r>
    <x v="54"/>
    <d v="1899-12-30T10:19:38"/>
    <n v="10"/>
    <x v="0"/>
    <n v="37.72"/>
    <x v="0"/>
    <s v="Morning"/>
    <s v="Wed"/>
    <s v="Apr"/>
    <n v="3"/>
    <n v="4"/>
  </r>
  <r>
    <x v="54"/>
    <d v="1899-12-30T10:21:27"/>
    <n v="10"/>
    <x v="0"/>
    <n v="32.82"/>
    <x v="3"/>
    <s v="Morning"/>
    <s v="Wed"/>
    <s v="Apr"/>
    <n v="3"/>
    <n v="4"/>
  </r>
  <r>
    <x v="54"/>
    <d v="1899-12-30T11:23:46"/>
    <n v="11"/>
    <x v="0"/>
    <n v="32.82"/>
    <x v="3"/>
    <s v="Morning"/>
    <s v="Wed"/>
    <s v="Apr"/>
    <n v="3"/>
    <n v="4"/>
  </r>
  <r>
    <x v="54"/>
    <d v="1899-12-30T11:33:26"/>
    <n v="11"/>
    <x v="0"/>
    <n v="32.82"/>
    <x v="3"/>
    <s v="Morning"/>
    <s v="Wed"/>
    <s v="Apr"/>
    <n v="3"/>
    <n v="4"/>
  </r>
  <r>
    <x v="54"/>
    <d v="1899-12-30T12:39:09"/>
    <n v="12"/>
    <x v="0"/>
    <n v="32.82"/>
    <x v="3"/>
    <s v="Afternoon"/>
    <s v="Wed"/>
    <s v="Apr"/>
    <n v="3"/>
    <n v="4"/>
  </r>
  <r>
    <x v="54"/>
    <d v="1899-12-30T16:39:07"/>
    <n v="16"/>
    <x v="0"/>
    <n v="32.82"/>
    <x v="3"/>
    <s v="Afternoon"/>
    <s v="Wed"/>
    <s v="Apr"/>
    <n v="3"/>
    <n v="4"/>
  </r>
  <r>
    <x v="54"/>
    <d v="1899-12-30T19:39:50"/>
    <n v="19"/>
    <x v="0"/>
    <n v="32.82"/>
    <x v="3"/>
    <s v="Night"/>
    <s v="Wed"/>
    <s v="Apr"/>
    <n v="3"/>
    <n v="4"/>
  </r>
  <r>
    <x v="54"/>
    <d v="1899-12-30T19:40:54"/>
    <n v="19"/>
    <x v="0"/>
    <n v="37.72"/>
    <x v="7"/>
    <s v="Night"/>
    <s v="Wed"/>
    <s v="Apr"/>
    <n v="3"/>
    <n v="4"/>
  </r>
  <r>
    <x v="55"/>
    <d v="1899-12-30T10:46:08"/>
    <n v="10"/>
    <x v="0"/>
    <n v="27.92"/>
    <x v="2"/>
    <s v="Morning"/>
    <s v="Thu"/>
    <s v="Apr"/>
    <n v="4"/>
    <n v="4"/>
  </r>
  <r>
    <x v="55"/>
    <d v="1899-12-30T15:18:27"/>
    <n v="15"/>
    <x v="0"/>
    <n v="37.72"/>
    <x v="0"/>
    <s v="Afternoon"/>
    <s v="Thu"/>
    <s v="Apr"/>
    <n v="4"/>
    <n v="4"/>
  </r>
  <r>
    <x v="55"/>
    <d v="1899-12-30T17:09:44"/>
    <n v="17"/>
    <x v="0"/>
    <n v="27.92"/>
    <x v="2"/>
    <s v="Night"/>
    <s v="Thu"/>
    <s v="Apr"/>
    <n v="4"/>
    <n v="4"/>
  </r>
  <r>
    <x v="55"/>
    <d v="1899-12-30T17:10:49"/>
    <n v="17"/>
    <x v="0"/>
    <n v="27.92"/>
    <x v="2"/>
    <s v="Night"/>
    <s v="Thu"/>
    <s v="Apr"/>
    <n v="4"/>
    <n v="4"/>
  </r>
  <r>
    <x v="56"/>
    <d v="1899-12-30T10:12:51"/>
    <n v="10"/>
    <x v="0"/>
    <n v="37.72"/>
    <x v="0"/>
    <s v="Morning"/>
    <s v="Fri"/>
    <s v="Apr"/>
    <n v="5"/>
    <n v="4"/>
  </r>
  <r>
    <x v="56"/>
    <d v="1899-12-30T12:01:31"/>
    <n v="12"/>
    <x v="0"/>
    <n v="37.72"/>
    <x v="0"/>
    <s v="Afternoon"/>
    <s v="Fri"/>
    <s v="Apr"/>
    <n v="5"/>
    <n v="4"/>
  </r>
  <r>
    <x v="56"/>
    <d v="1899-12-30T13:31:28"/>
    <n v="13"/>
    <x v="0"/>
    <n v="37.72"/>
    <x v="7"/>
    <s v="Afternoon"/>
    <s v="Fri"/>
    <s v="Apr"/>
    <n v="5"/>
    <n v="4"/>
  </r>
  <r>
    <x v="56"/>
    <d v="1899-12-30T15:32:35"/>
    <n v="15"/>
    <x v="0"/>
    <n v="27.92"/>
    <x v="2"/>
    <s v="Afternoon"/>
    <s v="Fri"/>
    <s v="Apr"/>
    <n v="5"/>
    <n v="4"/>
  </r>
  <r>
    <x v="56"/>
    <d v="1899-12-30T15:33:33"/>
    <n v="15"/>
    <x v="0"/>
    <n v="27.92"/>
    <x v="2"/>
    <s v="Afternoon"/>
    <s v="Fri"/>
    <s v="Apr"/>
    <n v="5"/>
    <n v="4"/>
  </r>
  <r>
    <x v="56"/>
    <d v="1899-12-30T16:23:27"/>
    <n v="16"/>
    <x v="0"/>
    <n v="27.92"/>
    <x v="5"/>
    <s v="Afternoon"/>
    <s v="Fri"/>
    <s v="Apr"/>
    <n v="5"/>
    <n v="4"/>
  </r>
  <r>
    <x v="56"/>
    <d v="1899-12-30T16:24:34"/>
    <n v="16"/>
    <x v="0"/>
    <n v="27.92"/>
    <x v="2"/>
    <s v="Afternoon"/>
    <s v="Fri"/>
    <s v="Apr"/>
    <n v="5"/>
    <n v="4"/>
  </r>
  <r>
    <x v="56"/>
    <d v="1899-12-30T19:32:07"/>
    <n v="19"/>
    <x v="0"/>
    <n v="37.72"/>
    <x v="1"/>
    <s v="Night"/>
    <s v="Fri"/>
    <s v="Apr"/>
    <n v="5"/>
    <n v="4"/>
  </r>
  <r>
    <x v="56"/>
    <d v="1899-12-30T19:33:30"/>
    <n v="19"/>
    <x v="0"/>
    <n v="37.72"/>
    <x v="4"/>
    <s v="Night"/>
    <s v="Fri"/>
    <s v="Apr"/>
    <n v="5"/>
    <n v="4"/>
  </r>
  <r>
    <x v="57"/>
    <d v="1899-12-30T15:27:01"/>
    <n v="15"/>
    <x v="0"/>
    <n v="37.72"/>
    <x v="7"/>
    <s v="Afternoon"/>
    <s v="Sat"/>
    <s v="Apr"/>
    <n v="6"/>
    <n v="4"/>
  </r>
  <r>
    <x v="58"/>
    <d v="1899-12-30T10:32:52"/>
    <n v="10"/>
    <x v="0"/>
    <n v="37.72"/>
    <x v="0"/>
    <s v="Morning"/>
    <s v="Sun"/>
    <s v="Apr"/>
    <n v="7"/>
    <n v="4"/>
  </r>
  <r>
    <x v="58"/>
    <d v="1899-12-30T12:30:10"/>
    <n v="12"/>
    <x v="0"/>
    <n v="37.72"/>
    <x v="7"/>
    <s v="Afternoon"/>
    <s v="Sun"/>
    <s v="Apr"/>
    <n v="7"/>
    <n v="4"/>
  </r>
  <r>
    <x v="58"/>
    <d v="1899-12-30T18:27:08"/>
    <n v="18"/>
    <x v="0"/>
    <n v="27.92"/>
    <x v="2"/>
    <s v="Night"/>
    <s v="Sun"/>
    <s v="Apr"/>
    <n v="7"/>
    <n v="4"/>
  </r>
  <r>
    <x v="58"/>
    <d v="1899-12-30T18:28:11"/>
    <n v="18"/>
    <x v="0"/>
    <n v="27.92"/>
    <x v="2"/>
    <s v="Night"/>
    <s v="Sun"/>
    <s v="Apr"/>
    <n v="7"/>
    <n v="4"/>
  </r>
  <r>
    <x v="58"/>
    <d v="1899-12-30T18:29:02"/>
    <n v="18"/>
    <x v="0"/>
    <n v="37.72"/>
    <x v="0"/>
    <s v="Night"/>
    <s v="Sun"/>
    <s v="Apr"/>
    <n v="7"/>
    <n v="4"/>
  </r>
  <r>
    <x v="59"/>
    <d v="1899-12-30T11:26:32"/>
    <n v="11"/>
    <x v="0"/>
    <n v="27.92"/>
    <x v="5"/>
    <s v="Morning"/>
    <s v="Mon"/>
    <s v="Apr"/>
    <n v="1"/>
    <n v="4"/>
  </r>
  <r>
    <x v="59"/>
    <d v="1899-12-30T13:27:57"/>
    <n v="13"/>
    <x v="0"/>
    <n v="27.92"/>
    <x v="2"/>
    <s v="Afternoon"/>
    <s v="Mon"/>
    <s v="Apr"/>
    <n v="1"/>
    <n v="4"/>
  </r>
  <r>
    <x v="59"/>
    <d v="1899-12-30T13:28:54"/>
    <n v="13"/>
    <x v="0"/>
    <n v="27.92"/>
    <x v="5"/>
    <s v="Afternoon"/>
    <s v="Mon"/>
    <s v="Apr"/>
    <n v="1"/>
    <n v="4"/>
  </r>
  <r>
    <x v="59"/>
    <d v="1899-12-30T13:53:36"/>
    <n v="13"/>
    <x v="0"/>
    <n v="27.92"/>
    <x v="5"/>
    <s v="Afternoon"/>
    <s v="Mon"/>
    <s v="Apr"/>
    <n v="1"/>
    <n v="4"/>
  </r>
  <r>
    <x v="59"/>
    <d v="1899-12-30T13:54:24"/>
    <n v="13"/>
    <x v="0"/>
    <n v="32.82"/>
    <x v="3"/>
    <s v="Afternoon"/>
    <s v="Mon"/>
    <s v="Apr"/>
    <n v="1"/>
    <n v="4"/>
  </r>
  <r>
    <x v="59"/>
    <d v="1899-12-30T18:37:48"/>
    <n v="18"/>
    <x v="0"/>
    <n v="37.72"/>
    <x v="7"/>
    <s v="Night"/>
    <s v="Mon"/>
    <s v="Apr"/>
    <n v="1"/>
    <n v="4"/>
  </r>
  <r>
    <x v="59"/>
    <d v="1899-12-30T19:12:33"/>
    <n v="19"/>
    <x v="0"/>
    <n v="37.72"/>
    <x v="7"/>
    <s v="Night"/>
    <s v="Mon"/>
    <s v="Apr"/>
    <n v="1"/>
    <n v="4"/>
  </r>
  <r>
    <x v="59"/>
    <d v="1899-12-30T19:13:38"/>
    <n v="19"/>
    <x v="0"/>
    <n v="37.72"/>
    <x v="7"/>
    <s v="Night"/>
    <s v="Mon"/>
    <s v="Apr"/>
    <n v="1"/>
    <n v="4"/>
  </r>
  <r>
    <x v="60"/>
    <d v="1899-12-30T10:16:41"/>
    <n v="10"/>
    <x v="0"/>
    <n v="37.72"/>
    <x v="0"/>
    <s v="Morning"/>
    <s v="Tue"/>
    <s v="Apr"/>
    <n v="2"/>
    <n v="4"/>
  </r>
  <r>
    <x v="60"/>
    <d v="1899-12-30T10:34:52"/>
    <n v="10"/>
    <x v="0"/>
    <n v="32.82"/>
    <x v="3"/>
    <s v="Morning"/>
    <s v="Tue"/>
    <s v="Apr"/>
    <n v="2"/>
    <n v="4"/>
  </r>
  <r>
    <x v="60"/>
    <d v="1899-12-30T10:35:48"/>
    <n v="10"/>
    <x v="0"/>
    <n v="32.82"/>
    <x v="3"/>
    <s v="Morning"/>
    <s v="Tue"/>
    <s v="Apr"/>
    <n v="2"/>
    <n v="4"/>
  </r>
  <r>
    <x v="60"/>
    <d v="1899-12-30T13:41:52"/>
    <n v="13"/>
    <x v="0"/>
    <n v="27.92"/>
    <x v="2"/>
    <s v="Afternoon"/>
    <s v="Tue"/>
    <s v="Apr"/>
    <n v="2"/>
    <n v="4"/>
  </r>
  <r>
    <x v="60"/>
    <d v="1899-12-30T13:43:00"/>
    <n v="13"/>
    <x v="0"/>
    <n v="32.82"/>
    <x v="3"/>
    <s v="Afternoon"/>
    <s v="Tue"/>
    <s v="Apr"/>
    <n v="2"/>
    <n v="4"/>
  </r>
  <r>
    <x v="60"/>
    <d v="1899-12-30T19:19:18"/>
    <n v="19"/>
    <x v="0"/>
    <n v="37.72"/>
    <x v="7"/>
    <s v="Night"/>
    <s v="Tue"/>
    <s v="Apr"/>
    <n v="2"/>
    <n v="4"/>
  </r>
  <r>
    <x v="60"/>
    <d v="1899-12-30T19:30:04"/>
    <n v="19"/>
    <x v="0"/>
    <n v="32.82"/>
    <x v="3"/>
    <s v="Night"/>
    <s v="Tue"/>
    <s v="Apr"/>
    <n v="2"/>
    <n v="4"/>
  </r>
  <r>
    <x v="60"/>
    <d v="1899-12-30T19:31:21"/>
    <n v="19"/>
    <x v="0"/>
    <n v="37.72"/>
    <x v="0"/>
    <s v="Night"/>
    <s v="Tue"/>
    <s v="Apr"/>
    <n v="2"/>
    <n v="4"/>
  </r>
  <r>
    <x v="61"/>
    <d v="1899-12-30T10:33:56"/>
    <n v="10"/>
    <x v="0"/>
    <n v="27.92"/>
    <x v="2"/>
    <s v="Morning"/>
    <s v="Thu"/>
    <s v="May"/>
    <n v="4"/>
    <n v="5"/>
  </r>
  <r>
    <x v="61"/>
    <d v="1899-12-30T13:49:40"/>
    <n v="13"/>
    <x v="0"/>
    <n v="32.82"/>
    <x v="3"/>
    <s v="Afternoon"/>
    <s v="Thu"/>
    <s v="May"/>
    <n v="4"/>
    <n v="5"/>
  </r>
  <r>
    <x v="61"/>
    <d v="1899-12-30T18:36:22"/>
    <n v="18"/>
    <x v="0"/>
    <n v="37.72"/>
    <x v="7"/>
    <s v="Night"/>
    <s v="Thu"/>
    <s v="May"/>
    <n v="4"/>
    <n v="5"/>
  </r>
  <r>
    <x v="61"/>
    <d v="1899-12-30T18:41:11"/>
    <n v="18"/>
    <x v="0"/>
    <n v="32.82"/>
    <x v="3"/>
    <s v="Night"/>
    <s v="Thu"/>
    <s v="May"/>
    <n v="4"/>
    <n v="5"/>
  </r>
  <r>
    <x v="61"/>
    <d v="1899-12-30T19:18:33"/>
    <n v="19"/>
    <x v="0"/>
    <n v="37.72"/>
    <x v="0"/>
    <s v="Night"/>
    <s v="Thu"/>
    <s v="May"/>
    <n v="4"/>
    <n v="5"/>
  </r>
  <r>
    <x v="61"/>
    <d v="1899-12-30T19:19:56"/>
    <n v="19"/>
    <x v="0"/>
    <n v="37.72"/>
    <x v="7"/>
    <s v="Night"/>
    <s v="Thu"/>
    <s v="May"/>
    <n v="4"/>
    <n v="5"/>
  </r>
  <r>
    <x v="62"/>
    <d v="1899-12-30T14:30:01"/>
    <n v="14"/>
    <x v="0"/>
    <n v="37.72"/>
    <x v="0"/>
    <s v="Afternoon"/>
    <s v="Fri"/>
    <s v="May"/>
    <n v="5"/>
    <n v="5"/>
  </r>
  <r>
    <x v="62"/>
    <d v="1899-12-30T17:03:25"/>
    <n v="17"/>
    <x v="0"/>
    <n v="37.72"/>
    <x v="0"/>
    <s v="Night"/>
    <s v="Fri"/>
    <s v="May"/>
    <n v="5"/>
    <n v="5"/>
  </r>
  <r>
    <x v="63"/>
    <d v="1899-12-30T10:05:18"/>
    <n v="10"/>
    <x v="0"/>
    <n v="27.92"/>
    <x v="2"/>
    <s v="Morning"/>
    <s v="Mon"/>
    <s v="May"/>
    <n v="1"/>
    <n v="5"/>
  </r>
  <r>
    <x v="63"/>
    <d v="1899-12-30T10:06:52"/>
    <n v="10"/>
    <x v="0"/>
    <n v="37.72"/>
    <x v="7"/>
    <s v="Morning"/>
    <s v="Mon"/>
    <s v="May"/>
    <n v="1"/>
    <n v="5"/>
  </r>
  <r>
    <x v="63"/>
    <d v="1899-12-30T10:08:06"/>
    <n v="10"/>
    <x v="0"/>
    <n v="32.82"/>
    <x v="3"/>
    <s v="Morning"/>
    <s v="Mon"/>
    <s v="May"/>
    <n v="1"/>
    <n v="5"/>
  </r>
  <r>
    <x v="63"/>
    <d v="1899-12-30T10:09:08"/>
    <n v="10"/>
    <x v="0"/>
    <n v="27.92"/>
    <x v="2"/>
    <s v="Morning"/>
    <s v="Mon"/>
    <s v="May"/>
    <n v="1"/>
    <n v="5"/>
  </r>
  <r>
    <x v="63"/>
    <d v="1899-12-30T10:39:13"/>
    <n v="10"/>
    <x v="0"/>
    <n v="27.92"/>
    <x v="5"/>
    <s v="Morning"/>
    <s v="Mon"/>
    <s v="May"/>
    <n v="1"/>
    <n v="5"/>
  </r>
  <r>
    <x v="63"/>
    <d v="1899-12-30T13:18:11"/>
    <n v="13"/>
    <x v="0"/>
    <n v="27.92"/>
    <x v="5"/>
    <s v="Afternoon"/>
    <s v="Mon"/>
    <s v="May"/>
    <n v="1"/>
    <n v="5"/>
  </r>
  <r>
    <x v="63"/>
    <d v="1899-12-30T13:19:01"/>
    <n v="13"/>
    <x v="0"/>
    <n v="27.92"/>
    <x v="2"/>
    <s v="Afternoon"/>
    <s v="Mon"/>
    <s v="May"/>
    <n v="1"/>
    <n v="5"/>
  </r>
  <r>
    <x v="63"/>
    <d v="1899-12-30T19:18:13"/>
    <n v="19"/>
    <x v="0"/>
    <n v="37.72"/>
    <x v="7"/>
    <s v="Night"/>
    <s v="Mon"/>
    <s v="May"/>
    <n v="1"/>
    <n v="5"/>
  </r>
  <r>
    <x v="63"/>
    <d v="1899-12-30T19:19:50"/>
    <n v="19"/>
    <x v="0"/>
    <n v="37.72"/>
    <x v="7"/>
    <s v="Night"/>
    <s v="Mon"/>
    <s v="May"/>
    <n v="1"/>
    <n v="5"/>
  </r>
  <r>
    <x v="64"/>
    <d v="1899-12-30T10:44:56"/>
    <n v="10"/>
    <x v="0"/>
    <n v="37.72"/>
    <x v="4"/>
    <s v="Morning"/>
    <s v="Tue"/>
    <s v="May"/>
    <n v="2"/>
    <n v="5"/>
  </r>
  <r>
    <x v="64"/>
    <d v="1899-12-30T11:21:58"/>
    <n v="11"/>
    <x v="0"/>
    <n v="27.92"/>
    <x v="5"/>
    <s v="Morning"/>
    <s v="Tue"/>
    <s v="May"/>
    <n v="2"/>
    <n v="5"/>
  </r>
  <r>
    <x v="64"/>
    <d v="1899-12-30T13:23:35"/>
    <n v="13"/>
    <x v="0"/>
    <n v="27.92"/>
    <x v="5"/>
    <s v="Afternoon"/>
    <s v="Tue"/>
    <s v="May"/>
    <n v="2"/>
    <n v="5"/>
  </r>
  <r>
    <x v="64"/>
    <d v="1899-12-30T16:42:08"/>
    <n v="16"/>
    <x v="0"/>
    <n v="37.72"/>
    <x v="4"/>
    <s v="Afternoon"/>
    <s v="Tue"/>
    <s v="May"/>
    <n v="2"/>
    <n v="5"/>
  </r>
  <r>
    <x v="64"/>
    <d v="1899-12-30T16:55:39"/>
    <n v="16"/>
    <x v="0"/>
    <n v="27.92"/>
    <x v="2"/>
    <s v="Afternoon"/>
    <s v="Tue"/>
    <s v="May"/>
    <n v="2"/>
    <n v="5"/>
  </r>
  <r>
    <x v="64"/>
    <d v="1899-12-30T17:37:46"/>
    <n v="17"/>
    <x v="0"/>
    <n v="37.72"/>
    <x v="7"/>
    <s v="Night"/>
    <s v="Tue"/>
    <s v="May"/>
    <n v="2"/>
    <n v="5"/>
  </r>
  <r>
    <x v="64"/>
    <d v="1899-12-30T17:38:48"/>
    <n v="17"/>
    <x v="0"/>
    <n v="37.72"/>
    <x v="0"/>
    <s v="Night"/>
    <s v="Tue"/>
    <s v="May"/>
    <n v="2"/>
    <n v="5"/>
  </r>
  <r>
    <x v="64"/>
    <d v="1899-12-30T19:12:13"/>
    <n v="19"/>
    <x v="0"/>
    <n v="37.72"/>
    <x v="7"/>
    <s v="Night"/>
    <s v="Tue"/>
    <s v="May"/>
    <n v="2"/>
    <n v="5"/>
  </r>
  <r>
    <x v="64"/>
    <d v="1899-12-30T19:13:12"/>
    <n v="19"/>
    <x v="0"/>
    <n v="37.72"/>
    <x v="7"/>
    <s v="Night"/>
    <s v="Tue"/>
    <s v="May"/>
    <n v="2"/>
    <n v="5"/>
  </r>
  <r>
    <x v="65"/>
    <d v="1899-12-30T10:07:29"/>
    <n v="10"/>
    <x v="0"/>
    <n v="37.72"/>
    <x v="0"/>
    <s v="Morning"/>
    <s v="Wed"/>
    <s v="May"/>
    <n v="3"/>
    <n v="5"/>
  </r>
  <r>
    <x v="66"/>
    <d v="1899-12-30T12:54:22"/>
    <n v="12"/>
    <x v="0"/>
    <n v="37.72"/>
    <x v="7"/>
    <s v="Afternoon"/>
    <s v="Thu"/>
    <s v="May"/>
    <n v="4"/>
    <n v="5"/>
  </r>
  <r>
    <x v="66"/>
    <d v="1899-12-30T13:03:59"/>
    <n v="13"/>
    <x v="0"/>
    <n v="27.92"/>
    <x v="2"/>
    <s v="Afternoon"/>
    <s v="Thu"/>
    <s v="May"/>
    <n v="4"/>
    <n v="5"/>
  </r>
  <r>
    <x v="66"/>
    <d v="1899-12-30T13:04:58"/>
    <n v="13"/>
    <x v="0"/>
    <n v="37.72"/>
    <x v="0"/>
    <s v="Afternoon"/>
    <s v="Thu"/>
    <s v="May"/>
    <n v="4"/>
    <n v="5"/>
  </r>
  <r>
    <x v="66"/>
    <d v="1899-12-30T13:06:11"/>
    <n v="13"/>
    <x v="0"/>
    <n v="37.72"/>
    <x v="0"/>
    <s v="Afternoon"/>
    <s v="Thu"/>
    <s v="May"/>
    <n v="4"/>
    <n v="5"/>
  </r>
  <r>
    <x v="66"/>
    <d v="1899-12-30T13:07:16"/>
    <n v="13"/>
    <x v="0"/>
    <n v="37.72"/>
    <x v="0"/>
    <s v="Afternoon"/>
    <s v="Thu"/>
    <s v="May"/>
    <n v="4"/>
    <n v="5"/>
  </r>
  <r>
    <x v="66"/>
    <d v="1899-12-30T16:55:15"/>
    <n v="16"/>
    <x v="0"/>
    <n v="27.92"/>
    <x v="2"/>
    <s v="Afternoon"/>
    <s v="Thu"/>
    <s v="May"/>
    <n v="4"/>
    <n v="5"/>
  </r>
  <r>
    <x v="66"/>
    <d v="1899-12-30T16:56:15"/>
    <n v="16"/>
    <x v="0"/>
    <n v="27.92"/>
    <x v="2"/>
    <s v="Afternoon"/>
    <s v="Thu"/>
    <s v="May"/>
    <n v="4"/>
    <n v="5"/>
  </r>
  <r>
    <x v="66"/>
    <d v="1899-12-30T18:01:30"/>
    <n v="18"/>
    <x v="0"/>
    <n v="27.92"/>
    <x v="2"/>
    <s v="Night"/>
    <s v="Thu"/>
    <s v="May"/>
    <n v="4"/>
    <n v="5"/>
  </r>
  <r>
    <x v="66"/>
    <d v="1899-12-30T18:13:56"/>
    <n v="18"/>
    <x v="0"/>
    <n v="32.82"/>
    <x v="3"/>
    <s v="Night"/>
    <s v="Thu"/>
    <s v="May"/>
    <n v="4"/>
    <n v="5"/>
  </r>
  <r>
    <x v="67"/>
    <d v="1899-12-30T15:46:22"/>
    <n v="15"/>
    <x v="0"/>
    <n v="37.72"/>
    <x v="0"/>
    <s v="Afternoon"/>
    <s v="Fri"/>
    <s v="May"/>
    <n v="5"/>
    <n v="5"/>
  </r>
  <r>
    <x v="67"/>
    <d v="1899-12-30T15:47:33"/>
    <n v="15"/>
    <x v="0"/>
    <n v="37.72"/>
    <x v="0"/>
    <s v="Afternoon"/>
    <s v="Fri"/>
    <s v="May"/>
    <n v="5"/>
    <n v="5"/>
  </r>
  <r>
    <x v="68"/>
    <d v="1899-12-30T11:39:53"/>
    <n v="11"/>
    <x v="0"/>
    <n v="37.72"/>
    <x v="0"/>
    <s v="Morning"/>
    <s v="Sat"/>
    <s v="May"/>
    <n v="6"/>
    <n v="5"/>
  </r>
  <r>
    <x v="68"/>
    <d v="1899-12-30T17:20:30"/>
    <n v="17"/>
    <x v="0"/>
    <n v="32.82"/>
    <x v="3"/>
    <s v="Night"/>
    <s v="Sat"/>
    <s v="May"/>
    <n v="6"/>
    <n v="5"/>
  </r>
  <r>
    <x v="68"/>
    <d v="1899-12-30T17:21:56"/>
    <n v="17"/>
    <x v="0"/>
    <n v="37.72"/>
    <x v="4"/>
    <s v="Night"/>
    <s v="Sat"/>
    <s v="May"/>
    <n v="6"/>
    <n v="5"/>
  </r>
  <r>
    <x v="68"/>
    <d v="1899-12-30T17:23:57"/>
    <n v="17"/>
    <x v="0"/>
    <n v="37.72"/>
    <x v="7"/>
    <s v="Night"/>
    <s v="Sat"/>
    <s v="May"/>
    <n v="6"/>
    <n v="5"/>
  </r>
  <r>
    <x v="68"/>
    <d v="1899-12-30T17:28:54"/>
    <n v="17"/>
    <x v="0"/>
    <n v="32.82"/>
    <x v="3"/>
    <s v="Night"/>
    <s v="Sat"/>
    <s v="May"/>
    <n v="6"/>
    <n v="5"/>
  </r>
  <r>
    <x v="68"/>
    <d v="1899-12-30T18:35:40"/>
    <n v="18"/>
    <x v="0"/>
    <n v="37.72"/>
    <x v="7"/>
    <s v="Night"/>
    <s v="Sat"/>
    <s v="May"/>
    <n v="6"/>
    <n v="5"/>
  </r>
  <r>
    <x v="68"/>
    <d v="1899-12-30T19:38:16"/>
    <n v="19"/>
    <x v="0"/>
    <n v="37.72"/>
    <x v="0"/>
    <s v="Night"/>
    <s v="Sat"/>
    <s v="May"/>
    <n v="6"/>
    <n v="5"/>
  </r>
  <r>
    <x v="69"/>
    <d v="1899-12-30T10:20:43"/>
    <n v="10"/>
    <x v="0"/>
    <n v="37.72"/>
    <x v="0"/>
    <s v="Morning"/>
    <s v="Sun"/>
    <s v="May"/>
    <n v="7"/>
    <n v="5"/>
  </r>
  <r>
    <x v="69"/>
    <d v="1899-12-30T13:24:03"/>
    <n v="13"/>
    <x v="0"/>
    <n v="37.72"/>
    <x v="0"/>
    <s v="Afternoon"/>
    <s v="Sun"/>
    <s v="May"/>
    <n v="7"/>
    <n v="5"/>
  </r>
  <r>
    <x v="69"/>
    <d v="1899-12-30T13:27:39"/>
    <n v="13"/>
    <x v="0"/>
    <n v="27.92"/>
    <x v="2"/>
    <s v="Afternoon"/>
    <s v="Sun"/>
    <s v="May"/>
    <n v="7"/>
    <n v="5"/>
  </r>
  <r>
    <x v="69"/>
    <d v="1899-12-30T15:16:20"/>
    <n v="15"/>
    <x v="0"/>
    <n v="37.72"/>
    <x v="0"/>
    <s v="Afternoon"/>
    <s v="Sun"/>
    <s v="May"/>
    <n v="7"/>
    <n v="5"/>
  </r>
  <r>
    <x v="69"/>
    <d v="1899-12-30T15:38:02"/>
    <n v="15"/>
    <x v="0"/>
    <n v="32.82"/>
    <x v="3"/>
    <s v="Afternoon"/>
    <s v="Sun"/>
    <s v="May"/>
    <n v="7"/>
    <n v="5"/>
  </r>
  <r>
    <x v="69"/>
    <d v="1899-12-30T15:52:15"/>
    <n v="15"/>
    <x v="0"/>
    <n v="32.82"/>
    <x v="3"/>
    <s v="Afternoon"/>
    <s v="Sun"/>
    <s v="May"/>
    <n v="7"/>
    <n v="5"/>
  </r>
  <r>
    <x v="69"/>
    <d v="1899-12-30T16:04:21"/>
    <n v="16"/>
    <x v="0"/>
    <n v="32.82"/>
    <x v="3"/>
    <s v="Afternoon"/>
    <s v="Sun"/>
    <s v="May"/>
    <n v="7"/>
    <n v="5"/>
  </r>
  <r>
    <x v="69"/>
    <d v="1899-12-30T19:41:31"/>
    <n v="19"/>
    <x v="0"/>
    <n v="32.82"/>
    <x v="3"/>
    <s v="Night"/>
    <s v="Sun"/>
    <s v="May"/>
    <n v="7"/>
    <n v="5"/>
  </r>
  <r>
    <x v="70"/>
    <d v="1899-12-30T11:03:53"/>
    <n v="11"/>
    <x v="0"/>
    <n v="32.82"/>
    <x v="3"/>
    <s v="Morning"/>
    <s v="Mon"/>
    <s v="May"/>
    <n v="1"/>
    <n v="5"/>
  </r>
  <r>
    <x v="71"/>
    <d v="1899-12-30T08:38:15"/>
    <n v="8"/>
    <x v="0"/>
    <n v="27.92"/>
    <x v="2"/>
    <s v="Morning"/>
    <s v="Tue"/>
    <s v="May"/>
    <n v="2"/>
    <n v="5"/>
  </r>
  <r>
    <x v="71"/>
    <d v="1899-12-30T08:39:25"/>
    <n v="8"/>
    <x v="0"/>
    <n v="27.92"/>
    <x v="2"/>
    <s v="Morning"/>
    <s v="Tue"/>
    <s v="May"/>
    <n v="2"/>
    <n v="5"/>
  </r>
  <r>
    <x v="71"/>
    <d v="1899-12-30T08:40:17"/>
    <n v="8"/>
    <x v="0"/>
    <n v="27.92"/>
    <x v="2"/>
    <s v="Morning"/>
    <s v="Tue"/>
    <s v="May"/>
    <n v="2"/>
    <n v="5"/>
  </r>
  <r>
    <x v="71"/>
    <d v="1899-12-30T10:19:23"/>
    <n v="10"/>
    <x v="0"/>
    <n v="37.72"/>
    <x v="7"/>
    <s v="Morning"/>
    <s v="Tue"/>
    <s v="May"/>
    <n v="2"/>
    <n v="5"/>
  </r>
  <r>
    <x v="71"/>
    <d v="1899-12-30T11:32:29"/>
    <n v="11"/>
    <x v="0"/>
    <n v="37.72"/>
    <x v="0"/>
    <s v="Morning"/>
    <s v="Tue"/>
    <s v="May"/>
    <n v="2"/>
    <n v="5"/>
  </r>
  <r>
    <x v="71"/>
    <d v="1899-12-30T11:34:13"/>
    <n v="11"/>
    <x v="0"/>
    <n v="37.72"/>
    <x v="7"/>
    <s v="Morning"/>
    <s v="Tue"/>
    <s v="May"/>
    <n v="2"/>
    <n v="5"/>
  </r>
  <r>
    <x v="71"/>
    <d v="1899-12-30T14:04:55"/>
    <n v="14"/>
    <x v="0"/>
    <n v="37.72"/>
    <x v="7"/>
    <s v="Afternoon"/>
    <s v="Tue"/>
    <s v="May"/>
    <n v="2"/>
    <n v="5"/>
  </r>
  <r>
    <x v="71"/>
    <d v="1899-12-30T14:06:00"/>
    <n v="14"/>
    <x v="0"/>
    <n v="32.82"/>
    <x v="3"/>
    <s v="Afternoon"/>
    <s v="Tue"/>
    <s v="May"/>
    <n v="2"/>
    <n v="5"/>
  </r>
  <r>
    <x v="71"/>
    <d v="1899-12-30T15:01:55"/>
    <n v="15"/>
    <x v="0"/>
    <n v="27.92"/>
    <x v="2"/>
    <s v="Afternoon"/>
    <s v="Tue"/>
    <s v="May"/>
    <n v="2"/>
    <n v="5"/>
  </r>
  <r>
    <x v="71"/>
    <d v="1899-12-30T16:57:57"/>
    <n v="16"/>
    <x v="0"/>
    <n v="32.82"/>
    <x v="3"/>
    <s v="Afternoon"/>
    <s v="Tue"/>
    <s v="May"/>
    <n v="2"/>
    <n v="5"/>
  </r>
  <r>
    <x v="71"/>
    <d v="1899-12-30T16:59:10"/>
    <n v="16"/>
    <x v="0"/>
    <n v="37.72"/>
    <x v="7"/>
    <s v="Afternoon"/>
    <s v="Tue"/>
    <s v="May"/>
    <n v="2"/>
    <n v="5"/>
  </r>
  <r>
    <x v="71"/>
    <d v="1899-12-30T22:51:25"/>
    <n v="22"/>
    <x v="0"/>
    <n v="37.72"/>
    <x v="1"/>
    <s v="Night"/>
    <s v="Tue"/>
    <s v="May"/>
    <n v="2"/>
    <n v="5"/>
  </r>
  <r>
    <x v="72"/>
    <d v="1899-12-30T08:40:06"/>
    <n v="8"/>
    <x v="0"/>
    <n v="37.72"/>
    <x v="0"/>
    <s v="Morning"/>
    <s v="Wed"/>
    <s v="May"/>
    <n v="3"/>
    <n v="5"/>
  </r>
  <r>
    <x v="72"/>
    <d v="1899-12-30T11:14:19"/>
    <n v="11"/>
    <x v="0"/>
    <n v="23.02"/>
    <x v="6"/>
    <s v="Morning"/>
    <s v="Wed"/>
    <s v="May"/>
    <n v="3"/>
    <n v="5"/>
  </r>
  <r>
    <x v="72"/>
    <d v="1899-12-30T11:19:10"/>
    <n v="11"/>
    <x v="0"/>
    <n v="27.92"/>
    <x v="2"/>
    <s v="Morning"/>
    <s v="Wed"/>
    <s v="May"/>
    <n v="3"/>
    <n v="5"/>
  </r>
  <r>
    <x v="72"/>
    <d v="1899-12-30T13:34:35"/>
    <n v="13"/>
    <x v="0"/>
    <n v="27.92"/>
    <x v="2"/>
    <s v="Afternoon"/>
    <s v="Wed"/>
    <s v="May"/>
    <n v="3"/>
    <n v="5"/>
  </r>
  <r>
    <x v="72"/>
    <d v="1899-12-30T13:35:29"/>
    <n v="13"/>
    <x v="0"/>
    <n v="27.92"/>
    <x v="2"/>
    <s v="Afternoon"/>
    <s v="Wed"/>
    <s v="May"/>
    <n v="3"/>
    <n v="5"/>
  </r>
  <r>
    <x v="72"/>
    <d v="1899-12-30T13:36:27"/>
    <n v="13"/>
    <x v="0"/>
    <n v="27.92"/>
    <x v="2"/>
    <s v="Afternoon"/>
    <s v="Wed"/>
    <s v="May"/>
    <n v="3"/>
    <n v="5"/>
  </r>
  <r>
    <x v="72"/>
    <d v="1899-12-30T13:55:29"/>
    <n v="13"/>
    <x v="0"/>
    <n v="32.82"/>
    <x v="3"/>
    <s v="Afternoon"/>
    <s v="Wed"/>
    <s v="May"/>
    <n v="3"/>
    <n v="5"/>
  </r>
  <r>
    <x v="72"/>
    <d v="1899-12-30T14:38:52"/>
    <n v="14"/>
    <x v="0"/>
    <n v="27.92"/>
    <x v="5"/>
    <s v="Afternoon"/>
    <s v="Wed"/>
    <s v="May"/>
    <n v="3"/>
    <n v="5"/>
  </r>
  <r>
    <x v="72"/>
    <d v="1899-12-30T14:39:44"/>
    <n v="14"/>
    <x v="0"/>
    <n v="27.92"/>
    <x v="5"/>
    <s v="Afternoon"/>
    <s v="Wed"/>
    <s v="May"/>
    <n v="3"/>
    <n v="5"/>
  </r>
  <r>
    <x v="72"/>
    <d v="1899-12-30T17:28:59"/>
    <n v="17"/>
    <x v="0"/>
    <n v="23.02"/>
    <x v="6"/>
    <s v="Night"/>
    <s v="Wed"/>
    <s v="May"/>
    <n v="3"/>
    <n v="5"/>
  </r>
  <r>
    <x v="72"/>
    <d v="1899-12-30T20:20:35"/>
    <n v="20"/>
    <x v="0"/>
    <n v="37.72"/>
    <x v="7"/>
    <s v="Night"/>
    <s v="Wed"/>
    <s v="May"/>
    <n v="3"/>
    <n v="5"/>
  </r>
  <r>
    <x v="73"/>
    <d v="1899-12-30T10:38:42"/>
    <n v="10"/>
    <x v="0"/>
    <n v="32.82"/>
    <x v="3"/>
    <s v="Morning"/>
    <s v="Thu"/>
    <s v="May"/>
    <n v="4"/>
    <n v="5"/>
  </r>
  <r>
    <x v="73"/>
    <d v="1899-12-30T10:39:49"/>
    <n v="10"/>
    <x v="0"/>
    <n v="32.82"/>
    <x v="3"/>
    <s v="Morning"/>
    <s v="Thu"/>
    <s v="May"/>
    <n v="4"/>
    <n v="5"/>
  </r>
  <r>
    <x v="73"/>
    <d v="1899-12-30T12:14:00"/>
    <n v="12"/>
    <x v="0"/>
    <n v="32.82"/>
    <x v="3"/>
    <s v="Afternoon"/>
    <s v="Thu"/>
    <s v="May"/>
    <n v="4"/>
    <n v="5"/>
  </r>
  <r>
    <x v="73"/>
    <d v="1899-12-30T15:15:16"/>
    <n v="15"/>
    <x v="0"/>
    <n v="37.72"/>
    <x v="1"/>
    <s v="Afternoon"/>
    <s v="Thu"/>
    <s v="May"/>
    <n v="4"/>
    <n v="5"/>
  </r>
  <r>
    <x v="73"/>
    <d v="1899-12-30T17:44:32"/>
    <n v="17"/>
    <x v="0"/>
    <n v="37.72"/>
    <x v="0"/>
    <s v="Night"/>
    <s v="Thu"/>
    <s v="May"/>
    <n v="4"/>
    <n v="5"/>
  </r>
  <r>
    <x v="73"/>
    <d v="1899-12-30T18:12:57"/>
    <n v="18"/>
    <x v="0"/>
    <n v="37.72"/>
    <x v="1"/>
    <s v="Night"/>
    <s v="Thu"/>
    <s v="May"/>
    <n v="4"/>
    <n v="5"/>
  </r>
  <r>
    <x v="73"/>
    <d v="1899-12-30T18:13:58"/>
    <n v="18"/>
    <x v="0"/>
    <n v="37.72"/>
    <x v="0"/>
    <s v="Night"/>
    <s v="Thu"/>
    <s v="May"/>
    <n v="4"/>
    <n v="5"/>
  </r>
  <r>
    <x v="74"/>
    <d v="1899-12-30T09:00:48"/>
    <n v="9"/>
    <x v="0"/>
    <n v="27.92"/>
    <x v="2"/>
    <s v="Morning"/>
    <s v="Fri"/>
    <s v="May"/>
    <n v="5"/>
    <n v="5"/>
  </r>
  <r>
    <x v="74"/>
    <d v="1899-12-30T11:30:28"/>
    <n v="11"/>
    <x v="0"/>
    <n v="32.82"/>
    <x v="3"/>
    <s v="Morning"/>
    <s v="Fri"/>
    <s v="May"/>
    <n v="5"/>
    <n v="5"/>
  </r>
  <r>
    <x v="74"/>
    <d v="1899-12-30T19:55:19"/>
    <n v="19"/>
    <x v="0"/>
    <n v="32.82"/>
    <x v="3"/>
    <s v="Night"/>
    <s v="Fri"/>
    <s v="May"/>
    <n v="5"/>
    <n v="5"/>
  </r>
  <r>
    <x v="74"/>
    <d v="1899-12-30T19:56:47"/>
    <n v="19"/>
    <x v="0"/>
    <n v="37.72"/>
    <x v="7"/>
    <s v="Night"/>
    <s v="Fri"/>
    <s v="May"/>
    <n v="5"/>
    <n v="5"/>
  </r>
  <r>
    <x v="74"/>
    <d v="1899-12-30T20:37:53"/>
    <n v="20"/>
    <x v="0"/>
    <n v="37.72"/>
    <x v="7"/>
    <s v="Night"/>
    <s v="Fri"/>
    <s v="May"/>
    <n v="5"/>
    <n v="5"/>
  </r>
  <r>
    <x v="74"/>
    <d v="1899-12-30T22:34:51"/>
    <n v="22"/>
    <x v="0"/>
    <n v="27.92"/>
    <x v="2"/>
    <s v="Night"/>
    <s v="Fri"/>
    <s v="May"/>
    <n v="5"/>
    <n v="5"/>
  </r>
  <r>
    <x v="74"/>
    <d v="1899-12-30T22:36:33"/>
    <n v="22"/>
    <x v="0"/>
    <n v="37.72"/>
    <x v="0"/>
    <s v="Night"/>
    <s v="Fri"/>
    <s v="May"/>
    <n v="5"/>
    <n v="5"/>
  </r>
  <r>
    <x v="74"/>
    <d v="1899-12-30T22:37:43"/>
    <n v="22"/>
    <x v="0"/>
    <n v="37.72"/>
    <x v="0"/>
    <s v="Night"/>
    <s v="Fri"/>
    <s v="May"/>
    <n v="5"/>
    <n v="5"/>
  </r>
  <r>
    <x v="75"/>
    <d v="1899-12-30T08:01:38"/>
    <n v="8"/>
    <x v="0"/>
    <n v="37.72"/>
    <x v="7"/>
    <s v="Morning"/>
    <s v="Sat"/>
    <s v="May"/>
    <n v="6"/>
    <n v="5"/>
  </r>
  <r>
    <x v="75"/>
    <d v="1899-12-30T08:02:40"/>
    <n v="8"/>
    <x v="0"/>
    <n v="37.72"/>
    <x v="7"/>
    <s v="Morning"/>
    <s v="Sat"/>
    <s v="May"/>
    <n v="6"/>
    <n v="5"/>
  </r>
  <r>
    <x v="75"/>
    <d v="1899-12-30T11:15:56"/>
    <n v="11"/>
    <x v="0"/>
    <n v="32.82"/>
    <x v="3"/>
    <s v="Morning"/>
    <s v="Sat"/>
    <s v="May"/>
    <n v="6"/>
    <n v="5"/>
  </r>
  <r>
    <x v="75"/>
    <d v="1899-12-30T16:48:29"/>
    <n v="16"/>
    <x v="0"/>
    <n v="32.82"/>
    <x v="3"/>
    <s v="Afternoon"/>
    <s v="Sat"/>
    <s v="May"/>
    <n v="6"/>
    <n v="5"/>
  </r>
  <r>
    <x v="75"/>
    <d v="1899-12-30T16:49:27"/>
    <n v="16"/>
    <x v="0"/>
    <n v="32.82"/>
    <x v="3"/>
    <s v="Afternoon"/>
    <s v="Sat"/>
    <s v="May"/>
    <n v="6"/>
    <n v="5"/>
  </r>
  <r>
    <x v="75"/>
    <d v="1899-12-30T19:58:44"/>
    <n v="19"/>
    <x v="0"/>
    <n v="32.82"/>
    <x v="3"/>
    <s v="Night"/>
    <s v="Sat"/>
    <s v="May"/>
    <n v="6"/>
    <n v="5"/>
  </r>
  <r>
    <x v="75"/>
    <d v="1899-12-30T20:22:53"/>
    <n v="20"/>
    <x v="0"/>
    <n v="37.72"/>
    <x v="0"/>
    <s v="Night"/>
    <s v="Sat"/>
    <s v="May"/>
    <n v="6"/>
    <n v="5"/>
  </r>
  <r>
    <x v="76"/>
    <d v="1899-12-30T07:58:38"/>
    <n v="7"/>
    <x v="0"/>
    <n v="27.92"/>
    <x v="2"/>
    <s v="Morning"/>
    <s v="Sun"/>
    <s v="May"/>
    <n v="7"/>
    <n v="5"/>
  </r>
  <r>
    <x v="76"/>
    <d v="1899-12-30T07:59:34"/>
    <n v="7"/>
    <x v="0"/>
    <n v="27.92"/>
    <x v="2"/>
    <s v="Morning"/>
    <s v="Sun"/>
    <s v="May"/>
    <n v="7"/>
    <n v="5"/>
  </r>
  <r>
    <x v="76"/>
    <d v="1899-12-30T08:00:35"/>
    <n v="8"/>
    <x v="0"/>
    <n v="37.72"/>
    <x v="7"/>
    <s v="Morning"/>
    <s v="Sun"/>
    <s v="May"/>
    <n v="7"/>
    <n v="5"/>
  </r>
  <r>
    <x v="76"/>
    <d v="1899-12-30T12:14:27"/>
    <n v="12"/>
    <x v="0"/>
    <n v="32.82"/>
    <x v="3"/>
    <s v="Afternoon"/>
    <s v="Sun"/>
    <s v="May"/>
    <n v="7"/>
    <n v="5"/>
  </r>
  <r>
    <x v="76"/>
    <d v="1899-12-30T14:43:40"/>
    <n v="14"/>
    <x v="0"/>
    <n v="27.92"/>
    <x v="2"/>
    <s v="Afternoon"/>
    <s v="Sun"/>
    <s v="May"/>
    <n v="7"/>
    <n v="5"/>
  </r>
  <r>
    <x v="76"/>
    <d v="1899-12-30T15:58:58"/>
    <n v="15"/>
    <x v="0"/>
    <n v="32.82"/>
    <x v="3"/>
    <s v="Afternoon"/>
    <s v="Sun"/>
    <s v="May"/>
    <n v="7"/>
    <n v="5"/>
  </r>
  <r>
    <x v="76"/>
    <d v="1899-12-30T18:12:36"/>
    <n v="18"/>
    <x v="0"/>
    <n v="32.82"/>
    <x v="3"/>
    <s v="Night"/>
    <s v="Sun"/>
    <s v="May"/>
    <n v="7"/>
    <n v="5"/>
  </r>
  <r>
    <x v="76"/>
    <d v="1899-12-30T18:13:48"/>
    <n v="18"/>
    <x v="0"/>
    <n v="23.02"/>
    <x v="6"/>
    <s v="Night"/>
    <s v="Sun"/>
    <s v="May"/>
    <n v="7"/>
    <n v="5"/>
  </r>
  <r>
    <x v="76"/>
    <d v="1899-12-30T18:16:30"/>
    <n v="18"/>
    <x v="0"/>
    <n v="37.72"/>
    <x v="1"/>
    <s v="Night"/>
    <s v="Sun"/>
    <s v="May"/>
    <n v="7"/>
    <n v="5"/>
  </r>
  <r>
    <x v="76"/>
    <d v="1899-12-30T19:51:07"/>
    <n v="19"/>
    <x v="0"/>
    <n v="37.72"/>
    <x v="7"/>
    <s v="Night"/>
    <s v="Sun"/>
    <s v="May"/>
    <n v="7"/>
    <n v="5"/>
  </r>
  <r>
    <x v="76"/>
    <d v="1899-12-30T21:15:42"/>
    <n v="21"/>
    <x v="0"/>
    <n v="37.72"/>
    <x v="7"/>
    <s v="Night"/>
    <s v="Sun"/>
    <s v="May"/>
    <n v="7"/>
    <n v="5"/>
  </r>
  <r>
    <x v="76"/>
    <d v="1899-12-30T21:18:36"/>
    <n v="21"/>
    <x v="0"/>
    <n v="37.72"/>
    <x v="7"/>
    <s v="Night"/>
    <s v="Sun"/>
    <s v="May"/>
    <n v="7"/>
    <n v="5"/>
  </r>
  <r>
    <x v="77"/>
    <d v="1899-12-30T10:05:59"/>
    <n v="10"/>
    <x v="0"/>
    <n v="32.82"/>
    <x v="3"/>
    <s v="Morning"/>
    <s v="Mon"/>
    <s v="May"/>
    <n v="1"/>
    <n v="5"/>
  </r>
  <r>
    <x v="77"/>
    <d v="1899-12-30T10:17:52"/>
    <n v="10"/>
    <x v="0"/>
    <n v="37.72"/>
    <x v="0"/>
    <s v="Morning"/>
    <s v="Mon"/>
    <s v="May"/>
    <n v="1"/>
    <n v="5"/>
  </r>
  <r>
    <x v="77"/>
    <d v="1899-12-30T10:58:48"/>
    <n v="10"/>
    <x v="0"/>
    <n v="37.72"/>
    <x v="0"/>
    <s v="Morning"/>
    <s v="Mon"/>
    <s v="May"/>
    <n v="1"/>
    <n v="5"/>
  </r>
  <r>
    <x v="77"/>
    <d v="1899-12-30T11:15:16"/>
    <n v="11"/>
    <x v="0"/>
    <n v="27.92"/>
    <x v="2"/>
    <s v="Morning"/>
    <s v="Mon"/>
    <s v="May"/>
    <n v="1"/>
    <n v="5"/>
  </r>
  <r>
    <x v="77"/>
    <d v="1899-12-30T11:16:20"/>
    <n v="11"/>
    <x v="0"/>
    <n v="27.92"/>
    <x v="2"/>
    <s v="Morning"/>
    <s v="Mon"/>
    <s v="May"/>
    <n v="1"/>
    <n v="5"/>
  </r>
  <r>
    <x v="77"/>
    <d v="1899-12-30T13:27:13"/>
    <n v="13"/>
    <x v="0"/>
    <n v="27.92"/>
    <x v="2"/>
    <s v="Afternoon"/>
    <s v="Mon"/>
    <s v="May"/>
    <n v="1"/>
    <n v="5"/>
  </r>
  <r>
    <x v="77"/>
    <d v="1899-12-30T13:28:10"/>
    <n v="13"/>
    <x v="0"/>
    <n v="27.92"/>
    <x v="2"/>
    <s v="Afternoon"/>
    <s v="Mon"/>
    <s v="May"/>
    <n v="1"/>
    <n v="5"/>
  </r>
  <r>
    <x v="77"/>
    <d v="1899-12-30T14:13:19"/>
    <n v="14"/>
    <x v="0"/>
    <n v="32.82"/>
    <x v="3"/>
    <s v="Afternoon"/>
    <s v="Mon"/>
    <s v="May"/>
    <n v="1"/>
    <n v="5"/>
  </r>
  <r>
    <x v="77"/>
    <d v="1899-12-30T14:14:31"/>
    <n v="14"/>
    <x v="0"/>
    <n v="37.72"/>
    <x v="7"/>
    <s v="Afternoon"/>
    <s v="Mon"/>
    <s v="May"/>
    <n v="1"/>
    <n v="5"/>
  </r>
  <r>
    <x v="77"/>
    <d v="1899-12-30T17:12:51"/>
    <n v="17"/>
    <x v="0"/>
    <n v="37.72"/>
    <x v="0"/>
    <s v="Night"/>
    <s v="Mon"/>
    <s v="May"/>
    <n v="1"/>
    <n v="5"/>
  </r>
  <r>
    <x v="77"/>
    <d v="1899-12-30T17:13:57"/>
    <n v="17"/>
    <x v="0"/>
    <n v="37.72"/>
    <x v="0"/>
    <s v="Night"/>
    <s v="Mon"/>
    <s v="May"/>
    <n v="1"/>
    <n v="5"/>
  </r>
  <r>
    <x v="77"/>
    <d v="1899-12-30T20:36:48"/>
    <n v="20"/>
    <x v="0"/>
    <n v="32.82"/>
    <x v="3"/>
    <s v="Night"/>
    <s v="Mon"/>
    <s v="May"/>
    <n v="1"/>
    <n v="5"/>
  </r>
  <r>
    <x v="77"/>
    <d v="1899-12-30T20:37:57"/>
    <n v="20"/>
    <x v="0"/>
    <n v="37.72"/>
    <x v="4"/>
    <s v="Night"/>
    <s v="Mon"/>
    <s v="May"/>
    <n v="1"/>
    <n v="5"/>
  </r>
  <r>
    <x v="77"/>
    <d v="1899-12-30T20:46:52"/>
    <n v="20"/>
    <x v="0"/>
    <n v="27.92"/>
    <x v="5"/>
    <s v="Night"/>
    <s v="Mon"/>
    <s v="May"/>
    <n v="1"/>
    <n v="5"/>
  </r>
  <r>
    <x v="77"/>
    <d v="1899-12-30T21:36:54"/>
    <n v="21"/>
    <x v="0"/>
    <n v="32.82"/>
    <x v="3"/>
    <s v="Night"/>
    <s v="Mon"/>
    <s v="May"/>
    <n v="1"/>
    <n v="5"/>
  </r>
  <r>
    <x v="77"/>
    <d v="1899-12-30T21:37:58"/>
    <n v="21"/>
    <x v="0"/>
    <n v="32.82"/>
    <x v="3"/>
    <s v="Night"/>
    <s v="Mon"/>
    <s v="May"/>
    <n v="1"/>
    <n v="5"/>
  </r>
  <r>
    <x v="78"/>
    <d v="1899-12-30T08:27:38"/>
    <n v="8"/>
    <x v="0"/>
    <n v="37.72"/>
    <x v="0"/>
    <s v="Morning"/>
    <s v="Tue"/>
    <s v="May"/>
    <n v="2"/>
    <n v="5"/>
  </r>
  <r>
    <x v="78"/>
    <d v="1899-12-30T16:10:20"/>
    <n v="16"/>
    <x v="0"/>
    <n v="37.72"/>
    <x v="0"/>
    <s v="Afternoon"/>
    <s v="Tue"/>
    <s v="May"/>
    <n v="2"/>
    <n v="5"/>
  </r>
  <r>
    <x v="78"/>
    <d v="1899-12-30T18:13:24"/>
    <n v="18"/>
    <x v="0"/>
    <n v="23.02"/>
    <x v="6"/>
    <s v="Night"/>
    <s v="Tue"/>
    <s v="May"/>
    <n v="2"/>
    <n v="5"/>
  </r>
  <r>
    <x v="78"/>
    <d v="1899-12-30T19:11:09"/>
    <n v="19"/>
    <x v="0"/>
    <n v="37.72"/>
    <x v="7"/>
    <s v="Night"/>
    <s v="Tue"/>
    <s v="May"/>
    <n v="2"/>
    <n v="5"/>
  </r>
  <r>
    <x v="78"/>
    <d v="1899-12-30T20:13:48"/>
    <n v="20"/>
    <x v="0"/>
    <n v="37.72"/>
    <x v="7"/>
    <s v="Night"/>
    <s v="Tue"/>
    <s v="May"/>
    <n v="2"/>
    <n v="5"/>
  </r>
  <r>
    <x v="79"/>
    <d v="1899-12-30T09:34:42"/>
    <n v="9"/>
    <x v="0"/>
    <n v="37.72"/>
    <x v="7"/>
    <s v="Morning"/>
    <s v="Wed"/>
    <s v="May"/>
    <n v="3"/>
    <n v="5"/>
  </r>
  <r>
    <x v="79"/>
    <d v="1899-12-30T10:49:47"/>
    <n v="10"/>
    <x v="0"/>
    <n v="32.82"/>
    <x v="3"/>
    <s v="Morning"/>
    <s v="Wed"/>
    <s v="May"/>
    <n v="3"/>
    <n v="5"/>
  </r>
  <r>
    <x v="79"/>
    <d v="1899-12-30T11:18:14"/>
    <n v="11"/>
    <x v="0"/>
    <n v="27.92"/>
    <x v="5"/>
    <s v="Morning"/>
    <s v="Wed"/>
    <s v="May"/>
    <n v="3"/>
    <n v="5"/>
  </r>
  <r>
    <x v="79"/>
    <d v="1899-12-30T11:34:55"/>
    <n v="11"/>
    <x v="0"/>
    <n v="32.82"/>
    <x v="3"/>
    <s v="Morning"/>
    <s v="Wed"/>
    <s v="May"/>
    <n v="3"/>
    <n v="5"/>
  </r>
  <r>
    <x v="79"/>
    <d v="1899-12-30T12:29:51"/>
    <n v="12"/>
    <x v="0"/>
    <n v="27.92"/>
    <x v="2"/>
    <s v="Afternoon"/>
    <s v="Wed"/>
    <s v="May"/>
    <n v="3"/>
    <n v="5"/>
  </r>
  <r>
    <x v="79"/>
    <d v="1899-12-30T12:30:43"/>
    <n v="12"/>
    <x v="0"/>
    <n v="27.92"/>
    <x v="2"/>
    <s v="Afternoon"/>
    <s v="Wed"/>
    <s v="May"/>
    <n v="3"/>
    <n v="5"/>
  </r>
  <r>
    <x v="79"/>
    <d v="1899-12-30T14:00:20"/>
    <n v="14"/>
    <x v="0"/>
    <n v="32.82"/>
    <x v="3"/>
    <s v="Afternoon"/>
    <s v="Wed"/>
    <s v="May"/>
    <n v="3"/>
    <n v="5"/>
  </r>
  <r>
    <x v="79"/>
    <d v="1899-12-30T19:24:58"/>
    <n v="19"/>
    <x v="0"/>
    <n v="37.72"/>
    <x v="7"/>
    <s v="Night"/>
    <s v="Wed"/>
    <s v="May"/>
    <n v="3"/>
    <n v="5"/>
  </r>
  <r>
    <x v="79"/>
    <d v="1899-12-30T19:25:59"/>
    <n v="19"/>
    <x v="0"/>
    <n v="37.72"/>
    <x v="7"/>
    <s v="Night"/>
    <s v="Wed"/>
    <s v="May"/>
    <n v="3"/>
    <n v="5"/>
  </r>
  <r>
    <x v="79"/>
    <d v="1899-12-30T21:23:53"/>
    <n v="21"/>
    <x v="0"/>
    <n v="37.72"/>
    <x v="1"/>
    <s v="Night"/>
    <s v="Wed"/>
    <s v="May"/>
    <n v="3"/>
    <n v="5"/>
  </r>
  <r>
    <x v="79"/>
    <d v="1899-12-30T21:24:50"/>
    <n v="21"/>
    <x v="0"/>
    <n v="37.72"/>
    <x v="7"/>
    <s v="Night"/>
    <s v="Wed"/>
    <s v="May"/>
    <n v="3"/>
    <n v="5"/>
  </r>
  <r>
    <x v="80"/>
    <d v="1899-12-30T10:10:20"/>
    <n v="10"/>
    <x v="0"/>
    <n v="37.72"/>
    <x v="7"/>
    <s v="Morning"/>
    <s v="Thu"/>
    <s v="May"/>
    <n v="4"/>
    <n v="5"/>
  </r>
  <r>
    <x v="80"/>
    <d v="1899-12-30T12:22:07"/>
    <n v="12"/>
    <x v="0"/>
    <n v="23.02"/>
    <x v="6"/>
    <s v="Afternoon"/>
    <s v="Thu"/>
    <s v="May"/>
    <n v="4"/>
    <n v="5"/>
  </r>
  <r>
    <x v="80"/>
    <d v="1899-12-30T15:55:17"/>
    <n v="15"/>
    <x v="0"/>
    <n v="37.72"/>
    <x v="7"/>
    <s v="Afternoon"/>
    <s v="Thu"/>
    <s v="May"/>
    <n v="4"/>
    <n v="5"/>
  </r>
  <r>
    <x v="80"/>
    <d v="1899-12-30T15:56:27"/>
    <n v="15"/>
    <x v="0"/>
    <n v="37.72"/>
    <x v="7"/>
    <s v="Afternoon"/>
    <s v="Thu"/>
    <s v="May"/>
    <n v="4"/>
    <n v="5"/>
  </r>
  <r>
    <x v="80"/>
    <d v="1899-12-30T16:18:14"/>
    <n v="16"/>
    <x v="0"/>
    <n v="37.72"/>
    <x v="7"/>
    <s v="Afternoon"/>
    <s v="Thu"/>
    <s v="May"/>
    <n v="4"/>
    <n v="5"/>
  </r>
  <r>
    <x v="80"/>
    <d v="1899-12-30T16:41:00"/>
    <n v="16"/>
    <x v="0"/>
    <n v="37.72"/>
    <x v="0"/>
    <s v="Afternoon"/>
    <s v="Thu"/>
    <s v="May"/>
    <n v="4"/>
    <n v="5"/>
  </r>
  <r>
    <x v="80"/>
    <d v="1899-12-30T17:14:33"/>
    <n v="17"/>
    <x v="0"/>
    <n v="37.72"/>
    <x v="7"/>
    <s v="Night"/>
    <s v="Thu"/>
    <s v="May"/>
    <n v="4"/>
    <n v="5"/>
  </r>
  <r>
    <x v="80"/>
    <d v="1899-12-30T17:15:45"/>
    <n v="17"/>
    <x v="0"/>
    <n v="37.72"/>
    <x v="0"/>
    <s v="Night"/>
    <s v="Thu"/>
    <s v="May"/>
    <n v="4"/>
    <n v="5"/>
  </r>
  <r>
    <x v="80"/>
    <d v="1899-12-30T19:03:54"/>
    <n v="19"/>
    <x v="0"/>
    <n v="27.92"/>
    <x v="5"/>
    <s v="Night"/>
    <s v="Thu"/>
    <s v="May"/>
    <n v="4"/>
    <n v="5"/>
  </r>
  <r>
    <x v="80"/>
    <d v="1899-12-30T19:17:28"/>
    <n v="19"/>
    <x v="0"/>
    <n v="37.72"/>
    <x v="7"/>
    <s v="Night"/>
    <s v="Thu"/>
    <s v="May"/>
    <n v="4"/>
    <n v="5"/>
  </r>
  <r>
    <x v="80"/>
    <d v="1899-12-30T19:18:26"/>
    <n v="19"/>
    <x v="0"/>
    <n v="37.72"/>
    <x v="7"/>
    <s v="Night"/>
    <s v="Thu"/>
    <s v="May"/>
    <n v="4"/>
    <n v="5"/>
  </r>
  <r>
    <x v="80"/>
    <d v="1899-12-30T19:42:32"/>
    <n v="19"/>
    <x v="0"/>
    <n v="37.72"/>
    <x v="7"/>
    <s v="Night"/>
    <s v="Thu"/>
    <s v="May"/>
    <n v="4"/>
    <n v="5"/>
  </r>
  <r>
    <x v="80"/>
    <d v="1899-12-30T20:15:01"/>
    <n v="20"/>
    <x v="0"/>
    <n v="37.72"/>
    <x v="7"/>
    <s v="Night"/>
    <s v="Thu"/>
    <s v="May"/>
    <n v="4"/>
    <n v="5"/>
  </r>
  <r>
    <x v="80"/>
    <d v="1899-12-30T20:16:24"/>
    <n v="20"/>
    <x v="0"/>
    <n v="37.72"/>
    <x v="0"/>
    <s v="Night"/>
    <s v="Thu"/>
    <s v="May"/>
    <n v="4"/>
    <n v="5"/>
  </r>
  <r>
    <x v="80"/>
    <d v="1899-12-30T22:48:11"/>
    <n v="22"/>
    <x v="0"/>
    <n v="32.82"/>
    <x v="3"/>
    <s v="Night"/>
    <s v="Thu"/>
    <s v="May"/>
    <n v="4"/>
    <n v="5"/>
  </r>
  <r>
    <x v="81"/>
    <d v="1899-12-30T11:11:59"/>
    <n v="11"/>
    <x v="0"/>
    <n v="27.92"/>
    <x v="5"/>
    <s v="Morning"/>
    <s v="Fri"/>
    <s v="May"/>
    <n v="5"/>
    <n v="5"/>
  </r>
  <r>
    <x v="81"/>
    <d v="1899-12-30T11:15:08"/>
    <n v="11"/>
    <x v="0"/>
    <n v="27.92"/>
    <x v="2"/>
    <s v="Morning"/>
    <s v="Fri"/>
    <s v="May"/>
    <n v="5"/>
    <n v="5"/>
  </r>
  <r>
    <x v="81"/>
    <d v="1899-12-30T11:16:13"/>
    <n v="11"/>
    <x v="0"/>
    <n v="27.92"/>
    <x v="2"/>
    <s v="Morning"/>
    <s v="Fri"/>
    <s v="May"/>
    <n v="5"/>
    <n v="5"/>
  </r>
  <r>
    <x v="81"/>
    <d v="1899-12-30T16:07:20"/>
    <n v="16"/>
    <x v="0"/>
    <n v="37.72"/>
    <x v="1"/>
    <s v="Afternoon"/>
    <s v="Fri"/>
    <s v="May"/>
    <n v="5"/>
    <n v="5"/>
  </r>
  <r>
    <x v="81"/>
    <d v="1899-12-30T18:17:40"/>
    <n v="18"/>
    <x v="0"/>
    <n v="27.92"/>
    <x v="5"/>
    <s v="Night"/>
    <s v="Fri"/>
    <s v="May"/>
    <n v="5"/>
    <n v="5"/>
  </r>
  <r>
    <x v="81"/>
    <d v="1899-12-30T18:18:37"/>
    <n v="18"/>
    <x v="0"/>
    <n v="27.92"/>
    <x v="5"/>
    <s v="Night"/>
    <s v="Fri"/>
    <s v="May"/>
    <n v="5"/>
    <n v="5"/>
  </r>
  <r>
    <x v="81"/>
    <d v="1899-12-30T22:30:40"/>
    <n v="22"/>
    <x v="0"/>
    <n v="32.82"/>
    <x v="3"/>
    <s v="Night"/>
    <s v="Fri"/>
    <s v="May"/>
    <n v="5"/>
    <n v="5"/>
  </r>
  <r>
    <x v="82"/>
    <d v="1899-12-30T12:13:53"/>
    <n v="12"/>
    <x v="0"/>
    <n v="37.72"/>
    <x v="0"/>
    <s v="Afternoon"/>
    <s v="Sat"/>
    <s v="May"/>
    <n v="6"/>
    <n v="5"/>
  </r>
  <r>
    <x v="82"/>
    <d v="1899-12-30T12:42:10"/>
    <n v="12"/>
    <x v="0"/>
    <n v="32.82"/>
    <x v="3"/>
    <s v="Afternoon"/>
    <s v="Sat"/>
    <s v="May"/>
    <n v="6"/>
    <n v="5"/>
  </r>
  <r>
    <x v="82"/>
    <d v="1899-12-30T12:43:13"/>
    <n v="12"/>
    <x v="0"/>
    <n v="32.82"/>
    <x v="3"/>
    <s v="Afternoon"/>
    <s v="Sat"/>
    <s v="May"/>
    <n v="6"/>
    <n v="5"/>
  </r>
  <r>
    <x v="82"/>
    <d v="1899-12-30T12:58:12"/>
    <n v="12"/>
    <x v="0"/>
    <n v="32.82"/>
    <x v="3"/>
    <s v="Afternoon"/>
    <s v="Sat"/>
    <s v="May"/>
    <n v="6"/>
    <n v="5"/>
  </r>
  <r>
    <x v="82"/>
    <d v="1899-12-30T16:47:10"/>
    <n v="16"/>
    <x v="0"/>
    <n v="32.82"/>
    <x v="3"/>
    <s v="Afternoon"/>
    <s v="Sat"/>
    <s v="May"/>
    <n v="6"/>
    <n v="5"/>
  </r>
  <r>
    <x v="82"/>
    <d v="1899-12-30T16:48:17"/>
    <n v="16"/>
    <x v="0"/>
    <n v="27.92"/>
    <x v="2"/>
    <s v="Afternoon"/>
    <s v="Sat"/>
    <s v="May"/>
    <n v="6"/>
    <n v="5"/>
  </r>
  <r>
    <x v="83"/>
    <d v="1899-12-30T10:20:02"/>
    <n v="10"/>
    <x v="0"/>
    <n v="37.72"/>
    <x v="0"/>
    <s v="Morning"/>
    <s v="Sun"/>
    <s v="May"/>
    <n v="7"/>
    <n v="5"/>
  </r>
  <r>
    <x v="83"/>
    <d v="1899-12-30T14:24:50"/>
    <n v="14"/>
    <x v="0"/>
    <n v="32.82"/>
    <x v="3"/>
    <s v="Afternoon"/>
    <s v="Sun"/>
    <s v="May"/>
    <n v="7"/>
    <n v="5"/>
  </r>
  <r>
    <x v="83"/>
    <d v="1899-12-30T14:26:05"/>
    <n v="14"/>
    <x v="0"/>
    <n v="27.92"/>
    <x v="5"/>
    <s v="Afternoon"/>
    <s v="Sun"/>
    <s v="May"/>
    <n v="7"/>
    <n v="5"/>
  </r>
  <r>
    <x v="83"/>
    <d v="1899-12-30T14:40:59"/>
    <n v="14"/>
    <x v="0"/>
    <n v="32.82"/>
    <x v="3"/>
    <s v="Afternoon"/>
    <s v="Sun"/>
    <s v="May"/>
    <n v="7"/>
    <n v="5"/>
  </r>
  <r>
    <x v="83"/>
    <d v="1899-12-30T17:19:16"/>
    <n v="17"/>
    <x v="0"/>
    <n v="37.72"/>
    <x v="7"/>
    <s v="Night"/>
    <s v="Sun"/>
    <s v="May"/>
    <n v="7"/>
    <n v="5"/>
  </r>
  <r>
    <x v="83"/>
    <d v="1899-12-30T18:09:53"/>
    <n v="18"/>
    <x v="0"/>
    <n v="37.72"/>
    <x v="1"/>
    <s v="Night"/>
    <s v="Sun"/>
    <s v="May"/>
    <n v="7"/>
    <n v="5"/>
  </r>
  <r>
    <x v="83"/>
    <d v="1899-12-30T18:11:02"/>
    <n v="18"/>
    <x v="0"/>
    <n v="37.72"/>
    <x v="1"/>
    <s v="Night"/>
    <s v="Sun"/>
    <s v="May"/>
    <n v="7"/>
    <n v="5"/>
  </r>
  <r>
    <x v="83"/>
    <d v="1899-12-30T18:13:14"/>
    <n v="18"/>
    <x v="0"/>
    <n v="27.92"/>
    <x v="2"/>
    <s v="Night"/>
    <s v="Sun"/>
    <s v="May"/>
    <n v="7"/>
    <n v="5"/>
  </r>
  <r>
    <x v="83"/>
    <d v="1899-12-30T18:39:19"/>
    <n v="18"/>
    <x v="0"/>
    <n v="37.72"/>
    <x v="0"/>
    <s v="Night"/>
    <s v="Sun"/>
    <s v="May"/>
    <n v="7"/>
    <n v="5"/>
  </r>
  <r>
    <x v="83"/>
    <d v="1899-12-30T20:59:15"/>
    <n v="20"/>
    <x v="0"/>
    <n v="37.72"/>
    <x v="1"/>
    <s v="Night"/>
    <s v="Sun"/>
    <s v="May"/>
    <n v="7"/>
    <n v="5"/>
  </r>
  <r>
    <x v="83"/>
    <d v="1899-12-30T21:00:06"/>
    <n v="21"/>
    <x v="0"/>
    <n v="37.72"/>
    <x v="7"/>
    <s v="Night"/>
    <s v="Sun"/>
    <s v="May"/>
    <n v="7"/>
    <n v="5"/>
  </r>
  <r>
    <x v="83"/>
    <d v="1899-12-30T21:02:37"/>
    <n v="21"/>
    <x v="0"/>
    <n v="27.92"/>
    <x v="5"/>
    <s v="Night"/>
    <s v="Sun"/>
    <s v="May"/>
    <n v="7"/>
    <n v="5"/>
  </r>
  <r>
    <x v="83"/>
    <d v="1899-12-30T21:03:52"/>
    <n v="21"/>
    <x v="0"/>
    <n v="37.72"/>
    <x v="7"/>
    <s v="Night"/>
    <s v="Sun"/>
    <s v="May"/>
    <n v="7"/>
    <n v="5"/>
  </r>
  <r>
    <x v="83"/>
    <d v="1899-12-30T21:04:59"/>
    <n v="21"/>
    <x v="0"/>
    <n v="37.72"/>
    <x v="0"/>
    <s v="Night"/>
    <s v="Sun"/>
    <s v="May"/>
    <n v="7"/>
    <n v="5"/>
  </r>
  <r>
    <x v="83"/>
    <d v="1899-12-30T21:06:03"/>
    <n v="21"/>
    <x v="0"/>
    <n v="37.72"/>
    <x v="7"/>
    <s v="Night"/>
    <s v="Sun"/>
    <s v="May"/>
    <n v="7"/>
    <n v="5"/>
  </r>
  <r>
    <x v="84"/>
    <d v="1899-12-30T11:34:55"/>
    <n v="11"/>
    <x v="0"/>
    <n v="27.92"/>
    <x v="2"/>
    <s v="Morning"/>
    <s v="Mon"/>
    <s v="May"/>
    <n v="1"/>
    <n v="5"/>
  </r>
  <r>
    <x v="84"/>
    <d v="1899-12-30T14:05:22"/>
    <n v="14"/>
    <x v="0"/>
    <n v="32.82"/>
    <x v="3"/>
    <s v="Afternoon"/>
    <s v="Mon"/>
    <s v="May"/>
    <n v="1"/>
    <n v="5"/>
  </r>
  <r>
    <x v="84"/>
    <d v="1899-12-30T14:06:44"/>
    <n v="14"/>
    <x v="0"/>
    <n v="37.72"/>
    <x v="4"/>
    <s v="Afternoon"/>
    <s v="Mon"/>
    <s v="May"/>
    <n v="1"/>
    <n v="5"/>
  </r>
  <r>
    <x v="84"/>
    <d v="1899-12-30T15:11:34"/>
    <n v="15"/>
    <x v="0"/>
    <n v="27.92"/>
    <x v="2"/>
    <s v="Afternoon"/>
    <s v="Mon"/>
    <s v="May"/>
    <n v="1"/>
    <n v="5"/>
  </r>
  <r>
    <x v="84"/>
    <d v="1899-12-30T15:14:06"/>
    <n v="15"/>
    <x v="0"/>
    <n v="27.92"/>
    <x v="2"/>
    <s v="Afternoon"/>
    <s v="Mon"/>
    <s v="May"/>
    <n v="1"/>
    <n v="5"/>
  </r>
  <r>
    <x v="84"/>
    <d v="1899-12-30T17:50:56"/>
    <n v="17"/>
    <x v="0"/>
    <n v="37.72"/>
    <x v="0"/>
    <s v="Night"/>
    <s v="Mon"/>
    <s v="May"/>
    <n v="1"/>
    <n v="5"/>
  </r>
  <r>
    <x v="84"/>
    <d v="1899-12-30T18:00:51"/>
    <n v="18"/>
    <x v="0"/>
    <n v="27.92"/>
    <x v="2"/>
    <s v="Night"/>
    <s v="Mon"/>
    <s v="May"/>
    <n v="1"/>
    <n v="5"/>
  </r>
  <r>
    <x v="84"/>
    <d v="1899-12-30T19:16:27"/>
    <n v="19"/>
    <x v="0"/>
    <n v="37.72"/>
    <x v="0"/>
    <s v="Night"/>
    <s v="Mon"/>
    <s v="May"/>
    <n v="1"/>
    <n v="5"/>
  </r>
  <r>
    <x v="84"/>
    <d v="1899-12-30T19:17:39"/>
    <n v="19"/>
    <x v="0"/>
    <n v="37.72"/>
    <x v="0"/>
    <s v="Night"/>
    <s v="Mon"/>
    <s v="May"/>
    <n v="1"/>
    <n v="5"/>
  </r>
  <r>
    <x v="84"/>
    <d v="1899-12-30T21:29:07"/>
    <n v="21"/>
    <x v="0"/>
    <n v="32.82"/>
    <x v="3"/>
    <s v="Night"/>
    <s v="Mon"/>
    <s v="May"/>
    <n v="1"/>
    <n v="5"/>
  </r>
  <r>
    <x v="84"/>
    <d v="1899-12-30T21:30:20"/>
    <n v="21"/>
    <x v="0"/>
    <n v="37.72"/>
    <x v="7"/>
    <s v="Night"/>
    <s v="Mon"/>
    <s v="May"/>
    <n v="1"/>
    <n v="5"/>
  </r>
  <r>
    <x v="85"/>
    <d v="1899-12-30T08:37:09"/>
    <n v="8"/>
    <x v="0"/>
    <n v="32.82"/>
    <x v="3"/>
    <s v="Morning"/>
    <s v="Tue"/>
    <s v="May"/>
    <n v="2"/>
    <n v="5"/>
  </r>
  <r>
    <x v="85"/>
    <d v="1899-12-30T09:20:11"/>
    <n v="9"/>
    <x v="0"/>
    <n v="32.82"/>
    <x v="3"/>
    <s v="Morning"/>
    <s v="Tue"/>
    <s v="May"/>
    <n v="2"/>
    <n v="5"/>
  </r>
  <r>
    <x v="85"/>
    <d v="1899-12-30T11:48:18"/>
    <n v="11"/>
    <x v="0"/>
    <n v="37.72"/>
    <x v="7"/>
    <s v="Morning"/>
    <s v="Tue"/>
    <s v="May"/>
    <n v="2"/>
    <n v="5"/>
  </r>
  <r>
    <x v="85"/>
    <d v="1899-12-30T13:14:40"/>
    <n v="13"/>
    <x v="0"/>
    <n v="37.72"/>
    <x v="7"/>
    <s v="Afternoon"/>
    <s v="Tue"/>
    <s v="May"/>
    <n v="2"/>
    <n v="5"/>
  </r>
  <r>
    <x v="85"/>
    <d v="1899-12-30T14:10:54"/>
    <n v="14"/>
    <x v="0"/>
    <n v="37.72"/>
    <x v="4"/>
    <s v="Afternoon"/>
    <s v="Tue"/>
    <s v="May"/>
    <n v="2"/>
    <n v="5"/>
  </r>
  <r>
    <x v="85"/>
    <d v="1899-12-30T16:25:39"/>
    <n v="16"/>
    <x v="0"/>
    <n v="27.92"/>
    <x v="5"/>
    <s v="Afternoon"/>
    <s v="Tue"/>
    <s v="May"/>
    <n v="2"/>
    <n v="5"/>
  </r>
  <r>
    <x v="85"/>
    <d v="1899-12-30T19:09:29"/>
    <n v="19"/>
    <x v="0"/>
    <n v="27.92"/>
    <x v="2"/>
    <s v="Night"/>
    <s v="Tue"/>
    <s v="May"/>
    <n v="2"/>
    <n v="5"/>
  </r>
  <r>
    <x v="85"/>
    <d v="1899-12-30T19:10:31"/>
    <n v="19"/>
    <x v="0"/>
    <n v="37.72"/>
    <x v="0"/>
    <s v="Night"/>
    <s v="Tue"/>
    <s v="May"/>
    <n v="2"/>
    <n v="5"/>
  </r>
  <r>
    <x v="85"/>
    <d v="1899-12-30T20:24:32"/>
    <n v="20"/>
    <x v="0"/>
    <n v="32.82"/>
    <x v="3"/>
    <s v="Night"/>
    <s v="Tue"/>
    <s v="May"/>
    <n v="2"/>
    <n v="5"/>
  </r>
  <r>
    <x v="85"/>
    <d v="1899-12-30T20:50:19"/>
    <n v="20"/>
    <x v="0"/>
    <n v="27.92"/>
    <x v="2"/>
    <s v="Night"/>
    <s v="Tue"/>
    <s v="May"/>
    <n v="2"/>
    <n v="5"/>
  </r>
  <r>
    <x v="86"/>
    <d v="1899-12-30T09:14:44"/>
    <n v="9"/>
    <x v="0"/>
    <n v="37.72"/>
    <x v="0"/>
    <s v="Morning"/>
    <s v="Wed"/>
    <s v="May"/>
    <n v="3"/>
    <n v="5"/>
  </r>
  <r>
    <x v="86"/>
    <d v="1899-12-30T11:14:03"/>
    <n v="11"/>
    <x v="0"/>
    <n v="37.72"/>
    <x v="1"/>
    <s v="Morning"/>
    <s v="Wed"/>
    <s v="May"/>
    <n v="3"/>
    <n v="5"/>
  </r>
  <r>
    <x v="86"/>
    <d v="1899-12-30T15:10:49"/>
    <n v="15"/>
    <x v="0"/>
    <n v="27.92"/>
    <x v="2"/>
    <s v="Afternoon"/>
    <s v="Wed"/>
    <s v="May"/>
    <n v="3"/>
    <n v="5"/>
  </r>
  <r>
    <x v="86"/>
    <d v="1899-12-30T15:22:56"/>
    <n v="15"/>
    <x v="0"/>
    <n v="37.72"/>
    <x v="0"/>
    <s v="Afternoon"/>
    <s v="Wed"/>
    <s v="May"/>
    <n v="3"/>
    <n v="5"/>
  </r>
  <r>
    <x v="86"/>
    <d v="1899-12-30T15:45:13"/>
    <n v="15"/>
    <x v="0"/>
    <n v="37.72"/>
    <x v="7"/>
    <s v="Afternoon"/>
    <s v="Wed"/>
    <s v="May"/>
    <n v="3"/>
    <n v="5"/>
  </r>
  <r>
    <x v="86"/>
    <d v="1899-12-30T16:45:04"/>
    <n v="16"/>
    <x v="0"/>
    <n v="37.72"/>
    <x v="0"/>
    <s v="Afternoon"/>
    <s v="Wed"/>
    <s v="May"/>
    <n v="3"/>
    <n v="5"/>
  </r>
  <r>
    <x v="86"/>
    <d v="1899-12-30T18:24:03"/>
    <n v="18"/>
    <x v="0"/>
    <n v="27.92"/>
    <x v="5"/>
    <s v="Night"/>
    <s v="Wed"/>
    <s v="May"/>
    <n v="3"/>
    <n v="5"/>
  </r>
  <r>
    <x v="86"/>
    <d v="1899-12-30T18:24:59"/>
    <n v="18"/>
    <x v="0"/>
    <n v="37.72"/>
    <x v="0"/>
    <s v="Night"/>
    <s v="Wed"/>
    <s v="May"/>
    <n v="3"/>
    <n v="5"/>
  </r>
  <r>
    <x v="86"/>
    <d v="1899-12-30T20:30:42"/>
    <n v="20"/>
    <x v="0"/>
    <n v="37.72"/>
    <x v="1"/>
    <s v="Night"/>
    <s v="Wed"/>
    <s v="May"/>
    <n v="3"/>
    <n v="5"/>
  </r>
  <r>
    <x v="86"/>
    <d v="1899-12-30T20:32:35"/>
    <n v="20"/>
    <x v="0"/>
    <n v="37.72"/>
    <x v="4"/>
    <s v="Night"/>
    <s v="Wed"/>
    <s v="May"/>
    <n v="3"/>
    <n v="5"/>
  </r>
  <r>
    <x v="87"/>
    <d v="1899-12-30T08:29:06"/>
    <n v="8"/>
    <x v="0"/>
    <n v="37.72"/>
    <x v="7"/>
    <s v="Morning"/>
    <s v="Thu"/>
    <s v="May"/>
    <n v="4"/>
    <n v="5"/>
  </r>
  <r>
    <x v="87"/>
    <d v="1899-12-30T08:30:22"/>
    <n v="8"/>
    <x v="0"/>
    <n v="37.72"/>
    <x v="0"/>
    <s v="Morning"/>
    <s v="Thu"/>
    <s v="May"/>
    <n v="4"/>
    <n v="5"/>
  </r>
  <r>
    <x v="87"/>
    <d v="1899-12-30T08:37:05"/>
    <n v="8"/>
    <x v="0"/>
    <n v="32.82"/>
    <x v="3"/>
    <s v="Morning"/>
    <s v="Thu"/>
    <s v="May"/>
    <n v="4"/>
    <n v="5"/>
  </r>
  <r>
    <x v="87"/>
    <d v="1899-12-30T09:47:59"/>
    <n v="9"/>
    <x v="0"/>
    <n v="37.72"/>
    <x v="0"/>
    <s v="Morning"/>
    <s v="Thu"/>
    <s v="May"/>
    <n v="4"/>
    <n v="5"/>
  </r>
  <r>
    <x v="87"/>
    <d v="1899-12-30T14:56:15"/>
    <n v="14"/>
    <x v="0"/>
    <n v="32.82"/>
    <x v="3"/>
    <s v="Afternoon"/>
    <s v="Thu"/>
    <s v="May"/>
    <n v="4"/>
    <n v="5"/>
  </r>
  <r>
    <x v="87"/>
    <d v="1899-12-30T15:16:16"/>
    <n v="15"/>
    <x v="0"/>
    <n v="23.02"/>
    <x v="6"/>
    <s v="Afternoon"/>
    <s v="Thu"/>
    <s v="May"/>
    <n v="4"/>
    <n v="5"/>
  </r>
  <r>
    <x v="87"/>
    <d v="1899-12-30T15:17:39"/>
    <n v="15"/>
    <x v="0"/>
    <n v="23.02"/>
    <x v="6"/>
    <s v="Afternoon"/>
    <s v="Thu"/>
    <s v="May"/>
    <n v="4"/>
    <n v="5"/>
  </r>
  <r>
    <x v="87"/>
    <d v="1899-12-30T19:53:11"/>
    <n v="19"/>
    <x v="0"/>
    <n v="37.72"/>
    <x v="7"/>
    <s v="Night"/>
    <s v="Thu"/>
    <s v="May"/>
    <n v="4"/>
    <n v="5"/>
  </r>
  <r>
    <x v="87"/>
    <d v="1899-12-30T20:31:05"/>
    <n v="20"/>
    <x v="0"/>
    <n v="37.72"/>
    <x v="0"/>
    <s v="Night"/>
    <s v="Thu"/>
    <s v="May"/>
    <n v="4"/>
    <n v="5"/>
  </r>
  <r>
    <x v="87"/>
    <d v="1899-12-30T20:46:14"/>
    <n v="20"/>
    <x v="0"/>
    <n v="37.72"/>
    <x v="1"/>
    <s v="Night"/>
    <s v="Thu"/>
    <s v="May"/>
    <n v="4"/>
    <n v="5"/>
  </r>
  <r>
    <x v="87"/>
    <d v="1899-12-30T20:47:22"/>
    <n v="20"/>
    <x v="0"/>
    <n v="32.82"/>
    <x v="3"/>
    <s v="Night"/>
    <s v="Thu"/>
    <s v="May"/>
    <n v="4"/>
    <n v="5"/>
  </r>
  <r>
    <x v="88"/>
    <d v="1899-12-30T07:53:57"/>
    <n v="7"/>
    <x v="0"/>
    <n v="32.82"/>
    <x v="3"/>
    <s v="Morning"/>
    <s v="Fri"/>
    <s v="May"/>
    <n v="5"/>
    <n v="5"/>
  </r>
  <r>
    <x v="88"/>
    <d v="1899-12-30T09:21:08"/>
    <n v="9"/>
    <x v="0"/>
    <n v="37.72"/>
    <x v="0"/>
    <s v="Morning"/>
    <s v="Fri"/>
    <s v="May"/>
    <n v="5"/>
    <n v="5"/>
  </r>
  <r>
    <x v="88"/>
    <d v="1899-12-30T10:38:08"/>
    <n v="10"/>
    <x v="0"/>
    <n v="37.72"/>
    <x v="1"/>
    <s v="Morning"/>
    <s v="Fri"/>
    <s v="May"/>
    <n v="5"/>
    <n v="5"/>
  </r>
  <r>
    <x v="88"/>
    <d v="1899-12-30T10:39:06"/>
    <n v="10"/>
    <x v="0"/>
    <n v="37.72"/>
    <x v="4"/>
    <s v="Morning"/>
    <s v="Fri"/>
    <s v="May"/>
    <n v="5"/>
    <n v="5"/>
  </r>
  <r>
    <x v="88"/>
    <d v="1899-12-30T14:50:13"/>
    <n v="14"/>
    <x v="0"/>
    <n v="32.82"/>
    <x v="3"/>
    <s v="Afternoon"/>
    <s v="Fri"/>
    <s v="May"/>
    <n v="5"/>
    <n v="5"/>
  </r>
  <r>
    <x v="88"/>
    <d v="1899-12-30T18:23:45"/>
    <n v="18"/>
    <x v="0"/>
    <n v="37.72"/>
    <x v="0"/>
    <s v="Night"/>
    <s v="Fri"/>
    <s v="May"/>
    <n v="5"/>
    <n v="5"/>
  </r>
  <r>
    <x v="88"/>
    <d v="1899-12-30T18:25:03"/>
    <n v="18"/>
    <x v="0"/>
    <n v="37.72"/>
    <x v="0"/>
    <s v="Night"/>
    <s v="Fri"/>
    <s v="May"/>
    <n v="5"/>
    <n v="5"/>
  </r>
  <r>
    <x v="88"/>
    <d v="1899-12-30T20:06:39"/>
    <n v="20"/>
    <x v="0"/>
    <n v="37.72"/>
    <x v="7"/>
    <s v="Night"/>
    <s v="Fri"/>
    <s v="May"/>
    <n v="5"/>
    <n v="5"/>
  </r>
  <r>
    <x v="88"/>
    <d v="1899-12-30T20:33:06"/>
    <n v="20"/>
    <x v="0"/>
    <n v="32.82"/>
    <x v="3"/>
    <s v="Night"/>
    <s v="Fri"/>
    <s v="May"/>
    <n v="5"/>
    <n v="5"/>
  </r>
  <r>
    <x v="88"/>
    <d v="1899-12-30T20:34:33"/>
    <n v="20"/>
    <x v="0"/>
    <n v="37.72"/>
    <x v="0"/>
    <s v="Night"/>
    <s v="Fri"/>
    <s v="May"/>
    <n v="5"/>
    <n v="5"/>
  </r>
  <r>
    <x v="88"/>
    <d v="1899-12-30T22:05:47"/>
    <n v="22"/>
    <x v="0"/>
    <n v="37.72"/>
    <x v="7"/>
    <s v="Night"/>
    <s v="Fri"/>
    <s v="May"/>
    <n v="5"/>
    <n v="5"/>
  </r>
  <r>
    <x v="88"/>
    <d v="1899-12-30T22:06:52"/>
    <n v="22"/>
    <x v="0"/>
    <n v="32.82"/>
    <x v="3"/>
    <s v="Night"/>
    <s v="Fri"/>
    <s v="May"/>
    <n v="5"/>
    <n v="5"/>
  </r>
  <r>
    <x v="88"/>
    <d v="1899-12-30T22:07:55"/>
    <n v="22"/>
    <x v="0"/>
    <n v="27.92"/>
    <x v="5"/>
    <s v="Night"/>
    <s v="Fri"/>
    <s v="May"/>
    <n v="5"/>
    <n v="5"/>
  </r>
  <r>
    <x v="89"/>
    <d v="1899-12-30T08:27:02"/>
    <n v="8"/>
    <x v="0"/>
    <n v="27.92"/>
    <x v="5"/>
    <s v="Morning"/>
    <s v="Sat"/>
    <s v="Jun"/>
    <n v="6"/>
    <n v="6"/>
  </r>
  <r>
    <x v="89"/>
    <d v="1899-12-30T09:48:25"/>
    <n v="9"/>
    <x v="0"/>
    <n v="37.72"/>
    <x v="0"/>
    <s v="Morning"/>
    <s v="Sat"/>
    <s v="Jun"/>
    <n v="6"/>
    <n v="6"/>
  </r>
  <r>
    <x v="89"/>
    <d v="1899-12-30T11:38:09"/>
    <n v="11"/>
    <x v="0"/>
    <n v="37.72"/>
    <x v="0"/>
    <s v="Morning"/>
    <s v="Sat"/>
    <s v="Jun"/>
    <n v="6"/>
    <n v="6"/>
  </r>
  <r>
    <x v="89"/>
    <d v="1899-12-30T14:28:54"/>
    <n v="14"/>
    <x v="0"/>
    <n v="32.82"/>
    <x v="3"/>
    <s v="Afternoon"/>
    <s v="Sat"/>
    <s v="Jun"/>
    <n v="6"/>
    <n v="6"/>
  </r>
  <r>
    <x v="89"/>
    <d v="1899-12-30T18:20:13"/>
    <n v="18"/>
    <x v="0"/>
    <n v="32.82"/>
    <x v="3"/>
    <s v="Night"/>
    <s v="Sat"/>
    <s v="Jun"/>
    <n v="6"/>
    <n v="6"/>
  </r>
  <r>
    <x v="89"/>
    <d v="1899-12-30T18:21:15"/>
    <n v="18"/>
    <x v="0"/>
    <n v="32.82"/>
    <x v="3"/>
    <s v="Night"/>
    <s v="Sat"/>
    <s v="Jun"/>
    <n v="6"/>
    <n v="6"/>
  </r>
  <r>
    <x v="89"/>
    <d v="1899-12-30T20:50:10"/>
    <n v="20"/>
    <x v="0"/>
    <n v="37.72"/>
    <x v="7"/>
    <s v="Night"/>
    <s v="Sat"/>
    <s v="Jun"/>
    <n v="6"/>
    <n v="6"/>
  </r>
  <r>
    <x v="89"/>
    <d v="1899-12-30T20:51:14"/>
    <n v="20"/>
    <x v="0"/>
    <n v="37.72"/>
    <x v="7"/>
    <s v="Night"/>
    <s v="Sat"/>
    <s v="Jun"/>
    <n v="6"/>
    <n v="6"/>
  </r>
  <r>
    <x v="89"/>
    <d v="1899-12-30T20:59:10"/>
    <n v="20"/>
    <x v="0"/>
    <n v="37.72"/>
    <x v="4"/>
    <s v="Night"/>
    <s v="Sat"/>
    <s v="Jun"/>
    <n v="6"/>
    <n v="6"/>
  </r>
  <r>
    <x v="89"/>
    <d v="1899-12-30T21:51:05"/>
    <n v="21"/>
    <x v="0"/>
    <n v="32.82"/>
    <x v="3"/>
    <s v="Night"/>
    <s v="Sat"/>
    <s v="Jun"/>
    <n v="6"/>
    <n v="6"/>
  </r>
  <r>
    <x v="90"/>
    <d v="1899-12-30T20:03:26"/>
    <n v="20"/>
    <x v="0"/>
    <n v="37.72"/>
    <x v="0"/>
    <s v="Night"/>
    <s v="Sun"/>
    <s v="Jun"/>
    <n v="7"/>
    <n v="6"/>
  </r>
  <r>
    <x v="90"/>
    <d v="1899-12-30T20:24:02"/>
    <n v="20"/>
    <x v="0"/>
    <n v="32.82"/>
    <x v="3"/>
    <s v="Night"/>
    <s v="Sun"/>
    <s v="Jun"/>
    <n v="7"/>
    <n v="6"/>
  </r>
  <r>
    <x v="90"/>
    <d v="1899-12-30T20:25:07"/>
    <n v="20"/>
    <x v="0"/>
    <n v="37.72"/>
    <x v="7"/>
    <s v="Night"/>
    <s v="Sun"/>
    <s v="Jun"/>
    <n v="7"/>
    <n v="6"/>
  </r>
  <r>
    <x v="90"/>
    <d v="1899-12-30T21:07:21"/>
    <n v="21"/>
    <x v="0"/>
    <n v="32.82"/>
    <x v="3"/>
    <s v="Night"/>
    <s v="Sun"/>
    <s v="Jun"/>
    <n v="7"/>
    <n v="6"/>
  </r>
  <r>
    <x v="90"/>
    <d v="1899-12-30T21:30:12"/>
    <n v="21"/>
    <x v="0"/>
    <n v="37.72"/>
    <x v="0"/>
    <s v="Night"/>
    <s v="Sun"/>
    <s v="Jun"/>
    <n v="7"/>
    <n v="6"/>
  </r>
  <r>
    <x v="91"/>
    <d v="1899-12-30T10:12:04"/>
    <n v="10"/>
    <x v="0"/>
    <n v="37.72"/>
    <x v="0"/>
    <s v="Morning"/>
    <s v="Mon"/>
    <s v="Jun"/>
    <n v="1"/>
    <n v="6"/>
  </r>
  <r>
    <x v="91"/>
    <d v="1899-12-30T10:27:50"/>
    <n v="10"/>
    <x v="0"/>
    <n v="37.72"/>
    <x v="0"/>
    <s v="Morning"/>
    <s v="Mon"/>
    <s v="Jun"/>
    <n v="1"/>
    <n v="6"/>
  </r>
  <r>
    <x v="91"/>
    <d v="1899-12-30T14:31:42"/>
    <n v="14"/>
    <x v="0"/>
    <n v="37.72"/>
    <x v="7"/>
    <s v="Afternoon"/>
    <s v="Mon"/>
    <s v="Jun"/>
    <n v="1"/>
    <n v="6"/>
  </r>
  <r>
    <x v="91"/>
    <d v="1899-12-30T14:33:01"/>
    <n v="14"/>
    <x v="0"/>
    <n v="32.82"/>
    <x v="3"/>
    <s v="Afternoon"/>
    <s v="Mon"/>
    <s v="Jun"/>
    <n v="1"/>
    <n v="6"/>
  </r>
  <r>
    <x v="91"/>
    <d v="1899-12-30T14:34:07"/>
    <n v="14"/>
    <x v="0"/>
    <n v="37.72"/>
    <x v="0"/>
    <s v="Afternoon"/>
    <s v="Mon"/>
    <s v="Jun"/>
    <n v="1"/>
    <n v="6"/>
  </r>
  <r>
    <x v="92"/>
    <d v="1899-12-30T09:23:43"/>
    <n v="9"/>
    <x v="0"/>
    <n v="27.92"/>
    <x v="5"/>
    <s v="Morning"/>
    <s v="Tue"/>
    <s v="Jun"/>
    <n v="2"/>
    <n v="6"/>
  </r>
  <r>
    <x v="92"/>
    <d v="1899-12-30T10:27:14"/>
    <n v="10"/>
    <x v="0"/>
    <n v="32.82"/>
    <x v="3"/>
    <s v="Morning"/>
    <s v="Tue"/>
    <s v="Jun"/>
    <n v="2"/>
    <n v="6"/>
  </r>
  <r>
    <x v="92"/>
    <d v="1899-12-30T12:02:10"/>
    <n v="12"/>
    <x v="0"/>
    <n v="37.72"/>
    <x v="0"/>
    <s v="Afternoon"/>
    <s v="Tue"/>
    <s v="Jun"/>
    <n v="2"/>
    <n v="6"/>
  </r>
  <r>
    <x v="92"/>
    <d v="1899-12-30T12:05:29"/>
    <n v="12"/>
    <x v="0"/>
    <n v="37.72"/>
    <x v="1"/>
    <s v="Afternoon"/>
    <s v="Tue"/>
    <s v="Jun"/>
    <n v="2"/>
    <n v="6"/>
  </r>
  <r>
    <x v="92"/>
    <d v="1899-12-30T15:30:32"/>
    <n v="15"/>
    <x v="0"/>
    <n v="37.72"/>
    <x v="0"/>
    <s v="Afternoon"/>
    <s v="Tue"/>
    <s v="Jun"/>
    <n v="2"/>
    <n v="6"/>
  </r>
  <r>
    <x v="92"/>
    <d v="1899-12-30T17:46:37"/>
    <n v="17"/>
    <x v="0"/>
    <n v="27.92"/>
    <x v="5"/>
    <s v="Night"/>
    <s v="Tue"/>
    <s v="Jun"/>
    <n v="2"/>
    <n v="6"/>
  </r>
  <r>
    <x v="92"/>
    <d v="1899-12-30T17:47:29"/>
    <n v="17"/>
    <x v="0"/>
    <n v="37.72"/>
    <x v="7"/>
    <s v="Night"/>
    <s v="Tue"/>
    <s v="Jun"/>
    <n v="2"/>
    <n v="6"/>
  </r>
  <r>
    <x v="92"/>
    <d v="1899-12-30T20:13:01"/>
    <n v="20"/>
    <x v="0"/>
    <n v="37.72"/>
    <x v="1"/>
    <s v="Night"/>
    <s v="Tue"/>
    <s v="Jun"/>
    <n v="2"/>
    <n v="6"/>
  </r>
  <r>
    <x v="92"/>
    <d v="1899-12-30T20:50:34"/>
    <n v="20"/>
    <x v="0"/>
    <n v="37.72"/>
    <x v="7"/>
    <s v="Night"/>
    <s v="Tue"/>
    <s v="Jun"/>
    <n v="2"/>
    <n v="6"/>
  </r>
  <r>
    <x v="92"/>
    <d v="1899-12-30T21:31:59"/>
    <n v="21"/>
    <x v="0"/>
    <n v="27.92"/>
    <x v="5"/>
    <s v="Night"/>
    <s v="Tue"/>
    <s v="Jun"/>
    <n v="2"/>
    <n v="6"/>
  </r>
  <r>
    <x v="92"/>
    <d v="1899-12-30T21:33:03"/>
    <n v="21"/>
    <x v="0"/>
    <n v="32.82"/>
    <x v="3"/>
    <s v="Night"/>
    <s v="Tue"/>
    <s v="Jun"/>
    <n v="2"/>
    <n v="6"/>
  </r>
  <r>
    <x v="92"/>
    <d v="1899-12-30T21:34:56"/>
    <n v="21"/>
    <x v="0"/>
    <n v="32.82"/>
    <x v="3"/>
    <s v="Night"/>
    <s v="Tue"/>
    <s v="Jun"/>
    <n v="2"/>
    <n v="6"/>
  </r>
  <r>
    <x v="92"/>
    <d v="1899-12-30T21:36:07"/>
    <n v="21"/>
    <x v="0"/>
    <n v="32.82"/>
    <x v="3"/>
    <s v="Night"/>
    <s v="Tue"/>
    <s v="Jun"/>
    <n v="2"/>
    <n v="6"/>
  </r>
  <r>
    <x v="92"/>
    <d v="1899-12-30T21:37:15"/>
    <n v="21"/>
    <x v="0"/>
    <n v="32.82"/>
    <x v="3"/>
    <s v="Night"/>
    <s v="Tue"/>
    <s v="Jun"/>
    <n v="2"/>
    <n v="6"/>
  </r>
  <r>
    <x v="93"/>
    <d v="1899-12-30T08:21:49"/>
    <n v="8"/>
    <x v="0"/>
    <n v="37.72"/>
    <x v="7"/>
    <s v="Morning"/>
    <s v="Wed"/>
    <s v="Jun"/>
    <n v="3"/>
    <n v="6"/>
  </r>
  <r>
    <x v="93"/>
    <d v="1899-12-30T08:23:07"/>
    <n v="8"/>
    <x v="0"/>
    <n v="37.72"/>
    <x v="7"/>
    <s v="Morning"/>
    <s v="Wed"/>
    <s v="Jun"/>
    <n v="3"/>
    <n v="6"/>
  </r>
  <r>
    <x v="93"/>
    <d v="1899-12-30T09:22:43"/>
    <n v="9"/>
    <x v="0"/>
    <n v="27.92"/>
    <x v="2"/>
    <s v="Morning"/>
    <s v="Wed"/>
    <s v="Jun"/>
    <n v="3"/>
    <n v="6"/>
  </r>
  <r>
    <x v="93"/>
    <d v="1899-12-30T10:28:51"/>
    <n v="10"/>
    <x v="0"/>
    <n v="37.72"/>
    <x v="0"/>
    <s v="Morning"/>
    <s v="Wed"/>
    <s v="Jun"/>
    <n v="3"/>
    <n v="6"/>
  </r>
  <r>
    <x v="93"/>
    <d v="1899-12-30T10:40:53"/>
    <n v="10"/>
    <x v="0"/>
    <n v="32.82"/>
    <x v="3"/>
    <s v="Morning"/>
    <s v="Wed"/>
    <s v="Jun"/>
    <n v="3"/>
    <n v="6"/>
  </r>
  <r>
    <x v="93"/>
    <d v="1899-12-30T19:43:58"/>
    <n v="19"/>
    <x v="0"/>
    <n v="32.82"/>
    <x v="3"/>
    <s v="Night"/>
    <s v="Wed"/>
    <s v="Jun"/>
    <n v="3"/>
    <n v="6"/>
  </r>
  <r>
    <x v="93"/>
    <d v="1899-12-30T19:59:54"/>
    <n v="19"/>
    <x v="0"/>
    <n v="37.72"/>
    <x v="0"/>
    <s v="Night"/>
    <s v="Wed"/>
    <s v="Jun"/>
    <n v="3"/>
    <n v="6"/>
  </r>
  <r>
    <x v="93"/>
    <d v="1899-12-30T20:10:48"/>
    <n v="20"/>
    <x v="0"/>
    <n v="37.72"/>
    <x v="4"/>
    <s v="Night"/>
    <s v="Wed"/>
    <s v="Jun"/>
    <n v="3"/>
    <n v="6"/>
  </r>
  <r>
    <x v="93"/>
    <d v="1899-12-30T20:12:02"/>
    <n v="20"/>
    <x v="0"/>
    <n v="27.92"/>
    <x v="5"/>
    <s v="Night"/>
    <s v="Wed"/>
    <s v="Jun"/>
    <n v="3"/>
    <n v="6"/>
  </r>
  <r>
    <x v="94"/>
    <d v="1899-12-30T08:52:56"/>
    <n v="8"/>
    <x v="0"/>
    <n v="32.82"/>
    <x v="3"/>
    <s v="Morning"/>
    <s v="Thu"/>
    <s v="Jun"/>
    <n v="4"/>
    <n v="6"/>
  </r>
  <r>
    <x v="94"/>
    <d v="1899-12-30T08:54:08"/>
    <n v="8"/>
    <x v="0"/>
    <n v="32.82"/>
    <x v="3"/>
    <s v="Morning"/>
    <s v="Thu"/>
    <s v="Jun"/>
    <n v="4"/>
    <n v="6"/>
  </r>
  <r>
    <x v="94"/>
    <d v="1899-12-30T10:36:10"/>
    <n v="10"/>
    <x v="0"/>
    <n v="37.72"/>
    <x v="0"/>
    <s v="Morning"/>
    <s v="Thu"/>
    <s v="Jun"/>
    <n v="4"/>
    <n v="6"/>
  </r>
  <r>
    <x v="94"/>
    <d v="1899-12-30T12:17:41"/>
    <n v="12"/>
    <x v="0"/>
    <n v="27.92"/>
    <x v="2"/>
    <s v="Afternoon"/>
    <s v="Thu"/>
    <s v="Jun"/>
    <n v="4"/>
    <n v="6"/>
  </r>
  <r>
    <x v="94"/>
    <d v="1899-12-30T15:11:14"/>
    <n v="15"/>
    <x v="0"/>
    <n v="32.82"/>
    <x v="3"/>
    <s v="Afternoon"/>
    <s v="Thu"/>
    <s v="Jun"/>
    <n v="4"/>
    <n v="6"/>
  </r>
  <r>
    <x v="94"/>
    <d v="1899-12-30T15:24:06"/>
    <n v="15"/>
    <x v="0"/>
    <n v="37.72"/>
    <x v="7"/>
    <s v="Afternoon"/>
    <s v="Thu"/>
    <s v="Jun"/>
    <n v="4"/>
    <n v="6"/>
  </r>
  <r>
    <x v="94"/>
    <d v="1899-12-30T21:14:05"/>
    <n v="21"/>
    <x v="0"/>
    <n v="37.72"/>
    <x v="0"/>
    <s v="Night"/>
    <s v="Thu"/>
    <s v="Jun"/>
    <n v="4"/>
    <n v="6"/>
  </r>
  <r>
    <x v="94"/>
    <d v="1899-12-30T21:15:42"/>
    <n v="21"/>
    <x v="0"/>
    <n v="37.72"/>
    <x v="0"/>
    <s v="Night"/>
    <s v="Thu"/>
    <s v="Jun"/>
    <n v="4"/>
    <n v="6"/>
  </r>
  <r>
    <x v="94"/>
    <d v="1899-12-30T21:18:27"/>
    <n v="21"/>
    <x v="0"/>
    <n v="37.72"/>
    <x v="7"/>
    <s v="Night"/>
    <s v="Thu"/>
    <s v="Jun"/>
    <n v="4"/>
    <n v="6"/>
  </r>
  <r>
    <x v="94"/>
    <d v="1899-12-30T21:19:30"/>
    <n v="21"/>
    <x v="0"/>
    <n v="32.82"/>
    <x v="3"/>
    <s v="Night"/>
    <s v="Thu"/>
    <s v="Jun"/>
    <n v="4"/>
    <n v="6"/>
  </r>
  <r>
    <x v="94"/>
    <d v="1899-12-30T21:21:04"/>
    <n v="21"/>
    <x v="0"/>
    <n v="37.72"/>
    <x v="0"/>
    <s v="Night"/>
    <s v="Thu"/>
    <s v="Jun"/>
    <n v="4"/>
    <n v="6"/>
  </r>
  <r>
    <x v="95"/>
    <d v="1899-12-30T08:18:04"/>
    <n v="8"/>
    <x v="0"/>
    <n v="37.72"/>
    <x v="7"/>
    <s v="Morning"/>
    <s v="Fri"/>
    <s v="Jun"/>
    <n v="5"/>
    <n v="6"/>
  </r>
  <r>
    <x v="95"/>
    <d v="1899-12-30T10:35:28"/>
    <n v="10"/>
    <x v="0"/>
    <n v="23.02"/>
    <x v="6"/>
    <s v="Morning"/>
    <s v="Fri"/>
    <s v="Jun"/>
    <n v="5"/>
    <n v="6"/>
  </r>
  <r>
    <x v="95"/>
    <d v="1899-12-30T13:34:18"/>
    <n v="13"/>
    <x v="0"/>
    <n v="32.82"/>
    <x v="3"/>
    <s v="Afternoon"/>
    <s v="Fri"/>
    <s v="Jun"/>
    <n v="5"/>
    <n v="6"/>
  </r>
  <r>
    <x v="95"/>
    <d v="1899-12-30T16:45:42"/>
    <n v="16"/>
    <x v="0"/>
    <n v="27.92"/>
    <x v="5"/>
    <s v="Afternoon"/>
    <s v="Fri"/>
    <s v="Jun"/>
    <n v="5"/>
    <n v="6"/>
  </r>
  <r>
    <x v="95"/>
    <d v="1899-12-30T16:47:15"/>
    <n v="16"/>
    <x v="0"/>
    <n v="27.92"/>
    <x v="5"/>
    <s v="Afternoon"/>
    <s v="Fri"/>
    <s v="Jun"/>
    <n v="5"/>
    <n v="6"/>
  </r>
  <r>
    <x v="96"/>
    <d v="1899-12-30T09:04:20"/>
    <n v="9"/>
    <x v="0"/>
    <n v="27.92"/>
    <x v="5"/>
    <s v="Morning"/>
    <s v="Sat"/>
    <s v="Jun"/>
    <n v="6"/>
    <n v="6"/>
  </r>
  <r>
    <x v="96"/>
    <d v="1899-12-30T09:26:11"/>
    <n v="9"/>
    <x v="0"/>
    <n v="32.82"/>
    <x v="3"/>
    <s v="Morning"/>
    <s v="Sat"/>
    <s v="Jun"/>
    <n v="6"/>
    <n v="6"/>
  </r>
  <r>
    <x v="96"/>
    <d v="1899-12-30T20:24:54"/>
    <n v="20"/>
    <x v="0"/>
    <n v="37.72"/>
    <x v="7"/>
    <s v="Night"/>
    <s v="Sat"/>
    <s v="Jun"/>
    <n v="6"/>
    <n v="6"/>
  </r>
  <r>
    <x v="96"/>
    <d v="1899-12-30T20:25:56"/>
    <n v="20"/>
    <x v="0"/>
    <n v="37.72"/>
    <x v="7"/>
    <s v="Night"/>
    <s v="Sat"/>
    <s v="Jun"/>
    <n v="6"/>
    <n v="6"/>
  </r>
  <r>
    <x v="97"/>
    <d v="1899-12-30T08:15:53"/>
    <n v="8"/>
    <x v="0"/>
    <n v="37.72"/>
    <x v="0"/>
    <s v="Morning"/>
    <s v="Sun"/>
    <s v="Jun"/>
    <n v="7"/>
    <n v="6"/>
  </r>
  <r>
    <x v="97"/>
    <d v="1899-12-30T10:30:04"/>
    <n v="10"/>
    <x v="0"/>
    <n v="37.72"/>
    <x v="0"/>
    <s v="Morning"/>
    <s v="Sun"/>
    <s v="Jun"/>
    <n v="7"/>
    <n v="6"/>
  </r>
  <r>
    <x v="97"/>
    <d v="1899-12-30T10:52:06"/>
    <n v="10"/>
    <x v="0"/>
    <n v="37.72"/>
    <x v="7"/>
    <s v="Morning"/>
    <s v="Sun"/>
    <s v="Jun"/>
    <n v="7"/>
    <n v="6"/>
  </r>
  <r>
    <x v="97"/>
    <d v="1899-12-30T11:04:41"/>
    <n v="11"/>
    <x v="0"/>
    <n v="27.92"/>
    <x v="5"/>
    <s v="Morning"/>
    <s v="Sun"/>
    <s v="Jun"/>
    <n v="7"/>
    <n v="6"/>
  </r>
  <r>
    <x v="97"/>
    <d v="1899-12-30T11:07:08"/>
    <n v="11"/>
    <x v="0"/>
    <n v="23.02"/>
    <x v="6"/>
    <s v="Morning"/>
    <s v="Sun"/>
    <s v="Jun"/>
    <n v="7"/>
    <n v="6"/>
  </r>
  <r>
    <x v="97"/>
    <d v="1899-12-30T11:52:50"/>
    <n v="11"/>
    <x v="0"/>
    <n v="37.72"/>
    <x v="7"/>
    <s v="Morning"/>
    <s v="Sun"/>
    <s v="Jun"/>
    <n v="7"/>
    <n v="6"/>
  </r>
  <r>
    <x v="97"/>
    <d v="1899-12-30T12:11:24"/>
    <n v="12"/>
    <x v="0"/>
    <n v="32.82"/>
    <x v="3"/>
    <s v="Afternoon"/>
    <s v="Sun"/>
    <s v="Jun"/>
    <n v="7"/>
    <n v="6"/>
  </r>
  <r>
    <x v="97"/>
    <d v="1899-12-30T12:13:08"/>
    <n v="12"/>
    <x v="0"/>
    <n v="37.72"/>
    <x v="0"/>
    <s v="Afternoon"/>
    <s v="Sun"/>
    <s v="Jun"/>
    <n v="7"/>
    <n v="6"/>
  </r>
  <r>
    <x v="97"/>
    <d v="1899-12-30T12:14:11"/>
    <n v="12"/>
    <x v="0"/>
    <n v="37.72"/>
    <x v="0"/>
    <s v="Afternoon"/>
    <s v="Sun"/>
    <s v="Jun"/>
    <n v="7"/>
    <n v="6"/>
  </r>
  <r>
    <x v="97"/>
    <d v="1899-12-30T15:10:31"/>
    <n v="15"/>
    <x v="0"/>
    <n v="27.92"/>
    <x v="5"/>
    <s v="Afternoon"/>
    <s v="Sun"/>
    <s v="Jun"/>
    <n v="7"/>
    <n v="6"/>
  </r>
  <r>
    <x v="97"/>
    <d v="1899-12-30T16:17:28"/>
    <n v="16"/>
    <x v="0"/>
    <n v="37.72"/>
    <x v="7"/>
    <s v="Afternoon"/>
    <s v="Sun"/>
    <s v="Jun"/>
    <n v="7"/>
    <n v="6"/>
  </r>
  <r>
    <x v="97"/>
    <d v="1899-12-30T19:21:19"/>
    <n v="19"/>
    <x v="0"/>
    <n v="32.82"/>
    <x v="3"/>
    <s v="Night"/>
    <s v="Sun"/>
    <s v="Jun"/>
    <n v="7"/>
    <n v="6"/>
  </r>
  <r>
    <x v="97"/>
    <d v="1899-12-30T21:05:09"/>
    <n v="21"/>
    <x v="0"/>
    <n v="27.92"/>
    <x v="2"/>
    <s v="Night"/>
    <s v="Sun"/>
    <s v="Jun"/>
    <n v="7"/>
    <n v="6"/>
  </r>
  <r>
    <x v="98"/>
    <d v="1899-12-30T12:47:50"/>
    <n v="12"/>
    <x v="0"/>
    <n v="37.72"/>
    <x v="7"/>
    <s v="Afternoon"/>
    <s v="Mon"/>
    <s v="Jun"/>
    <n v="1"/>
    <n v="6"/>
  </r>
  <r>
    <x v="98"/>
    <d v="1899-12-30T12:56:48"/>
    <n v="12"/>
    <x v="0"/>
    <n v="37.72"/>
    <x v="0"/>
    <s v="Afternoon"/>
    <s v="Mon"/>
    <s v="Jun"/>
    <n v="1"/>
    <n v="6"/>
  </r>
  <r>
    <x v="98"/>
    <d v="1899-12-30T19:04:28"/>
    <n v="19"/>
    <x v="0"/>
    <n v="37.72"/>
    <x v="1"/>
    <s v="Night"/>
    <s v="Mon"/>
    <s v="Jun"/>
    <n v="1"/>
    <n v="6"/>
  </r>
  <r>
    <x v="98"/>
    <d v="1899-12-30T19:05:23"/>
    <n v="19"/>
    <x v="0"/>
    <n v="37.72"/>
    <x v="1"/>
    <s v="Night"/>
    <s v="Mon"/>
    <s v="Jun"/>
    <n v="1"/>
    <n v="6"/>
  </r>
  <r>
    <x v="98"/>
    <d v="1899-12-30T19:37:24"/>
    <n v="19"/>
    <x v="0"/>
    <n v="37.72"/>
    <x v="0"/>
    <s v="Night"/>
    <s v="Mon"/>
    <s v="Jun"/>
    <n v="1"/>
    <n v="6"/>
  </r>
  <r>
    <x v="98"/>
    <d v="1899-12-30T19:38:20"/>
    <n v="19"/>
    <x v="0"/>
    <n v="37.72"/>
    <x v="0"/>
    <s v="Night"/>
    <s v="Mon"/>
    <s v="Jun"/>
    <n v="1"/>
    <n v="6"/>
  </r>
  <r>
    <x v="99"/>
    <d v="1899-12-30T10:38:04"/>
    <n v="10"/>
    <x v="0"/>
    <n v="32.82"/>
    <x v="3"/>
    <s v="Morning"/>
    <s v="Tue"/>
    <s v="Jun"/>
    <n v="2"/>
    <n v="6"/>
  </r>
  <r>
    <x v="99"/>
    <d v="1899-12-30T18:48:25"/>
    <n v="18"/>
    <x v="0"/>
    <n v="37.72"/>
    <x v="0"/>
    <s v="Night"/>
    <s v="Tue"/>
    <s v="Jun"/>
    <n v="2"/>
    <n v="6"/>
  </r>
  <r>
    <x v="99"/>
    <d v="1899-12-30T18:49:36"/>
    <n v="18"/>
    <x v="0"/>
    <n v="37.72"/>
    <x v="0"/>
    <s v="Night"/>
    <s v="Tue"/>
    <s v="Jun"/>
    <n v="2"/>
    <n v="6"/>
  </r>
  <r>
    <x v="99"/>
    <d v="1899-12-30T21:17:03"/>
    <n v="21"/>
    <x v="0"/>
    <n v="37.72"/>
    <x v="1"/>
    <s v="Night"/>
    <s v="Tue"/>
    <s v="Jun"/>
    <n v="2"/>
    <n v="6"/>
  </r>
  <r>
    <x v="99"/>
    <d v="1899-12-30T21:27:42"/>
    <n v="21"/>
    <x v="0"/>
    <n v="32.82"/>
    <x v="3"/>
    <s v="Night"/>
    <s v="Tue"/>
    <s v="Jun"/>
    <n v="2"/>
    <n v="6"/>
  </r>
  <r>
    <x v="99"/>
    <d v="1899-12-30T21:28:50"/>
    <n v="21"/>
    <x v="0"/>
    <n v="32.82"/>
    <x v="3"/>
    <s v="Night"/>
    <s v="Tue"/>
    <s v="Jun"/>
    <n v="2"/>
    <n v="6"/>
  </r>
  <r>
    <x v="100"/>
    <d v="1899-12-30T10:18:19"/>
    <n v="10"/>
    <x v="0"/>
    <n v="37.72"/>
    <x v="1"/>
    <s v="Morning"/>
    <s v="Wed"/>
    <s v="Jun"/>
    <n v="3"/>
    <n v="6"/>
  </r>
  <r>
    <x v="100"/>
    <d v="1899-12-30T11:51:44"/>
    <n v="11"/>
    <x v="0"/>
    <n v="37.72"/>
    <x v="7"/>
    <s v="Morning"/>
    <s v="Wed"/>
    <s v="Jun"/>
    <n v="3"/>
    <n v="6"/>
  </r>
  <r>
    <x v="100"/>
    <d v="1899-12-30T17:41:17"/>
    <n v="17"/>
    <x v="0"/>
    <n v="37.72"/>
    <x v="0"/>
    <s v="Night"/>
    <s v="Wed"/>
    <s v="Jun"/>
    <n v="3"/>
    <n v="6"/>
  </r>
  <r>
    <x v="100"/>
    <d v="1899-12-30T17:47:28"/>
    <n v="17"/>
    <x v="0"/>
    <n v="37.72"/>
    <x v="0"/>
    <s v="Night"/>
    <s v="Wed"/>
    <s v="Jun"/>
    <n v="3"/>
    <n v="6"/>
  </r>
  <r>
    <x v="100"/>
    <d v="1899-12-30T20:16:34"/>
    <n v="20"/>
    <x v="0"/>
    <n v="37.72"/>
    <x v="1"/>
    <s v="Night"/>
    <s v="Wed"/>
    <s v="Jun"/>
    <n v="3"/>
    <n v="6"/>
  </r>
  <r>
    <x v="100"/>
    <d v="1899-12-30T20:25:34"/>
    <n v="20"/>
    <x v="0"/>
    <n v="32.82"/>
    <x v="3"/>
    <s v="Night"/>
    <s v="Wed"/>
    <s v="Jun"/>
    <n v="3"/>
    <n v="6"/>
  </r>
  <r>
    <x v="101"/>
    <d v="1899-12-30T08:54:24"/>
    <n v="8"/>
    <x v="0"/>
    <n v="27.92"/>
    <x v="2"/>
    <s v="Morning"/>
    <s v="Thu"/>
    <s v="Jun"/>
    <n v="4"/>
    <n v="6"/>
  </r>
  <r>
    <x v="101"/>
    <d v="1899-12-30T08:57:26"/>
    <n v="8"/>
    <x v="0"/>
    <n v="37.72"/>
    <x v="0"/>
    <s v="Morning"/>
    <s v="Thu"/>
    <s v="Jun"/>
    <n v="4"/>
    <n v="6"/>
  </r>
  <r>
    <x v="101"/>
    <d v="1899-12-30T09:50:25"/>
    <n v="9"/>
    <x v="0"/>
    <n v="32.82"/>
    <x v="3"/>
    <s v="Morning"/>
    <s v="Thu"/>
    <s v="Jun"/>
    <n v="4"/>
    <n v="6"/>
  </r>
  <r>
    <x v="101"/>
    <d v="1899-12-30T09:57:12"/>
    <n v="9"/>
    <x v="0"/>
    <n v="27.92"/>
    <x v="5"/>
    <s v="Morning"/>
    <s v="Thu"/>
    <s v="Jun"/>
    <n v="4"/>
    <n v="6"/>
  </r>
  <r>
    <x v="101"/>
    <d v="1899-12-30T17:04:59"/>
    <n v="17"/>
    <x v="0"/>
    <n v="32.82"/>
    <x v="3"/>
    <s v="Night"/>
    <s v="Thu"/>
    <s v="Jun"/>
    <n v="4"/>
    <n v="6"/>
  </r>
  <r>
    <x v="101"/>
    <d v="1899-12-30T17:27:47"/>
    <n v="17"/>
    <x v="0"/>
    <n v="37.72"/>
    <x v="1"/>
    <s v="Night"/>
    <s v="Thu"/>
    <s v="Jun"/>
    <n v="4"/>
    <n v="6"/>
  </r>
  <r>
    <x v="101"/>
    <d v="1899-12-30T19:22:19"/>
    <n v="19"/>
    <x v="0"/>
    <n v="37.72"/>
    <x v="0"/>
    <s v="Night"/>
    <s v="Thu"/>
    <s v="Jun"/>
    <n v="4"/>
    <n v="6"/>
  </r>
  <r>
    <x v="101"/>
    <d v="1899-12-30T20:20:52"/>
    <n v="20"/>
    <x v="0"/>
    <n v="32.82"/>
    <x v="3"/>
    <s v="Night"/>
    <s v="Thu"/>
    <s v="Jun"/>
    <n v="4"/>
    <n v="6"/>
  </r>
  <r>
    <x v="101"/>
    <d v="1899-12-30T20:43:46"/>
    <n v="20"/>
    <x v="0"/>
    <n v="23.02"/>
    <x v="6"/>
    <s v="Night"/>
    <s v="Thu"/>
    <s v="Jun"/>
    <n v="4"/>
    <n v="6"/>
  </r>
  <r>
    <x v="101"/>
    <d v="1899-12-30T20:45:01"/>
    <n v="20"/>
    <x v="0"/>
    <n v="23.02"/>
    <x v="6"/>
    <s v="Night"/>
    <s v="Thu"/>
    <s v="Jun"/>
    <n v="4"/>
    <n v="6"/>
  </r>
  <r>
    <x v="101"/>
    <d v="1899-12-30T20:48:18"/>
    <n v="20"/>
    <x v="0"/>
    <n v="32.82"/>
    <x v="3"/>
    <s v="Night"/>
    <s v="Thu"/>
    <s v="Jun"/>
    <n v="4"/>
    <n v="6"/>
  </r>
  <r>
    <x v="101"/>
    <d v="1899-12-30T21:02:28"/>
    <n v="21"/>
    <x v="0"/>
    <n v="32.82"/>
    <x v="3"/>
    <s v="Night"/>
    <s v="Thu"/>
    <s v="Jun"/>
    <n v="4"/>
    <n v="6"/>
  </r>
  <r>
    <x v="102"/>
    <d v="1899-12-30T07:46:13"/>
    <n v="7"/>
    <x v="0"/>
    <n v="27.92"/>
    <x v="5"/>
    <s v="Morning"/>
    <s v="Fri"/>
    <s v="Jun"/>
    <n v="5"/>
    <n v="6"/>
  </r>
  <r>
    <x v="102"/>
    <d v="1899-12-30T10:30:32"/>
    <n v="10"/>
    <x v="0"/>
    <n v="27.92"/>
    <x v="2"/>
    <s v="Morning"/>
    <s v="Fri"/>
    <s v="Jun"/>
    <n v="5"/>
    <n v="6"/>
  </r>
  <r>
    <x v="102"/>
    <d v="1899-12-30T12:14:42"/>
    <n v="12"/>
    <x v="0"/>
    <n v="37.72"/>
    <x v="0"/>
    <s v="Afternoon"/>
    <s v="Fri"/>
    <s v="Jun"/>
    <n v="5"/>
    <n v="6"/>
  </r>
  <r>
    <x v="102"/>
    <d v="1899-12-30T18:29:53"/>
    <n v="18"/>
    <x v="0"/>
    <n v="32.82"/>
    <x v="3"/>
    <s v="Night"/>
    <s v="Fri"/>
    <s v="Jun"/>
    <n v="5"/>
    <n v="6"/>
  </r>
  <r>
    <x v="103"/>
    <d v="1899-12-30T11:26:02"/>
    <n v="11"/>
    <x v="0"/>
    <n v="37.72"/>
    <x v="7"/>
    <s v="Morning"/>
    <s v="Sat"/>
    <s v="Jun"/>
    <n v="6"/>
    <n v="6"/>
  </r>
  <r>
    <x v="103"/>
    <d v="1899-12-30T12:21:28"/>
    <n v="12"/>
    <x v="0"/>
    <n v="37.72"/>
    <x v="0"/>
    <s v="Afternoon"/>
    <s v="Sat"/>
    <s v="Jun"/>
    <n v="6"/>
    <n v="6"/>
  </r>
  <r>
    <x v="103"/>
    <d v="1899-12-30T12:22:47"/>
    <n v="12"/>
    <x v="0"/>
    <n v="32.82"/>
    <x v="3"/>
    <s v="Afternoon"/>
    <s v="Sat"/>
    <s v="Jun"/>
    <n v="6"/>
    <n v="6"/>
  </r>
  <r>
    <x v="103"/>
    <d v="1899-12-30T12:23:52"/>
    <n v="12"/>
    <x v="0"/>
    <n v="23.02"/>
    <x v="6"/>
    <s v="Afternoon"/>
    <s v="Sat"/>
    <s v="Jun"/>
    <n v="6"/>
    <n v="6"/>
  </r>
  <r>
    <x v="103"/>
    <d v="1899-12-30T12:24:35"/>
    <n v="12"/>
    <x v="0"/>
    <n v="37.72"/>
    <x v="4"/>
    <s v="Afternoon"/>
    <s v="Sat"/>
    <s v="Jun"/>
    <n v="6"/>
    <n v="6"/>
  </r>
  <r>
    <x v="103"/>
    <d v="1899-12-30T12:25:24"/>
    <n v="12"/>
    <x v="0"/>
    <n v="32.82"/>
    <x v="3"/>
    <s v="Afternoon"/>
    <s v="Sat"/>
    <s v="Jun"/>
    <n v="6"/>
    <n v="6"/>
  </r>
  <r>
    <x v="103"/>
    <d v="1899-12-30T16:03:30"/>
    <n v="16"/>
    <x v="0"/>
    <n v="32.82"/>
    <x v="3"/>
    <s v="Afternoon"/>
    <s v="Sat"/>
    <s v="Jun"/>
    <n v="6"/>
    <n v="6"/>
  </r>
  <r>
    <x v="103"/>
    <d v="1899-12-30T18:14:05"/>
    <n v="18"/>
    <x v="0"/>
    <n v="27.92"/>
    <x v="2"/>
    <s v="Night"/>
    <s v="Sat"/>
    <s v="Jun"/>
    <n v="6"/>
    <n v="6"/>
  </r>
  <r>
    <x v="104"/>
    <d v="1899-12-30T10:43:51"/>
    <n v="10"/>
    <x v="0"/>
    <n v="32.82"/>
    <x v="3"/>
    <s v="Morning"/>
    <s v="Sun"/>
    <s v="Jun"/>
    <n v="7"/>
    <n v="6"/>
  </r>
  <r>
    <x v="104"/>
    <d v="1899-12-30T10:58:41"/>
    <n v="10"/>
    <x v="0"/>
    <n v="37.72"/>
    <x v="0"/>
    <s v="Morning"/>
    <s v="Sun"/>
    <s v="Jun"/>
    <n v="7"/>
    <n v="6"/>
  </r>
  <r>
    <x v="104"/>
    <d v="1899-12-30T11:00:38"/>
    <n v="11"/>
    <x v="0"/>
    <n v="37.72"/>
    <x v="1"/>
    <s v="Morning"/>
    <s v="Sun"/>
    <s v="Jun"/>
    <n v="7"/>
    <n v="6"/>
  </r>
  <r>
    <x v="104"/>
    <d v="1899-12-30T11:01:41"/>
    <n v="11"/>
    <x v="0"/>
    <n v="37.72"/>
    <x v="1"/>
    <s v="Morning"/>
    <s v="Sun"/>
    <s v="Jun"/>
    <n v="7"/>
    <n v="6"/>
  </r>
  <r>
    <x v="104"/>
    <d v="1899-12-30T12:49:28"/>
    <n v="12"/>
    <x v="0"/>
    <n v="32.82"/>
    <x v="3"/>
    <s v="Afternoon"/>
    <s v="Sun"/>
    <s v="Jun"/>
    <n v="7"/>
    <n v="6"/>
  </r>
  <r>
    <x v="104"/>
    <d v="1899-12-30T14:00:39"/>
    <n v="14"/>
    <x v="0"/>
    <n v="23.02"/>
    <x v="6"/>
    <s v="Afternoon"/>
    <s v="Sun"/>
    <s v="Jun"/>
    <n v="7"/>
    <n v="6"/>
  </r>
  <r>
    <x v="104"/>
    <d v="1899-12-30T15:02:36"/>
    <n v="15"/>
    <x v="0"/>
    <n v="32.82"/>
    <x v="3"/>
    <s v="Afternoon"/>
    <s v="Sun"/>
    <s v="Jun"/>
    <n v="7"/>
    <n v="6"/>
  </r>
  <r>
    <x v="104"/>
    <d v="1899-12-30T15:05:10"/>
    <n v="15"/>
    <x v="0"/>
    <n v="32.82"/>
    <x v="3"/>
    <s v="Afternoon"/>
    <s v="Sun"/>
    <s v="Jun"/>
    <n v="7"/>
    <n v="6"/>
  </r>
  <r>
    <x v="104"/>
    <d v="1899-12-30T15:44:00"/>
    <n v="15"/>
    <x v="0"/>
    <n v="37.72"/>
    <x v="1"/>
    <s v="Afternoon"/>
    <s v="Sun"/>
    <s v="Jun"/>
    <n v="7"/>
    <n v="6"/>
  </r>
  <r>
    <x v="104"/>
    <d v="1899-12-30T16:47:37"/>
    <n v="16"/>
    <x v="0"/>
    <n v="37.72"/>
    <x v="1"/>
    <s v="Afternoon"/>
    <s v="Sun"/>
    <s v="Jun"/>
    <n v="7"/>
    <n v="6"/>
  </r>
  <r>
    <x v="104"/>
    <d v="1899-12-30T17:45:17"/>
    <n v="17"/>
    <x v="0"/>
    <n v="32.82"/>
    <x v="3"/>
    <s v="Night"/>
    <s v="Sun"/>
    <s v="Jun"/>
    <n v="7"/>
    <n v="6"/>
  </r>
  <r>
    <x v="104"/>
    <d v="1899-12-30T17:46:17"/>
    <n v="17"/>
    <x v="0"/>
    <n v="32.82"/>
    <x v="3"/>
    <s v="Night"/>
    <s v="Sun"/>
    <s v="Jun"/>
    <n v="7"/>
    <n v="6"/>
  </r>
  <r>
    <x v="105"/>
    <d v="1899-12-30T08:57:24"/>
    <n v="8"/>
    <x v="0"/>
    <n v="27.92"/>
    <x v="2"/>
    <s v="Morning"/>
    <s v="Mon"/>
    <s v="Jun"/>
    <n v="1"/>
    <n v="6"/>
  </r>
  <r>
    <x v="105"/>
    <d v="1899-12-30T10:12:05"/>
    <n v="10"/>
    <x v="0"/>
    <n v="27.92"/>
    <x v="5"/>
    <s v="Morning"/>
    <s v="Mon"/>
    <s v="Jun"/>
    <n v="1"/>
    <n v="6"/>
  </r>
  <r>
    <x v="105"/>
    <d v="1899-12-30T10:13:38"/>
    <n v="10"/>
    <x v="0"/>
    <n v="27.92"/>
    <x v="5"/>
    <s v="Morning"/>
    <s v="Mon"/>
    <s v="Jun"/>
    <n v="1"/>
    <n v="6"/>
  </r>
  <r>
    <x v="105"/>
    <d v="1899-12-30T10:55:52"/>
    <n v="10"/>
    <x v="0"/>
    <n v="37.72"/>
    <x v="7"/>
    <s v="Morning"/>
    <s v="Mon"/>
    <s v="Jun"/>
    <n v="1"/>
    <n v="6"/>
  </r>
  <r>
    <x v="105"/>
    <d v="1899-12-30T14:51:35"/>
    <n v="14"/>
    <x v="0"/>
    <n v="37.72"/>
    <x v="7"/>
    <s v="Afternoon"/>
    <s v="Mon"/>
    <s v="Jun"/>
    <n v="1"/>
    <n v="6"/>
  </r>
  <r>
    <x v="105"/>
    <d v="1899-12-30T16:50:13"/>
    <n v="16"/>
    <x v="0"/>
    <n v="37.72"/>
    <x v="7"/>
    <s v="Afternoon"/>
    <s v="Mon"/>
    <s v="Jun"/>
    <n v="1"/>
    <n v="6"/>
  </r>
  <r>
    <x v="105"/>
    <d v="1899-12-30T16:51:11"/>
    <n v="16"/>
    <x v="0"/>
    <n v="37.72"/>
    <x v="7"/>
    <s v="Afternoon"/>
    <s v="Mon"/>
    <s v="Jun"/>
    <n v="1"/>
    <n v="6"/>
  </r>
  <r>
    <x v="105"/>
    <d v="1899-12-30T16:52:36"/>
    <n v="16"/>
    <x v="0"/>
    <n v="27.92"/>
    <x v="2"/>
    <s v="Afternoon"/>
    <s v="Mon"/>
    <s v="Jun"/>
    <n v="1"/>
    <n v="6"/>
  </r>
  <r>
    <x v="105"/>
    <d v="1899-12-30T18:51:20"/>
    <n v="18"/>
    <x v="0"/>
    <n v="27.92"/>
    <x v="2"/>
    <s v="Night"/>
    <s v="Mon"/>
    <s v="Jun"/>
    <n v="1"/>
    <n v="6"/>
  </r>
  <r>
    <x v="105"/>
    <d v="1899-12-30T21:16:11"/>
    <n v="21"/>
    <x v="0"/>
    <n v="32.82"/>
    <x v="3"/>
    <s v="Night"/>
    <s v="Mon"/>
    <s v="Jun"/>
    <n v="1"/>
    <n v="6"/>
  </r>
  <r>
    <x v="106"/>
    <d v="1899-12-30T14:04:06"/>
    <n v="14"/>
    <x v="0"/>
    <n v="27.92"/>
    <x v="2"/>
    <s v="Afternoon"/>
    <s v="Tue"/>
    <s v="Jun"/>
    <n v="2"/>
    <n v="6"/>
  </r>
  <r>
    <x v="106"/>
    <d v="1899-12-30T14:05:12"/>
    <n v="14"/>
    <x v="0"/>
    <n v="37.72"/>
    <x v="7"/>
    <s v="Afternoon"/>
    <s v="Tue"/>
    <s v="Jun"/>
    <n v="2"/>
    <n v="6"/>
  </r>
  <r>
    <x v="106"/>
    <d v="1899-12-30T19:20:41"/>
    <n v="19"/>
    <x v="0"/>
    <n v="37.72"/>
    <x v="7"/>
    <s v="Night"/>
    <s v="Tue"/>
    <s v="Jun"/>
    <n v="2"/>
    <n v="6"/>
  </r>
  <r>
    <x v="106"/>
    <d v="1899-12-30T19:21:39"/>
    <n v="19"/>
    <x v="0"/>
    <n v="37.72"/>
    <x v="7"/>
    <s v="Night"/>
    <s v="Tue"/>
    <s v="Jun"/>
    <n v="2"/>
    <n v="6"/>
  </r>
  <r>
    <x v="106"/>
    <d v="1899-12-30T20:35:49"/>
    <n v="20"/>
    <x v="0"/>
    <n v="27.92"/>
    <x v="5"/>
    <s v="Night"/>
    <s v="Tue"/>
    <s v="Jun"/>
    <n v="2"/>
    <n v="6"/>
  </r>
  <r>
    <x v="106"/>
    <d v="1899-12-30T21:20:50"/>
    <n v="21"/>
    <x v="0"/>
    <n v="32.82"/>
    <x v="3"/>
    <s v="Night"/>
    <s v="Tue"/>
    <s v="Jun"/>
    <n v="2"/>
    <n v="6"/>
  </r>
  <r>
    <x v="106"/>
    <d v="1899-12-30T21:22:19"/>
    <n v="21"/>
    <x v="0"/>
    <n v="32.82"/>
    <x v="3"/>
    <s v="Night"/>
    <s v="Tue"/>
    <s v="Jun"/>
    <n v="2"/>
    <n v="6"/>
  </r>
  <r>
    <x v="107"/>
    <d v="1899-12-30T07:47:20"/>
    <n v="7"/>
    <x v="0"/>
    <n v="37.72"/>
    <x v="0"/>
    <s v="Morning"/>
    <s v="Wed"/>
    <s v="Jun"/>
    <n v="3"/>
    <n v="6"/>
  </r>
  <r>
    <x v="107"/>
    <d v="1899-12-30T08:17:55"/>
    <n v="8"/>
    <x v="0"/>
    <n v="27.92"/>
    <x v="5"/>
    <s v="Morning"/>
    <s v="Wed"/>
    <s v="Jun"/>
    <n v="3"/>
    <n v="6"/>
  </r>
  <r>
    <x v="107"/>
    <d v="1899-12-30T10:54:00"/>
    <n v="10"/>
    <x v="0"/>
    <n v="27.92"/>
    <x v="2"/>
    <s v="Morning"/>
    <s v="Wed"/>
    <s v="Jun"/>
    <n v="3"/>
    <n v="6"/>
  </r>
  <r>
    <x v="107"/>
    <d v="1899-12-30T11:11:28"/>
    <n v="11"/>
    <x v="0"/>
    <n v="37.72"/>
    <x v="0"/>
    <s v="Morning"/>
    <s v="Wed"/>
    <s v="Jun"/>
    <n v="3"/>
    <n v="6"/>
  </r>
  <r>
    <x v="107"/>
    <d v="1899-12-30T11:12:31"/>
    <n v="11"/>
    <x v="0"/>
    <n v="37.72"/>
    <x v="4"/>
    <s v="Morning"/>
    <s v="Wed"/>
    <s v="Jun"/>
    <n v="3"/>
    <n v="6"/>
  </r>
  <r>
    <x v="107"/>
    <d v="1899-12-30T14:21:36"/>
    <n v="14"/>
    <x v="0"/>
    <n v="32.82"/>
    <x v="3"/>
    <s v="Afternoon"/>
    <s v="Wed"/>
    <s v="Jun"/>
    <n v="3"/>
    <n v="6"/>
  </r>
  <r>
    <x v="107"/>
    <d v="1899-12-30T18:28:43"/>
    <n v="18"/>
    <x v="0"/>
    <n v="37.72"/>
    <x v="7"/>
    <s v="Night"/>
    <s v="Wed"/>
    <s v="Jun"/>
    <n v="3"/>
    <n v="6"/>
  </r>
  <r>
    <x v="107"/>
    <d v="1899-12-30T18:29:59"/>
    <n v="18"/>
    <x v="0"/>
    <n v="37.72"/>
    <x v="0"/>
    <s v="Night"/>
    <s v="Wed"/>
    <s v="Jun"/>
    <n v="3"/>
    <n v="6"/>
  </r>
  <r>
    <x v="107"/>
    <d v="1899-12-30T19:31:31"/>
    <n v="19"/>
    <x v="0"/>
    <n v="32.82"/>
    <x v="3"/>
    <s v="Night"/>
    <s v="Wed"/>
    <s v="Jun"/>
    <n v="3"/>
    <n v="6"/>
  </r>
  <r>
    <x v="107"/>
    <d v="1899-12-30T21:28:59"/>
    <n v="21"/>
    <x v="0"/>
    <n v="37.72"/>
    <x v="7"/>
    <s v="Night"/>
    <s v="Wed"/>
    <s v="Jun"/>
    <n v="3"/>
    <n v="6"/>
  </r>
  <r>
    <x v="107"/>
    <d v="1899-12-30T21:30:03"/>
    <n v="21"/>
    <x v="0"/>
    <n v="32.82"/>
    <x v="3"/>
    <s v="Night"/>
    <s v="Wed"/>
    <s v="Jun"/>
    <n v="3"/>
    <n v="6"/>
  </r>
  <r>
    <x v="108"/>
    <d v="1899-12-30T10:50:06"/>
    <n v="10"/>
    <x v="0"/>
    <n v="37.72"/>
    <x v="0"/>
    <s v="Morning"/>
    <s v="Thu"/>
    <s v="Jun"/>
    <n v="4"/>
    <n v="6"/>
  </r>
  <r>
    <x v="108"/>
    <d v="1899-12-30T18:59:02"/>
    <n v="18"/>
    <x v="0"/>
    <n v="37.72"/>
    <x v="0"/>
    <s v="Night"/>
    <s v="Thu"/>
    <s v="Jun"/>
    <n v="4"/>
    <n v="6"/>
  </r>
  <r>
    <x v="108"/>
    <d v="1899-12-30T19:00:00"/>
    <n v="19"/>
    <x v="0"/>
    <n v="37.72"/>
    <x v="0"/>
    <s v="Night"/>
    <s v="Thu"/>
    <s v="Jun"/>
    <n v="4"/>
    <n v="6"/>
  </r>
  <r>
    <x v="108"/>
    <d v="1899-12-30T21:39:10"/>
    <n v="21"/>
    <x v="0"/>
    <n v="37.72"/>
    <x v="0"/>
    <s v="Night"/>
    <s v="Thu"/>
    <s v="Jun"/>
    <n v="4"/>
    <n v="6"/>
  </r>
  <r>
    <x v="108"/>
    <d v="1899-12-30T21:57:41"/>
    <n v="21"/>
    <x v="0"/>
    <n v="37.72"/>
    <x v="0"/>
    <s v="Night"/>
    <s v="Thu"/>
    <s v="Jun"/>
    <n v="4"/>
    <n v="6"/>
  </r>
  <r>
    <x v="108"/>
    <d v="1899-12-30T21:59:18"/>
    <n v="21"/>
    <x v="0"/>
    <n v="32.82"/>
    <x v="3"/>
    <s v="Night"/>
    <s v="Thu"/>
    <s v="Jun"/>
    <n v="4"/>
    <n v="6"/>
  </r>
  <r>
    <x v="109"/>
    <d v="1899-12-30T09:59:56"/>
    <n v="9"/>
    <x v="0"/>
    <n v="37.72"/>
    <x v="0"/>
    <s v="Morning"/>
    <s v="Fri"/>
    <s v="Jun"/>
    <n v="5"/>
    <n v="6"/>
  </r>
  <r>
    <x v="109"/>
    <d v="1899-12-30T10:01:40"/>
    <n v="10"/>
    <x v="0"/>
    <n v="27.92"/>
    <x v="2"/>
    <s v="Morning"/>
    <s v="Fri"/>
    <s v="Jun"/>
    <n v="5"/>
    <n v="6"/>
  </r>
  <r>
    <x v="109"/>
    <d v="1899-12-30T13:19:19"/>
    <n v="13"/>
    <x v="0"/>
    <n v="32.82"/>
    <x v="3"/>
    <s v="Afternoon"/>
    <s v="Fri"/>
    <s v="Jun"/>
    <n v="5"/>
    <n v="6"/>
  </r>
  <r>
    <x v="109"/>
    <d v="1899-12-30T13:20:32"/>
    <n v="13"/>
    <x v="0"/>
    <n v="32.82"/>
    <x v="3"/>
    <s v="Afternoon"/>
    <s v="Fri"/>
    <s v="Jun"/>
    <n v="5"/>
    <n v="6"/>
  </r>
  <r>
    <x v="109"/>
    <d v="1899-12-30T18:12:16"/>
    <n v="18"/>
    <x v="0"/>
    <n v="23.02"/>
    <x v="6"/>
    <s v="Night"/>
    <s v="Fri"/>
    <s v="Jun"/>
    <n v="5"/>
    <n v="6"/>
  </r>
  <r>
    <x v="109"/>
    <d v="1899-12-30T19:30:27"/>
    <n v="19"/>
    <x v="0"/>
    <n v="37.72"/>
    <x v="0"/>
    <s v="Night"/>
    <s v="Fri"/>
    <s v="Jun"/>
    <n v="5"/>
    <n v="6"/>
  </r>
  <r>
    <x v="109"/>
    <d v="1899-12-30T19:47:06"/>
    <n v="19"/>
    <x v="0"/>
    <n v="37.72"/>
    <x v="7"/>
    <s v="Night"/>
    <s v="Fri"/>
    <s v="Jun"/>
    <n v="5"/>
    <n v="6"/>
  </r>
  <r>
    <x v="109"/>
    <d v="1899-12-30T19:48:07"/>
    <n v="19"/>
    <x v="0"/>
    <n v="37.72"/>
    <x v="7"/>
    <s v="Night"/>
    <s v="Fri"/>
    <s v="Jun"/>
    <n v="5"/>
    <n v="6"/>
  </r>
  <r>
    <x v="109"/>
    <d v="1899-12-30T19:49:55"/>
    <n v="19"/>
    <x v="0"/>
    <n v="37.72"/>
    <x v="7"/>
    <s v="Night"/>
    <s v="Fri"/>
    <s v="Jun"/>
    <n v="5"/>
    <n v="6"/>
  </r>
  <r>
    <x v="109"/>
    <d v="1899-12-30T19:51:00"/>
    <n v="19"/>
    <x v="0"/>
    <n v="37.72"/>
    <x v="7"/>
    <s v="Night"/>
    <s v="Fri"/>
    <s v="Jun"/>
    <n v="5"/>
    <n v="6"/>
  </r>
  <r>
    <x v="109"/>
    <d v="1899-12-30T19:52:19"/>
    <n v="19"/>
    <x v="0"/>
    <n v="27.92"/>
    <x v="2"/>
    <s v="Night"/>
    <s v="Fri"/>
    <s v="Jun"/>
    <n v="5"/>
    <n v="6"/>
  </r>
  <r>
    <x v="109"/>
    <d v="1899-12-30T19:55:37"/>
    <n v="19"/>
    <x v="0"/>
    <n v="32.82"/>
    <x v="3"/>
    <s v="Night"/>
    <s v="Fri"/>
    <s v="Jun"/>
    <n v="5"/>
    <n v="6"/>
  </r>
  <r>
    <x v="110"/>
    <d v="1899-12-30T08:39:50"/>
    <n v="8"/>
    <x v="0"/>
    <n v="27.92"/>
    <x v="5"/>
    <s v="Morning"/>
    <s v="Sat"/>
    <s v="Jun"/>
    <n v="6"/>
    <n v="6"/>
  </r>
  <r>
    <x v="110"/>
    <d v="1899-12-30T09:37:49"/>
    <n v="9"/>
    <x v="0"/>
    <n v="32.82"/>
    <x v="3"/>
    <s v="Morning"/>
    <s v="Sat"/>
    <s v="Jun"/>
    <n v="6"/>
    <n v="6"/>
  </r>
  <r>
    <x v="110"/>
    <d v="1899-12-30T12:53:16"/>
    <n v="12"/>
    <x v="0"/>
    <n v="32.82"/>
    <x v="3"/>
    <s v="Afternoon"/>
    <s v="Sat"/>
    <s v="Jun"/>
    <n v="6"/>
    <n v="6"/>
  </r>
  <r>
    <x v="110"/>
    <d v="1899-12-30T15:37:20"/>
    <n v="15"/>
    <x v="0"/>
    <n v="37.72"/>
    <x v="0"/>
    <s v="Afternoon"/>
    <s v="Sat"/>
    <s v="Jun"/>
    <n v="6"/>
    <n v="6"/>
  </r>
  <r>
    <x v="110"/>
    <d v="1899-12-30T22:10:23"/>
    <n v="22"/>
    <x v="0"/>
    <n v="37.72"/>
    <x v="7"/>
    <s v="Night"/>
    <s v="Sat"/>
    <s v="Jun"/>
    <n v="6"/>
    <n v="6"/>
  </r>
  <r>
    <x v="111"/>
    <d v="1899-12-30T18:12:01"/>
    <n v="18"/>
    <x v="0"/>
    <n v="32.82"/>
    <x v="3"/>
    <s v="Night"/>
    <s v="Sun"/>
    <s v="Jun"/>
    <n v="7"/>
    <n v="6"/>
  </r>
  <r>
    <x v="111"/>
    <d v="1899-12-30T18:13:51"/>
    <n v="18"/>
    <x v="0"/>
    <n v="32.82"/>
    <x v="3"/>
    <s v="Night"/>
    <s v="Sun"/>
    <s v="Jun"/>
    <n v="7"/>
    <n v="6"/>
  </r>
  <r>
    <x v="111"/>
    <d v="1899-12-30T21:06:47"/>
    <n v="21"/>
    <x v="0"/>
    <n v="37.72"/>
    <x v="7"/>
    <s v="Night"/>
    <s v="Sun"/>
    <s v="Jun"/>
    <n v="7"/>
    <n v="6"/>
  </r>
  <r>
    <x v="111"/>
    <d v="1899-12-30T21:29:08"/>
    <n v="21"/>
    <x v="0"/>
    <n v="37.72"/>
    <x v="0"/>
    <s v="Night"/>
    <s v="Sun"/>
    <s v="Jun"/>
    <n v="7"/>
    <n v="6"/>
  </r>
  <r>
    <x v="111"/>
    <d v="1899-12-30T21:30:36"/>
    <n v="21"/>
    <x v="0"/>
    <n v="37.72"/>
    <x v="7"/>
    <s v="Night"/>
    <s v="Sun"/>
    <s v="Jun"/>
    <n v="7"/>
    <n v="6"/>
  </r>
  <r>
    <x v="112"/>
    <d v="1899-12-30T11:44:40"/>
    <n v="11"/>
    <x v="0"/>
    <n v="32.82"/>
    <x v="3"/>
    <s v="Morning"/>
    <s v="Mon"/>
    <s v="Jun"/>
    <n v="1"/>
    <n v="6"/>
  </r>
  <r>
    <x v="112"/>
    <d v="1899-12-30T11:49:36"/>
    <n v="11"/>
    <x v="0"/>
    <n v="37.72"/>
    <x v="7"/>
    <s v="Morning"/>
    <s v="Mon"/>
    <s v="Jun"/>
    <n v="1"/>
    <n v="6"/>
  </r>
  <r>
    <x v="112"/>
    <d v="1899-12-30T11:50:44"/>
    <n v="11"/>
    <x v="0"/>
    <n v="37.72"/>
    <x v="7"/>
    <s v="Morning"/>
    <s v="Mon"/>
    <s v="Jun"/>
    <n v="1"/>
    <n v="6"/>
  </r>
  <r>
    <x v="112"/>
    <d v="1899-12-30T15:02:29"/>
    <n v="15"/>
    <x v="0"/>
    <n v="37.72"/>
    <x v="0"/>
    <s v="Afternoon"/>
    <s v="Mon"/>
    <s v="Jun"/>
    <n v="1"/>
    <n v="6"/>
  </r>
  <r>
    <x v="112"/>
    <d v="1899-12-30T16:46:01"/>
    <n v="16"/>
    <x v="0"/>
    <n v="37.72"/>
    <x v="7"/>
    <s v="Afternoon"/>
    <s v="Mon"/>
    <s v="Jun"/>
    <n v="1"/>
    <n v="6"/>
  </r>
  <r>
    <x v="112"/>
    <d v="1899-12-30T16:47:00"/>
    <n v="16"/>
    <x v="0"/>
    <n v="37.72"/>
    <x v="7"/>
    <s v="Afternoon"/>
    <s v="Mon"/>
    <s v="Jun"/>
    <n v="1"/>
    <n v="6"/>
  </r>
  <r>
    <x v="113"/>
    <d v="1899-12-30T08:19:24"/>
    <n v="8"/>
    <x v="0"/>
    <n v="37.72"/>
    <x v="0"/>
    <s v="Morning"/>
    <s v="Tue"/>
    <s v="Jun"/>
    <n v="2"/>
    <n v="6"/>
  </r>
  <r>
    <x v="113"/>
    <d v="1899-12-30T10:28:26"/>
    <n v="10"/>
    <x v="0"/>
    <n v="32.82"/>
    <x v="3"/>
    <s v="Morning"/>
    <s v="Tue"/>
    <s v="Jun"/>
    <n v="2"/>
    <n v="6"/>
  </r>
  <r>
    <x v="113"/>
    <d v="1899-12-30T10:29:42"/>
    <n v="10"/>
    <x v="0"/>
    <n v="32.82"/>
    <x v="3"/>
    <s v="Morning"/>
    <s v="Tue"/>
    <s v="Jun"/>
    <n v="2"/>
    <n v="6"/>
  </r>
  <r>
    <x v="113"/>
    <d v="1899-12-30T11:34:52"/>
    <n v="11"/>
    <x v="0"/>
    <n v="37.72"/>
    <x v="7"/>
    <s v="Morning"/>
    <s v="Tue"/>
    <s v="Jun"/>
    <n v="2"/>
    <n v="6"/>
  </r>
  <r>
    <x v="114"/>
    <d v="1899-12-30T09:33:02"/>
    <n v="9"/>
    <x v="0"/>
    <n v="37.72"/>
    <x v="0"/>
    <s v="Morning"/>
    <s v="Wed"/>
    <s v="Jun"/>
    <n v="3"/>
    <n v="6"/>
  </r>
  <r>
    <x v="114"/>
    <d v="1899-12-30T16:32:29"/>
    <n v="16"/>
    <x v="0"/>
    <n v="23.02"/>
    <x v="6"/>
    <s v="Afternoon"/>
    <s v="Wed"/>
    <s v="Jun"/>
    <n v="3"/>
    <n v="6"/>
  </r>
  <r>
    <x v="114"/>
    <d v="1899-12-30T16:34:02"/>
    <n v="16"/>
    <x v="0"/>
    <n v="27.92"/>
    <x v="2"/>
    <s v="Afternoon"/>
    <s v="Wed"/>
    <s v="Jun"/>
    <n v="3"/>
    <n v="6"/>
  </r>
  <r>
    <x v="114"/>
    <d v="1899-12-30T21:21:53"/>
    <n v="21"/>
    <x v="0"/>
    <n v="37.72"/>
    <x v="0"/>
    <s v="Night"/>
    <s v="Wed"/>
    <s v="Jun"/>
    <n v="3"/>
    <n v="6"/>
  </r>
  <r>
    <x v="114"/>
    <d v="1899-12-30T21:27:01"/>
    <n v="21"/>
    <x v="0"/>
    <n v="37.72"/>
    <x v="7"/>
    <s v="Night"/>
    <s v="Wed"/>
    <s v="Jun"/>
    <n v="3"/>
    <n v="6"/>
  </r>
  <r>
    <x v="114"/>
    <d v="1899-12-30T21:28:15"/>
    <n v="21"/>
    <x v="0"/>
    <n v="32.82"/>
    <x v="3"/>
    <s v="Night"/>
    <s v="Wed"/>
    <s v="Jun"/>
    <n v="3"/>
    <n v="6"/>
  </r>
  <r>
    <x v="115"/>
    <d v="1899-12-30T09:15:43"/>
    <n v="9"/>
    <x v="0"/>
    <n v="32.82"/>
    <x v="3"/>
    <s v="Morning"/>
    <s v="Thu"/>
    <s v="Jun"/>
    <n v="4"/>
    <n v="6"/>
  </r>
  <r>
    <x v="115"/>
    <d v="1899-12-30T16:11:48"/>
    <n v="16"/>
    <x v="0"/>
    <n v="27.92"/>
    <x v="5"/>
    <s v="Afternoon"/>
    <s v="Thu"/>
    <s v="Jun"/>
    <n v="4"/>
    <n v="6"/>
  </r>
  <r>
    <x v="115"/>
    <d v="1899-12-30T21:44:03"/>
    <n v="21"/>
    <x v="0"/>
    <n v="32.82"/>
    <x v="3"/>
    <s v="Night"/>
    <s v="Thu"/>
    <s v="Jun"/>
    <n v="4"/>
    <n v="6"/>
  </r>
  <r>
    <x v="115"/>
    <d v="1899-12-30T21:50:32"/>
    <n v="21"/>
    <x v="0"/>
    <n v="37.72"/>
    <x v="7"/>
    <s v="Night"/>
    <s v="Thu"/>
    <s v="Jun"/>
    <n v="4"/>
    <n v="6"/>
  </r>
  <r>
    <x v="116"/>
    <d v="1899-12-30T08:08:35"/>
    <n v="8"/>
    <x v="0"/>
    <n v="27.92"/>
    <x v="5"/>
    <s v="Morning"/>
    <s v="Fri"/>
    <s v="Jun"/>
    <n v="5"/>
    <n v="6"/>
  </r>
  <r>
    <x v="116"/>
    <d v="1899-12-30T17:51:54"/>
    <n v="17"/>
    <x v="0"/>
    <n v="23.02"/>
    <x v="6"/>
    <s v="Night"/>
    <s v="Fri"/>
    <s v="Jun"/>
    <n v="5"/>
    <n v="6"/>
  </r>
  <r>
    <x v="116"/>
    <d v="1899-12-30T21:50:55"/>
    <n v="21"/>
    <x v="0"/>
    <n v="32.82"/>
    <x v="3"/>
    <s v="Night"/>
    <s v="Fri"/>
    <s v="Jun"/>
    <n v="5"/>
    <n v="6"/>
  </r>
  <r>
    <x v="116"/>
    <d v="1899-12-30T21:52:02"/>
    <n v="21"/>
    <x v="0"/>
    <n v="37.72"/>
    <x v="0"/>
    <s v="Night"/>
    <s v="Fri"/>
    <s v="Jun"/>
    <n v="5"/>
    <n v="6"/>
  </r>
  <r>
    <x v="116"/>
    <d v="1899-12-30T22:28:20"/>
    <n v="22"/>
    <x v="0"/>
    <n v="37.72"/>
    <x v="7"/>
    <s v="Night"/>
    <s v="Fri"/>
    <s v="Jun"/>
    <n v="5"/>
    <n v="6"/>
  </r>
  <r>
    <x v="117"/>
    <d v="1899-12-30T09:47:10"/>
    <n v="9"/>
    <x v="0"/>
    <n v="32.82"/>
    <x v="3"/>
    <s v="Morning"/>
    <s v="Sat"/>
    <s v="Jun"/>
    <n v="6"/>
    <n v="6"/>
  </r>
  <r>
    <x v="117"/>
    <d v="1899-12-30T11:40:20"/>
    <n v="11"/>
    <x v="0"/>
    <n v="32.82"/>
    <x v="3"/>
    <s v="Morning"/>
    <s v="Sat"/>
    <s v="Jun"/>
    <n v="6"/>
    <n v="6"/>
  </r>
  <r>
    <x v="117"/>
    <d v="1899-12-30T11:41:27"/>
    <n v="11"/>
    <x v="0"/>
    <n v="32.82"/>
    <x v="3"/>
    <s v="Morning"/>
    <s v="Sat"/>
    <s v="Jun"/>
    <n v="6"/>
    <n v="6"/>
  </r>
  <r>
    <x v="117"/>
    <d v="1899-12-30T12:30:24"/>
    <n v="12"/>
    <x v="0"/>
    <n v="37.72"/>
    <x v="7"/>
    <s v="Afternoon"/>
    <s v="Sat"/>
    <s v="Jun"/>
    <n v="6"/>
    <n v="6"/>
  </r>
  <r>
    <x v="117"/>
    <d v="1899-12-30T12:31:43"/>
    <n v="12"/>
    <x v="0"/>
    <n v="37.72"/>
    <x v="7"/>
    <s v="Afternoon"/>
    <s v="Sat"/>
    <s v="Jun"/>
    <n v="6"/>
    <n v="6"/>
  </r>
  <r>
    <x v="117"/>
    <d v="1899-12-30T17:23:44"/>
    <n v="17"/>
    <x v="0"/>
    <n v="37.72"/>
    <x v="7"/>
    <s v="Night"/>
    <s v="Sat"/>
    <s v="Jun"/>
    <n v="6"/>
    <n v="6"/>
  </r>
  <r>
    <x v="117"/>
    <d v="1899-12-30T17:24:52"/>
    <n v="17"/>
    <x v="0"/>
    <n v="37.72"/>
    <x v="1"/>
    <s v="Night"/>
    <s v="Sat"/>
    <s v="Jun"/>
    <n v="6"/>
    <n v="6"/>
  </r>
  <r>
    <x v="117"/>
    <d v="1899-12-30T21:27:22"/>
    <n v="21"/>
    <x v="0"/>
    <n v="37.72"/>
    <x v="0"/>
    <s v="Night"/>
    <s v="Sat"/>
    <s v="Jun"/>
    <n v="6"/>
    <n v="6"/>
  </r>
  <r>
    <x v="118"/>
    <d v="1899-12-30T10:28:10"/>
    <n v="10"/>
    <x v="0"/>
    <n v="37.72"/>
    <x v="0"/>
    <s v="Morning"/>
    <s v="Sun"/>
    <s v="Jun"/>
    <n v="7"/>
    <n v="6"/>
  </r>
  <r>
    <x v="118"/>
    <d v="1899-12-30T13:05:51"/>
    <n v="13"/>
    <x v="0"/>
    <n v="23.02"/>
    <x v="6"/>
    <s v="Afternoon"/>
    <s v="Sun"/>
    <s v="Jun"/>
    <n v="7"/>
    <n v="6"/>
  </r>
  <r>
    <x v="118"/>
    <d v="1899-12-30T16:54:42"/>
    <n v="16"/>
    <x v="0"/>
    <n v="37.72"/>
    <x v="1"/>
    <s v="Afternoon"/>
    <s v="Sun"/>
    <s v="Jun"/>
    <n v="7"/>
    <n v="6"/>
  </r>
  <r>
    <x v="118"/>
    <d v="1899-12-30T21:04:10"/>
    <n v="21"/>
    <x v="0"/>
    <n v="32.82"/>
    <x v="3"/>
    <s v="Night"/>
    <s v="Sun"/>
    <s v="Jun"/>
    <n v="7"/>
    <n v="6"/>
  </r>
  <r>
    <x v="119"/>
    <d v="1899-12-30T18:07:27"/>
    <n v="18"/>
    <x v="0"/>
    <n v="23.02"/>
    <x v="6"/>
    <s v="Night"/>
    <s v="Mon"/>
    <s v="Jul"/>
    <n v="1"/>
    <n v="7"/>
  </r>
  <r>
    <x v="119"/>
    <d v="1899-12-30T18:56:52"/>
    <n v="18"/>
    <x v="0"/>
    <n v="37.72"/>
    <x v="7"/>
    <s v="Night"/>
    <s v="Mon"/>
    <s v="Jul"/>
    <n v="1"/>
    <n v="7"/>
  </r>
  <r>
    <x v="119"/>
    <d v="1899-12-30T18:57:54"/>
    <n v="18"/>
    <x v="0"/>
    <n v="37.72"/>
    <x v="7"/>
    <s v="Night"/>
    <s v="Mon"/>
    <s v="Jul"/>
    <n v="1"/>
    <n v="7"/>
  </r>
  <r>
    <x v="120"/>
    <d v="1899-12-30T10:42:54"/>
    <n v="10"/>
    <x v="0"/>
    <n v="32.82"/>
    <x v="3"/>
    <s v="Morning"/>
    <s v="Tue"/>
    <s v="Jul"/>
    <n v="2"/>
    <n v="7"/>
  </r>
  <r>
    <x v="120"/>
    <d v="1899-12-30T10:45:01"/>
    <n v="10"/>
    <x v="0"/>
    <n v="27.92"/>
    <x v="2"/>
    <s v="Morning"/>
    <s v="Tue"/>
    <s v="Jul"/>
    <n v="2"/>
    <n v="7"/>
  </r>
  <r>
    <x v="120"/>
    <d v="1899-12-30T12:48:05"/>
    <n v="12"/>
    <x v="0"/>
    <n v="37.72"/>
    <x v="0"/>
    <s v="Afternoon"/>
    <s v="Tue"/>
    <s v="Jul"/>
    <n v="2"/>
    <n v="7"/>
  </r>
  <r>
    <x v="120"/>
    <d v="1899-12-30T14:03:13"/>
    <n v="14"/>
    <x v="0"/>
    <n v="27.92"/>
    <x v="2"/>
    <s v="Afternoon"/>
    <s v="Tue"/>
    <s v="Jul"/>
    <n v="2"/>
    <n v="7"/>
  </r>
  <r>
    <x v="120"/>
    <d v="1899-12-30T16:31:24"/>
    <n v="16"/>
    <x v="0"/>
    <n v="32.82"/>
    <x v="3"/>
    <s v="Afternoon"/>
    <s v="Tue"/>
    <s v="Jul"/>
    <n v="2"/>
    <n v="7"/>
  </r>
  <r>
    <x v="120"/>
    <d v="1899-12-30T22:02:24"/>
    <n v="22"/>
    <x v="0"/>
    <n v="32.82"/>
    <x v="3"/>
    <s v="Night"/>
    <s v="Tue"/>
    <s v="Jul"/>
    <n v="2"/>
    <n v="7"/>
  </r>
  <r>
    <x v="121"/>
    <d v="1899-12-30T13:51:15"/>
    <n v="13"/>
    <x v="0"/>
    <n v="32.82"/>
    <x v="3"/>
    <s v="Afternoon"/>
    <s v="Wed"/>
    <s v="Jul"/>
    <n v="3"/>
    <n v="7"/>
  </r>
  <r>
    <x v="121"/>
    <d v="1899-12-30T16:01:17"/>
    <n v="16"/>
    <x v="0"/>
    <n v="37.72"/>
    <x v="7"/>
    <s v="Afternoon"/>
    <s v="Wed"/>
    <s v="Jul"/>
    <n v="3"/>
    <n v="7"/>
  </r>
  <r>
    <x v="121"/>
    <d v="1899-12-30T16:50:25"/>
    <n v="16"/>
    <x v="0"/>
    <n v="37.72"/>
    <x v="7"/>
    <s v="Afternoon"/>
    <s v="Wed"/>
    <s v="Jul"/>
    <n v="3"/>
    <n v="7"/>
  </r>
  <r>
    <x v="121"/>
    <d v="1899-12-30T16:53:16"/>
    <n v="16"/>
    <x v="0"/>
    <n v="32.82"/>
    <x v="3"/>
    <s v="Afternoon"/>
    <s v="Wed"/>
    <s v="Jul"/>
    <n v="3"/>
    <n v="7"/>
  </r>
  <r>
    <x v="121"/>
    <d v="1899-12-30T16:54:23"/>
    <n v="16"/>
    <x v="0"/>
    <n v="32.82"/>
    <x v="3"/>
    <s v="Afternoon"/>
    <s v="Wed"/>
    <s v="Jul"/>
    <n v="3"/>
    <n v="7"/>
  </r>
  <r>
    <x v="121"/>
    <d v="1899-12-30T16:55:31"/>
    <n v="16"/>
    <x v="0"/>
    <n v="37.72"/>
    <x v="0"/>
    <s v="Afternoon"/>
    <s v="Wed"/>
    <s v="Jul"/>
    <n v="3"/>
    <n v="7"/>
  </r>
  <r>
    <x v="121"/>
    <d v="1899-12-30T16:59:26"/>
    <n v="16"/>
    <x v="0"/>
    <n v="23.02"/>
    <x v="6"/>
    <s v="Afternoon"/>
    <s v="Wed"/>
    <s v="Jul"/>
    <n v="3"/>
    <n v="7"/>
  </r>
  <r>
    <x v="121"/>
    <d v="1899-12-30T17:59:02"/>
    <n v="17"/>
    <x v="0"/>
    <n v="37.72"/>
    <x v="7"/>
    <s v="Night"/>
    <s v="Wed"/>
    <s v="Jul"/>
    <n v="3"/>
    <n v="7"/>
  </r>
  <r>
    <x v="121"/>
    <d v="1899-12-30T19:06:09"/>
    <n v="19"/>
    <x v="0"/>
    <n v="37.72"/>
    <x v="0"/>
    <s v="Night"/>
    <s v="Wed"/>
    <s v="Jul"/>
    <n v="3"/>
    <n v="7"/>
  </r>
  <r>
    <x v="122"/>
    <d v="1899-12-30T10:26:24"/>
    <n v="10"/>
    <x v="0"/>
    <n v="32.82"/>
    <x v="3"/>
    <s v="Morning"/>
    <s v="Thu"/>
    <s v="Jul"/>
    <n v="4"/>
    <n v="7"/>
  </r>
  <r>
    <x v="122"/>
    <d v="1899-12-30T10:27:30"/>
    <n v="10"/>
    <x v="0"/>
    <n v="27.92"/>
    <x v="2"/>
    <s v="Morning"/>
    <s v="Thu"/>
    <s v="Jul"/>
    <n v="4"/>
    <n v="7"/>
  </r>
  <r>
    <x v="123"/>
    <d v="1899-12-30T12:20:29"/>
    <n v="12"/>
    <x v="0"/>
    <n v="37.72"/>
    <x v="4"/>
    <s v="Afternoon"/>
    <s v="Fri"/>
    <s v="Jul"/>
    <n v="5"/>
    <n v="7"/>
  </r>
  <r>
    <x v="123"/>
    <d v="1899-12-30T13:43:43"/>
    <n v="13"/>
    <x v="0"/>
    <n v="32.82"/>
    <x v="3"/>
    <s v="Afternoon"/>
    <s v="Fri"/>
    <s v="Jul"/>
    <n v="5"/>
    <n v="7"/>
  </r>
  <r>
    <x v="123"/>
    <d v="1899-12-30T13:44:44"/>
    <n v="13"/>
    <x v="0"/>
    <n v="32.82"/>
    <x v="3"/>
    <s v="Afternoon"/>
    <s v="Fri"/>
    <s v="Jul"/>
    <n v="5"/>
    <n v="7"/>
  </r>
  <r>
    <x v="123"/>
    <d v="1899-12-30T18:55:56"/>
    <n v="18"/>
    <x v="0"/>
    <n v="23.02"/>
    <x v="6"/>
    <s v="Night"/>
    <s v="Fri"/>
    <s v="Jul"/>
    <n v="5"/>
    <n v="7"/>
  </r>
  <r>
    <x v="123"/>
    <d v="1899-12-30T19:55:08"/>
    <n v="19"/>
    <x v="0"/>
    <n v="27.92"/>
    <x v="2"/>
    <s v="Night"/>
    <s v="Fri"/>
    <s v="Jul"/>
    <n v="5"/>
    <n v="7"/>
  </r>
  <r>
    <x v="123"/>
    <d v="1899-12-30T22:11:56"/>
    <n v="22"/>
    <x v="0"/>
    <n v="23.02"/>
    <x v="6"/>
    <s v="Night"/>
    <s v="Fri"/>
    <s v="Jul"/>
    <n v="5"/>
    <n v="7"/>
  </r>
  <r>
    <x v="123"/>
    <d v="1899-12-30T22:18:03"/>
    <n v="22"/>
    <x v="0"/>
    <n v="27.92"/>
    <x v="2"/>
    <s v="Night"/>
    <s v="Fri"/>
    <s v="Jul"/>
    <n v="5"/>
    <n v="7"/>
  </r>
  <r>
    <x v="123"/>
    <d v="1899-12-30T22:18:57"/>
    <n v="22"/>
    <x v="0"/>
    <n v="27.92"/>
    <x v="2"/>
    <s v="Night"/>
    <s v="Fri"/>
    <s v="Jul"/>
    <n v="5"/>
    <n v="7"/>
  </r>
  <r>
    <x v="123"/>
    <d v="1899-12-30T22:20:01"/>
    <n v="22"/>
    <x v="0"/>
    <n v="37.72"/>
    <x v="7"/>
    <s v="Night"/>
    <s v="Fri"/>
    <s v="Jul"/>
    <n v="5"/>
    <n v="7"/>
  </r>
  <r>
    <x v="123"/>
    <d v="1899-12-30T22:21:09"/>
    <n v="22"/>
    <x v="0"/>
    <n v="32.82"/>
    <x v="3"/>
    <s v="Night"/>
    <s v="Fri"/>
    <s v="Jul"/>
    <n v="5"/>
    <n v="7"/>
  </r>
  <r>
    <x v="124"/>
    <d v="1899-12-30T10:28:07"/>
    <n v="10"/>
    <x v="0"/>
    <n v="37.72"/>
    <x v="0"/>
    <s v="Morning"/>
    <s v="Sat"/>
    <s v="Jul"/>
    <n v="6"/>
    <n v="7"/>
  </r>
  <r>
    <x v="124"/>
    <d v="1899-12-30T17:15:46"/>
    <n v="17"/>
    <x v="0"/>
    <n v="32.82"/>
    <x v="0"/>
    <s v="Night"/>
    <s v="Sat"/>
    <s v="Jul"/>
    <n v="6"/>
    <n v="7"/>
  </r>
  <r>
    <x v="124"/>
    <d v="1899-12-30T17:17:01"/>
    <n v="17"/>
    <x v="0"/>
    <n v="32.82"/>
    <x v="0"/>
    <s v="Night"/>
    <s v="Sat"/>
    <s v="Jul"/>
    <n v="6"/>
    <n v="7"/>
  </r>
  <r>
    <x v="124"/>
    <d v="1899-12-30T19:09:46"/>
    <n v="19"/>
    <x v="0"/>
    <n v="32.82"/>
    <x v="0"/>
    <s v="Night"/>
    <s v="Sat"/>
    <s v="Jul"/>
    <n v="6"/>
    <n v="7"/>
  </r>
  <r>
    <x v="124"/>
    <d v="1899-12-30T19:10:40"/>
    <n v="19"/>
    <x v="0"/>
    <n v="27.92"/>
    <x v="3"/>
    <s v="Night"/>
    <s v="Sat"/>
    <s v="Jul"/>
    <n v="6"/>
    <n v="7"/>
  </r>
  <r>
    <x v="125"/>
    <d v="1899-12-30T09:04:20"/>
    <n v="9"/>
    <x v="0"/>
    <n v="32.82"/>
    <x v="7"/>
    <s v="Morning"/>
    <s v="Sun"/>
    <s v="Jul"/>
    <n v="7"/>
    <n v="7"/>
  </r>
  <r>
    <x v="125"/>
    <d v="1899-12-30T09:14:29"/>
    <n v="9"/>
    <x v="0"/>
    <n v="27.92"/>
    <x v="3"/>
    <s v="Morning"/>
    <s v="Sun"/>
    <s v="Jul"/>
    <n v="7"/>
    <n v="7"/>
  </r>
  <r>
    <x v="125"/>
    <d v="1899-12-30T09:15:37"/>
    <n v="9"/>
    <x v="0"/>
    <n v="27.92"/>
    <x v="3"/>
    <s v="Morning"/>
    <s v="Sun"/>
    <s v="Jul"/>
    <n v="7"/>
    <n v="7"/>
  </r>
  <r>
    <x v="125"/>
    <d v="1899-12-30T09:28:49"/>
    <n v="9"/>
    <x v="0"/>
    <n v="32.82"/>
    <x v="7"/>
    <s v="Morning"/>
    <s v="Sun"/>
    <s v="Jul"/>
    <n v="7"/>
    <n v="7"/>
  </r>
  <r>
    <x v="125"/>
    <d v="1899-12-30T09:29:56"/>
    <n v="9"/>
    <x v="0"/>
    <n v="32.82"/>
    <x v="7"/>
    <s v="Morning"/>
    <s v="Sun"/>
    <s v="Jul"/>
    <n v="7"/>
    <n v="7"/>
  </r>
  <r>
    <x v="125"/>
    <d v="1899-12-30T14:56:30"/>
    <n v="14"/>
    <x v="0"/>
    <n v="32.82"/>
    <x v="1"/>
    <s v="Afternoon"/>
    <s v="Sun"/>
    <s v="Jul"/>
    <n v="7"/>
    <n v="7"/>
  </r>
  <r>
    <x v="125"/>
    <d v="1899-12-30T14:57:47"/>
    <n v="14"/>
    <x v="0"/>
    <n v="32.82"/>
    <x v="4"/>
    <s v="Afternoon"/>
    <s v="Sun"/>
    <s v="Jul"/>
    <n v="7"/>
    <n v="7"/>
  </r>
  <r>
    <x v="125"/>
    <d v="1899-12-30T17:07:50"/>
    <n v="17"/>
    <x v="0"/>
    <n v="32.82"/>
    <x v="0"/>
    <s v="Night"/>
    <s v="Sun"/>
    <s v="Jul"/>
    <n v="7"/>
    <n v="7"/>
  </r>
  <r>
    <x v="125"/>
    <d v="1899-12-30T19:33:27"/>
    <n v="19"/>
    <x v="0"/>
    <n v="32.82"/>
    <x v="7"/>
    <s v="Night"/>
    <s v="Sun"/>
    <s v="Jul"/>
    <n v="7"/>
    <n v="7"/>
  </r>
  <r>
    <x v="125"/>
    <d v="1899-12-30T20:01:32"/>
    <n v="20"/>
    <x v="0"/>
    <n v="32.82"/>
    <x v="1"/>
    <s v="Night"/>
    <s v="Sun"/>
    <s v="Jul"/>
    <n v="7"/>
    <n v="7"/>
  </r>
  <r>
    <x v="125"/>
    <d v="1899-12-30T22:33:36"/>
    <n v="22"/>
    <x v="0"/>
    <n v="27.92"/>
    <x v="3"/>
    <s v="Night"/>
    <s v="Sun"/>
    <s v="Jul"/>
    <n v="7"/>
    <n v="7"/>
  </r>
  <r>
    <x v="126"/>
    <d v="1899-12-30T07:33:08"/>
    <n v="7"/>
    <x v="0"/>
    <n v="32.82"/>
    <x v="0"/>
    <s v="Morning"/>
    <s v="Mon"/>
    <s v="Jul"/>
    <n v="1"/>
    <n v="7"/>
  </r>
  <r>
    <x v="126"/>
    <d v="1899-12-30T12:02:50"/>
    <n v="12"/>
    <x v="0"/>
    <n v="23.02"/>
    <x v="2"/>
    <s v="Afternoon"/>
    <s v="Mon"/>
    <s v="Jul"/>
    <n v="1"/>
    <n v="7"/>
  </r>
  <r>
    <x v="126"/>
    <d v="1899-12-30T14:40:24"/>
    <n v="14"/>
    <x v="0"/>
    <n v="23.02"/>
    <x v="2"/>
    <s v="Afternoon"/>
    <s v="Mon"/>
    <s v="Jul"/>
    <n v="1"/>
    <n v="7"/>
  </r>
  <r>
    <x v="126"/>
    <d v="1899-12-30T19:30:35"/>
    <n v="19"/>
    <x v="0"/>
    <n v="27.92"/>
    <x v="3"/>
    <s v="Night"/>
    <s v="Mon"/>
    <s v="Jul"/>
    <n v="1"/>
    <n v="7"/>
  </r>
  <r>
    <x v="126"/>
    <d v="1899-12-30T22:14:46"/>
    <n v="22"/>
    <x v="0"/>
    <n v="32.82"/>
    <x v="0"/>
    <s v="Night"/>
    <s v="Mon"/>
    <s v="Jul"/>
    <n v="1"/>
    <n v="7"/>
  </r>
  <r>
    <x v="127"/>
    <d v="1899-12-30T10:26:52"/>
    <n v="10"/>
    <x v="0"/>
    <n v="27.92"/>
    <x v="3"/>
    <s v="Morning"/>
    <s v="Tue"/>
    <s v="Jul"/>
    <n v="2"/>
    <n v="7"/>
  </r>
  <r>
    <x v="127"/>
    <d v="1899-12-30T10:40:29"/>
    <n v="10"/>
    <x v="0"/>
    <n v="27.92"/>
    <x v="3"/>
    <s v="Morning"/>
    <s v="Tue"/>
    <s v="Jul"/>
    <n v="2"/>
    <n v="7"/>
  </r>
  <r>
    <x v="127"/>
    <d v="1899-12-30T11:21:36"/>
    <n v="11"/>
    <x v="0"/>
    <n v="27.92"/>
    <x v="3"/>
    <s v="Morning"/>
    <s v="Tue"/>
    <s v="Jul"/>
    <n v="2"/>
    <n v="7"/>
  </r>
  <r>
    <x v="127"/>
    <d v="1899-12-30T11:22:50"/>
    <n v="11"/>
    <x v="0"/>
    <n v="32.82"/>
    <x v="7"/>
    <s v="Morning"/>
    <s v="Tue"/>
    <s v="Jul"/>
    <n v="2"/>
    <n v="7"/>
  </r>
  <r>
    <x v="127"/>
    <d v="1899-12-30T16:43:00"/>
    <n v="16"/>
    <x v="0"/>
    <n v="27.92"/>
    <x v="3"/>
    <s v="Afternoon"/>
    <s v="Tue"/>
    <s v="Jul"/>
    <n v="2"/>
    <n v="7"/>
  </r>
  <r>
    <x v="128"/>
    <d v="1899-12-30T11:10:42"/>
    <n v="11"/>
    <x v="0"/>
    <n v="23.02"/>
    <x v="2"/>
    <s v="Morning"/>
    <s v="Wed"/>
    <s v="Jul"/>
    <n v="3"/>
    <n v="7"/>
  </r>
  <r>
    <x v="128"/>
    <d v="1899-12-30T12:28:54"/>
    <n v="12"/>
    <x v="0"/>
    <n v="27.92"/>
    <x v="3"/>
    <s v="Afternoon"/>
    <s v="Wed"/>
    <s v="Jul"/>
    <n v="3"/>
    <n v="7"/>
  </r>
  <r>
    <x v="128"/>
    <d v="1899-12-30T22:13:10"/>
    <n v="22"/>
    <x v="0"/>
    <n v="32.82"/>
    <x v="0"/>
    <s v="Night"/>
    <s v="Wed"/>
    <s v="Jul"/>
    <n v="3"/>
    <n v="7"/>
  </r>
  <r>
    <x v="129"/>
    <d v="1899-12-30T11:27:28"/>
    <n v="11"/>
    <x v="0"/>
    <n v="32.82"/>
    <x v="1"/>
    <s v="Morning"/>
    <s v="Thu"/>
    <s v="Jul"/>
    <n v="4"/>
    <n v="7"/>
  </r>
  <r>
    <x v="129"/>
    <d v="1899-12-30T16:48:19"/>
    <n v="16"/>
    <x v="0"/>
    <n v="27.92"/>
    <x v="3"/>
    <s v="Afternoon"/>
    <s v="Thu"/>
    <s v="Jul"/>
    <n v="4"/>
    <n v="7"/>
  </r>
  <r>
    <x v="129"/>
    <d v="1899-12-30T22:22:14"/>
    <n v="22"/>
    <x v="0"/>
    <n v="32.82"/>
    <x v="0"/>
    <s v="Night"/>
    <s v="Thu"/>
    <s v="Jul"/>
    <n v="4"/>
    <n v="7"/>
  </r>
  <r>
    <x v="129"/>
    <d v="1899-12-30T22:30:59"/>
    <n v="22"/>
    <x v="0"/>
    <n v="23.02"/>
    <x v="2"/>
    <s v="Night"/>
    <s v="Thu"/>
    <s v="Jul"/>
    <n v="4"/>
    <n v="7"/>
  </r>
  <r>
    <x v="130"/>
    <d v="1899-12-30T08:03:17"/>
    <n v="8"/>
    <x v="0"/>
    <n v="23.02"/>
    <x v="5"/>
    <s v="Morning"/>
    <s v="Fri"/>
    <s v="Jul"/>
    <n v="5"/>
    <n v="7"/>
  </r>
  <r>
    <x v="130"/>
    <d v="1899-12-30T11:48:33"/>
    <n v="11"/>
    <x v="0"/>
    <n v="32.82"/>
    <x v="1"/>
    <s v="Morning"/>
    <s v="Fri"/>
    <s v="Jul"/>
    <n v="5"/>
    <n v="7"/>
  </r>
  <r>
    <x v="130"/>
    <d v="1899-12-30T22:33:26"/>
    <n v="22"/>
    <x v="0"/>
    <n v="32.82"/>
    <x v="1"/>
    <s v="Night"/>
    <s v="Fri"/>
    <s v="Jul"/>
    <n v="5"/>
    <n v="7"/>
  </r>
  <r>
    <x v="130"/>
    <d v="1899-12-30T22:34:14"/>
    <n v="22"/>
    <x v="0"/>
    <n v="32.82"/>
    <x v="1"/>
    <s v="Night"/>
    <s v="Fri"/>
    <s v="Jul"/>
    <n v="5"/>
    <n v="7"/>
  </r>
  <r>
    <x v="130"/>
    <d v="1899-12-30T22:35:30"/>
    <n v="22"/>
    <x v="0"/>
    <n v="32.82"/>
    <x v="1"/>
    <s v="Night"/>
    <s v="Fri"/>
    <s v="Jul"/>
    <n v="5"/>
    <n v="7"/>
  </r>
  <r>
    <x v="131"/>
    <d v="1899-12-30T10:38:10"/>
    <n v="10"/>
    <x v="0"/>
    <n v="32.82"/>
    <x v="0"/>
    <s v="Morning"/>
    <s v="Sat"/>
    <s v="Jul"/>
    <n v="6"/>
    <n v="7"/>
  </r>
  <r>
    <x v="131"/>
    <d v="1899-12-30T11:41:38"/>
    <n v="11"/>
    <x v="0"/>
    <n v="32.82"/>
    <x v="0"/>
    <s v="Morning"/>
    <s v="Sat"/>
    <s v="Jul"/>
    <n v="6"/>
    <n v="7"/>
  </r>
  <r>
    <x v="132"/>
    <d v="1899-12-30T10:54:24"/>
    <n v="10"/>
    <x v="0"/>
    <n v="23.02"/>
    <x v="2"/>
    <s v="Morning"/>
    <s v="Sun"/>
    <s v="Jul"/>
    <n v="7"/>
    <n v="7"/>
  </r>
  <r>
    <x v="132"/>
    <d v="1899-12-30T10:55:31"/>
    <n v="10"/>
    <x v="0"/>
    <n v="27.92"/>
    <x v="3"/>
    <s v="Morning"/>
    <s v="Sun"/>
    <s v="Jul"/>
    <n v="7"/>
    <n v="7"/>
  </r>
  <r>
    <x v="132"/>
    <d v="1899-12-30T10:56:30"/>
    <n v="10"/>
    <x v="0"/>
    <n v="32.82"/>
    <x v="7"/>
    <s v="Morning"/>
    <s v="Sun"/>
    <s v="Jul"/>
    <n v="7"/>
    <n v="7"/>
  </r>
  <r>
    <x v="132"/>
    <d v="1899-12-30T10:57:54"/>
    <n v="10"/>
    <x v="0"/>
    <n v="32.82"/>
    <x v="0"/>
    <s v="Morning"/>
    <s v="Sun"/>
    <s v="Jul"/>
    <n v="7"/>
    <n v="7"/>
  </r>
  <r>
    <x v="132"/>
    <d v="1899-12-30T11:02:12"/>
    <n v="11"/>
    <x v="0"/>
    <n v="23.02"/>
    <x v="2"/>
    <s v="Morning"/>
    <s v="Sun"/>
    <s v="Jul"/>
    <n v="7"/>
    <n v="7"/>
  </r>
  <r>
    <x v="132"/>
    <d v="1899-12-30T22:31:30"/>
    <n v="22"/>
    <x v="0"/>
    <n v="32.82"/>
    <x v="0"/>
    <s v="Night"/>
    <s v="Sun"/>
    <s v="Jul"/>
    <n v="7"/>
    <n v="7"/>
  </r>
  <r>
    <x v="133"/>
    <d v="1899-12-30T07:33:06"/>
    <n v="7"/>
    <x v="0"/>
    <n v="32.82"/>
    <x v="7"/>
    <s v="Morning"/>
    <s v="Mon"/>
    <s v="Jul"/>
    <n v="1"/>
    <n v="7"/>
  </r>
  <r>
    <x v="134"/>
    <d v="1899-12-30T12:23:37"/>
    <n v="12"/>
    <x v="0"/>
    <n v="27.92"/>
    <x v="3"/>
    <s v="Afternoon"/>
    <s v="Tue"/>
    <s v="Jul"/>
    <n v="2"/>
    <n v="7"/>
  </r>
  <r>
    <x v="134"/>
    <d v="1899-12-30T19:29:25"/>
    <n v="19"/>
    <x v="0"/>
    <n v="32.82"/>
    <x v="1"/>
    <s v="Night"/>
    <s v="Tue"/>
    <s v="Jul"/>
    <n v="2"/>
    <n v="7"/>
  </r>
  <r>
    <x v="135"/>
    <d v="1899-12-30T13:05:00"/>
    <n v="13"/>
    <x v="0"/>
    <n v="27.92"/>
    <x v="3"/>
    <s v="Afternoon"/>
    <s v="Wed"/>
    <s v="Jul"/>
    <n v="3"/>
    <n v="7"/>
  </r>
  <r>
    <x v="136"/>
    <d v="1899-12-30T11:10:13"/>
    <n v="11"/>
    <x v="0"/>
    <n v="27.92"/>
    <x v="3"/>
    <s v="Morning"/>
    <s v="Thu"/>
    <s v="Jul"/>
    <n v="4"/>
    <n v="7"/>
  </r>
  <r>
    <x v="136"/>
    <d v="1899-12-30T11:11:23"/>
    <n v="11"/>
    <x v="0"/>
    <n v="18.12"/>
    <x v="6"/>
    <s v="Morning"/>
    <s v="Thu"/>
    <s v="Jul"/>
    <n v="4"/>
    <n v="7"/>
  </r>
  <r>
    <x v="136"/>
    <d v="1899-12-30T11:33:00"/>
    <n v="11"/>
    <x v="0"/>
    <n v="23.02"/>
    <x v="2"/>
    <s v="Morning"/>
    <s v="Thu"/>
    <s v="Jul"/>
    <n v="4"/>
    <n v="7"/>
  </r>
  <r>
    <x v="136"/>
    <d v="1899-12-30T11:34:48"/>
    <n v="11"/>
    <x v="0"/>
    <n v="23.02"/>
    <x v="2"/>
    <s v="Morning"/>
    <s v="Thu"/>
    <s v="Jul"/>
    <n v="4"/>
    <n v="7"/>
  </r>
  <r>
    <x v="136"/>
    <d v="1899-12-30T11:35:52"/>
    <n v="11"/>
    <x v="0"/>
    <n v="23.02"/>
    <x v="5"/>
    <s v="Morning"/>
    <s v="Thu"/>
    <s v="Jul"/>
    <n v="4"/>
    <n v="7"/>
  </r>
  <r>
    <x v="136"/>
    <d v="1899-12-30T13:23:34"/>
    <n v="13"/>
    <x v="0"/>
    <n v="32.82"/>
    <x v="0"/>
    <s v="Afternoon"/>
    <s v="Thu"/>
    <s v="Jul"/>
    <n v="4"/>
    <n v="7"/>
  </r>
  <r>
    <x v="136"/>
    <d v="1899-12-30T18:18:23"/>
    <n v="18"/>
    <x v="0"/>
    <n v="32.82"/>
    <x v="7"/>
    <s v="Night"/>
    <s v="Thu"/>
    <s v="Jul"/>
    <n v="4"/>
    <n v="7"/>
  </r>
  <r>
    <x v="136"/>
    <d v="1899-12-30T19:30:51"/>
    <n v="19"/>
    <x v="0"/>
    <n v="32.82"/>
    <x v="0"/>
    <s v="Night"/>
    <s v="Thu"/>
    <s v="Jul"/>
    <n v="4"/>
    <n v="7"/>
  </r>
  <r>
    <x v="136"/>
    <d v="1899-12-30T21:19:42"/>
    <n v="21"/>
    <x v="0"/>
    <n v="32.82"/>
    <x v="1"/>
    <s v="Night"/>
    <s v="Thu"/>
    <s v="Jul"/>
    <n v="4"/>
    <n v="7"/>
  </r>
  <r>
    <x v="136"/>
    <d v="1899-12-30T21:22:00"/>
    <n v="21"/>
    <x v="0"/>
    <n v="32.82"/>
    <x v="0"/>
    <s v="Night"/>
    <s v="Thu"/>
    <s v="Jul"/>
    <n v="4"/>
    <n v="7"/>
  </r>
  <r>
    <x v="136"/>
    <d v="1899-12-30T21:46:19"/>
    <n v="21"/>
    <x v="0"/>
    <n v="32.82"/>
    <x v="0"/>
    <s v="Night"/>
    <s v="Thu"/>
    <s v="Jul"/>
    <n v="4"/>
    <n v="7"/>
  </r>
  <r>
    <x v="137"/>
    <d v="1899-12-30T11:03:02"/>
    <n v="11"/>
    <x v="0"/>
    <n v="23.02"/>
    <x v="2"/>
    <s v="Morning"/>
    <s v="Fri"/>
    <s v="Jul"/>
    <n v="5"/>
    <n v="7"/>
  </r>
  <r>
    <x v="137"/>
    <d v="1899-12-30T11:16:21"/>
    <n v="11"/>
    <x v="0"/>
    <n v="27.92"/>
    <x v="3"/>
    <s v="Morning"/>
    <s v="Fri"/>
    <s v="Jul"/>
    <n v="5"/>
    <n v="7"/>
  </r>
  <r>
    <x v="137"/>
    <d v="1899-12-30T12:58:38"/>
    <n v="12"/>
    <x v="0"/>
    <n v="32.82"/>
    <x v="0"/>
    <s v="Afternoon"/>
    <s v="Fri"/>
    <s v="Jul"/>
    <n v="5"/>
    <n v="7"/>
  </r>
  <r>
    <x v="137"/>
    <d v="1899-12-30T12:59:55"/>
    <n v="12"/>
    <x v="0"/>
    <n v="27.92"/>
    <x v="3"/>
    <s v="Afternoon"/>
    <s v="Fri"/>
    <s v="Jul"/>
    <n v="5"/>
    <n v="7"/>
  </r>
  <r>
    <x v="137"/>
    <d v="1899-12-30T14:09:21"/>
    <n v="14"/>
    <x v="0"/>
    <n v="32.82"/>
    <x v="0"/>
    <s v="Afternoon"/>
    <s v="Fri"/>
    <s v="Jul"/>
    <n v="5"/>
    <n v="7"/>
  </r>
  <r>
    <x v="137"/>
    <d v="1899-12-30T14:11:22"/>
    <n v="14"/>
    <x v="0"/>
    <n v="32.82"/>
    <x v="4"/>
    <s v="Afternoon"/>
    <s v="Fri"/>
    <s v="Jul"/>
    <n v="5"/>
    <n v="7"/>
  </r>
  <r>
    <x v="137"/>
    <d v="1899-12-30T16:36:19"/>
    <n v="16"/>
    <x v="0"/>
    <n v="32.82"/>
    <x v="0"/>
    <s v="Afternoon"/>
    <s v="Fri"/>
    <s v="Jul"/>
    <n v="5"/>
    <n v="7"/>
  </r>
  <r>
    <x v="137"/>
    <d v="1899-12-30T16:37:36"/>
    <n v="16"/>
    <x v="0"/>
    <n v="32.82"/>
    <x v="0"/>
    <s v="Afternoon"/>
    <s v="Fri"/>
    <s v="Jul"/>
    <n v="5"/>
    <n v="7"/>
  </r>
  <r>
    <x v="138"/>
    <d v="1899-12-30T08:05:44"/>
    <n v="8"/>
    <x v="0"/>
    <n v="23.02"/>
    <x v="2"/>
    <s v="Morning"/>
    <s v="Sat"/>
    <s v="Jul"/>
    <n v="6"/>
    <n v="7"/>
  </r>
  <r>
    <x v="138"/>
    <d v="1899-12-30T08:06:49"/>
    <n v="8"/>
    <x v="0"/>
    <n v="32.82"/>
    <x v="0"/>
    <s v="Morning"/>
    <s v="Sat"/>
    <s v="Jul"/>
    <n v="6"/>
    <n v="7"/>
  </r>
  <r>
    <x v="138"/>
    <d v="1899-12-30T08:07:51"/>
    <n v="8"/>
    <x v="0"/>
    <n v="23.02"/>
    <x v="2"/>
    <s v="Morning"/>
    <s v="Sat"/>
    <s v="Jul"/>
    <n v="6"/>
    <n v="7"/>
  </r>
  <r>
    <x v="138"/>
    <d v="1899-12-30T09:00:54"/>
    <n v="9"/>
    <x v="0"/>
    <n v="32.82"/>
    <x v="0"/>
    <s v="Morning"/>
    <s v="Sat"/>
    <s v="Jul"/>
    <n v="6"/>
    <n v="7"/>
  </r>
  <r>
    <x v="138"/>
    <d v="1899-12-30T09:02:28"/>
    <n v="9"/>
    <x v="0"/>
    <n v="32.82"/>
    <x v="0"/>
    <s v="Morning"/>
    <s v="Sat"/>
    <s v="Jul"/>
    <n v="6"/>
    <n v="7"/>
  </r>
  <r>
    <x v="138"/>
    <d v="1899-12-30T10:39:21"/>
    <n v="10"/>
    <x v="0"/>
    <n v="23.02"/>
    <x v="2"/>
    <s v="Morning"/>
    <s v="Sat"/>
    <s v="Jul"/>
    <n v="6"/>
    <n v="7"/>
  </r>
  <r>
    <x v="138"/>
    <d v="1899-12-30T15:15:09"/>
    <n v="15"/>
    <x v="0"/>
    <n v="32.82"/>
    <x v="0"/>
    <s v="Afternoon"/>
    <s v="Sat"/>
    <s v="Jul"/>
    <n v="6"/>
    <n v="7"/>
  </r>
  <r>
    <x v="139"/>
    <d v="1899-12-30T10:30:56"/>
    <n v="10"/>
    <x v="0"/>
    <n v="32.82"/>
    <x v="4"/>
    <s v="Morning"/>
    <s v="Sun"/>
    <s v="Jul"/>
    <n v="7"/>
    <n v="7"/>
  </r>
  <r>
    <x v="139"/>
    <d v="1899-12-30T11:39:29"/>
    <n v="11"/>
    <x v="0"/>
    <n v="32.82"/>
    <x v="7"/>
    <s v="Morning"/>
    <s v="Sun"/>
    <s v="Jul"/>
    <n v="7"/>
    <n v="7"/>
  </r>
  <r>
    <x v="139"/>
    <d v="1899-12-30T13:34:31"/>
    <n v="13"/>
    <x v="0"/>
    <n v="23.02"/>
    <x v="5"/>
    <s v="Afternoon"/>
    <s v="Sun"/>
    <s v="Jul"/>
    <n v="7"/>
    <n v="7"/>
  </r>
  <r>
    <x v="139"/>
    <d v="1899-12-30T13:42:31"/>
    <n v="13"/>
    <x v="0"/>
    <n v="32.82"/>
    <x v="0"/>
    <s v="Afternoon"/>
    <s v="Sun"/>
    <s v="Jul"/>
    <n v="7"/>
    <n v="7"/>
  </r>
  <r>
    <x v="140"/>
    <d v="1899-12-30T08:13:23"/>
    <n v="8"/>
    <x v="0"/>
    <n v="23.02"/>
    <x v="2"/>
    <s v="Morning"/>
    <s v="Mon"/>
    <s v="Jul"/>
    <n v="1"/>
    <n v="7"/>
  </r>
  <r>
    <x v="140"/>
    <d v="1899-12-30T08:40:50"/>
    <n v="8"/>
    <x v="0"/>
    <n v="23.02"/>
    <x v="2"/>
    <s v="Morning"/>
    <s v="Mon"/>
    <s v="Jul"/>
    <n v="1"/>
    <n v="7"/>
  </r>
  <r>
    <x v="140"/>
    <d v="1899-12-30T10:15:37"/>
    <n v="10"/>
    <x v="0"/>
    <n v="27.92"/>
    <x v="3"/>
    <s v="Morning"/>
    <s v="Mon"/>
    <s v="Jul"/>
    <n v="1"/>
    <n v="7"/>
  </r>
  <r>
    <x v="140"/>
    <d v="1899-12-30T16:44:38"/>
    <n v="16"/>
    <x v="0"/>
    <n v="32.82"/>
    <x v="0"/>
    <s v="Afternoon"/>
    <s v="Mon"/>
    <s v="Jul"/>
    <n v="1"/>
    <n v="7"/>
  </r>
  <r>
    <x v="141"/>
    <d v="1899-12-30T08:12:56"/>
    <n v="8"/>
    <x v="0"/>
    <n v="32.82"/>
    <x v="0"/>
    <s v="Morning"/>
    <s v="Tue"/>
    <s v="Jul"/>
    <n v="2"/>
    <n v="7"/>
  </r>
  <r>
    <x v="141"/>
    <d v="1899-12-30T08:40:19"/>
    <n v="8"/>
    <x v="0"/>
    <n v="23.02"/>
    <x v="2"/>
    <s v="Morning"/>
    <s v="Tue"/>
    <s v="Jul"/>
    <n v="2"/>
    <n v="7"/>
  </r>
  <r>
    <x v="141"/>
    <d v="1899-12-30T08:44:54"/>
    <n v="8"/>
    <x v="0"/>
    <n v="27.92"/>
    <x v="3"/>
    <s v="Morning"/>
    <s v="Tue"/>
    <s v="Jul"/>
    <n v="2"/>
    <n v="7"/>
  </r>
  <r>
    <x v="141"/>
    <d v="1899-12-30T08:49:25"/>
    <n v="8"/>
    <x v="0"/>
    <n v="32.82"/>
    <x v="4"/>
    <s v="Morning"/>
    <s v="Tue"/>
    <s v="Jul"/>
    <n v="2"/>
    <n v="7"/>
  </r>
  <r>
    <x v="141"/>
    <d v="1899-12-30T08:51:10"/>
    <n v="8"/>
    <x v="0"/>
    <n v="32.82"/>
    <x v="0"/>
    <s v="Morning"/>
    <s v="Tue"/>
    <s v="Jul"/>
    <n v="2"/>
    <n v="7"/>
  </r>
  <r>
    <x v="141"/>
    <d v="1899-12-30T09:01:46"/>
    <n v="9"/>
    <x v="0"/>
    <n v="23.02"/>
    <x v="2"/>
    <s v="Morning"/>
    <s v="Tue"/>
    <s v="Jul"/>
    <n v="2"/>
    <n v="7"/>
  </r>
  <r>
    <x v="141"/>
    <d v="1899-12-30T10:03:36"/>
    <n v="10"/>
    <x v="0"/>
    <n v="27.92"/>
    <x v="3"/>
    <s v="Morning"/>
    <s v="Tue"/>
    <s v="Jul"/>
    <n v="2"/>
    <n v="7"/>
  </r>
  <r>
    <x v="141"/>
    <d v="1899-12-30T15:20:05"/>
    <n v="15"/>
    <x v="0"/>
    <n v="27.92"/>
    <x v="3"/>
    <s v="Afternoon"/>
    <s v="Tue"/>
    <s v="Jul"/>
    <n v="2"/>
    <n v="7"/>
  </r>
  <r>
    <x v="141"/>
    <d v="1899-12-30T15:21:01"/>
    <n v="15"/>
    <x v="0"/>
    <n v="32.82"/>
    <x v="0"/>
    <s v="Afternoon"/>
    <s v="Tue"/>
    <s v="Jul"/>
    <n v="2"/>
    <n v="7"/>
  </r>
  <r>
    <x v="141"/>
    <d v="1899-12-30T21:01:41"/>
    <n v="21"/>
    <x v="0"/>
    <n v="32.82"/>
    <x v="0"/>
    <s v="Night"/>
    <s v="Tue"/>
    <s v="Jul"/>
    <n v="2"/>
    <n v="7"/>
  </r>
  <r>
    <x v="141"/>
    <d v="1899-12-30T21:23:14"/>
    <n v="21"/>
    <x v="0"/>
    <n v="23.02"/>
    <x v="2"/>
    <s v="Night"/>
    <s v="Tue"/>
    <s v="Jul"/>
    <n v="2"/>
    <n v="7"/>
  </r>
  <r>
    <x v="141"/>
    <d v="1899-12-30T21:24:23"/>
    <n v="21"/>
    <x v="0"/>
    <n v="23.02"/>
    <x v="2"/>
    <s v="Night"/>
    <s v="Tue"/>
    <s v="Jul"/>
    <n v="2"/>
    <n v="7"/>
  </r>
  <r>
    <x v="142"/>
    <d v="1899-12-30T09:16:10"/>
    <n v="9"/>
    <x v="0"/>
    <n v="27.92"/>
    <x v="3"/>
    <s v="Morning"/>
    <s v="Wed"/>
    <s v="Jul"/>
    <n v="3"/>
    <n v="7"/>
  </r>
  <r>
    <x v="142"/>
    <d v="1899-12-30T09:38:55"/>
    <n v="9"/>
    <x v="0"/>
    <n v="27.92"/>
    <x v="3"/>
    <s v="Morning"/>
    <s v="Wed"/>
    <s v="Jul"/>
    <n v="3"/>
    <n v="7"/>
  </r>
  <r>
    <x v="142"/>
    <d v="1899-12-30T09:54:37"/>
    <n v="9"/>
    <x v="0"/>
    <n v="18.12"/>
    <x v="6"/>
    <s v="Morning"/>
    <s v="Wed"/>
    <s v="Jul"/>
    <n v="3"/>
    <n v="7"/>
  </r>
  <r>
    <x v="142"/>
    <d v="1899-12-30T11:43:53"/>
    <n v="11"/>
    <x v="0"/>
    <n v="32.82"/>
    <x v="7"/>
    <s v="Morning"/>
    <s v="Wed"/>
    <s v="Jul"/>
    <n v="3"/>
    <n v="7"/>
  </r>
  <r>
    <x v="142"/>
    <d v="1899-12-30T13:55:14"/>
    <n v="13"/>
    <x v="0"/>
    <n v="32.82"/>
    <x v="0"/>
    <s v="Afternoon"/>
    <s v="Wed"/>
    <s v="Jul"/>
    <n v="3"/>
    <n v="7"/>
  </r>
  <r>
    <x v="142"/>
    <d v="1899-12-30T14:45:50"/>
    <n v="14"/>
    <x v="0"/>
    <n v="18.12"/>
    <x v="6"/>
    <s v="Afternoon"/>
    <s v="Wed"/>
    <s v="Jul"/>
    <n v="3"/>
    <n v="7"/>
  </r>
  <r>
    <x v="142"/>
    <d v="1899-12-30T15:18:31"/>
    <n v="15"/>
    <x v="0"/>
    <n v="32.82"/>
    <x v="0"/>
    <s v="Afternoon"/>
    <s v="Wed"/>
    <s v="Jul"/>
    <n v="3"/>
    <n v="7"/>
  </r>
  <r>
    <x v="142"/>
    <d v="1899-12-30T19:15:06"/>
    <n v="19"/>
    <x v="0"/>
    <n v="32.82"/>
    <x v="7"/>
    <s v="Night"/>
    <s v="Wed"/>
    <s v="Jul"/>
    <n v="3"/>
    <n v="7"/>
  </r>
  <r>
    <x v="142"/>
    <d v="1899-12-30T19:17:00"/>
    <n v="19"/>
    <x v="0"/>
    <n v="32.82"/>
    <x v="7"/>
    <s v="Night"/>
    <s v="Wed"/>
    <s v="Jul"/>
    <n v="3"/>
    <n v="7"/>
  </r>
  <r>
    <x v="142"/>
    <d v="1899-12-30T21:17:37"/>
    <n v="21"/>
    <x v="0"/>
    <n v="27.92"/>
    <x v="3"/>
    <s v="Night"/>
    <s v="Wed"/>
    <s v="Jul"/>
    <n v="3"/>
    <n v="7"/>
  </r>
  <r>
    <x v="142"/>
    <d v="1899-12-30T21:18:41"/>
    <n v="21"/>
    <x v="0"/>
    <n v="23.02"/>
    <x v="2"/>
    <s v="Night"/>
    <s v="Wed"/>
    <s v="Jul"/>
    <n v="3"/>
    <n v="7"/>
  </r>
  <r>
    <x v="142"/>
    <d v="1899-12-30T21:25:17"/>
    <n v="21"/>
    <x v="0"/>
    <n v="23.02"/>
    <x v="2"/>
    <s v="Night"/>
    <s v="Wed"/>
    <s v="Jul"/>
    <n v="3"/>
    <n v="7"/>
  </r>
  <r>
    <x v="143"/>
    <d v="1899-12-30T07:54:48"/>
    <n v="7"/>
    <x v="0"/>
    <n v="23.02"/>
    <x v="2"/>
    <s v="Morning"/>
    <s v="Thu"/>
    <s v="Jul"/>
    <n v="4"/>
    <n v="7"/>
  </r>
  <r>
    <x v="143"/>
    <d v="1899-12-30T08:49:18"/>
    <n v="8"/>
    <x v="0"/>
    <n v="32.82"/>
    <x v="0"/>
    <s v="Morning"/>
    <s v="Thu"/>
    <s v="Jul"/>
    <n v="4"/>
    <n v="7"/>
  </r>
  <r>
    <x v="143"/>
    <d v="1899-12-30T10:29:45"/>
    <n v="10"/>
    <x v="0"/>
    <n v="27.92"/>
    <x v="3"/>
    <s v="Morning"/>
    <s v="Thu"/>
    <s v="Jul"/>
    <n v="4"/>
    <n v="7"/>
  </r>
  <r>
    <x v="143"/>
    <d v="1899-12-30T11:26:05"/>
    <n v="11"/>
    <x v="0"/>
    <n v="23.02"/>
    <x v="2"/>
    <s v="Morning"/>
    <s v="Thu"/>
    <s v="Jul"/>
    <n v="4"/>
    <n v="7"/>
  </r>
  <r>
    <x v="143"/>
    <d v="1899-12-30T15:25:07"/>
    <n v="15"/>
    <x v="0"/>
    <n v="32.82"/>
    <x v="7"/>
    <s v="Afternoon"/>
    <s v="Thu"/>
    <s v="Jul"/>
    <n v="4"/>
    <n v="7"/>
  </r>
  <r>
    <x v="143"/>
    <d v="1899-12-30T19:21:01"/>
    <n v="19"/>
    <x v="0"/>
    <n v="32.82"/>
    <x v="7"/>
    <s v="Night"/>
    <s v="Thu"/>
    <s v="Jul"/>
    <n v="4"/>
    <n v="7"/>
  </r>
  <r>
    <x v="143"/>
    <d v="1899-12-30T21:06:01"/>
    <n v="21"/>
    <x v="0"/>
    <n v="23.02"/>
    <x v="5"/>
    <s v="Night"/>
    <s v="Thu"/>
    <s v="Jul"/>
    <n v="4"/>
    <n v="7"/>
  </r>
  <r>
    <x v="143"/>
    <d v="1899-12-30T21:06:50"/>
    <n v="21"/>
    <x v="0"/>
    <n v="18.12"/>
    <x v="6"/>
    <s v="Night"/>
    <s v="Thu"/>
    <s v="Jul"/>
    <n v="4"/>
    <n v="7"/>
  </r>
  <r>
    <x v="143"/>
    <d v="1899-12-30T22:38:51"/>
    <n v="22"/>
    <x v="0"/>
    <n v="23.02"/>
    <x v="5"/>
    <s v="Night"/>
    <s v="Thu"/>
    <s v="Jul"/>
    <n v="4"/>
    <n v="7"/>
  </r>
  <r>
    <x v="143"/>
    <d v="1899-12-30T22:39:47"/>
    <n v="22"/>
    <x v="0"/>
    <n v="32.82"/>
    <x v="4"/>
    <s v="Night"/>
    <s v="Thu"/>
    <s v="Jul"/>
    <n v="4"/>
    <n v="7"/>
  </r>
  <r>
    <x v="144"/>
    <d v="1899-12-30T08:33:01"/>
    <n v="8"/>
    <x v="0"/>
    <n v="32.82"/>
    <x v="0"/>
    <s v="Morning"/>
    <s v="Fri"/>
    <s v="Jul"/>
    <n v="5"/>
    <n v="7"/>
  </r>
  <r>
    <x v="144"/>
    <d v="1899-12-30T09:19:37"/>
    <n v="9"/>
    <x v="0"/>
    <n v="27.92"/>
    <x v="3"/>
    <s v="Morning"/>
    <s v="Fri"/>
    <s v="Jul"/>
    <n v="5"/>
    <n v="7"/>
  </r>
  <r>
    <x v="144"/>
    <d v="1899-12-30T09:20:34"/>
    <n v="9"/>
    <x v="0"/>
    <n v="18.12"/>
    <x v="6"/>
    <s v="Morning"/>
    <s v="Fri"/>
    <s v="Jul"/>
    <n v="5"/>
    <n v="7"/>
  </r>
  <r>
    <x v="144"/>
    <d v="1899-12-30T09:33:12"/>
    <n v="9"/>
    <x v="0"/>
    <n v="23.02"/>
    <x v="5"/>
    <s v="Morning"/>
    <s v="Fri"/>
    <s v="Jul"/>
    <n v="5"/>
    <n v="7"/>
  </r>
  <r>
    <x v="144"/>
    <d v="1899-12-30T09:34:17"/>
    <n v="9"/>
    <x v="0"/>
    <n v="23.02"/>
    <x v="5"/>
    <s v="Morning"/>
    <s v="Fri"/>
    <s v="Jul"/>
    <n v="5"/>
    <n v="7"/>
  </r>
  <r>
    <x v="144"/>
    <d v="1899-12-30T09:59:08"/>
    <n v="9"/>
    <x v="0"/>
    <n v="32.82"/>
    <x v="0"/>
    <s v="Morning"/>
    <s v="Fri"/>
    <s v="Jul"/>
    <n v="5"/>
    <n v="7"/>
  </r>
  <r>
    <x v="144"/>
    <d v="1899-12-30T10:00:03"/>
    <n v="10"/>
    <x v="0"/>
    <n v="32.82"/>
    <x v="0"/>
    <s v="Morning"/>
    <s v="Fri"/>
    <s v="Jul"/>
    <n v="5"/>
    <n v="7"/>
  </r>
  <r>
    <x v="144"/>
    <d v="1899-12-30T11:47:14"/>
    <n v="11"/>
    <x v="0"/>
    <n v="27.92"/>
    <x v="3"/>
    <s v="Morning"/>
    <s v="Fri"/>
    <s v="Jul"/>
    <n v="5"/>
    <n v="7"/>
  </r>
  <r>
    <x v="144"/>
    <d v="1899-12-30T12:07:02"/>
    <n v="12"/>
    <x v="0"/>
    <n v="27.92"/>
    <x v="3"/>
    <s v="Afternoon"/>
    <s v="Fri"/>
    <s v="Jul"/>
    <n v="5"/>
    <n v="7"/>
  </r>
  <r>
    <x v="144"/>
    <d v="1899-12-30T12:28:08"/>
    <n v="12"/>
    <x v="0"/>
    <n v="32.82"/>
    <x v="7"/>
    <s v="Afternoon"/>
    <s v="Fri"/>
    <s v="Jul"/>
    <n v="5"/>
    <n v="7"/>
  </r>
  <r>
    <x v="144"/>
    <d v="1899-12-30T12:29:18"/>
    <n v="12"/>
    <x v="0"/>
    <n v="32.82"/>
    <x v="7"/>
    <s v="Afternoon"/>
    <s v="Fri"/>
    <s v="Jul"/>
    <n v="5"/>
    <n v="7"/>
  </r>
  <r>
    <x v="144"/>
    <d v="1899-12-30T13:09:56"/>
    <n v="13"/>
    <x v="0"/>
    <n v="32.82"/>
    <x v="0"/>
    <s v="Afternoon"/>
    <s v="Fri"/>
    <s v="Jul"/>
    <n v="5"/>
    <n v="7"/>
  </r>
  <r>
    <x v="144"/>
    <d v="1899-12-30T17:23:29"/>
    <n v="17"/>
    <x v="0"/>
    <n v="23.02"/>
    <x v="2"/>
    <s v="Night"/>
    <s v="Fri"/>
    <s v="Jul"/>
    <n v="5"/>
    <n v="7"/>
  </r>
  <r>
    <x v="144"/>
    <d v="1899-12-30T17:58:29"/>
    <n v="17"/>
    <x v="0"/>
    <n v="32.82"/>
    <x v="7"/>
    <s v="Night"/>
    <s v="Fri"/>
    <s v="Jul"/>
    <n v="5"/>
    <n v="7"/>
  </r>
  <r>
    <x v="144"/>
    <d v="1899-12-30T21:15:10"/>
    <n v="21"/>
    <x v="0"/>
    <n v="32.82"/>
    <x v="0"/>
    <s v="Night"/>
    <s v="Fri"/>
    <s v="Jul"/>
    <n v="5"/>
    <n v="7"/>
  </r>
  <r>
    <x v="144"/>
    <d v="1899-12-30T22:49:52"/>
    <n v="22"/>
    <x v="0"/>
    <n v="27.92"/>
    <x v="3"/>
    <s v="Night"/>
    <s v="Fri"/>
    <s v="Jul"/>
    <n v="5"/>
    <n v="7"/>
  </r>
  <r>
    <x v="145"/>
    <d v="1899-12-30T09:09:16"/>
    <n v="9"/>
    <x v="0"/>
    <n v="32.82"/>
    <x v="7"/>
    <s v="Morning"/>
    <s v="Sat"/>
    <s v="Jul"/>
    <n v="6"/>
    <n v="7"/>
  </r>
  <r>
    <x v="145"/>
    <d v="1899-12-30T11:55:31"/>
    <n v="11"/>
    <x v="0"/>
    <n v="27.92"/>
    <x v="3"/>
    <s v="Morning"/>
    <s v="Sat"/>
    <s v="Jul"/>
    <n v="6"/>
    <n v="7"/>
  </r>
  <r>
    <x v="145"/>
    <d v="1899-12-30T12:25:10"/>
    <n v="12"/>
    <x v="0"/>
    <n v="27.92"/>
    <x v="3"/>
    <s v="Afternoon"/>
    <s v="Sat"/>
    <s v="Jul"/>
    <n v="6"/>
    <n v="7"/>
  </r>
  <r>
    <x v="145"/>
    <d v="1899-12-30T12:26:13"/>
    <n v="12"/>
    <x v="0"/>
    <n v="18.12"/>
    <x v="6"/>
    <s v="Afternoon"/>
    <s v="Sat"/>
    <s v="Jul"/>
    <n v="6"/>
    <n v="7"/>
  </r>
  <r>
    <x v="145"/>
    <d v="1899-12-30T12:33:23"/>
    <n v="12"/>
    <x v="0"/>
    <n v="27.92"/>
    <x v="3"/>
    <s v="Afternoon"/>
    <s v="Sat"/>
    <s v="Jul"/>
    <n v="6"/>
    <n v="7"/>
  </r>
  <r>
    <x v="145"/>
    <d v="1899-12-30T14:28:42"/>
    <n v="14"/>
    <x v="0"/>
    <n v="18.12"/>
    <x v="6"/>
    <s v="Afternoon"/>
    <s v="Sat"/>
    <s v="Jul"/>
    <n v="6"/>
    <n v="7"/>
  </r>
  <r>
    <x v="145"/>
    <d v="1899-12-30T14:51:53"/>
    <n v="14"/>
    <x v="0"/>
    <n v="32.82"/>
    <x v="0"/>
    <s v="Afternoon"/>
    <s v="Sat"/>
    <s v="Jul"/>
    <n v="6"/>
    <n v="7"/>
  </r>
  <r>
    <x v="145"/>
    <d v="1899-12-30T17:02:33"/>
    <n v="17"/>
    <x v="0"/>
    <n v="32.82"/>
    <x v="7"/>
    <s v="Night"/>
    <s v="Sat"/>
    <s v="Jul"/>
    <n v="6"/>
    <n v="7"/>
  </r>
  <r>
    <x v="145"/>
    <d v="1899-12-30T17:03:39"/>
    <n v="17"/>
    <x v="0"/>
    <n v="32.82"/>
    <x v="7"/>
    <s v="Night"/>
    <s v="Sat"/>
    <s v="Jul"/>
    <n v="6"/>
    <n v="7"/>
  </r>
  <r>
    <x v="145"/>
    <d v="1899-12-30T17:09:00"/>
    <n v="17"/>
    <x v="0"/>
    <n v="27.92"/>
    <x v="3"/>
    <s v="Night"/>
    <s v="Sat"/>
    <s v="Jul"/>
    <n v="6"/>
    <n v="7"/>
  </r>
  <r>
    <x v="145"/>
    <d v="1899-12-30T17:10:08"/>
    <n v="17"/>
    <x v="0"/>
    <n v="27.92"/>
    <x v="3"/>
    <s v="Night"/>
    <s v="Sat"/>
    <s v="Jul"/>
    <n v="6"/>
    <n v="7"/>
  </r>
  <r>
    <x v="145"/>
    <d v="1899-12-30T20:55:20"/>
    <n v="20"/>
    <x v="0"/>
    <n v="32.82"/>
    <x v="0"/>
    <s v="Night"/>
    <s v="Sat"/>
    <s v="Jul"/>
    <n v="6"/>
    <n v="7"/>
  </r>
  <r>
    <x v="145"/>
    <d v="1899-12-30T22:56:24"/>
    <n v="22"/>
    <x v="0"/>
    <n v="32.82"/>
    <x v="7"/>
    <s v="Night"/>
    <s v="Sat"/>
    <s v="Jul"/>
    <n v="6"/>
    <n v="7"/>
  </r>
  <r>
    <x v="146"/>
    <d v="1899-12-30T11:07:26"/>
    <n v="11"/>
    <x v="0"/>
    <n v="18.12"/>
    <x v="6"/>
    <s v="Morning"/>
    <s v="Sun"/>
    <s v="Jul"/>
    <n v="7"/>
    <n v="7"/>
  </r>
  <r>
    <x v="146"/>
    <d v="1899-12-30T14:17:54"/>
    <n v="14"/>
    <x v="0"/>
    <n v="27.92"/>
    <x v="3"/>
    <s v="Afternoon"/>
    <s v="Sun"/>
    <s v="Jul"/>
    <n v="7"/>
    <n v="7"/>
  </r>
  <r>
    <x v="146"/>
    <d v="1899-12-30T14:18:52"/>
    <n v="14"/>
    <x v="0"/>
    <n v="32.82"/>
    <x v="0"/>
    <s v="Afternoon"/>
    <s v="Sun"/>
    <s v="Jul"/>
    <n v="7"/>
    <n v="7"/>
  </r>
  <r>
    <x v="147"/>
    <d v="1899-12-30T08:12:06"/>
    <n v="8"/>
    <x v="0"/>
    <n v="32.82"/>
    <x v="0"/>
    <s v="Morning"/>
    <s v="Mon"/>
    <s v="Jul"/>
    <n v="1"/>
    <n v="7"/>
  </r>
  <r>
    <x v="147"/>
    <d v="1899-12-30T09:04:48"/>
    <n v="9"/>
    <x v="0"/>
    <n v="23.02"/>
    <x v="2"/>
    <s v="Morning"/>
    <s v="Mon"/>
    <s v="Jul"/>
    <n v="1"/>
    <n v="7"/>
  </r>
  <r>
    <x v="147"/>
    <d v="1899-12-30T09:15:46"/>
    <n v="9"/>
    <x v="0"/>
    <n v="27.92"/>
    <x v="3"/>
    <s v="Morning"/>
    <s v="Mon"/>
    <s v="Jul"/>
    <n v="1"/>
    <n v="7"/>
  </r>
  <r>
    <x v="147"/>
    <d v="1899-12-30T09:19:44"/>
    <n v="9"/>
    <x v="0"/>
    <n v="23.02"/>
    <x v="2"/>
    <s v="Morning"/>
    <s v="Mon"/>
    <s v="Jul"/>
    <n v="1"/>
    <n v="7"/>
  </r>
  <r>
    <x v="147"/>
    <d v="1899-12-30T09:51:25"/>
    <n v="9"/>
    <x v="0"/>
    <n v="27.92"/>
    <x v="3"/>
    <s v="Morning"/>
    <s v="Mon"/>
    <s v="Jul"/>
    <n v="1"/>
    <n v="7"/>
  </r>
  <r>
    <x v="147"/>
    <d v="1899-12-30T09:58:30"/>
    <n v="9"/>
    <x v="0"/>
    <n v="32.82"/>
    <x v="7"/>
    <s v="Morning"/>
    <s v="Mon"/>
    <s v="Jul"/>
    <n v="1"/>
    <n v="7"/>
  </r>
  <r>
    <x v="147"/>
    <d v="1899-12-30T10:43:44"/>
    <n v="10"/>
    <x v="0"/>
    <n v="32.82"/>
    <x v="1"/>
    <s v="Morning"/>
    <s v="Mon"/>
    <s v="Jul"/>
    <n v="1"/>
    <n v="7"/>
  </r>
  <r>
    <x v="147"/>
    <d v="1899-12-30T10:44:56"/>
    <n v="10"/>
    <x v="0"/>
    <n v="32.82"/>
    <x v="1"/>
    <s v="Morning"/>
    <s v="Mon"/>
    <s v="Jul"/>
    <n v="1"/>
    <n v="7"/>
  </r>
  <r>
    <x v="147"/>
    <d v="1899-12-30T19:06:31"/>
    <n v="19"/>
    <x v="0"/>
    <n v="32.82"/>
    <x v="7"/>
    <s v="Night"/>
    <s v="Mon"/>
    <s v="Jul"/>
    <n v="1"/>
    <n v="7"/>
  </r>
  <r>
    <x v="147"/>
    <d v="1899-12-30T19:30:16"/>
    <n v="19"/>
    <x v="0"/>
    <n v="23.02"/>
    <x v="2"/>
    <s v="Night"/>
    <s v="Mon"/>
    <s v="Jul"/>
    <n v="1"/>
    <n v="7"/>
  </r>
  <r>
    <x v="147"/>
    <d v="1899-12-30T21:57:34"/>
    <n v="21"/>
    <x v="0"/>
    <n v="32.82"/>
    <x v="4"/>
    <s v="Night"/>
    <s v="Mon"/>
    <s v="Jul"/>
    <n v="1"/>
    <n v="7"/>
  </r>
  <r>
    <x v="148"/>
    <d v="1899-12-30T07:41:11"/>
    <n v="7"/>
    <x v="0"/>
    <n v="27.92"/>
    <x v="3"/>
    <s v="Morning"/>
    <s v="Tue"/>
    <s v="Jul"/>
    <n v="2"/>
    <n v="7"/>
  </r>
  <r>
    <x v="148"/>
    <d v="1899-12-30T08:05:07"/>
    <n v="8"/>
    <x v="0"/>
    <n v="23.02"/>
    <x v="5"/>
    <s v="Morning"/>
    <s v="Tue"/>
    <s v="Jul"/>
    <n v="2"/>
    <n v="7"/>
  </r>
  <r>
    <x v="148"/>
    <d v="1899-12-30T08:20:51"/>
    <n v="8"/>
    <x v="0"/>
    <n v="32.82"/>
    <x v="7"/>
    <s v="Morning"/>
    <s v="Tue"/>
    <s v="Jul"/>
    <n v="2"/>
    <n v="7"/>
  </r>
  <r>
    <x v="148"/>
    <d v="1899-12-30T09:13:43"/>
    <n v="9"/>
    <x v="0"/>
    <n v="27.92"/>
    <x v="3"/>
    <s v="Morning"/>
    <s v="Tue"/>
    <s v="Jul"/>
    <n v="2"/>
    <n v="7"/>
  </r>
  <r>
    <x v="148"/>
    <d v="1899-12-30T10:17:11"/>
    <n v="10"/>
    <x v="0"/>
    <n v="23.02"/>
    <x v="5"/>
    <s v="Morning"/>
    <s v="Tue"/>
    <s v="Jul"/>
    <n v="2"/>
    <n v="7"/>
  </r>
  <r>
    <x v="148"/>
    <d v="1899-12-30T10:19:34"/>
    <n v="10"/>
    <x v="0"/>
    <n v="27.92"/>
    <x v="3"/>
    <s v="Morning"/>
    <s v="Tue"/>
    <s v="Jul"/>
    <n v="2"/>
    <n v="7"/>
  </r>
  <r>
    <x v="148"/>
    <d v="1899-12-30T10:23:20"/>
    <n v="10"/>
    <x v="0"/>
    <n v="32.82"/>
    <x v="0"/>
    <s v="Morning"/>
    <s v="Tue"/>
    <s v="Jul"/>
    <n v="2"/>
    <n v="7"/>
  </r>
  <r>
    <x v="148"/>
    <d v="1899-12-30T11:12:07"/>
    <n v="11"/>
    <x v="0"/>
    <n v="23.02"/>
    <x v="2"/>
    <s v="Morning"/>
    <s v="Tue"/>
    <s v="Jul"/>
    <n v="2"/>
    <n v="7"/>
  </r>
  <r>
    <x v="148"/>
    <d v="1899-12-30T11:13:16"/>
    <n v="11"/>
    <x v="0"/>
    <n v="18.12"/>
    <x v="6"/>
    <s v="Morning"/>
    <s v="Tue"/>
    <s v="Jul"/>
    <n v="2"/>
    <n v="7"/>
  </r>
  <r>
    <x v="148"/>
    <d v="1899-12-30T11:14:42"/>
    <n v="11"/>
    <x v="0"/>
    <n v="27.92"/>
    <x v="3"/>
    <s v="Morning"/>
    <s v="Tue"/>
    <s v="Jul"/>
    <n v="2"/>
    <n v="7"/>
  </r>
  <r>
    <x v="148"/>
    <d v="1899-12-30T11:16:02"/>
    <n v="11"/>
    <x v="0"/>
    <n v="27.92"/>
    <x v="3"/>
    <s v="Morning"/>
    <s v="Tue"/>
    <s v="Jul"/>
    <n v="2"/>
    <n v="7"/>
  </r>
  <r>
    <x v="148"/>
    <d v="1899-12-30T11:30:35"/>
    <n v="11"/>
    <x v="0"/>
    <n v="27.92"/>
    <x v="3"/>
    <s v="Morning"/>
    <s v="Tue"/>
    <s v="Jul"/>
    <n v="2"/>
    <n v="7"/>
  </r>
  <r>
    <x v="148"/>
    <d v="1899-12-30T11:31:41"/>
    <n v="11"/>
    <x v="0"/>
    <n v="27.92"/>
    <x v="3"/>
    <s v="Morning"/>
    <s v="Tue"/>
    <s v="Jul"/>
    <n v="2"/>
    <n v="7"/>
  </r>
  <r>
    <x v="148"/>
    <d v="1899-12-30T12:08:08"/>
    <n v="12"/>
    <x v="0"/>
    <n v="32.82"/>
    <x v="0"/>
    <s v="Afternoon"/>
    <s v="Tue"/>
    <s v="Jul"/>
    <n v="2"/>
    <n v="7"/>
  </r>
  <r>
    <x v="148"/>
    <d v="1899-12-30T15:16:10"/>
    <n v="15"/>
    <x v="0"/>
    <n v="27.92"/>
    <x v="3"/>
    <s v="Afternoon"/>
    <s v="Tue"/>
    <s v="Jul"/>
    <n v="2"/>
    <n v="7"/>
  </r>
  <r>
    <x v="148"/>
    <d v="1899-12-30T16:08:53"/>
    <n v="16"/>
    <x v="0"/>
    <n v="23.02"/>
    <x v="5"/>
    <s v="Afternoon"/>
    <s v="Tue"/>
    <s v="Jul"/>
    <n v="2"/>
    <n v="7"/>
  </r>
  <r>
    <x v="148"/>
    <d v="1899-12-30T16:09:44"/>
    <n v="16"/>
    <x v="0"/>
    <n v="27.92"/>
    <x v="3"/>
    <s v="Afternoon"/>
    <s v="Tue"/>
    <s v="Jul"/>
    <n v="2"/>
    <n v="7"/>
  </r>
  <r>
    <x v="148"/>
    <d v="1899-12-30T20:24:20"/>
    <n v="20"/>
    <x v="0"/>
    <n v="18.12"/>
    <x v="6"/>
    <s v="Night"/>
    <s v="Tue"/>
    <s v="Jul"/>
    <n v="2"/>
    <n v="7"/>
  </r>
  <r>
    <x v="148"/>
    <d v="1899-12-30T20:53:52"/>
    <n v="20"/>
    <x v="0"/>
    <n v="27.92"/>
    <x v="3"/>
    <s v="Night"/>
    <s v="Tue"/>
    <s v="Jul"/>
    <n v="2"/>
    <n v="7"/>
  </r>
  <r>
    <x v="148"/>
    <d v="1899-12-30T20:54:46"/>
    <n v="20"/>
    <x v="0"/>
    <n v="27.92"/>
    <x v="3"/>
    <s v="Night"/>
    <s v="Tue"/>
    <s v="Jul"/>
    <n v="2"/>
    <n v="7"/>
  </r>
  <r>
    <x v="148"/>
    <d v="1899-12-30T20:57:02"/>
    <n v="20"/>
    <x v="0"/>
    <n v="27.92"/>
    <x v="3"/>
    <s v="Night"/>
    <s v="Tue"/>
    <s v="Jul"/>
    <n v="2"/>
    <n v="7"/>
  </r>
  <r>
    <x v="148"/>
    <d v="1899-12-30T21:33:19"/>
    <n v="21"/>
    <x v="0"/>
    <n v="32.82"/>
    <x v="0"/>
    <s v="Night"/>
    <s v="Tue"/>
    <s v="Jul"/>
    <n v="2"/>
    <n v="7"/>
  </r>
  <r>
    <x v="148"/>
    <d v="1899-12-30T22:15:21"/>
    <n v="22"/>
    <x v="0"/>
    <n v="23.02"/>
    <x v="2"/>
    <s v="Night"/>
    <s v="Tue"/>
    <s v="Jul"/>
    <n v="2"/>
    <n v="7"/>
  </r>
  <r>
    <x v="148"/>
    <d v="1899-12-30T22:16:19"/>
    <n v="22"/>
    <x v="0"/>
    <n v="32.82"/>
    <x v="7"/>
    <s v="Night"/>
    <s v="Tue"/>
    <s v="Jul"/>
    <n v="2"/>
    <n v="7"/>
  </r>
  <r>
    <x v="149"/>
    <d v="1899-12-30T07:59:52"/>
    <n v="7"/>
    <x v="0"/>
    <n v="27.92"/>
    <x v="3"/>
    <s v="Morning"/>
    <s v="Wed"/>
    <s v="Jul"/>
    <n v="3"/>
    <n v="7"/>
  </r>
  <r>
    <x v="149"/>
    <d v="1899-12-30T08:37:42"/>
    <n v="8"/>
    <x v="0"/>
    <n v="27.92"/>
    <x v="3"/>
    <s v="Morning"/>
    <s v="Wed"/>
    <s v="Jul"/>
    <n v="3"/>
    <n v="7"/>
  </r>
  <r>
    <x v="149"/>
    <d v="1899-12-30T08:38:38"/>
    <n v="8"/>
    <x v="0"/>
    <n v="27.92"/>
    <x v="3"/>
    <s v="Morning"/>
    <s v="Wed"/>
    <s v="Jul"/>
    <n v="3"/>
    <n v="7"/>
  </r>
  <r>
    <x v="149"/>
    <d v="1899-12-30T09:54:45"/>
    <n v="9"/>
    <x v="0"/>
    <n v="23.02"/>
    <x v="2"/>
    <s v="Morning"/>
    <s v="Wed"/>
    <s v="Jul"/>
    <n v="3"/>
    <n v="7"/>
  </r>
  <r>
    <x v="149"/>
    <d v="1899-12-30T09:55:45"/>
    <n v="9"/>
    <x v="0"/>
    <n v="23.02"/>
    <x v="2"/>
    <s v="Morning"/>
    <s v="Wed"/>
    <s v="Jul"/>
    <n v="3"/>
    <n v="7"/>
  </r>
  <r>
    <x v="149"/>
    <d v="1899-12-30T09:58:16"/>
    <n v="9"/>
    <x v="0"/>
    <n v="27.92"/>
    <x v="3"/>
    <s v="Morning"/>
    <s v="Wed"/>
    <s v="Jul"/>
    <n v="3"/>
    <n v="7"/>
  </r>
  <r>
    <x v="149"/>
    <d v="1899-12-30T13:11:43"/>
    <n v="13"/>
    <x v="0"/>
    <n v="32.82"/>
    <x v="4"/>
    <s v="Afternoon"/>
    <s v="Wed"/>
    <s v="Jul"/>
    <n v="3"/>
    <n v="7"/>
  </r>
  <r>
    <x v="149"/>
    <d v="1899-12-30T13:14:00"/>
    <n v="13"/>
    <x v="0"/>
    <n v="32.82"/>
    <x v="0"/>
    <s v="Afternoon"/>
    <s v="Wed"/>
    <s v="Jul"/>
    <n v="3"/>
    <n v="7"/>
  </r>
  <r>
    <x v="149"/>
    <d v="1899-12-30T13:24:49"/>
    <n v="13"/>
    <x v="0"/>
    <n v="27.92"/>
    <x v="3"/>
    <s v="Afternoon"/>
    <s v="Wed"/>
    <s v="Jul"/>
    <n v="3"/>
    <n v="7"/>
  </r>
  <r>
    <x v="149"/>
    <d v="1899-12-30T17:48:07"/>
    <n v="17"/>
    <x v="0"/>
    <n v="23.02"/>
    <x v="5"/>
    <s v="Night"/>
    <s v="Wed"/>
    <s v="Jul"/>
    <n v="3"/>
    <n v="7"/>
  </r>
  <r>
    <x v="149"/>
    <d v="1899-12-30T18:04:15"/>
    <n v="18"/>
    <x v="0"/>
    <n v="32.82"/>
    <x v="0"/>
    <s v="Night"/>
    <s v="Wed"/>
    <s v="Jul"/>
    <n v="3"/>
    <n v="7"/>
  </r>
  <r>
    <x v="149"/>
    <d v="1899-12-30T19:22:39"/>
    <n v="19"/>
    <x v="0"/>
    <n v="23.02"/>
    <x v="5"/>
    <s v="Night"/>
    <s v="Wed"/>
    <s v="Jul"/>
    <n v="3"/>
    <n v="7"/>
  </r>
  <r>
    <x v="149"/>
    <d v="1899-12-30T19:28:45"/>
    <n v="19"/>
    <x v="0"/>
    <n v="32.82"/>
    <x v="0"/>
    <s v="Night"/>
    <s v="Wed"/>
    <s v="Jul"/>
    <n v="3"/>
    <n v="7"/>
  </r>
  <r>
    <x v="149"/>
    <d v="1899-12-30T20:46:42"/>
    <n v="20"/>
    <x v="0"/>
    <n v="32.82"/>
    <x v="4"/>
    <s v="Night"/>
    <s v="Wed"/>
    <s v="Jul"/>
    <n v="3"/>
    <n v="7"/>
  </r>
  <r>
    <x v="149"/>
    <d v="1899-12-30T20:50:07"/>
    <n v="20"/>
    <x v="0"/>
    <n v="23.02"/>
    <x v="5"/>
    <s v="Night"/>
    <s v="Wed"/>
    <s v="Jul"/>
    <n v="3"/>
    <n v="7"/>
  </r>
  <r>
    <x v="149"/>
    <d v="1899-12-30T20:51:10"/>
    <n v="20"/>
    <x v="0"/>
    <n v="32.82"/>
    <x v="0"/>
    <s v="Night"/>
    <s v="Wed"/>
    <s v="Jul"/>
    <n v="3"/>
    <n v="7"/>
  </r>
  <r>
    <x v="149"/>
    <d v="1899-12-30T20:52:15"/>
    <n v="20"/>
    <x v="0"/>
    <n v="32.82"/>
    <x v="7"/>
    <s v="Night"/>
    <s v="Wed"/>
    <s v="Jul"/>
    <n v="3"/>
    <n v="7"/>
  </r>
  <r>
    <x v="149"/>
    <d v="1899-12-30T20:53:35"/>
    <n v="20"/>
    <x v="0"/>
    <n v="23.02"/>
    <x v="5"/>
    <s v="Night"/>
    <s v="Wed"/>
    <s v="Jul"/>
    <n v="3"/>
    <n v="7"/>
  </r>
  <r>
    <x v="149"/>
    <d v="1899-12-30T20:59:25"/>
    <n v="20"/>
    <x v="0"/>
    <n v="27.92"/>
    <x v="3"/>
    <s v="Night"/>
    <s v="Wed"/>
    <s v="Jul"/>
    <n v="3"/>
    <n v="7"/>
  </r>
  <r>
    <x v="149"/>
    <d v="1899-12-30T21:26:26"/>
    <n v="21"/>
    <x v="0"/>
    <n v="32.82"/>
    <x v="0"/>
    <s v="Night"/>
    <s v="Wed"/>
    <s v="Jul"/>
    <n v="3"/>
    <n v="7"/>
  </r>
  <r>
    <x v="149"/>
    <d v="1899-12-30T21:54:12"/>
    <n v="21"/>
    <x v="0"/>
    <n v="32.82"/>
    <x v="0"/>
    <s v="Night"/>
    <s v="Wed"/>
    <s v="Jul"/>
    <n v="3"/>
    <n v="7"/>
  </r>
  <r>
    <x v="149"/>
    <d v="1899-12-30T21:55:17"/>
    <n v="21"/>
    <x v="0"/>
    <n v="32.82"/>
    <x v="0"/>
    <s v="Night"/>
    <s v="Wed"/>
    <s v="Jul"/>
    <n v="3"/>
    <n v="7"/>
  </r>
  <r>
    <x v="150"/>
    <d v="1899-12-30T07:31:00"/>
    <n v="7"/>
    <x v="0"/>
    <n v="27.92"/>
    <x v="3"/>
    <s v="Morning"/>
    <s v="Thu"/>
    <s v="Aug"/>
    <n v="4"/>
    <n v="8"/>
  </r>
  <r>
    <x v="150"/>
    <d v="1899-12-30T09:25:20"/>
    <n v="9"/>
    <x v="0"/>
    <n v="27.92"/>
    <x v="3"/>
    <s v="Morning"/>
    <s v="Thu"/>
    <s v="Aug"/>
    <n v="4"/>
    <n v="8"/>
  </r>
  <r>
    <x v="150"/>
    <d v="1899-12-30T11:04:14"/>
    <n v="11"/>
    <x v="0"/>
    <n v="27.92"/>
    <x v="3"/>
    <s v="Morning"/>
    <s v="Thu"/>
    <s v="Aug"/>
    <n v="4"/>
    <n v="8"/>
  </r>
  <r>
    <x v="150"/>
    <d v="1899-12-30T11:22:46"/>
    <n v="11"/>
    <x v="0"/>
    <n v="27.92"/>
    <x v="3"/>
    <s v="Morning"/>
    <s v="Thu"/>
    <s v="Aug"/>
    <n v="4"/>
    <n v="8"/>
  </r>
  <r>
    <x v="150"/>
    <d v="1899-12-30T13:22:47"/>
    <n v="13"/>
    <x v="0"/>
    <n v="23.02"/>
    <x v="5"/>
    <s v="Afternoon"/>
    <s v="Thu"/>
    <s v="Aug"/>
    <n v="4"/>
    <n v="8"/>
  </r>
  <r>
    <x v="150"/>
    <d v="1899-12-30T13:23:37"/>
    <n v="13"/>
    <x v="0"/>
    <n v="32.82"/>
    <x v="7"/>
    <s v="Afternoon"/>
    <s v="Thu"/>
    <s v="Aug"/>
    <n v="4"/>
    <n v="8"/>
  </r>
  <r>
    <x v="150"/>
    <d v="1899-12-30T13:49:07"/>
    <n v="13"/>
    <x v="0"/>
    <n v="32.82"/>
    <x v="7"/>
    <s v="Afternoon"/>
    <s v="Thu"/>
    <s v="Aug"/>
    <n v="4"/>
    <n v="8"/>
  </r>
  <r>
    <x v="150"/>
    <d v="1899-12-30T15:43:44"/>
    <n v="15"/>
    <x v="0"/>
    <n v="27.92"/>
    <x v="3"/>
    <s v="Afternoon"/>
    <s v="Thu"/>
    <s v="Aug"/>
    <n v="4"/>
    <n v="8"/>
  </r>
  <r>
    <x v="150"/>
    <d v="1899-12-30T16:24:01"/>
    <n v="16"/>
    <x v="0"/>
    <n v="27.92"/>
    <x v="3"/>
    <s v="Afternoon"/>
    <s v="Thu"/>
    <s v="Aug"/>
    <n v="4"/>
    <n v="8"/>
  </r>
  <r>
    <x v="150"/>
    <d v="1899-12-30T16:26:07"/>
    <n v="16"/>
    <x v="0"/>
    <n v="23.02"/>
    <x v="2"/>
    <s v="Afternoon"/>
    <s v="Thu"/>
    <s v="Aug"/>
    <n v="4"/>
    <n v="8"/>
  </r>
  <r>
    <x v="150"/>
    <d v="1899-12-30T17:23:35"/>
    <n v="17"/>
    <x v="0"/>
    <n v="23.02"/>
    <x v="2"/>
    <s v="Night"/>
    <s v="Thu"/>
    <s v="Aug"/>
    <n v="4"/>
    <n v="8"/>
  </r>
  <r>
    <x v="150"/>
    <d v="1899-12-30T20:41:28"/>
    <n v="20"/>
    <x v="0"/>
    <n v="32.82"/>
    <x v="7"/>
    <s v="Night"/>
    <s v="Thu"/>
    <s v="Aug"/>
    <n v="4"/>
    <n v="8"/>
  </r>
  <r>
    <x v="151"/>
    <d v="1899-12-30T09:01:54"/>
    <n v="9"/>
    <x v="0"/>
    <n v="27.92"/>
    <x v="3"/>
    <s v="Morning"/>
    <s v="Fri"/>
    <s v="Aug"/>
    <n v="5"/>
    <n v="8"/>
  </r>
  <r>
    <x v="151"/>
    <d v="1899-12-30T09:35:03"/>
    <n v="9"/>
    <x v="0"/>
    <n v="27.92"/>
    <x v="3"/>
    <s v="Morning"/>
    <s v="Fri"/>
    <s v="Aug"/>
    <n v="5"/>
    <n v="8"/>
  </r>
  <r>
    <x v="151"/>
    <d v="1899-12-30T11:09:19"/>
    <n v="11"/>
    <x v="0"/>
    <n v="23.02"/>
    <x v="5"/>
    <s v="Morning"/>
    <s v="Fri"/>
    <s v="Aug"/>
    <n v="5"/>
    <n v="8"/>
  </r>
  <r>
    <x v="151"/>
    <d v="1899-12-30T18:08:35"/>
    <n v="18"/>
    <x v="0"/>
    <n v="27.92"/>
    <x v="3"/>
    <s v="Night"/>
    <s v="Fri"/>
    <s v="Aug"/>
    <n v="5"/>
    <n v="8"/>
  </r>
  <r>
    <x v="151"/>
    <d v="1899-12-30T21:23:04"/>
    <n v="21"/>
    <x v="0"/>
    <n v="32.82"/>
    <x v="0"/>
    <s v="Night"/>
    <s v="Fri"/>
    <s v="Aug"/>
    <n v="5"/>
    <n v="8"/>
  </r>
  <r>
    <x v="152"/>
    <d v="1899-12-30T08:53:47"/>
    <n v="8"/>
    <x v="0"/>
    <n v="27.92"/>
    <x v="3"/>
    <s v="Morning"/>
    <s v="Sat"/>
    <s v="Aug"/>
    <n v="6"/>
    <n v="8"/>
  </r>
  <r>
    <x v="152"/>
    <d v="1899-12-30T09:37:19"/>
    <n v="9"/>
    <x v="0"/>
    <n v="27.92"/>
    <x v="3"/>
    <s v="Morning"/>
    <s v="Sat"/>
    <s v="Aug"/>
    <n v="6"/>
    <n v="8"/>
  </r>
  <r>
    <x v="152"/>
    <d v="1899-12-30T09:38:41"/>
    <n v="9"/>
    <x v="0"/>
    <n v="27.92"/>
    <x v="3"/>
    <s v="Morning"/>
    <s v="Sat"/>
    <s v="Aug"/>
    <n v="6"/>
    <n v="8"/>
  </r>
  <r>
    <x v="152"/>
    <d v="1899-12-30T10:12:26"/>
    <n v="10"/>
    <x v="0"/>
    <n v="27.92"/>
    <x v="3"/>
    <s v="Morning"/>
    <s v="Sat"/>
    <s v="Aug"/>
    <n v="6"/>
    <n v="8"/>
  </r>
  <r>
    <x v="152"/>
    <d v="1899-12-30T11:20:27"/>
    <n v="11"/>
    <x v="0"/>
    <n v="23.02"/>
    <x v="5"/>
    <s v="Morning"/>
    <s v="Sat"/>
    <s v="Aug"/>
    <n v="6"/>
    <n v="8"/>
  </r>
  <r>
    <x v="152"/>
    <d v="1899-12-30T11:21:22"/>
    <n v="11"/>
    <x v="0"/>
    <n v="23.02"/>
    <x v="5"/>
    <s v="Morning"/>
    <s v="Sat"/>
    <s v="Aug"/>
    <n v="6"/>
    <n v="8"/>
  </r>
  <r>
    <x v="152"/>
    <d v="1899-12-30T11:56:37"/>
    <n v="11"/>
    <x v="0"/>
    <n v="18.12"/>
    <x v="6"/>
    <s v="Morning"/>
    <s v="Sat"/>
    <s v="Aug"/>
    <n v="6"/>
    <n v="8"/>
  </r>
  <r>
    <x v="152"/>
    <d v="1899-12-30T11:57:31"/>
    <n v="11"/>
    <x v="0"/>
    <n v="27.92"/>
    <x v="3"/>
    <s v="Morning"/>
    <s v="Sat"/>
    <s v="Aug"/>
    <n v="6"/>
    <n v="8"/>
  </r>
  <r>
    <x v="152"/>
    <d v="1899-12-30T12:03:36"/>
    <n v="12"/>
    <x v="0"/>
    <n v="27.92"/>
    <x v="3"/>
    <s v="Afternoon"/>
    <s v="Sat"/>
    <s v="Aug"/>
    <n v="6"/>
    <n v="8"/>
  </r>
  <r>
    <x v="152"/>
    <d v="1899-12-30T16:54:00"/>
    <n v="16"/>
    <x v="0"/>
    <n v="27.92"/>
    <x v="3"/>
    <s v="Afternoon"/>
    <s v="Sat"/>
    <s v="Aug"/>
    <n v="6"/>
    <n v="8"/>
  </r>
  <r>
    <x v="152"/>
    <d v="1899-12-30T18:38:42"/>
    <n v="18"/>
    <x v="0"/>
    <n v="32.82"/>
    <x v="7"/>
    <s v="Night"/>
    <s v="Sat"/>
    <s v="Aug"/>
    <n v="6"/>
    <n v="8"/>
  </r>
  <r>
    <x v="152"/>
    <d v="1899-12-30T21:30:49"/>
    <n v="21"/>
    <x v="0"/>
    <n v="32.82"/>
    <x v="0"/>
    <s v="Night"/>
    <s v="Sat"/>
    <s v="Aug"/>
    <n v="6"/>
    <n v="8"/>
  </r>
  <r>
    <x v="152"/>
    <d v="1899-12-30T21:33:06"/>
    <n v="21"/>
    <x v="0"/>
    <n v="32.82"/>
    <x v="0"/>
    <s v="Night"/>
    <s v="Sat"/>
    <s v="Aug"/>
    <n v="6"/>
    <n v="8"/>
  </r>
  <r>
    <x v="153"/>
    <d v="1899-12-30T08:18:37"/>
    <n v="8"/>
    <x v="0"/>
    <n v="32.82"/>
    <x v="7"/>
    <s v="Morning"/>
    <s v="Sun"/>
    <s v="Aug"/>
    <n v="7"/>
    <n v="8"/>
  </r>
  <r>
    <x v="153"/>
    <d v="1899-12-30T10:37:51"/>
    <n v="10"/>
    <x v="0"/>
    <n v="27.92"/>
    <x v="3"/>
    <s v="Morning"/>
    <s v="Sun"/>
    <s v="Aug"/>
    <n v="7"/>
    <n v="8"/>
  </r>
  <r>
    <x v="153"/>
    <d v="1899-12-30T11:50:55"/>
    <n v="11"/>
    <x v="0"/>
    <n v="32.82"/>
    <x v="7"/>
    <s v="Morning"/>
    <s v="Sun"/>
    <s v="Aug"/>
    <n v="7"/>
    <n v="8"/>
  </r>
  <r>
    <x v="153"/>
    <d v="1899-12-30T11:52:33"/>
    <n v="11"/>
    <x v="0"/>
    <n v="27.92"/>
    <x v="3"/>
    <s v="Morning"/>
    <s v="Sun"/>
    <s v="Aug"/>
    <n v="7"/>
    <n v="8"/>
  </r>
  <r>
    <x v="153"/>
    <d v="1899-12-30T15:33:52"/>
    <n v="15"/>
    <x v="0"/>
    <n v="32.82"/>
    <x v="7"/>
    <s v="Afternoon"/>
    <s v="Sun"/>
    <s v="Aug"/>
    <n v="7"/>
    <n v="8"/>
  </r>
  <r>
    <x v="153"/>
    <d v="1899-12-30T15:35:06"/>
    <n v="15"/>
    <x v="0"/>
    <n v="32.82"/>
    <x v="7"/>
    <s v="Afternoon"/>
    <s v="Sun"/>
    <s v="Aug"/>
    <n v="7"/>
    <n v="8"/>
  </r>
  <r>
    <x v="154"/>
    <d v="1899-12-30T08:50:06"/>
    <n v="8"/>
    <x v="0"/>
    <n v="23.02"/>
    <x v="5"/>
    <s v="Morning"/>
    <s v="Mon"/>
    <s v="Aug"/>
    <n v="1"/>
    <n v="8"/>
  </r>
  <r>
    <x v="154"/>
    <d v="1899-12-30T09:19:19"/>
    <n v="9"/>
    <x v="0"/>
    <n v="27.92"/>
    <x v="3"/>
    <s v="Morning"/>
    <s v="Mon"/>
    <s v="Aug"/>
    <n v="1"/>
    <n v="8"/>
  </r>
  <r>
    <x v="154"/>
    <d v="1899-12-30T11:20:47"/>
    <n v="11"/>
    <x v="0"/>
    <n v="23.02"/>
    <x v="5"/>
    <s v="Morning"/>
    <s v="Mon"/>
    <s v="Aug"/>
    <n v="1"/>
    <n v="8"/>
  </r>
  <r>
    <x v="154"/>
    <d v="1899-12-30T13:45:22"/>
    <n v="13"/>
    <x v="0"/>
    <n v="32.82"/>
    <x v="7"/>
    <s v="Afternoon"/>
    <s v="Mon"/>
    <s v="Aug"/>
    <n v="1"/>
    <n v="8"/>
  </r>
  <r>
    <x v="154"/>
    <d v="1899-12-30T16:05:58"/>
    <n v="16"/>
    <x v="0"/>
    <n v="32.82"/>
    <x v="0"/>
    <s v="Afternoon"/>
    <s v="Mon"/>
    <s v="Aug"/>
    <n v="1"/>
    <n v="8"/>
  </r>
  <r>
    <x v="154"/>
    <d v="1899-12-30T16:07:19"/>
    <n v="16"/>
    <x v="0"/>
    <n v="32.82"/>
    <x v="0"/>
    <s v="Afternoon"/>
    <s v="Mon"/>
    <s v="Aug"/>
    <n v="1"/>
    <n v="8"/>
  </r>
  <r>
    <x v="154"/>
    <d v="1899-12-30T17:44:25"/>
    <n v="17"/>
    <x v="0"/>
    <n v="32.82"/>
    <x v="0"/>
    <s v="Night"/>
    <s v="Mon"/>
    <s v="Aug"/>
    <n v="1"/>
    <n v="8"/>
  </r>
  <r>
    <x v="154"/>
    <d v="1899-12-30T17:45:32"/>
    <n v="17"/>
    <x v="0"/>
    <n v="27.92"/>
    <x v="3"/>
    <s v="Night"/>
    <s v="Mon"/>
    <s v="Aug"/>
    <n v="1"/>
    <n v="8"/>
  </r>
  <r>
    <x v="154"/>
    <d v="1899-12-30T19:20:03"/>
    <n v="19"/>
    <x v="0"/>
    <n v="32.82"/>
    <x v="0"/>
    <s v="Night"/>
    <s v="Mon"/>
    <s v="Aug"/>
    <n v="1"/>
    <n v="8"/>
  </r>
  <r>
    <x v="154"/>
    <d v="1899-12-30T19:34:51"/>
    <n v="19"/>
    <x v="0"/>
    <n v="32.82"/>
    <x v="0"/>
    <s v="Night"/>
    <s v="Mon"/>
    <s v="Aug"/>
    <n v="1"/>
    <n v="8"/>
  </r>
  <r>
    <x v="154"/>
    <d v="1899-12-30T20:49:31"/>
    <n v="20"/>
    <x v="0"/>
    <n v="32.82"/>
    <x v="4"/>
    <s v="Night"/>
    <s v="Mon"/>
    <s v="Aug"/>
    <n v="1"/>
    <n v="8"/>
  </r>
  <r>
    <x v="154"/>
    <d v="1899-12-30T20:50:22"/>
    <n v="20"/>
    <x v="0"/>
    <n v="32.82"/>
    <x v="4"/>
    <s v="Night"/>
    <s v="Mon"/>
    <s v="Aug"/>
    <n v="1"/>
    <n v="8"/>
  </r>
  <r>
    <x v="154"/>
    <d v="1899-12-30T22:43:48"/>
    <n v="22"/>
    <x v="0"/>
    <n v="27.92"/>
    <x v="3"/>
    <s v="Night"/>
    <s v="Mon"/>
    <s v="Aug"/>
    <n v="1"/>
    <n v="8"/>
  </r>
  <r>
    <x v="155"/>
    <d v="1899-12-30T10:21:03"/>
    <n v="10"/>
    <x v="0"/>
    <n v="23.02"/>
    <x v="5"/>
    <s v="Morning"/>
    <s v="Tue"/>
    <s v="Aug"/>
    <n v="2"/>
    <n v="8"/>
  </r>
  <r>
    <x v="155"/>
    <d v="1899-12-30T10:32:32"/>
    <n v="10"/>
    <x v="0"/>
    <n v="32.82"/>
    <x v="1"/>
    <s v="Morning"/>
    <s v="Tue"/>
    <s v="Aug"/>
    <n v="2"/>
    <n v="8"/>
  </r>
  <r>
    <x v="155"/>
    <d v="1899-12-30T17:40:49"/>
    <n v="17"/>
    <x v="0"/>
    <n v="32.82"/>
    <x v="7"/>
    <s v="Night"/>
    <s v="Tue"/>
    <s v="Aug"/>
    <n v="2"/>
    <n v="8"/>
  </r>
  <r>
    <x v="155"/>
    <d v="1899-12-30T17:42:53"/>
    <n v="17"/>
    <x v="0"/>
    <n v="32.82"/>
    <x v="0"/>
    <s v="Night"/>
    <s v="Tue"/>
    <s v="Aug"/>
    <n v="2"/>
    <n v="8"/>
  </r>
  <r>
    <x v="155"/>
    <d v="1899-12-30T17:44:05"/>
    <n v="17"/>
    <x v="0"/>
    <n v="32.82"/>
    <x v="4"/>
    <s v="Night"/>
    <s v="Tue"/>
    <s v="Aug"/>
    <n v="2"/>
    <n v="8"/>
  </r>
  <r>
    <x v="155"/>
    <d v="1899-12-30T19:04:05"/>
    <n v="19"/>
    <x v="0"/>
    <n v="32.82"/>
    <x v="0"/>
    <s v="Night"/>
    <s v="Tue"/>
    <s v="Aug"/>
    <n v="2"/>
    <n v="8"/>
  </r>
  <r>
    <x v="155"/>
    <d v="1899-12-30T19:05:23"/>
    <n v="19"/>
    <x v="0"/>
    <n v="27.92"/>
    <x v="3"/>
    <s v="Night"/>
    <s v="Tue"/>
    <s v="Aug"/>
    <n v="2"/>
    <n v="8"/>
  </r>
  <r>
    <x v="155"/>
    <d v="1899-12-30T20:04:27"/>
    <n v="20"/>
    <x v="0"/>
    <n v="32.82"/>
    <x v="0"/>
    <s v="Night"/>
    <s v="Tue"/>
    <s v="Aug"/>
    <n v="2"/>
    <n v="8"/>
  </r>
  <r>
    <x v="156"/>
    <d v="1899-12-30T08:55:48"/>
    <n v="8"/>
    <x v="0"/>
    <n v="27.92"/>
    <x v="3"/>
    <s v="Morning"/>
    <s v="Wed"/>
    <s v="Aug"/>
    <n v="3"/>
    <n v="8"/>
  </r>
  <r>
    <x v="156"/>
    <d v="1899-12-30T12:12:27"/>
    <n v="12"/>
    <x v="0"/>
    <n v="23.02"/>
    <x v="2"/>
    <s v="Afternoon"/>
    <s v="Wed"/>
    <s v="Aug"/>
    <n v="3"/>
    <n v="8"/>
  </r>
  <r>
    <x v="156"/>
    <d v="1899-12-30T12:13:41"/>
    <n v="12"/>
    <x v="0"/>
    <n v="23.02"/>
    <x v="2"/>
    <s v="Afternoon"/>
    <s v="Wed"/>
    <s v="Aug"/>
    <n v="3"/>
    <n v="8"/>
  </r>
  <r>
    <x v="156"/>
    <d v="1899-12-30T13:11:16"/>
    <n v="13"/>
    <x v="0"/>
    <n v="18.12"/>
    <x v="6"/>
    <s v="Afternoon"/>
    <s v="Wed"/>
    <s v="Aug"/>
    <n v="3"/>
    <n v="8"/>
  </r>
  <r>
    <x v="156"/>
    <d v="1899-12-30T16:19:02"/>
    <n v="16"/>
    <x v="0"/>
    <n v="23.02"/>
    <x v="2"/>
    <s v="Afternoon"/>
    <s v="Wed"/>
    <s v="Aug"/>
    <n v="3"/>
    <n v="8"/>
  </r>
  <r>
    <x v="156"/>
    <d v="1899-12-30T19:36:23"/>
    <n v="19"/>
    <x v="0"/>
    <n v="32.82"/>
    <x v="0"/>
    <s v="Night"/>
    <s v="Wed"/>
    <s v="Aug"/>
    <n v="3"/>
    <n v="8"/>
  </r>
  <r>
    <x v="156"/>
    <d v="1899-12-30T20:40:09"/>
    <n v="20"/>
    <x v="0"/>
    <n v="32.82"/>
    <x v="4"/>
    <s v="Night"/>
    <s v="Wed"/>
    <s v="Aug"/>
    <n v="3"/>
    <n v="8"/>
  </r>
  <r>
    <x v="156"/>
    <d v="1899-12-30T21:18:12"/>
    <n v="21"/>
    <x v="0"/>
    <n v="32.82"/>
    <x v="7"/>
    <s v="Night"/>
    <s v="Wed"/>
    <s v="Aug"/>
    <n v="3"/>
    <n v="8"/>
  </r>
  <r>
    <x v="156"/>
    <d v="1899-12-30T22:28:57"/>
    <n v="22"/>
    <x v="0"/>
    <n v="32.82"/>
    <x v="0"/>
    <s v="Night"/>
    <s v="Wed"/>
    <s v="Aug"/>
    <n v="3"/>
    <n v="8"/>
  </r>
  <r>
    <x v="156"/>
    <d v="1899-12-30T22:32:16"/>
    <n v="22"/>
    <x v="0"/>
    <n v="32.82"/>
    <x v="0"/>
    <s v="Night"/>
    <s v="Wed"/>
    <s v="Aug"/>
    <n v="3"/>
    <n v="8"/>
  </r>
  <r>
    <x v="157"/>
    <d v="1899-12-30T08:46:36"/>
    <n v="8"/>
    <x v="0"/>
    <n v="18.12"/>
    <x v="6"/>
    <s v="Morning"/>
    <s v="Thu"/>
    <s v="Aug"/>
    <n v="4"/>
    <n v="8"/>
  </r>
  <r>
    <x v="157"/>
    <d v="1899-12-30T08:47:29"/>
    <n v="8"/>
    <x v="0"/>
    <n v="23.02"/>
    <x v="5"/>
    <s v="Morning"/>
    <s v="Thu"/>
    <s v="Aug"/>
    <n v="4"/>
    <n v="8"/>
  </r>
  <r>
    <x v="157"/>
    <d v="1899-12-30T12:27:05"/>
    <n v="12"/>
    <x v="0"/>
    <n v="27.92"/>
    <x v="3"/>
    <s v="Afternoon"/>
    <s v="Thu"/>
    <s v="Aug"/>
    <n v="4"/>
    <n v="8"/>
  </r>
  <r>
    <x v="157"/>
    <d v="1899-12-30T12:43:20"/>
    <n v="12"/>
    <x v="0"/>
    <n v="23.02"/>
    <x v="5"/>
    <s v="Afternoon"/>
    <s v="Thu"/>
    <s v="Aug"/>
    <n v="4"/>
    <n v="8"/>
  </r>
  <r>
    <x v="157"/>
    <d v="1899-12-30T12:44:15"/>
    <n v="12"/>
    <x v="0"/>
    <n v="23.02"/>
    <x v="5"/>
    <s v="Afternoon"/>
    <s v="Thu"/>
    <s v="Aug"/>
    <n v="4"/>
    <n v="8"/>
  </r>
  <r>
    <x v="157"/>
    <d v="1899-12-30T16:57:53"/>
    <n v="16"/>
    <x v="0"/>
    <n v="32.82"/>
    <x v="7"/>
    <s v="Afternoon"/>
    <s v="Thu"/>
    <s v="Aug"/>
    <n v="4"/>
    <n v="8"/>
  </r>
  <r>
    <x v="157"/>
    <d v="1899-12-30T17:17:52"/>
    <n v="17"/>
    <x v="0"/>
    <n v="32.82"/>
    <x v="7"/>
    <s v="Night"/>
    <s v="Thu"/>
    <s v="Aug"/>
    <n v="4"/>
    <n v="8"/>
  </r>
  <r>
    <x v="157"/>
    <d v="1899-12-30T21:25:59"/>
    <n v="21"/>
    <x v="0"/>
    <n v="27.92"/>
    <x v="3"/>
    <s v="Night"/>
    <s v="Thu"/>
    <s v="Aug"/>
    <n v="4"/>
    <n v="8"/>
  </r>
  <r>
    <x v="158"/>
    <d v="1899-12-30T07:35:22"/>
    <n v="7"/>
    <x v="0"/>
    <n v="32.82"/>
    <x v="0"/>
    <s v="Morning"/>
    <s v="Fri"/>
    <s v="Aug"/>
    <n v="5"/>
    <n v="8"/>
  </r>
  <r>
    <x v="158"/>
    <d v="1899-12-30T09:53:35"/>
    <n v="9"/>
    <x v="0"/>
    <n v="23.02"/>
    <x v="2"/>
    <s v="Morning"/>
    <s v="Fri"/>
    <s v="Aug"/>
    <n v="5"/>
    <n v="8"/>
  </r>
  <r>
    <x v="158"/>
    <d v="1899-12-30T10:13:08"/>
    <n v="10"/>
    <x v="0"/>
    <n v="23.02"/>
    <x v="5"/>
    <s v="Morning"/>
    <s v="Fri"/>
    <s v="Aug"/>
    <n v="5"/>
    <n v="8"/>
  </r>
  <r>
    <x v="158"/>
    <d v="1899-12-30T10:26:47"/>
    <n v="10"/>
    <x v="0"/>
    <n v="27.92"/>
    <x v="3"/>
    <s v="Morning"/>
    <s v="Fri"/>
    <s v="Aug"/>
    <n v="5"/>
    <n v="8"/>
  </r>
  <r>
    <x v="158"/>
    <d v="1899-12-30T11:28:09"/>
    <n v="11"/>
    <x v="0"/>
    <n v="32.82"/>
    <x v="0"/>
    <s v="Morning"/>
    <s v="Fri"/>
    <s v="Aug"/>
    <n v="5"/>
    <n v="8"/>
  </r>
  <r>
    <x v="158"/>
    <d v="1899-12-30T11:29:49"/>
    <n v="11"/>
    <x v="0"/>
    <n v="23.02"/>
    <x v="2"/>
    <s v="Morning"/>
    <s v="Fri"/>
    <s v="Aug"/>
    <n v="5"/>
    <n v="8"/>
  </r>
  <r>
    <x v="158"/>
    <d v="1899-12-30T18:56:28"/>
    <n v="18"/>
    <x v="0"/>
    <n v="23.02"/>
    <x v="2"/>
    <s v="Night"/>
    <s v="Fri"/>
    <s v="Aug"/>
    <n v="5"/>
    <n v="8"/>
  </r>
  <r>
    <x v="158"/>
    <d v="1899-12-30T19:03:07"/>
    <n v="19"/>
    <x v="0"/>
    <n v="32.82"/>
    <x v="1"/>
    <s v="Night"/>
    <s v="Fri"/>
    <s v="Aug"/>
    <n v="5"/>
    <n v="8"/>
  </r>
  <r>
    <x v="159"/>
    <d v="1899-12-30T08:36:45"/>
    <n v="8"/>
    <x v="0"/>
    <n v="32.82"/>
    <x v="7"/>
    <s v="Morning"/>
    <s v="Sat"/>
    <s v="Aug"/>
    <n v="6"/>
    <n v="8"/>
  </r>
  <r>
    <x v="159"/>
    <d v="1899-12-30T08:37:57"/>
    <n v="8"/>
    <x v="0"/>
    <n v="27.92"/>
    <x v="3"/>
    <s v="Morning"/>
    <s v="Sat"/>
    <s v="Aug"/>
    <n v="6"/>
    <n v="8"/>
  </r>
  <r>
    <x v="159"/>
    <d v="1899-12-30T08:45:09"/>
    <n v="8"/>
    <x v="0"/>
    <n v="23.02"/>
    <x v="5"/>
    <s v="Morning"/>
    <s v="Sat"/>
    <s v="Aug"/>
    <n v="6"/>
    <n v="8"/>
  </r>
  <r>
    <x v="159"/>
    <d v="1899-12-30T11:52:34"/>
    <n v="11"/>
    <x v="0"/>
    <n v="23.02"/>
    <x v="5"/>
    <s v="Morning"/>
    <s v="Sat"/>
    <s v="Aug"/>
    <n v="6"/>
    <n v="8"/>
  </r>
  <r>
    <x v="159"/>
    <d v="1899-12-30T11:54:24"/>
    <n v="11"/>
    <x v="0"/>
    <n v="23.02"/>
    <x v="2"/>
    <s v="Morning"/>
    <s v="Sat"/>
    <s v="Aug"/>
    <n v="6"/>
    <n v="8"/>
  </r>
  <r>
    <x v="159"/>
    <d v="1899-12-30T12:15:11"/>
    <n v="12"/>
    <x v="0"/>
    <n v="32.82"/>
    <x v="0"/>
    <s v="Afternoon"/>
    <s v="Sat"/>
    <s v="Aug"/>
    <n v="6"/>
    <n v="8"/>
  </r>
  <r>
    <x v="159"/>
    <d v="1899-12-30T12:33:12"/>
    <n v="12"/>
    <x v="0"/>
    <n v="27.92"/>
    <x v="3"/>
    <s v="Afternoon"/>
    <s v="Sat"/>
    <s v="Aug"/>
    <n v="6"/>
    <n v="8"/>
  </r>
  <r>
    <x v="159"/>
    <d v="1899-12-30T16:06:12"/>
    <n v="16"/>
    <x v="0"/>
    <n v="32.82"/>
    <x v="0"/>
    <s v="Afternoon"/>
    <s v="Sat"/>
    <s v="Aug"/>
    <n v="6"/>
    <n v="8"/>
  </r>
  <r>
    <x v="159"/>
    <d v="1899-12-30T21:16:49"/>
    <n v="21"/>
    <x v="0"/>
    <n v="32.82"/>
    <x v="4"/>
    <s v="Night"/>
    <s v="Sat"/>
    <s v="Aug"/>
    <n v="6"/>
    <n v="8"/>
  </r>
  <r>
    <x v="159"/>
    <d v="1899-12-30T21:17:41"/>
    <n v="21"/>
    <x v="0"/>
    <n v="32.82"/>
    <x v="4"/>
    <s v="Night"/>
    <s v="Sat"/>
    <s v="Aug"/>
    <n v="6"/>
    <n v="8"/>
  </r>
  <r>
    <x v="159"/>
    <d v="1899-12-30T21:37:42"/>
    <n v="21"/>
    <x v="0"/>
    <n v="32.82"/>
    <x v="4"/>
    <s v="Night"/>
    <s v="Sat"/>
    <s v="Aug"/>
    <n v="6"/>
    <n v="8"/>
  </r>
  <r>
    <x v="160"/>
    <d v="1899-12-30T09:52:37"/>
    <n v="9"/>
    <x v="0"/>
    <n v="32.82"/>
    <x v="0"/>
    <s v="Morning"/>
    <s v="Sun"/>
    <s v="Aug"/>
    <n v="7"/>
    <n v="8"/>
  </r>
  <r>
    <x v="160"/>
    <d v="1899-12-30T09:53:44"/>
    <n v="9"/>
    <x v="0"/>
    <n v="32.82"/>
    <x v="0"/>
    <s v="Morning"/>
    <s v="Sun"/>
    <s v="Aug"/>
    <n v="7"/>
    <n v="8"/>
  </r>
  <r>
    <x v="160"/>
    <d v="1899-12-30T10:17:24"/>
    <n v="10"/>
    <x v="0"/>
    <n v="27.92"/>
    <x v="3"/>
    <s v="Morning"/>
    <s v="Sun"/>
    <s v="Aug"/>
    <n v="7"/>
    <n v="8"/>
  </r>
  <r>
    <x v="160"/>
    <d v="1899-12-30T11:56:41"/>
    <n v="11"/>
    <x v="0"/>
    <n v="32.82"/>
    <x v="7"/>
    <s v="Morning"/>
    <s v="Sun"/>
    <s v="Aug"/>
    <n v="7"/>
    <n v="8"/>
  </r>
  <r>
    <x v="160"/>
    <d v="1899-12-30T11:57:41"/>
    <n v="11"/>
    <x v="0"/>
    <n v="27.92"/>
    <x v="3"/>
    <s v="Morning"/>
    <s v="Sun"/>
    <s v="Aug"/>
    <n v="7"/>
    <n v="8"/>
  </r>
  <r>
    <x v="160"/>
    <d v="1899-12-30T12:20:20"/>
    <n v="12"/>
    <x v="0"/>
    <n v="23.02"/>
    <x v="5"/>
    <s v="Afternoon"/>
    <s v="Sun"/>
    <s v="Aug"/>
    <n v="7"/>
    <n v="8"/>
  </r>
  <r>
    <x v="160"/>
    <d v="1899-12-30T15:53:52"/>
    <n v="15"/>
    <x v="0"/>
    <n v="32.82"/>
    <x v="0"/>
    <s v="Afternoon"/>
    <s v="Sun"/>
    <s v="Aug"/>
    <n v="7"/>
    <n v="8"/>
  </r>
  <r>
    <x v="160"/>
    <d v="1899-12-30T15:55:15"/>
    <n v="15"/>
    <x v="0"/>
    <n v="27.92"/>
    <x v="3"/>
    <s v="Afternoon"/>
    <s v="Sun"/>
    <s v="Aug"/>
    <n v="7"/>
    <n v="8"/>
  </r>
  <r>
    <x v="160"/>
    <d v="1899-12-30T15:56:28"/>
    <n v="15"/>
    <x v="0"/>
    <n v="32.82"/>
    <x v="4"/>
    <s v="Afternoon"/>
    <s v="Sun"/>
    <s v="Aug"/>
    <n v="7"/>
    <n v="8"/>
  </r>
  <r>
    <x v="160"/>
    <d v="1899-12-30T16:27:35"/>
    <n v="16"/>
    <x v="0"/>
    <n v="32.82"/>
    <x v="7"/>
    <s v="Afternoon"/>
    <s v="Sun"/>
    <s v="Aug"/>
    <n v="7"/>
    <n v="8"/>
  </r>
  <r>
    <x v="160"/>
    <d v="1899-12-30T16:28:38"/>
    <n v="16"/>
    <x v="0"/>
    <n v="18.12"/>
    <x v="6"/>
    <s v="Afternoon"/>
    <s v="Sun"/>
    <s v="Aug"/>
    <n v="7"/>
    <n v="8"/>
  </r>
  <r>
    <x v="160"/>
    <d v="1899-12-30T21:30:33"/>
    <n v="21"/>
    <x v="0"/>
    <n v="23.02"/>
    <x v="5"/>
    <s v="Night"/>
    <s v="Sun"/>
    <s v="Aug"/>
    <n v="7"/>
    <n v="8"/>
  </r>
  <r>
    <x v="160"/>
    <d v="1899-12-30T21:41:09"/>
    <n v="21"/>
    <x v="0"/>
    <n v="32.82"/>
    <x v="0"/>
    <s v="Night"/>
    <s v="Sun"/>
    <s v="Aug"/>
    <n v="7"/>
    <n v="8"/>
  </r>
  <r>
    <x v="160"/>
    <d v="1899-12-30T21:43:10"/>
    <n v="21"/>
    <x v="0"/>
    <n v="32.82"/>
    <x v="0"/>
    <s v="Night"/>
    <s v="Sun"/>
    <s v="Aug"/>
    <n v="7"/>
    <n v="8"/>
  </r>
  <r>
    <x v="160"/>
    <d v="1899-12-30T22:39:30"/>
    <n v="22"/>
    <x v="0"/>
    <n v="32.82"/>
    <x v="7"/>
    <s v="Night"/>
    <s v="Sun"/>
    <s v="Aug"/>
    <n v="7"/>
    <n v="8"/>
  </r>
  <r>
    <x v="161"/>
    <d v="1899-12-30T08:26:19"/>
    <n v="8"/>
    <x v="0"/>
    <n v="32.82"/>
    <x v="1"/>
    <s v="Morning"/>
    <s v="Mon"/>
    <s v="Aug"/>
    <n v="1"/>
    <n v="8"/>
  </r>
  <r>
    <x v="161"/>
    <d v="1899-12-30T11:15:05"/>
    <n v="11"/>
    <x v="0"/>
    <n v="27.92"/>
    <x v="3"/>
    <s v="Morning"/>
    <s v="Mon"/>
    <s v="Aug"/>
    <n v="1"/>
    <n v="8"/>
  </r>
  <r>
    <x v="161"/>
    <d v="1899-12-30T11:19:30"/>
    <n v="11"/>
    <x v="0"/>
    <n v="23.02"/>
    <x v="2"/>
    <s v="Morning"/>
    <s v="Mon"/>
    <s v="Aug"/>
    <n v="1"/>
    <n v="8"/>
  </r>
  <r>
    <x v="161"/>
    <d v="1899-12-30T11:20:24"/>
    <n v="11"/>
    <x v="0"/>
    <n v="32.82"/>
    <x v="0"/>
    <s v="Morning"/>
    <s v="Mon"/>
    <s v="Aug"/>
    <n v="1"/>
    <n v="8"/>
  </r>
  <r>
    <x v="161"/>
    <d v="1899-12-30T11:44:28"/>
    <n v="11"/>
    <x v="0"/>
    <n v="32.82"/>
    <x v="0"/>
    <s v="Morning"/>
    <s v="Mon"/>
    <s v="Aug"/>
    <n v="1"/>
    <n v="8"/>
  </r>
  <r>
    <x v="161"/>
    <d v="1899-12-30T14:04:03"/>
    <n v="14"/>
    <x v="0"/>
    <n v="18.12"/>
    <x v="6"/>
    <s v="Afternoon"/>
    <s v="Mon"/>
    <s v="Aug"/>
    <n v="1"/>
    <n v="8"/>
  </r>
  <r>
    <x v="161"/>
    <d v="1899-12-30T14:05:07"/>
    <n v="14"/>
    <x v="0"/>
    <n v="27.92"/>
    <x v="3"/>
    <s v="Afternoon"/>
    <s v="Mon"/>
    <s v="Aug"/>
    <n v="1"/>
    <n v="8"/>
  </r>
  <r>
    <x v="161"/>
    <d v="1899-12-30T15:33:33"/>
    <n v="15"/>
    <x v="0"/>
    <n v="27.92"/>
    <x v="3"/>
    <s v="Afternoon"/>
    <s v="Mon"/>
    <s v="Aug"/>
    <n v="1"/>
    <n v="8"/>
  </r>
  <r>
    <x v="161"/>
    <d v="1899-12-30T18:05:05"/>
    <n v="18"/>
    <x v="0"/>
    <n v="27.92"/>
    <x v="3"/>
    <s v="Night"/>
    <s v="Mon"/>
    <s v="Aug"/>
    <n v="1"/>
    <n v="8"/>
  </r>
  <r>
    <x v="161"/>
    <d v="1899-12-30T21:25:49"/>
    <n v="21"/>
    <x v="0"/>
    <n v="27.92"/>
    <x v="3"/>
    <s v="Night"/>
    <s v="Mon"/>
    <s v="Aug"/>
    <n v="1"/>
    <n v="8"/>
  </r>
  <r>
    <x v="161"/>
    <d v="1899-12-30T21:37:38"/>
    <n v="21"/>
    <x v="0"/>
    <n v="32.82"/>
    <x v="0"/>
    <s v="Night"/>
    <s v="Mon"/>
    <s v="Aug"/>
    <n v="1"/>
    <n v="8"/>
  </r>
  <r>
    <x v="161"/>
    <d v="1899-12-30T22:58:20"/>
    <n v="22"/>
    <x v="0"/>
    <n v="32.82"/>
    <x v="7"/>
    <s v="Night"/>
    <s v="Mon"/>
    <s v="Aug"/>
    <n v="1"/>
    <n v="8"/>
  </r>
  <r>
    <x v="161"/>
    <d v="1899-12-30T22:59:19"/>
    <n v="22"/>
    <x v="0"/>
    <n v="32.82"/>
    <x v="7"/>
    <s v="Night"/>
    <s v="Mon"/>
    <s v="Aug"/>
    <n v="1"/>
    <n v="8"/>
  </r>
  <r>
    <x v="162"/>
    <d v="1899-12-30T08:44:30"/>
    <n v="8"/>
    <x v="0"/>
    <n v="27.92"/>
    <x v="3"/>
    <s v="Morning"/>
    <s v="Tue"/>
    <s v="Aug"/>
    <n v="2"/>
    <n v="8"/>
  </r>
  <r>
    <x v="162"/>
    <d v="1899-12-30T09:14:22"/>
    <n v="9"/>
    <x v="0"/>
    <n v="27.92"/>
    <x v="3"/>
    <s v="Morning"/>
    <s v="Tue"/>
    <s v="Aug"/>
    <n v="2"/>
    <n v="8"/>
  </r>
  <r>
    <x v="162"/>
    <d v="1899-12-30T09:45:56"/>
    <n v="9"/>
    <x v="0"/>
    <n v="27.92"/>
    <x v="3"/>
    <s v="Morning"/>
    <s v="Tue"/>
    <s v="Aug"/>
    <n v="2"/>
    <n v="8"/>
  </r>
  <r>
    <x v="162"/>
    <d v="1899-12-30T10:42:09"/>
    <n v="10"/>
    <x v="0"/>
    <n v="23.02"/>
    <x v="5"/>
    <s v="Morning"/>
    <s v="Tue"/>
    <s v="Aug"/>
    <n v="2"/>
    <n v="8"/>
  </r>
  <r>
    <x v="162"/>
    <d v="1899-12-30T11:59:48"/>
    <n v="11"/>
    <x v="0"/>
    <n v="32.82"/>
    <x v="0"/>
    <s v="Morning"/>
    <s v="Tue"/>
    <s v="Aug"/>
    <n v="2"/>
    <n v="8"/>
  </r>
  <r>
    <x v="162"/>
    <d v="1899-12-30T13:01:41"/>
    <n v="13"/>
    <x v="0"/>
    <n v="27.92"/>
    <x v="3"/>
    <s v="Afternoon"/>
    <s v="Tue"/>
    <s v="Aug"/>
    <n v="2"/>
    <n v="8"/>
  </r>
  <r>
    <x v="162"/>
    <d v="1899-12-30T14:45:40"/>
    <n v="14"/>
    <x v="0"/>
    <n v="32.82"/>
    <x v="0"/>
    <s v="Afternoon"/>
    <s v="Tue"/>
    <s v="Aug"/>
    <n v="2"/>
    <n v="8"/>
  </r>
  <r>
    <x v="162"/>
    <d v="1899-12-30T15:47:57"/>
    <n v="15"/>
    <x v="0"/>
    <n v="32.82"/>
    <x v="7"/>
    <s v="Afternoon"/>
    <s v="Tue"/>
    <s v="Aug"/>
    <n v="2"/>
    <n v="8"/>
  </r>
  <r>
    <x v="162"/>
    <d v="1899-12-30T15:55:30"/>
    <n v="15"/>
    <x v="0"/>
    <n v="27.92"/>
    <x v="3"/>
    <s v="Afternoon"/>
    <s v="Tue"/>
    <s v="Aug"/>
    <n v="2"/>
    <n v="8"/>
  </r>
  <r>
    <x v="162"/>
    <d v="1899-12-30T20:29:35"/>
    <n v="20"/>
    <x v="0"/>
    <n v="32.82"/>
    <x v="0"/>
    <s v="Night"/>
    <s v="Tue"/>
    <s v="Aug"/>
    <n v="2"/>
    <n v="8"/>
  </r>
  <r>
    <x v="162"/>
    <d v="1899-12-30T20:30:37"/>
    <n v="20"/>
    <x v="0"/>
    <n v="32.82"/>
    <x v="4"/>
    <s v="Night"/>
    <s v="Tue"/>
    <s v="Aug"/>
    <n v="2"/>
    <n v="8"/>
  </r>
  <r>
    <x v="162"/>
    <d v="1899-12-30T20:44:23"/>
    <n v="20"/>
    <x v="0"/>
    <n v="32.82"/>
    <x v="7"/>
    <s v="Night"/>
    <s v="Tue"/>
    <s v="Aug"/>
    <n v="2"/>
    <n v="8"/>
  </r>
  <r>
    <x v="162"/>
    <d v="1899-12-30T21:00:45"/>
    <n v="21"/>
    <x v="0"/>
    <n v="23.02"/>
    <x v="5"/>
    <s v="Night"/>
    <s v="Tue"/>
    <s v="Aug"/>
    <n v="2"/>
    <n v="8"/>
  </r>
  <r>
    <x v="163"/>
    <d v="1899-12-30T07:35:48"/>
    <n v="7"/>
    <x v="0"/>
    <n v="32.82"/>
    <x v="0"/>
    <s v="Morning"/>
    <s v="Wed"/>
    <s v="Aug"/>
    <n v="3"/>
    <n v="8"/>
  </r>
  <r>
    <x v="163"/>
    <d v="1899-12-30T07:36:56"/>
    <n v="7"/>
    <x v="0"/>
    <n v="32.82"/>
    <x v="7"/>
    <s v="Morning"/>
    <s v="Wed"/>
    <s v="Aug"/>
    <n v="3"/>
    <n v="8"/>
  </r>
  <r>
    <x v="163"/>
    <d v="1899-12-30T10:09:29"/>
    <n v="10"/>
    <x v="0"/>
    <n v="23.02"/>
    <x v="5"/>
    <s v="Morning"/>
    <s v="Wed"/>
    <s v="Aug"/>
    <n v="3"/>
    <n v="8"/>
  </r>
  <r>
    <x v="163"/>
    <d v="1899-12-30T11:39:08"/>
    <n v="11"/>
    <x v="0"/>
    <n v="18.12"/>
    <x v="6"/>
    <s v="Morning"/>
    <s v="Wed"/>
    <s v="Aug"/>
    <n v="3"/>
    <n v="8"/>
  </r>
  <r>
    <x v="163"/>
    <d v="1899-12-30T12:49:17"/>
    <n v="12"/>
    <x v="0"/>
    <n v="23.02"/>
    <x v="2"/>
    <s v="Afternoon"/>
    <s v="Wed"/>
    <s v="Aug"/>
    <n v="3"/>
    <n v="8"/>
  </r>
  <r>
    <x v="163"/>
    <d v="1899-12-30T12:51:05"/>
    <n v="12"/>
    <x v="0"/>
    <n v="23.02"/>
    <x v="2"/>
    <s v="Afternoon"/>
    <s v="Wed"/>
    <s v="Aug"/>
    <n v="3"/>
    <n v="8"/>
  </r>
  <r>
    <x v="163"/>
    <d v="1899-12-30T15:21:27"/>
    <n v="15"/>
    <x v="0"/>
    <n v="32.82"/>
    <x v="0"/>
    <s v="Afternoon"/>
    <s v="Wed"/>
    <s v="Aug"/>
    <n v="3"/>
    <n v="8"/>
  </r>
  <r>
    <x v="163"/>
    <d v="1899-12-30T17:24:23"/>
    <n v="17"/>
    <x v="0"/>
    <n v="23.02"/>
    <x v="2"/>
    <s v="Night"/>
    <s v="Wed"/>
    <s v="Aug"/>
    <n v="3"/>
    <n v="8"/>
  </r>
  <r>
    <x v="163"/>
    <d v="1899-12-30T18:10:04"/>
    <n v="18"/>
    <x v="0"/>
    <n v="23.02"/>
    <x v="5"/>
    <s v="Night"/>
    <s v="Wed"/>
    <s v="Aug"/>
    <n v="3"/>
    <n v="8"/>
  </r>
  <r>
    <x v="163"/>
    <d v="1899-12-30T18:59:18"/>
    <n v="18"/>
    <x v="0"/>
    <n v="27.92"/>
    <x v="3"/>
    <s v="Night"/>
    <s v="Wed"/>
    <s v="Aug"/>
    <n v="3"/>
    <n v="8"/>
  </r>
  <r>
    <x v="163"/>
    <d v="1899-12-30T19:34:52"/>
    <n v="19"/>
    <x v="0"/>
    <n v="32.82"/>
    <x v="0"/>
    <s v="Night"/>
    <s v="Wed"/>
    <s v="Aug"/>
    <n v="3"/>
    <n v="8"/>
  </r>
  <r>
    <x v="163"/>
    <d v="1899-12-30T19:35:49"/>
    <n v="19"/>
    <x v="0"/>
    <n v="23.02"/>
    <x v="5"/>
    <s v="Night"/>
    <s v="Wed"/>
    <s v="Aug"/>
    <n v="3"/>
    <n v="8"/>
  </r>
  <r>
    <x v="163"/>
    <d v="1899-12-30T21:41:33"/>
    <n v="21"/>
    <x v="0"/>
    <n v="32.82"/>
    <x v="0"/>
    <s v="Night"/>
    <s v="Wed"/>
    <s v="Aug"/>
    <n v="3"/>
    <n v="8"/>
  </r>
  <r>
    <x v="164"/>
    <d v="1899-12-30T09:36:11"/>
    <n v="9"/>
    <x v="0"/>
    <n v="23.02"/>
    <x v="5"/>
    <s v="Morning"/>
    <s v="Thu"/>
    <s v="Aug"/>
    <n v="4"/>
    <n v="8"/>
  </r>
  <r>
    <x v="164"/>
    <d v="1899-12-30T09:37:02"/>
    <n v="9"/>
    <x v="0"/>
    <n v="32.82"/>
    <x v="7"/>
    <s v="Morning"/>
    <s v="Thu"/>
    <s v="Aug"/>
    <n v="4"/>
    <n v="8"/>
  </r>
  <r>
    <x v="164"/>
    <d v="1899-12-30T09:38:05"/>
    <n v="9"/>
    <x v="0"/>
    <n v="32.82"/>
    <x v="1"/>
    <s v="Morning"/>
    <s v="Thu"/>
    <s v="Aug"/>
    <n v="4"/>
    <n v="8"/>
  </r>
  <r>
    <x v="164"/>
    <d v="1899-12-30T09:38:50"/>
    <n v="9"/>
    <x v="0"/>
    <n v="32.82"/>
    <x v="0"/>
    <s v="Morning"/>
    <s v="Thu"/>
    <s v="Aug"/>
    <n v="4"/>
    <n v="8"/>
  </r>
  <r>
    <x v="164"/>
    <d v="1899-12-30T12:38:38"/>
    <n v="12"/>
    <x v="0"/>
    <n v="32.82"/>
    <x v="0"/>
    <s v="Afternoon"/>
    <s v="Thu"/>
    <s v="Aug"/>
    <n v="4"/>
    <n v="8"/>
  </r>
  <r>
    <x v="164"/>
    <d v="1899-12-30T13:48:14"/>
    <n v="13"/>
    <x v="0"/>
    <n v="32.82"/>
    <x v="0"/>
    <s v="Afternoon"/>
    <s v="Thu"/>
    <s v="Aug"/>
    <n v="4"/>
    <n v="8"/>
  </r>
  <r>
    <x v="164"/>
    <d v="1899-12-30T14:17:48"/>
    <n v="14"/>
    <x v="0"/>
    <n v="23.02"/>
    <x v="2"/>
    <s v="Afternoon"/>
    <s v="Thu"/>
    <s v="Aug"/>
    <n v="4"/>
    <n v="8"/>
  </r>
  <r>
    <x v="164"/>
    <d v="1899-12-30T14:18:51"/>
    <n v="14"/>
    <x v="0"/>
    <n v="18.12"/>
    <x v="6"/>
    <s v="Afternoon"/>
    <s v="Thu"/>
    <s v="Aug"/>
    <n v="4"/>
    <n v="8"/>
  </r>
  <r>
    <x v="164"/>
    <d v="1899-12-30T17:53:52"/>
    <n v="17"/>
    <x v="0"/>
    <n v="27.92"/>
    <x v="3"/>
    <s v="Night"/>
    <s v="Thu"/>
    <s v="Aug"/>
    <n v="4"/>
    <n v="8"/>
  </r>
  <r>
    <x v="164"/>
    <d v="1899-12-30T19:10:58"/>
    <n v="19"/>
    <x v="0"/>
    <n v="32.82"/>
    <x v="1"/>
    <s v="Night"/>
    <s v="Thu"/>
    <s v="Aug"/>
    <n v="4"/>
    <n v="8"/>
  </r>
  <r>
    <x v="164"/>
    <d v="1899-12-30T19:11:54"/>
    <n v="19"/>
    <x v="0"/>
    <n v="27.92"/>
    <x v="3"/>
    <s v="Night"/>
    <s v="Thu"/>
    <s v="Aug"/>
    <n v="4"/>
    <n v="8"/>
  </r>
  <r>
    <x v="164"/>
    <d v="1899-12-30T19:41:30"/>
    <n v="19"/>
    <x v="0"/>
    <n v="27.92"/>
    <x v="3"/>
    <s v="Night"/>
    <s v="Thu"/>
    <s v="Aug"/>
    <n v="4"/>
    <n v="8"/>
  </r>
  <r>
    <x v="164"/>
    <d v="1899-12-30T19:42:38"/>
    <n v="19"/>
    <x v="0"/>
    <n v="23.02"/>
    <x v="2"/>
    <s v="Night"/>
    <s v="Thu"/>
    <s v="Aug"/>
    <n v="4"/>
    <n v="8"/>
  </r>
  <r>
    <x v="164"/>
    <d v="1899-12-30T20:40:42"/>
    <n v="20"/>
    <x v="0"/>
    <n v="32.82"/>
    <x v="7"/>
    <s v="Night"/>
    <s v="Thu"/>
    <s v="Aug"/>
    <n v="4"/>
    <n v="8"/>
  </r>
  <r>
    <x v="164"/>
    <d v="1899-12-30T21:35:20"/>
    <n v="21"/>
    <x v="0"/>
    <n v="18.12"/>
    <x v="6"/>
    <s v="Night"/>
    <s v="Thu"/>
    <s v="Aug"/>
    <n v="4"/>
    <n v="8"/>
  </r>
  <r>
    <x v="164"/>
    <d v="1899-12-30T21:36:11"/>
    <n v="21"/>
    <x v="0"/>
    <n v="27.92"/>
    <x v="3"/>
    <s v="Night"/>
    <s v="Thu"/>
    <s v="Aug"/>
    <n v="4"/>
    <n v="8"/>
  </r>
  <r>
    <x v="165"/>
    <d v="1899-12-30T12:29:17"/>
    <n v="12"/>
    <x v="0"/>
    <n v="32.82"/>
    <x v="0"/>
    <s v="Afternoon"/>
    <s v="Fri"/>
    <s v="Aug"/>
    <n v="5"/>
    <n v="8"/>
  </r>
  <r>
    <x v="165"/>
    <d v="1899-12-30T12:54:17"/>
    <n v="12"/>
    <x v="0"/>
    <n v="23.02"/>
    <x v="2"/>
    <s v="Afternoon"/>
    <s v="Fri"/>
    <s v="Aug"/>
    <n v="5"/>
    <n v="8"/>
  </r>
  <r>
    <x v="165"/>
    <d v="1899-12-30T13:36:13"/>
    <n v="13"/>
    <x v="0"/>
    <n v="27.92"/>
    <x v="3"/>
    <s v="Afternoon"/>
    <s v="Fri"/>
    <s v="Aug"/>
    <n v="5"/>
    <n v="8"/>
  </r>
  <r>
    <x v="165"/>
    <d v="1899-12-30T15:18:52"/>
    <n v="15"/>
    <x v="0"/>
    <n v="18.12"/>
    <x v="6"/>
    <s v="Afternoon"/>
    <s v="Fri"/>
    <s v="Aug"/>
    <n v="5"/>
    <n v="8"/>
  </r>
  <r>
    <x v="165"/>
    <d v="1899-12-30T15:19:39"/>
    <n v="15"/>
    <x v="0"/>
    <n v="18.12"/>
    <x v="6"/>
    <s v="Afternoon"/>
    <s v="Fri"/>
    <s v="Aug"/>
    <n v="5"/>
    <n v="8"/>
  </r>
  <r>
    <x v="166"/>
    <d v="1899-12-30T09:16:53"/>
    <n v="9"/>
    <x v="0"/>
    <n v="27.92"/>
    <x v="3"/>
    <s v="Morning"/>
    <s v="Sat"/>
    <s v="Aug"/>
    <n v="6"/>
    <n v="8"/>
  </r>
  <r>
    <x v="166"/>
    <d v="1899-12-30T09:18:09"/>
    <n v="9"/>
    <x v="0"/>
    <n v="32.82"/>
    <x v="7"/>
    <s v="Morning"/>
    <s v="Sat"/>
    <s v="Aug"/>
    <n v="6"/>
    <n v="8"/>
  </r>
  <r>
    <x v="166"/>
    <d v="1899-12-30T10:53:41"/>
    <n v="10"/>
    <x v="0"/>
    <n v="27.92"/>
    <x v="3"/>
    <s v="Morning"/>
    <s v="Sat"/>
    <s v="Aug"/>
    <n v="6"/>
    <n v="8"/>
  </r>
  <r>
    <x v="166"/>
    <d v="1899-12-30T11:58:42"/>
    <n v="11"/>
    <x v="0"/>
    <n v="23.02"/>
    <x v="5"/>
    <s v="Morning"/>
    <s v="Sat"/>
    <s v="Aug"/>
    <n v="6"/>
    <n v="8"/>
  </r>
  <r>
    <x v="166"/>
    <d v="1899-12-30T11:59:28"/>
    <n v="11"/>
    <x v="0"/>
    <n v="23.02"/>
    <x v="5"/>
    <s v="Morning"/>
    <s v="Sat"/>
    <s v="Aug"/>
    <n v="6"/>
    <n v="8"/>
  </r>
  <r>
    <x v="166"/>
    <d v="1899-12-30T13:18:40"/>
    <n v="13"/>
    <x v="0"/>
    <n v="27.92"/>
    <x v="3"/>
    <s v="Afternoon"/>
    <s v="Sat"/>
    <s v="Aug"/>
    <n v="6"/>
    <n v="8"/>
  </r>
  <r>
    <x v="166"/>
    <d v="1899-12-30T16:31:55"/>
    <n v="16"/>
    <x v="0"/>
    <n v="23.02"/>
    <x v="5"/>
    <s v="Afternoon"/>
    <s v="Sat"/>
    <s v="Aug"/>
    <n v="6"/>
    <n v="8"/>
  </r>
  <r>
    <x v="166"/>
    <d v="1899-12-30T16:33:49"/>
    <n v="16"/>
    <x v="0"/>
    <n v="32.82"/>
    <x v="0"/>
    <s v="Afternoon"/>
    <s v="Sat"/>
    <s v="Aug"/>
    <n v="6"/>
    <n v="8"/>
  </r>
  <r>
    <x v="166"/>
    <d v="1899-12-30T18:48:59"/>
    <n v="18"/>
    <x v="0"/>
    <n v="32.82"/>
    <x v="7"/>
    <s v="Night"/>
    <s v="Sat"/>
    <s v="Aug"/>
    <n v="6"/>
    <n v="8"/>
  </r>
  <r>
    <x v="166"/>
    <d v="1899-12-30T21:18:57"/>
    <n v="21"/>
    <x v="0"/>
    <n v="27.92"/>
    <x v="3"/>
    <s v="Night"/>
    <s v="Sat"/>
    <s v="Aug"/>
    <n v="6"/>
    <n v="8"/>
  </r>
  <r>
    <x v="166"/>
    <d v="1899-12-30T22:42:39"/>
    <n v="22"/>
    <x v="0"/>
    <n v="32.82"/>
    <x v="0"/>
    <s v="Night"/>
    <s v="Sat"/>
    <s v="Aug"/>
    <n v="6"/>
    <n v="8"/>
  </r>
  <r>
    <x v="167"/>
    <d v="1899-12-30T08:09:43"/>
    <n v="8"/>
    <x v="0"/>
    <n v="32.82"/>
    <x v="7"/>
    <s v="Morning"/>
    <s v="Sun"/>
    <s v="Aug"/>
    <n v="7"/>
    <n v="8"/>
  </r>
  <r>
    <x v="167"/>
    <d v="1899-12-30T08:32:06"/>
    <n v="8"/>
    <x v="0"/>
    <n v="32.82"/>
    <x v="7"/>
    <s v="Morning"/>
    <s v="Sun"/>
    <s v="Aug"/>
    <n v="7"/>
    <n v="8"/>
  </r>
  <r>
    <x v="167"/>
    <d v="1899-12-30T08:41:06"/>
    <n v="8"/>
    <x v="0"/>
    <n v="23.02"/>
    <x v="5"/>
    <s v="Morning"/>
    <s v="Sun"/>
    <s v="Aug"/>
    <n v="7"/>
    <n v="8"/>
  </r>
  <r>
    <x v="167"/>
    <d v="1899-12-30T08:56:01"/>
    <n v="8"/>
    <x v="0"/>
    <n v="27.92"/>
    <x v="3"/>
    <s v="Morning"/>
    <s v="Sun"/>
    <s v="Aug"/>
    <n v="7"/>
    <n v="8"/>
  </r>
  <r>
    <x v="167"/>
    <d v="1899-12-30T12:31:41"/>
    <n v="12"/>
    <x v="0"/>
    <n v="32.82"/>
    <x v="7"/>
    <s v="Afternoon"/>
    <s v="Sun"/>
    <s v="Aug"/>
    <n v="7"/>
    <n v="8"/>
  </r>
  <r>
    <x v="167"/>
    <d v="1899-12-30T14:30:22"/>
    <n v="14"/>
    <x v="0"/>
    <n v="27.92"/>
    <x v="3"/>
    <s v="Afternoon"/>
    <s v="Sun"/>
    <s v="Aug"/>
    <n v="7"/>
    <n v="8"/>
  </r>
  <r>
    <x v="167"/>
    <d v="1899-12-30T18:24:11"/>
    <n v="18"/>
    <x v="0"/>
    <n v="27.92"/>
    <x v="3"/>
    <s v="Night"/>
    <s v="Sun"/>
    <s v="Aug"/>
    <n v="7"/>
    <n v="8"/>
  </r>
  <r>
    <x v="167"/>
    <d v="1899-12-30T18:26:04"/>
    <n v="18"/>
    <x v="0"/>
    <n v="27.92"/>
    <x v="3"/>
    <s v="Night"/>
    <s v="Sun"/>
    <s v="Aug"/>
    <n v="7"/>
    <n v="8"/>
  </r>
  <r>
    <x v="167"/>
    <d v="1899-12-30T18:27:18"/>
    <n v="18"/>
    <x v="0"/>
    <n v="23.02"/>
    <x v="2"/>
    <s v="Night"/>
    <s v="Sun"/>
    <s v="Aug"/>
    <n v="7"/>
    <n v="8"/>
  </r>
  <r>
    <x v="167"/>
    <d v="1899-12-30T18:28:13"/>
    <n v="18"/>
    <x v="0"/>
    <n v="23.02"/>
    <x v="2"/>
    <s v="Night"/>
    <s v="Sun"/>
    <s v="Aug"/>
    <n v="7"/>
    <n v="8"/>
  </r>
  <r>
    <x v="168"/>
    <d v="1899-12-30T15:09:49"/>
    <n v="15"/>
    <x v="0"/>
    <n v="27.92"/>
    <x v="3"/>
    <s v="Afternoon"/>
    <s v="Mon"/>
    <s v="Aug"/>
    <n v="1"/>
    <n v="8"/>
  </r>
  <r>
    <x v="168"/>
    <d v="1899-12-30T15:10:51"/>
    <n v="15"/>
    <x v="0"/>
    <n v="27.92"/>
    <x v="3"/>
    <s v="Afternoon"/>
    <s v="Mon"/>
    <s v="Aug"/>
    <n v="1"/>
    <n v="8"/>
  </r>
  <r>
    <x v="168"/>
    <d v="1899-12-30T21:21:12"/>
    <n v="21"/>
    <x v="0"/>
    <n v="32.82"/>
    <x v="0"/>
    <s v="Night"/>
    <s v="Mon"/>
    <s v="Aug"/>
    <n v="1"/>
    <n v="8"/>
  </r>
  <r>
    <x v="168"/>
    <d v="1899-12-30T21:31:57"/>
    <n v="21"/>
    <x v="0"/>
    <n v="32.82"/>
    <x v="4"/>
    <s v="Night"/>
    <s v="Mon"/>
    <s v="Aug"/>
    <n v="1"/>
    <n v="8"/>
  </r>
  <r>
    <x v="169"/>
    <d v="1899-12-30T08:27:16"/>
    <n v="8"/>
    <x v="0"/>
    <n v="23.02"/>
    <x v="5"/>
    <s v="Morning"/>
    <s v="Tue"/>
    <s v="Aug"/>
    <n v="2"/>
    <n v="8"/>
  </r>
  <r>
    <x v="169"/>
    <d v="1899-12-30T08:29:15"/>
    <n v="8"/>
    <x v="0"/>
    <n v="32.82"/>
    <x v="0"/>
    <s v="Morning"/>
    <s v="Tue"/>
    <s v="Aug"/>
    <n v="2"/>
    <n v="8"/>
  </r>
  <r>
    <x v="169"/>
    <d v="1899-12-30T08:49:47"/>
    <n v="8"/>
    <x v="0"/>
    <n v="18.12"/>
    <x v="6"/>
    <s v="Morning"/>
    <s v="Tue"/>
    <s v="Aug"/>
    <n v="2"/>
    <n v="8"/>
  </r>
  <r>
    <x v="169"/>
    <d v="1899-12-30T08:50:36"/>
    <n v="8"/>
    <x v="0"/>
    <n v="23.02"/>
    <x v="5"/>
    <s v="Morning"/>
    <s v="Tue"/>
    <s v="Aug"/>
    <n v="2"/>
    <n v="8"/>
  </r>
  <r>
    <x v="169"/>
    <d v="1899-12-30T09:14:55"/>
    <n v="9"/>
    <x v="0"/>
    <n v="27.92"/>
    <x v="3"/>
    <s v="Morning"/>
    <s v="Tue"/>
    <s v="Aug"/>
    <n v="2"/>
    <n v="8"/>
  </r>
  <r>
    <x v="169"/>
    <d v="1899-12-30T11:09:56"/>
    <n v="11"/>
    <x v="0"/>
    <n v="23.02"/>
    <x v="2"/>
    <s v="Morning"/>
    <s v="Tue"/>
    <s v="Aug"/>
    <n v="2"/>
    <n v="8"/>
  </r>
  <r>
    <x v="169"/>
    <d v="1899-12-30T11:11:39"/>
    <n v="11"/>
    <x v="0"/>
    <n v="23.02"/>
    <x v="2"/>
    <s v="Morning"/>
    <s v="Tue"/>
    <s v="Aug"/>
    <n v="2"/>
    <n v="8"/>
  </r>
  <r>
    <x v="169"/>
    <d v="1899-12-30T11:12:31"/>
    <n v="11"/>
    <x v="0"/>
    <n v="23.02"/>
    <x v="2"/>
    <s v="Morning"/>
    <s v="Tue"/>
    <s v="Aug"/>
    <n v="2"/>
    <n v="8"/>
  </r>
  <r>
    <x v="169"/>
    <d v="1899-12-30T11:42:20"/>
    <n v="11"/>
    <x v="0"/>
    <n v="32.82"/>
    <x v="0"/>
    <s v="Morning"/>
    <s v="Tue"/>
    <s v="Aug"/>
    <n v="2"/>
    <n v="8"/>
  </r>
  <r>
    <x v="169"/>
    <d v="1899-12-30T20:42:41"/>
    <n v="20"/>
    <x v="0"/>
    <n v="32.82"/>
    <x v="0"/>
    <s v="Night"/>
    <s v="Tue"/>
    <s v="Aug"/>
    <n v="2"/>
    <n v="8"/>
  </r>
  <r>
    <x v="169"/>
    <d v="1899-12-30T20:44:15"/>
    <n v="20"/>
    <x v="0"/>
    <n v="32.82"/>
    <x v="0"/>
    <s v="Night"/>
    <s v="Tue"/>
    <s v="Aug"/>
    <n v="2"/>
    <n v="8"/>
  </r>
  <r>
    <x v="169"/>
    <d v="1899-12-30T20:45:12"/>
    <n v="20"/>
    <x v="0"/>
    <n v="32.82"/>
    <x v="0"/>
    <s v="Night"/>
    <s v="Tue"/>
    <s v="Aug"/>
    <n v="2"/>
    <n v="8"/>
  </r>
  <r>
    <x v="169"/>
    <d v="1899-12-30T20:46:04"/>
    <n v="20"/>
    <x v="0"/>
    <n v="32.82"/>
    <x v="0"/>
    <s v="Night"/>
    <s v="Tue"/>
    <s v="Aug"/>
    <n v="2"/>
    <n v="8"/>
  </r>
  <r>
    <x v="170"/>
    <d v="1899-12-30T07:59:13"/>
    <n v="7"/>
    <x v="0"/>
    <n v="27.92"/>
    <x v="3"/>
    <s v="Morning"/>
    <s v="Wed"/>
    <s v="Aug"/>
    <n v="3"/>
    <n v="8"/>
  </r>
  <r>
    <x v="170"/>
    <d v="1899-12-30T08:40:27"/>
    <n v="8"/>
    <x v="0"/>
    <n v="23.02"/>
    <x v="5"/>
    <s v="Morning"/>
    <s v="Wed"/>
    <s v="Aug"/>
    <n v="3"/>
    <n v="8"/>
  </r>
  <r>
    <x v="170"/>
    <d v="1899-12-30T10:13:32"/>
    <n v="10"/>
    <x v="0"/>
    <n v="23.02"/>
    <x v="2"/>
    <s v="Morning"/>
    <s v="Wed"/>
    <s v="Aug"/>
    <n v="3"/>
    <n v="8"/>
  </r>
  <r>
    <x v="170"/>
    <d v="1899-12-30T10:38:45"/>
    <n v="10"/>
    <x v="0"/>
    <n v="27.92"/>
    <x v="3"/>
    <s v="Morning"/>
    <s v="Wed"/>
    <s v="Aug"/>
    <n v="3"/>
    <n v="8"/>
  </r>
  <r>
    <x v="170"/>
    <d v="1899-12-30T11:51:41"/>
    <n v="11"/>
    <x v="0"/>
    <n v="23.02"/>
    <x v="5"/>
    <s v="Morning"/>
    <s v="Wed"/>
    <s v="Aug"/>
    <n v="3"/>
    <n v="8"/>
  </r>
  <r>
    <x v="170"/>
    <d v="1899-12-30T13:17:11"/>
    <n v="13"/>
    <x v="0"/>
    <n v="32.82"/>
    <x v="0"/>
    <s v="Afternoon"/>
    <s v="Wed"/>
    <s v="Aug"/>
    <n v="3"/>
    <n v="8"/>
  </r>
  <r>
    <x v="170"/>
    <d v="1899-12-30T19:42:04"/>
    <n v="19"/>
    <x v="0"/>
    <n v="32.82"/>
    <x v="0"/>
    <s v="Night"/>
    <s v="Wed"/>
    <s v="Aug"/>
    <n v="3"/>
    <n v="8"/>
  </r>
  <r>
    <x v="171"/>
    <d v="1899-12-30T09:22:26"/>
    <n v="9"/>
    <x v="0"/>
    <n v="23.02"/>
    <x v="5"/>
    <s v="Morning"/>
    <s v="Thu"/>
    <s v="Aug"/>
    <n v="4"/>
    <n v="8"/>
  </r>
  <r>
    <x v="171"/>
    <d v="1899-12-30T10:09:23"/>
    <n v="10"/>
    <x v="0"/>
    <n v="27.92"/>
    <x v="3"/>
    <s v="Morning"/>
    <s v="Thu"/>
    <s v="Aug"/>
    <n v="4"/>
    <n v="8"/>
  </r>
  <r>
    <x v="171"/>
    <d v="1899-12-30T10:47:59"/>
    <n v="10"/>
    <x v="0"/>
    <n v="27.92"/>
    <x v="3"/>
    <s v="Morning"/>
    <s v="Thu"/>
    <s v="Aug"/>
    <n v="4"/>
    <n v="8"/>
  </r>
  <r>
    <x v="171"/>
    <d v="1899-12-30T14:16:12"/>
    <n v="14"/>
    <x v="0"/>
    <n v="32.82"/>
    <x v="0"/>
    <s v="Afternoon"/>
    <s v="Thu"/>
    <s v="Aug"/>
    <n v="4"/>
    <n v="8"/>
  </r>
  <r>
    <x v="171"/>
    <d v="1899-12-30T14:26:58"/>
    <n v="14"/>
    <x v="0"/>
    <n v="32.82"/>
    <x v="0"/>
    <s v="Afternoon"/>
    <s v="Thu"/>
    <s v="Aug"/>
    <n v="4"/>
    <n v="8"/>
  </r>
  <r>
    <x v="171"/>
    <d v="1899-12-30T15:07:07"/>
    <n v="15"/>
    <x v="0"/>
    <n v="32.82"/>
    <x v="7"/>
    <s v="Afternoon"/>
    <s v="Thu"/>
    <s v="Aug"/>
    <n v="4"/>
    <n v="8"/>
  </r>
  <r>
    <x v="171"/>
    <d v="1899-12-30T15:27:27"/>
    <n v="15"/>
    <x v="0"/>
    <n v="23.02"/>
    <x v="2"/>
    <s v="Afternoon"/>
    <s v="Thu"/>
    <s v="Aug"/>
    <n v="4"/>
    <n v="8"/>
  </r>
  <r>
    <x v="172"/>
    <d v="1899-12-30T07:43:16"/>
    <n v="7"/>
    <x v="0"/>
    <n v="32.82"/>
    <x v="0"/>
    <s v="Morning"/>
    <s v="Fri"/>
    <s v="Aug"/>
    <n v="5"/>
    <n v="8"/>
  </r>
  <r>
    <x v="172"/>
    <d v="1899-12-30T08:21:48"/>
    <n v="8"/>
    <x v="0"/>
    <n v="23.02"/>
    <x v="5"/>
    <s v="Morning"/>
    <s v="Fri"/>
    <s v="Aug"/>
    <n v="5"/>
    <n v="8"/>
  </r>
  <r>
    <x v="172"/>
    <d v="1899-12-30T08:22:57"/>
    <n v="8"/>
    <x v="0"/>
    <n v="32.82"/>
    <x v="0"/>
    <s v="Morning"/>
    <s v="Fri"/>
    <s v="Aug"/>
    <n v="5"/>
    <n v="8"/>
  </r>
  <r>
    <x v="172"/>
    <d v="1899-12-30T08:33:39"/>
    <n v="8"/>
    <x v="0"/>
    <n v="23.02"/>
    <x v="2"/>
    <s v="Morning"/>
    <s v="Fri"/>
    <s v="Aug"/>
    <n v="5"/>
    <n v="8"/>
  </r>
  <r>
    <x v="172"/>
    <d v="1899-12-30T08:34:35"/>
    <n v="8"/>
    <x v="0"/>
    <n v="23.02"/>
    <x v="2"/>
    <s v="Morning"/>
    <s v="Fri"/>
    <s v="Aug"/>
    <n v="5"/>
    <n v="8"/>
  </r>
  <r>
    <x v="172"/>
    <d v="1899-12-30T09:14:52"/>
    <n v="9"/>
    <x v="0"/>
    <n v="27.92"/>
    <x v="3"/>
    <s v="Morning"/>
    <s v="Fri"/>
    <s v="Aug"/>
    <n v="5"/>
    <n v="8"/>
  </r>
  <r>
    <x v="172"/>
    <d v="1899-12-30T10:10:59"/>
    <n v="10"/>
    <x v="0"/>
    <n v="32.82"/>
    <x v="4"/>
    <s v="Morning"/>
    <s v="Fri"/>
    <s v="Aug"/>
    <n v="5"/>
    <n v="8"/>
  </r>
  <r>
    <x v="172"/>
    <d v="1899-12-30T10:11:55"/>
    <n v="10"/>
    <x v="0"/>
    <n v="23.02"/>
    <x v="2"/>
    <s v="Morning"/>
    <s v="Fri"/>
    <s v="Aug"/>
    <n v="5"/>
    <n v="8"/>
  </r>
  <r>
    <x v="172"/>
    <d v="1899-12-30T10:39:12"/>
    <n v="10"/>
    <x v="0"/>
    <n v="23.02"/>
    <x v="5"/>
    <s v="Morning"/>
    <s v="Fri"/>
    <s v="Aug"/>
    <n v="5"/>
    <n v="8"/>
  </r>
  <r>
    <x v="172"/>
    <d v="1899-12-30T11:12:59"/>
    <n v="11"/>
    <x v="0"/>
    <n v="32.82"/>
    <x v="1"/>
    <s v="Morning"/>
    <s v="Fri"/>
    <s v="Aug"/>
    <n v="5"/>
    <n v="8"/>
  </r>
  <r>
    <x v="172"/>
    <d v="1899-12-30T13:24:55"/>
    <n v="13"/>
    <x v="0"/>
    <n v="23.02"/>
    <x v="2"/>
    <s v="Afternoon"/>
    <s v="Fri"/>
    <s v="Aug"/>
    <n v="5"/>
    <n v="8"/>
  </r>
  <r>
    <x v="172"/>
    <d v="1899-12-30T15:28:53"/>
    <n v="15"/>
    <x v="0"/>
    <n v="23.02"/>
    <x v="2"/>
    <s v="Afternoon"/>
    <s v="Fri"/>
    <s v="Aug"/>
    <n v="5"/>
    <n v="8"/>
  </r>
  <r>
    <x v="172"/>
    <d v="1899-12-30T19:48:03"/>
    <n v="19"/>
    <x v="0"/>
    <n v="32.82"/>
    <x v="0"/>
    <s v="Night"/>
    <s v="Fri"/>
    <s v="Aug"/>
    <n v="5"/>
    <n v="8"/>
  </r>
  <r>
    <x v="173"/>
    <d v="1899-12-30T08:13:42"/>
    <n v="8"/>
    <x v="0"/>
    <n v="23.02"/>
    <x v="5"/>
    <s v="Morning"/>
    <s v="Sat"/>
    <s v="Aug"/>
    <n v="6"/>
    <n v="8"/>
  </r>
  <r>
    <x v="173"/>
    <d v="1899-12-30T08:14:48"/>
    <n v="8"/>
    <x v="0"/>
    <n v="23.02"/>
    <x v="5"/>
    <s v="Morning"/>
    <s v="Sat"/>
    <s v="Aug"/>
    <n v="6"/>
    <n v="8"/>
  </r>
  <r>
    <x v="173"/>
    <d v="1899-12-30T08:44:12"/>
    <n v="8"/>
    <x v="0"/>
    <n v="23.02"/>
    <x v="5"/>
    <s v="Morning"/>
    <s v="Sat"/>
    <s v="Aug"/>
    <n v="6"/>
    <n v="8"/>
  </r>
  <r>
    <x v="173"/>
    <d v="1899-12-30T10:18:09"/>
    <n v="10"/>
    <x v="0"/>
    <n v="18.12"/>
    <x v="6"/>
    <s v="Morning"/>
    <s v="Sat"/>
    <s v="Aug"/>
    <n v="6"/>
    <n v="8"/>
  </r>
  <r>
    <x v="173"/>
    <d v="1899-12-30T10:18:52"/>
    <n v="10"/>
    <x v="0"/>
    <n v="18.12"/>
    <x v="6"/>
    <s v="Morning"/>
    <s v="Sat"/>
    <s v="Aug"/>
    <n v="6"/>
    <n v="8"/>
  </r>
  <r>
    <x v="173"/>
    <d v="1899-12-30T10:19:49"/>
    <n v="10"/>
    <x v="0"/>
    <n v="23.02"/>
    <x v="2"/>
    <s v="Morning"/>
    <s v="Sat"/>
    <s v="Aug"/>
    <n v="6"/>
    <n v="8"/>
  </r>
  <r>
    <x v="174"/>
    <d v="1899-12-30T08:14:37"/>
    <n v="8"/>
    <x v="0"/>
    <n v="23.02"/>
    <x v="5"/>
    <s v="Morning"/>
    <s v="Sun"/>
    <s v="Aug"/>
    <n v="7"/>
    <n v="8"/>
  </r>
  <r>
    <x v="174"/>
    <d v="1899-12-30T08:26:28"/>
    <n v="8"/>
    <x v="0"/>
    <n v="23.02"/>
    <x v="2"/>
    <s v="Morning"/>
    <s v="Sun"/>
    <s v="Aug"/>
    <n v="7"/>
    <n v="8"/>
  </r>
  <r>
    <x v="174"/>
    <d v="1899-12-30T08:27:36"/>
    <n v="8"/>
    <x v="0"/>
    <n v="23.02"/>
    <x v="2"/>
    <s v="Morning"/>
    <s v="Sun"/>
    <s v="Aug"/>
    <n v="7"/>
    <n v="8"/>
  </r>
  <r>
    <x v="174"/>
    <d v="1899-12-30T09:24:22"/>
    <n v="9"/>
    <x v="0"/>
    <n v="32.82"/>
    <x v="7"/>
    <s v="Morning"/>
    <s v="Sun"/>
    <s v="Aug"/>
    <n v="7"/>
    <n v="8"/>
  </r>
  <r>
    <x v="174"/>
    <d v="1899-12-30T12:41:43"/>
    <n v="12"/>
    <x v="0"/>
    <n v="32.82"/>
    <x v="7"/>
    <s v="Afternoon"/>
    <s v="Sun"/>
    <s v="Aug"/>
    <n v="7"/>
    <n v="8"/>
  </r>
  <r>
    <x v="174"/>
    <d v="1899-12-30T14:53:03"/>
    <n v="14"/>
    <x v="0"/>
    <n v="32.82"/>
    <x v="0"/>
    <s v="Afternoon"/>
    <s v="Sun"/>
    <s v="Aug"/>
    <n v="7"/>
    <n v="8"/>
  </r>
  <r>
    <x v="175"/>
    <d v="1899-12-30T08:11:47"/>
    <n v="8"/>
    <x v="0"/>
    <n v="23.02"/>
    <x v="5"/>
    <s v="Morning"/>
    <s v="Mon"/>
    <s v="Aug"/>
    <n v="1"/>
    <n v="8"/>
  </r>
  <r>
    <x v="175"/>
    <d v="1899-12-30T08:16:10"/>
    <n v="8"/>
    <x v="0"/>
    <n v="23.02"/>
    <x v="2"/>
    <s v="Morning"/>
    <s v="Mon"/>
    <s v="Aug"/>
    <n v="1"/>
    <n v="8"/>
  </r>
  <r>
    <x v="175"/>
    <d v="1899-12-30T08:17:23"/>
    <n v="8"/>
    <x v="0"/>
    <n v="23.02"/>
    <x v="2"/>
    <s v="Morning"/>
    <s v="Mon"/>
    <s v="Aug"/>
    <n v="1"/>
    <n v="8"/>
  </r>
  <r>
    <x v="175"/>
    <d v="1899-12-30T09:21:37"/>
    <n v="9"/>
    <x v="0"/>
    <n v="27.92"/>
    <x v="3"/>
    <s v="Morning"/>
    <s v="Mon"/>
    <s v="Aug"/>
    <n v="1"/>
    <n v="8"/>
  </r>
  <r>
    <x v="175"/>
    <d v="1899-12-30T10:37:44"/>
    <n v="10"/>
    <x v="0"/>
    <n v="32.82"/>
    <x v="0"/>
    <s v="Morning"/>
    <s v="Mon"/>
    <s v="Aug"/>
    <n v="1"/>
    <n v="8"/>
  </r>
  <r>
    <x v="175"/>
    <d v="1899-12-30T10:38:49"/>
    <n v="10"/>
    <x v="0"/>
    <n v="32.82"/>
    <x v="7"/>
    <s v="Morning"/>
    <s v="Mon"/>
    <s v="Aug"/>
    <n v="1"/>
    <n v="8"/>
  </r>
  <r>
    <x v="175"/>
    <d v="1899-12-30T12:45:13"/>
    <n v="12"/>
    <x v="0"/>
    <n v="23.02"/>
    <x v="2"/>
    <s v="Afternoon"/>
    <s v="Mon"/>
    <s v="Aug"/>
    <n v="1"/>
    <n v="8"/>
  </r>
  <r>
    <x v="175"/>
    <d v="1899-12-30T12:46:24"/>
    <n v="12"/>
    <x v="0"/>
    <n v="23.02"/>
    <x v="2"/>
    <s v="Afternoon"/>
    <s v="Mon"/>
    <s v="Aug"/>
    <n v="1"/>
    <n v="8"/>
  </r>
  <r>
    <x v="175"/>
    <d v="1899-12-30T18:53:28"/>
    <n v="18"/>
    <x v="0"/>
    <n v="27.92"/>
    <x v="3"/>
    <s v="Night"/>
    <s v="Mon"/>
    <s v="Aug"/>
    <n v="1"/>
    <n v="8"/>
  </r>
  <r>
    <x v="175"/>
    <d v="1899-12-30T18:54:31"/>
    <n v="18"/>
    <x v="0"/>
    <n v="32.82"/>
    <x v="0"/>
    <s v="Night"/>
    <s v="Mon"/>
    <s v="Aug"/>
    <n v="1"/>
    <n v="8"/>
  </r>
  <r>
    <x v="175"/>
    <d v="1899-12-30T22:55:40"/>
    <n v="22"/>
    <x v="0"/>
    <n v="27.92"/>
    <x v="3"/>
    <s v="Night"/>
    <s v="Mon"/>
    <s v="Aug"/>
    <n v="1"/>
    <n v="8"/>
  </r>
  <r>
    <x v="176"/>
    <d v="1899-12-30T10:04:05"/>
    <n v="10"/>
    <x v="0"/>
    <n v="32.82"/>
    <x v="0"/>
    <s v="Morning"/>
    <s v="Tue"/>
    <s v="Aug"/>
    <n v="2"/>
    <n v="8"/>
  </r>
  <r>
    <x v="177"/>
    <d v="1899-12-30T12:08:19"/>
    <n v="12"/>
    <x v="0"/>
    <n v="27.92"/>
    <x v="3"/>
    <s v="Afternoon"/>
    <s v="Wed"/>
    <s v="Aug"/>
    <n v="3"/>
    <n v="8"/>
  </r>
  <r>
    <x v="177"/>
    <d v="1899-12-30T12:10:04"/>
    <n v="12"/>
    <x v="0"/>
    <n v="32.82"/>
    <x v="7"/>
    <s v="Afternoon"/>
    <s v="Wed"/>
    <s v="Aug"/>
    <n v="3"/>
    <n v="8"/>
  </r>
  <r>
    <x v="177"/>
    <d v="1899-12-30T12:35:07"/>
    <n v="12"/>
    <x v="0"/>
    <n v="23.02"/>
    <x v="2"/>
    <s v="Afternoon"/>
    <s v="Wed"/>
    <s v="Aug"/>
    <n v="3"/>
    <n v="8"/>
  </r>
  <r>
    <x v="177"/>
    <d v="1899-12-30T13:48:35"/>
    <n v="13"/>
    <x v="0"/>
    <n v="27.92"/>
    <x v="3"/>
    <s v="Afternoon"/>
    <s v="Wed"/>
    <s v="Aug"/>
    <n v="3"/>
    <n v="8"/>
  </r>
  <r>
    <x v="178"/>
    <d v="1899-12-30T07:29:30"/>
    <n v="7"/>
    <x v="0"/>
    <n v="23.02"/>
    <x v="2"/>
    <s v="Morning"/>
    <s v="Thu"/>
    <s v="Aug"/>
    <n v="4"/>
    <n v="8"/>
  </r>
  <r>
    <x v="179"/>
    <d v="1899-12-30T17:13:30"/>
    <n v="17"/>
    <x v="0"/>
    <n v="32.82"/>
    <x v="0"/>
    <s v="Night"/>
    <s v="Fri"/>
    <s v="Aug"/>
    <n v="5"/>
    <n v="8"/>
  </r>
  <r>
    <x v="179"/>
    <d v="1899-12-30T17:14:33"/>
    <n v="17"/>
    <x v="0"/>
    <n v="27.92"/>
    <x v="3"/>
    <s v="Night"/>
    <s v="Fri"/>
    <s v="Aug"/>
    <n v="5"/>
    <n v="8"/>
  </r>
  <r>
    <x v="179"/>
    <d v="1899-12-30T17:15:35"/>
    <n v="17"/>
    <x v="0"/>
    <n v="27.92"/>
    <x v="3"/>
    <s v="Night"/>
    <s v="Fri"/>
    <s v="Aug"/>
    <n v="5"/>
    <n v="8"/>
  </r>
  <r>
    <x v="180"/>
    <d v="1899-12-30T09:08:32"/>
    <n v="9"/>
    <x v="0"/>
    <n v="23.02"/>
    <x v="5"/>
    <s v="Morning"/>
    <s v="Sat"/>
    <s v="Aug"/>
    <n v="6"/>
    <n v="8"/>
  </r>
  <r>
    <x v="180"/>
    <d v="1899-12-30T10:02:08"/>
    <n v="10"/>
    <x v="0"/>
    <n v="27.92"/>
    <x v="3"/>
    <s v="Morning"/>
    <s v="Sat"/>
    <s v="Aug"/>
    <n v="6"/>
    <n v="8"/>
  </r>
  <r>
    <x v="180"/>
    <d v="1899-12-30T10:22:27"/>
    <n v="10"/>
    <x v="0"/>
    <n v="18.12"/>
    <x v="6"/>
    <s v="Morning"/>
    <s v="Sat"/>
    <s v="Aug"/>
    <n v="6"/>
    <n v="8"/>
  </r>
  <r>
    <x v="180"/>
    <d v="1899-12-30T11:29:55"/>
    <n v="11"/>
    <x v="0"/>
    <n v="27.92"/>
    <x v="3"/>
    <s v="Morning"/>
    <s v="Sat"/>
    <s v="Aug"/>
    <n v="6"/>
    <n v="8"/>
  </r>
  <r>
    <x v="180"/>
    <d v="1899-12-30T11:33:40"/>
    <n v="11"/>
    <x v="0"/>
    <n v="23.02"/>
    <x v="5"/>
    <s v="Morning"/>
    <s v="Sat"/>
    <s v="Aug"/>
    <n v="6"/>
    <n v="8"/>
  </r>
  <r>
    <x v="180"/>
    <d v="1899-12-30T11:34:33"/>
    <n v="11"/>
    <x v="0"/>
    <n v="23.02"/>
    <x v="5"/>
    <s v="Morning"/>
    <s v="Sat"/>
    <s v="Aug"/>
    <n v="6"/>
    <n v="8"/>
  </r>
  <r>
    <x v="181"/>
    <d v="1899-12-30T09:34:15"/>
    <n v="9"/>
    <x v="0"/>
    <n v="23.02"/>
    <x v="5"/>
    <s v="Morning"/>
    <s v="Sun"/>
    <s v="Sep"/>
    <n v="7"/>
    <n v="9"/>
  </r>
  <r>
    <x v="181"/>
    <d v="1899-12-30T12:11:25"/>
    <n v="12"/>
    <x v="0"/>
    <n v="32.82"/>
    <x v="7"/>
    <s v="Afternoon"/>
    <s v="Sun"/>
    <s v="Sep"/>
    <n v="7"/>
    <n v="9"/>
  </r>
  <r>
    <x v="181"/>
    <d v="1899-12-30T12:30:09"/>
    <n v="12"/>
    <x v="0"/>
    <n v="27.92"/>
    <x v="3"/>
    <s v="Afternoon"/>
    <s v="Sun"/>
    <s v="Sep"/>
    <n v="7"/>
    <n v="9"/>
  </r>
  <r>
    <x v="181"/>
    <d v="1899-12-30T12:32:22"/>
    <n v="12"/>
    <x v="0"/>
    <n v="23.02"/>
    <x v="2"/>
    <s v="Afternoon"/>
    <s v="Sun"/>
    <s v="Sep"/>
    <n v="7"/>
    <n v="9"/>
  </r>
  <r>
    <x v="181"/>
    <d v="1899-12-30T12:50:17"/>
    <n v="12"/>
    <x v="0"/>
    <n v="27.92"/>
    <x v="3"/>
    <s v="Afternoon"/>
    <s v="Sun"/>
    <s v="Sep"/>
    <n v="7"/>
    <n v="9"/>
  </r>
  <r>
    <x v="181"/>
    <d v="1899-12-30T13:57:34"/>
    <n v="13"/>
    <x v="0"/>
    <n v="32.82"/>
    <x v="0"/>
    <s v="Afternoon"/>
    <s v="Sun"/>
    <s v="Sep"/>
    <n v="7"/>
    <n v="9"/>
  </r>
  <r>
    <x v="181"/>
    <d v="1899-12-30T14:44:04"/>
    <n v="14"/>
    <x v="0"/>
    <n v="27.92"/>
    <x v="3"/>
    <s v="Afternoon"/>
    <s v="Sun"/>
    <s v="Sep"/>
    <n v="7"/>
    <n v="9"/>
  </r>
  <r>
    <x v="181"/>
    <d v="1899-12-30T17:20:46"/>
    <n v="17"/>
    <x v="0"/>
    <n v="32.82"/>
    <x v="0"/>
    <s v="Night"/>
    <s v="Sun"/>
    <s v="Sep"/>
    <n v="7"/>
    <n v="9"/>
  </r>
  <r>
    <x v="181"/>
    <d v="1899-12-30T17:23:14"/>
    <n v="17"/>
    <x v="0"/>
    <n v="32.82"/>
    <x v="0"/>
    <s v="Night"/>
    <s v="Sun"/>
    <s v="Sep"/>
    <n v="7"/>
    <n v="9"/>
  </r>
  <r>
    <x v="181"/>
    <d v="1899-12-30T17:24:50"/>
    <n v="17"/>
    <x v="0"/>
    <n v="32.82"/>
    <x v="0"/>
    <s v="Night"/>
    <s v="Sun"/>
    <s v="Sep"/>
    <n v="7"/>
    <n v="9"/>
  </r>
  <r>
    <x v="182"/>
    <d v="1899-12-30T08:24:40"/>
    <n v="8"/>
    <x v="0"/>
    <n v="32.82"/>
    <x v="0"/>
    <s v="Morning"/>
    <s v="Mon"/>
    <s v="Sep"/>
    <n v="1"/>
    <n v="9"/>
  </r>
  <r>
    <x v="182"/>
    <d v="1899-12-30T08:50:18"/>
    <n v="8"/>
    <x v="0"/>
    <n v="27.92"/>
    <x v="3"/>
    <s v="Morning"/>
    <s v="Mon"/>
    <s v="Sep"/>
    <n v="1"/>
    <n v="9"/>
  </r>
  <r>
    <x v="182"/>
    <d v="1899-12-30T08:51:33"/>
    <n v="8"/>
    <x v="0"/>
    <n v="32.82"/>
    <x v="0"/>
    <s v="Morning"/>
    <s v="Mon"/>
    <s v="Sep"/>
    <n v="1"/>
    <n v="9"/>
  </r>
  <r>
    <x v="182"/>
    <d v="1899-12-30T14:58:47"/>
    <n v="14"/>
    <x v="0"/>
    <n v="27.92"/>
    <x v="3"/>
    <s v="Afternoon"/>
    <s v="Mon"/>
    <s v="Sep"/>
    <n v="1"/>
    <n v="9"/>
  </r>
  <r>
    <x v="182"/>
    <d v="1899-12-30T20:09:44"/>
    <n v="20"/>
    <x v="0"/>
    <n v="32.82"/>
    <x v="7"/>
    <s v="Night"/>
    <s v="Mon"/>
    <s v="Sep"/>
    <n v="1"/>
    <n v="9"/>
  </r>
  <r>
    <x v="182"/>
    <d v="1899-12-30T20:11:18"/>
    <n v="20"/>
    <x v="0"/>
    <n v="32.82"/>
    <x v="4"/>
    <s v="Night"/>
    <s v="Mon"/>
    <s v="Sep"/>
    <n v="1"/>
    <n v="9"/>
  </r>
  <r>
    <x v="182"/>
    <d v="1899-12-30T20:52:32"/>
    <n v="20"/>
    <x v="0"/>
    <n v="23.02"/>
    <x v="2"/>
    <s v="Night"/>
    <s v="Mon"/>
    <s v="Sep"/>
    <n v="1"/>
    <n v="9"/>
  </r>
  <r>
    <x v="182"/>
    <d v="1899-12-30T20:53:29"/>
    <n v="20"/>
    <x v="0"/>
    <n v="23.02"/>
    <x v="2"/>
    <s v="Night"/>
    <s v="Mon"/>
    <s v="Sep"/>
    <n v="1"/>
    <n v="9"/>
  </r>
  <r>
    <x v="183"/>
    <d v="1899-12-30T08:22:15"/>
    <n v="8"/>
    <x v="0"/>
    <n v="32.82"/>
    <x v="4"/>
    <s v="Morning"/>
    <s v="Tue"/>
    <s v="Sep"/>
    <n v="2"/>
    <n v="9"/>
  </r>
  <r>
    <x v="183"/>
    <d v="1899-12-30T08:28:12"/>
    <n v="8"/>
    <x v="0"/>
    <n v="32.82"/>
    <x v="7"/>
    <s v="Morning"/>
    <s v="Tue"/>
    <s v="Sep"/>
    <n v="2"/>
    <n v="9"/>
  </r>
  <r>
    <x v="183"/>
    <d v="1899-12-30T08:41:12"/>
    <n v="8"/>
    <x v="0"/>
    <n v="32.82"/>
    <x v="0"/>
    <s v="Morning"/>
    <s v="Tue"/>
    <s v="Sep"/>
    <n v="2"/>
    <n v="9"/>
  </r>
  <r>
    <x v="183"/>
    <d v="1899-12-30T09:03:12"/>
    <n v="9"/>
    <x v="0"/>
    <n v="27.92"/>
    <x v="3"/>
    <s v="Morning"/>
    <s v="Tue"/>
    <s v="Sep"/>
    <n v="2"/>
    <n v="9"/>
  </r>
  <r>
    <x v="183"/>
    <d v="1899-12-30T09:04:12"/>
    <n v="9"/>
    <x v="0"/>
    <n v="32.82"/>
    <x v="7"/>
    <s v="Morning"/>
    <s v="Tue"/>
    <s v="Sep"/>
    <n v="2"/>
    <n v="9"/>
  </r>
  <r>
    <x v="183"/>
    <d v="1899-12-30T09:12:48"/>
    <n v="9"/>
    <x v="0"/>
    <n v="32.82"/>
    <x v="4"/>
    <s v="Morning"/>
    <s v="Tue"/>
    <s v="Sep"/>
    <n v="2"/>
    <n v="9"/>
  </r>
  <r>
    <x v="183"/>
    <d v="1899-12-30T09:13:34"/>
    <n v="9"/>
    <x v="0"/>
    <n v="32.82"/>
    <x v="4"/>
    <s v="Morning"/>
    <s v="Tue"/>
    <s v="Sep"/>
    <n v="2"/>
    <n v="9"/>
  </r>
  <r>
    <x v="183"/>
    <d v="1899-12-30T09:17:02"/>
    <n v="9"/>
    <x v="0"/>
    <n v="27.92"/>
    <x v="3"/>
    <s v="Morning"/>
    <s v="Tue"/>
    <s v="Sep"/>
    <n v="2"/>
    <n v="9"/>
  </r>
  <r>
    <x v="183"/>
    <d v="1899-12-30T09:20:17"/>
    <n v="9"/>
    <x v="0"/>
    <n v="27.92"/>
    <x v="3"/>
    <s v="Morning"/>
    <s v="Tue"/>
    <s v="Sep"/>
    <n v="2"/>
    <n v="9"/>
  </r>
  <r>
    <x v="183"/>
    <d v="1899-12-30T09:37:52"/>
    <n v="9"/>
    <x v="0"/>
    <n v="32.82"/>
    <x v="0"/>
    <s v="Morning"/>
    <s v="Tue"/>
    <s v="Sep"/>
    <n v="2"/>
    <n v="9"/>
  </r>
  <r>
    <x v="183"/>
    <d v="1899-12-30T09:38:56"/>
    <n v="9"/>
    <x v="0"/>
    <n v="32.82"/>
    <x v="4"/>
    <s v="Morning"/>
    <s v="Tue"/>
    <s v="Sep"/>
    <n v="2"/>
    <n v="9"/>
  </r>
  <r>
    <x v="183"/>
    <d v="1899-12-30T12:56:53"/>
    <n v="12"/>
    <x v="0"/>
    <n v="23.02"/>
    <x v="5"/>
    <s v="Afternoon"/>
    <s v="Tue"/>
    <s v="Sep"/>
    <n v="2"/>
    <n v="9"/>
  </r>
  <r>
    <x v="183"/>
    <d v="1899-12-30T14:14:52"/>
    <n v="14"/>
    <x v="0"/>
    <n v="27.92"/>
    <x v="3"/>
    <s v="Afternoon"/>
    <s v="Tue"/>
    <s v="Sep"/>
    <n v="2"/>
    <n v="9"/>
  </r>
  <r>
    <x v="183"/>
    <d v="1899-12-30T14:16:17"/>
    <n v="14"/>
    <x v="0"/>
    <n v="27.92"/>
    <x v="3"/>
    <s v="Afternoon"/>
    <s v="Tue"/>
    <s v="Sep"/>
    <n v="2"/>
    <n v="9"/>
  </r>
  <r>
    <x v="183"/>
    <d v="1899-12-30T18:48:35"/>
    <n v="18"/>
    <x v="0"/>
    <n v="27.92"/>
    <x v="3"/>
    <s v="Night"/>
    <s v="Tue"/>
    <s v="Sep"/>
    <n v="2"/>
    <n v="9"/>
  </r>
  <r>
    <x v="183"/>
    <d v="1899-12-30T19:11:12"/>
    <n v="19"/>
    <x v="0"/>
    <n v="32.82"/>
    <x v="0"/>
    <s v="Night"/>
    <s v="Tue"/>
    <s v="Sep"/>
    <n v="2"/>
    <n v="9"/>
  </r>
  <r>
    <x v="183"/>
    <d v="1899-12-30T19:17:14"/>
    <n v="19"/>
    <x v="0"/>
    <n v="27.92"/>
    <x v="3"/>
    <s v="Night"/>
    <s v="Tue"/>
    <s v="Sep"/>
    <n v="2"/>
    <n v="9"/>
  </r>
  <r>
    <x v="184"/>
    <d v="1899-12-30T11:11:22"/>
    <n v="11"/>
    <x v="0"/>
    <n v="27.92"/>
    <x v="3"/>
    <s v="Morning"/>
    <s v="Wed"/>
    <s v="Sep"/>
    <n v="3"/>
    <n v="9"/>
  </r>
  <r>
    <x v="184"/>
    <d v="1899-12-30T11:33:37"/>
    <n v="11"/>
    <x v="0"/>
    <n v="32.82"/>
    <x v="0"/>
    <s v="Morning"/>
    <s v="Wed"/>
    <s v="Sep"/>
    <n v="3"/>
    <n v="9"/>
  </r>
  <r>
    <x v="184"/>
    <d v="1899-12-30T11:48:04"/>
    <n v="11"/>
    <x v="0"/>
    <n v="23.02"/>
    <x v="2"/>
    <s v="Morning"/>
    <s v="Wed"/>
    <s v="Sep"/>
    <n v="3"/>
    <n v="9"/>
  </r>
  <r>
    <x v="184"/>
    <d v="1899-12-30T11:55:34"/>
    <n v="11"/>
    <x v="0"/>
    <n v="27.92"/>
    <x v="3"/>
    <s v="Morning"/>
    <s v="Wed"/>
    <s v="Sep"/>
    <n v="3"/>
    <n v="9"/>
  </r>
  <r>
    <x v="184"/>
    <d v="1899-12-30T12:53:31"/>
    <n v="12"/>
    <x v="0"/>
    <n v="32.82"/>
    <x v="0"/>
    <s v="Afternoon"/>
    <s v="Wed"/>
    <s v="Sep"/>
    <n v="3"/>
    <n v="9"/>
  </r>
  <r>
    <x v="184"/>
    <d v="1899-12-30T13:03:51"/>
    <n v="13"/>
    <x v="0"/>
    <n v="32.82"/>
    <x v="0"/>
    <s v="Afternoon"/>
    <s v="Wed"/>
    <s v="Sep"/>
    <n v="3"/>
    <n v="9"/>
  </r>
  <r>
    <x v="184"/>
    <d v="1899-12-30T13:05:16"/>
    <n v="13"/>
    <x v="0"/>
    <n v="27.92"/>
    <x v="3"/>
    <s v="Afternoon"/>
    <s v="Wed"/>
    <s v="Sep"/>
    <n v="3"/>
    <n v="9"/>
  </r>
  <r>
    <x v="184"/>
    <d v="1899-12-30T18:03:47"/>
    <n v="18"/>
    <x v="0"/>
    <n v="32.82"/>
    <x v="7"/>
    <s v="Night"/>
    <s v="Wed"/>
    <s v="Sep"/>
    <n v="3"/>
    <n v="9"/>
  </r>
  <r>
    <x v="184"/>
    <d v="1899-12-30T19:41:42"/>
    <n v="19"/>
    <x v="0"/>
    <n v="27.92"/>
    <x v="3"/>
    <s v="Night"/>
    <s v="Wed"/>
    <s v="Sep"/>
    <n v="3"/>
    <n v="9"/>
  </r>
  <r>
    <x v="184"/>
    <d v="1899-12-30T21:19:36"/>
    <n v="21"/>
    <x v="0"/>
    <n v="32.82"/>
    <x v="0"/>
    <s v="Night"/>
    <s v="Wed"/>
    <s v="Sep"/>
    <n v="3"/>
    <n v="9"/>
  </r>
  <r>
    <x v="185"/>
    <d v="1899-12-30T09:31:17"/>
    <n v="9"/>
    <x v="0"/>
    <n v="27.92"/>
    <x v="3"/>
    <s v="Morning"/>
    <s v="Thu"/>
    <s v="Sep"/>
    <n v="4"/>
    <n v="9"/>
  </r>
  <r>
    <x v="185"/>
    <d v="1899-12-30T10:28:56"/>
    <n v="10"/>
    <x v="0"/>
    <n v="27.92"/>
    <x v="3"/>
    <s v="Morning"/>
    <s v="Thu"/>
    <s v="Sep"/>
    <n v="4"/>
    <n v="9"/>
  </r>
  <r>
    <x v="185"/>
    <d v="1899-12-30T11:06:31"/>
    <n v="11"/>
    <x v="0"/>
    <n v="23.02"/>
    <x v="2"/>
    <s v="Morning"/>
    <s v="Thu"/>
    <s v="Sep"/>
    <n v="4"/>
    <n v="9"/>
  </r>
  <r>
    <x v="185"/>
    <d v="1899-12-30T14:00:28"/>
    <n v="14"/>
    <x v="0"/>
    <n v="32.82"/>
    <x v="0"/>
    <s v="Afternoon"/>
    <s v="Thu"/>
    <s v="Sep"/>
    <n v="4"/>
    <n v="9"/>
  </r>
  <r>
    <x v="185"/>
    <d v="1899-12-30T15:25:12"/>
    <n v="15"/>
    <x v="0"/>
    <n v="32.82"/>
    <x v="0"/>
    <s v="Afternoon"/>
    <s v="Thu"/>
    <s v="Sep"/>
    <n v="4"/>
    <n v="9"/>
  </r>
  <r>
    <x v="185"/>
    <d v="1899-12-30T16:38:50"/>
    <n v="16"/>
    <x v="0"/>
    <n v="23.02"/>
    <x v="2"/>
    <s v="Afternoon"/>
    <s v="Thu"/>
    <s v="Sep"/>
    <n v="4"/>
    <n v="9"/>
  </r>
  <r>
    <x v="185"/>
    <d v="1899-12-30T16:40:00"/>
    <n v="16"/>
    <x v="0"/>
    <n v="27.92"/>
    <x v="3"/>
    <s v="Afternoon"/>
    <s v="Thu"/>
    <s v="Sep"/>
    <n v="4"/>
    <n v="9"/>
  </r>
  <r>
    <x v="185"/>
    <d v="1899-12-30T17:04:29"/>
    <n v="17"/>
    <x v="0"/>
    <n v="32.82"/>
    <x v="7"/>
    <s v="Night"/>
    <s v="Thu"/>
    <s v="Sep"/>
    <n v="4"/>
    <n v="9"/>
  </r>
  <r>
    <x v="185"/>
    <d v="1899-12-30T17:05:32"/>
    <n v="17"/>
    <x v="0"/>
    <n v="32.82"/>
    <x v="7"/>
    <s v="Night"/>
    <s v="Thu"/>
    <s v="Sep"/>
    <n v="4"/>
    <n v="9"/>
  </r>
  <r>
    <x v="185"/>
    <d v="1899-12-30T20:30:15"/>
    <n v="20"/>
    <x v="0"/>
    <n v="32.82"/>
    <x v="7"/>
    <s v="Night"/>
    <s v="Thu"/>
    <s v="Sep"/>
    <n v="4"/>
    <n v="9"/>
  </r>
  <r>
    <x v="185"/>
    <d v="1899-12-30T20:54:24"/>
    <n v="20"/>
    <x v="0"/>
    <n v="23.02"/>
    <x v="2"/>
    <s v="Night"/>
    <s v="Thu"/>
    <s v="Sep"/>
    <n v="4"/>
    <n v="9"/>
  </r>
  <r>
    <x v="185"/>
    <d v="1899-12-30T20:55:31"/>
    <n v="20"/>
    <x v="0"/>
    <n v="32.82"/>
    <x v="7"/>
    <s v="Night"/>
    <s v="Thu"/>
    <s v="Sep"/>
    <n v="4"/>
    <n v="9"/>
  </r>
  <r>
    <x v="185"/>
    <d v="1899-12-30T21:26:29"/>
    <n v="21"/>
    <x v="0"/>
    <n v="27.92"/>
    <x v="3"/>
    <s v="Night"/>
    <s v="Thu"/>
    <s v="Sep"/>
    <n v="4"/>
    <n v="9"/>
  </r>
  <r>
    <x v="185"/>
    <d v="1899-12-30T21:27:30"/>
    <n v="21"/>
    <x v="0"/>
    <n v="27.92"/>
    <x v="3"/>
    <s v="Night"/>
    <s v="Thu"/>
    <s v="Sep"/>
    <n v="4"/>
    <n v="9"/>
  </r>
  <r>
    <x v="186"/>
    <d v="1899-12-30T08:25:34"/>
    <n v="8"/>
    <x v="0"/>
    <n v="32.82"/>
    <x v="7"/>
    <s v="Morning"/>
    <s v="Fri"/>
    <s v="Sep"/>
    <n v="5"/>
    <n v="9"/>
  </r>
  <r>
    <x v="186"/>
    <d v="1899-12-30T08:34:47"/>
    <n v="8"/>
    <x v="0"/>
    <n v="32.82"/>
    <x v="0"/>
    <s v="Morning"/>
    <s v="Fri"/>
    <s v="Sep"/>
    <n v="5"/>
    <n v="9"/>
  </r>
  <r>
    <x v="186"/>
    <d v="1899-12-30T08:54:42"/>
    <n v="8"/>
    <x v="0"/>
    <n v="23.02"/>
    <x v="2"/>
    <s v="Morning"/>
    <s v="Fri"/>
    <s v="Sep"/>
    <n v="5"/>
    <n v="9"/>
  </r>
  <r>
    <x v="186"/>
    <d v="1899-12-30T09:50:40"/>
    <n v="9"/>
    <x v="0"/>
    <n v="18.12"/>
    <x v="6"/>
    <s v="Morning"/>
    <s v="Fri"/>
    <s v="Sep"/>
    <n v="5"/>
    <n v="9"/>
  </r>
  <r>
    <x v="186"/>
    <d v="1899-12-30T09:51:52"/>
    <n v="9"/>
    <x v="0"/>
    <n v="32.82"/>
    <x v="0"/>
    <s v="Morning"/>
    <s v="Fri"/>
    <s v="Sep"/>
    <n v="5"/>
    <n v="9"/>
  </r>
  <r>
    <x v="186"/>
    <d v="1899-12-30T10:30:06"/>
    <n v="10"/>
    <x v="0"/>
    <n v="32.82"/>
    <x v="1"/>
    <s v="Morning"/>
    <s v="Fri"/>
    <s v="Sep"/>
    <n v="5"/>
    <n v="9"/>
  </r>
  <r>
    <x v="186"/>
    <d v="1899-12-30T11:23:25"/>
    <n v="11"/>
    <x v="0"/>
    <n v="18.12"/>
    <x v="6"/>
    <s v="Morning"/>
    <s v="Fri"/>
    <s v="Sep"/>
    <n v="5"/>
    <n v="9"/>
  </r>
  <r>
    <x v="186"/>
    <d v="1899-12-30T11:24:29"/>
    <n v="11"/>
    <x v="0"/>
    <n v="18.12"/>
    <x v="6"/>
    <s v="Morning"/>
    <s v="Fri"/>
    <s v="Sep"/>
    <n v="5"/>
    <n v="9"/>
  </r>
  <r>
    <x v="186"/>
    <d v="1899-12-30T20:00:12"/>
    <n v="20"/>
    <x v="0"/>
    <n v="32.82"/>
    <x v="0"/>
    <s v="Night"/>
    <s v="Fri"/>
    <s v="Sep"/>
    <n v="5"/>
    <n v="9"/>
  </r>
  <r>
    <x v="186"/>
    <d v="1899-12-30T21:09:31"/>
    <n v="21"/>
    <x v="0"/>
    <n v="32.82"/>
    <x v="0"/>
    <s v="Night"/>
    <s v="Fri"/>
    <s v="Sep"/>
    <n v="5"/>
    <n v="9"/>
  </r>
  <r>
    <x v="187"/>
    <d v="1899-12-30T08:48:57"/>
    <n v="8"/>
    <x v="0"/>
    <n v="32.82"/>
    <x v="0"/>
    <s v="Morning"/>
    <s v="Sat"/>
    <s v="Sep"/>
    <n v="6"/>
    <n v="9"/>
  </r>
  <r>
    <x v="187"/>
    <d v="1899-12-30T09:52:03"/>
    <n v="9"/>
    <x v="0"/>
    <n v="23.02"/>
    <x v="5"/>
    <s v="Morning"/>
    <s v="Sat"/>
    <s v="Sep"/>
    <n v="6"/>
    <n v="9"/>
  </r>
  <r>
    <x v="187"/>
    <d v="1899-12-30T09:53:04"/>
    <n v="9"/>
    <x v="0"/>
    <n v="23.02"/>
    <x v="5"/>
    <s v="Morning"/>
    <s v="Sat"/>
    <s v="Sep"/>
    <n v="6"/>
    <n v="9"/>
  </r>
  <r>
    <x v="187"/>
    <d v="1899-12-30T09:54:42"/>
    <n v="9"/>
    <x v="0"/>
    <n v="23.02"/>
    <x v="5"/>
    <s v="Morning"/>
    <s v="Sat"/>
    <s v="Sep"/>
    <n v="6"/>
    <n v="9"/>
  </r>
  <r>
    <x v="187"/>
    <d v="1899-12-30T09:57:48"/>
    <n v="9"/>
    <x v="0"/>
    <n v="27.92"/>
    <x v="3"/>
    <s v="Morning"/>
    <s v="Sat"/>
    <s v="Sep"/>
    <n v="6"/>
    <n v="9"/>
  </r>
  <r>
    <x v="187"/>
    <d v="1899-12-30T09:59:02"/>
    <n v="9"/>
    <x v="0"/>
    <n v="27.92"/>
    <x v="3"/>
    <s v="Morning"/>
    <s v="Sat"/>
    <s v="Sep"/>
    <n v="6"/>
    <n v="9"/>
  </r>
  <r>
    <x v="187"/>
    <d v="1899-12-30T10:00:20"/>
    <n v="10"/>
    <x v="0"/>
    <n v="23.02"/>
    <x v="5"/>
    <s v="Morning"/>
    <s v="Sat"/>
    <s v="Sep"/>
    <n v="6"/>
    <n v="9"/>
  </r>
  <r>
    <x v="187"/>
    <d v="1899-12-30T10:22:45"/>
    <n v="10"/>
    <x v="0"/>
    <n v="23.02"/>
    <x v="2"/>
    <s v="Morning"/>
    <s v="Sat"/>
    <s v="Sep"/>
    <n v="6"/>
    <n v="9"/>
  </r>
  <r>
    <x v="187"/>
    <d v="1899-12-30T10:37:52"/>
    <n v="10"/>
    <x v="0"/>
    <n v="18.12"/>
    <x v="6"/>
    <s v="Morning"/>
    <s v="Sat"/>
    <s v="Sep"/>
    <n v="6"/>
    <n v="9"/>
  </r>
  <r>
    <x v="187"/>
    <d v="1899-12-30T10:40:13"/>
    <n v="10"/>
    <x v="0"/>
    <n v="18.12"/>
    <x v="6"/>
    <s v="Morning"/>
    <s v="Sat"/>
    <s v="Sep"/>
    <n v="6"/>
    <n v="9"/>
  </r>
  <r>
    <x v="187"/>
    <d v="1899-12-30T10:53:32"/>
    <n v="10"/>
    <x v="0"/>
    <n v="32.82"/>
    <x v="0"/>
    <s v="Morning"/>
    <s v="Sat"/>
    <s v="Sep"/>
    <n v="6"/>
    <n v="9"/>
  </r>
  <r>
    <x v="187"/>
    <d v="1899-12-30T11:18:57"/>
    <n v="11"/>
    <x v="0"/>
    <n v="27.92"/>
    <x v="3"/>
    <s v="Morning"/>
    <s v="Sat"/>
    <s v="Sep"/>
    <n v="6"/>
    <n v="9"/>
  </r>
  <r>
    <x v="187"/>
    <d v="1899-12-30T11:20:00"/>
    <n v="11"/>
    <x v="0"/>
    <n v="23.02"/>
    <x v="2"/>
    <s v="Morning"/>
    <s v="Sat"/>
    <s v="Sep"/>
    <n v="6"/>
    <n v="9"/>
  </r>
  <r>
    <x v="187"/>
    <d v="1899-12-30T11:20:57"/>
    <n v="11"/>
    <x v="0"/>
    <n v="18.12"/>
    <x v="6"/>
    <s v="Morning"/>
    <s v="Sat"/>
    <s v="Sep"/>
    <n v="6"/>
    <n v="9"/>
  </r>
  <r>
    <x v="187"/>
    <d v="1899-12-30T15:55:09"/>
    <n v="15"/>
    <x v="0"/>
    <n v="32.82"/>
    <x v="0"/>
    <s v="Afternoon"/>
    <s v="Sat"/>
    <s v="Sep"/>
    <n v="6"/>
    <n v="9"/>
  </r>
  <r>
    <x v="187"/>
    <d v="1899-12-30T16:20:01"/>
    <n v="16"/>
    <x v="0"/>
    <n v="23.02"/>
    <x v="2"/>
    <s v="Afternoon"/>
    <s v="Sat"/>
    <s v="Sep"/>
    <n v="6"/>
    <n v="9"/>
  </r>
  <r>
    <x v="187"/>
    <d v="1899-12-30T16:20:59"/>
    <n v="16"/>
    <x v="0"/>
    <n v="18.12"/>
    <x v="6"/>
    <s v="Afternoon"/>
    <s v="Sat"/>
    <s v="Sep"/>
    <n v="6"/>
    <n v="9"/>
  </r>
  <r>
    <x v="187"/>
    <d v="1899-12-30T19:35:05"/>
    <n v="19"/>
    <x v="0"/>
    <n v="32.82"/>
    <x v="4"/>
    <s v="Night"/>
    <s v="Sat"/>
    <s v="Sep"/>
    <n v="6"/>
    <n v="9"/>
  </r>
  <r>
    <x v="187"/>
    <d v="1899-12-30T19:36:05"/>
    <n v="19"/>
    <x v="0"/>
    <n v="32.82"/>
    <x v="0"/>
    <s v="Night"/>
    <s v="Sat"/>
    <s v="Sep"/>
    <n v="6"/>
    <n v="9"/>
  </r>
  <r>
    <x v="187"/>
    <d v="1899-12-30T19:37:16"/>
    <n v="19"/>
    <x v="0"/>
    <n v="32.82"/>
    <x v="0"/>
    <s v="Night"/>
    <s v="Sat"/>
    <s v="Sep"/>
    <n v="6"/>
    <n v="9"/>
  </r>
  <r>
    <x v="187"/>
    <d v="1899-12-30T20:13:52"/>
    <n v="20"/>
    <x v="0"/>
    <n v="32.82"/>
    <x v="0"/>
    <s v="Night"/>
    <s v="Sat"/>
    <s v="Sep"/>
    <n v="6"/>
    <n v="9"/>
  </r>
  <r>
    <x v="187"/>
    <d v="1899-12-30T20:14:59"/>
    <n v="20"/>
    <x v="0"/>
    <n v="32.82"/>
    <x v="0"/>
    <s v="Night"/>
    <s v="Sat"/>
    <s v="Sep"/>
    <n v="6"/>
    <n v="9"/>
  </r>
  <r>
    <x v="188"/>
    <d v="1899-12-30T08:15:41"/>
    <n v="8"/>
    <x v="0"/>
    <n v="23.02"/>
    <x v="5"/>
    <s v="Morning"/>
    <s v="Sun"/>
    <s v="Sep"/>
    <n v="7"/>
    <n v="9"/>
  </r>
  <r>
    <x v="188"/>
    <d v="1899-12-30T09:18:17"/>
    <n v="9"/>
    <x v="0"/>
    <n v="23.02"/>
    <x v="5"/>
    <s v="Morning"/>
    <s v="Sun"/>
    <s v="Sep"/>
    <n v="7"/>
    <n v="9"/>
  </r>
  <r>
    <x v="188"/>
    <d v="1899-12-30T09:19:12"/>
    <n v="9"/>
    <x v="0"/>
    <n v="23.02"/>
    <x v="5"/>
    <s v="Morning"/>
    <s v="Sun"/>
    <s v="Sep"/>
    <n v="7"/>
    <n v="9"/>
  </r>
  <r>
    <x v="188"/>
    <d v="1899-12-30T10:05:56"/>
    <n v="10"/>
    <x v="0"/>
    <n v="23.02"/>
    <x v="5"/>
    <s v="Morning"/>
    <s v="Sun"/>
    <s v="Sep"/>
    <n v="7"/>
    <n v="9"/>
  </r>
  <r>
    <x v="188"/>
    <d v="1899-12-30T12:43:28"/>
    <n v="12"/>
    <x v="0"/>
    <n v="23.02"/>
    <x v="5"/>
    <s v="Afternoon"/>
    <s v="Sun"/>
    <s v="Sep"/>
    <n v="7"/>
    <n v="9"/>
  </r>
  <r>
    <x v="188"/>
    <d v="1899-12-30T20:13:33"/>
    <n v="20"/>
    <x v="0"/>
    <n v="23.02"/>
    <x v="2"/>
    <s v="Night"/>
    <s v="Sun"/>
    <s v="Sep"/>
    <n v="7"/>
    <n v="9"/>
  </r>
  <r>
    <x v="189"/>
    <d v="1899-12-30T07:51:14"/>
    <n v="7"/>
    <x v="0"/>
    <n v="32.82"/>
    <x v="0"/>
    <s v="Morning"/>
    <s v="Mon"/>
    <s v="Sep"/>
    <n v="1"/>
    <n v="9"/>
  </r>
  <r>
    <x v="189"/>
    <d v="1899-12-30T07:53:52"/>
    <n v="7"/>
    <x v="0"/>
    <n v="32.82"/>
    <x v="7"/>
    <s v="Morning"/>
    <s v="Mon"/>
    <s v="Sep"/>
    <n v="1"/>
    <n v="9"/>
  </r>
  <r>
    <x v="189"/>
    <d v="1899-12-30T07:55:22"/>
    <n v="7"/>
    <x v="0"/>
    <n v="27.92"/>
    <x v="3"/>
    <s v="Morning"/>
    <s v="Mon"/>
    <s v="Sep"/>
    <n v="1"/>
    <n v="9"/>
  </r>
  <r>
    <x v="189"/>
    <d v="1899-12-30T07:56:38"/>
    <n v="7"/>
    <x v="0"/>
    <n v="32.82"/>
    <x v="0"/>
    <s v="Morning"/>
    <s v="Mon"/>
    <s v="Sep"/>
    <n v="1"/>
    <n v="9"/>
  </r>
  <r>
    <x v="189"/>
    <d v="1899-12-30T09:49:51"/>
    <n v="9"/>
    <x v="0"/>
    <n v="32.82"/>
    <x v="0"/>
    <s v="Morning"/>
    <s v="Mon"/>
    <s v="Sep"/>
    <n v="1"/>
    <n v="9"/>
  </r>
  <r>
    <x v="189"/>
    <d v="1899-12-30T09:50:52"/>
    <n v="9"/>
    <x v="0"/>
    <n v="32.82"/>
    <x v="1"/>
    <s v="Morning"/>
    <s v="Mon"/>
    <s v="Sep"/>
    <n v="1"/>
    <n v="9"/>
  </r>
  <r>
    <x v="189"/>
    <d v="1899-12-30T09:59:11"/>
    <n v="9"/>
    <x v="0"/>
    <n v="32.82"/>
    <x v="0"/>
    <s v="Morning"/>
    <s v="Mon"/>
    <s v="Sep"/>
    <n v="1"/>
    <n v="9"/>
  </r>
  <r>
    <x v="189"/>
    <d v="1899-12-30T11:11:36"/>
    <n v="11"/>
    <x v="0"/>
    <n v="27.92"/>
    <x v="3"/>
    <s v="Morning"/>
    <s v="Mon"/>
    <s v="Sep"/>
    <n v="1"/>
    <n v="9"/>
  </r>
  <r>
    <x v="189"/>
    <d v="1899-12-30T11:12:51"/>
    <n v="11"/>
    <x v="0"/>
    <n v="27.92"/>
    <x v="3"/>
    <s v="Morning"/>
    <s v="Mon"/>
    <s v="Sep"/>
    <n v="1"/>
    <n v="9"/>
  </r>
  <r>
    <x v="189"/>
    <d v="1899-12-30T11:29:49"/>
    <n v="11"/>
    <x v="0"/>
    <n v="32.82"/>
    <x v="0"/>
    <s v="Morning"/>
    <s v="Mon"/>
    <s v="Sep"/>
    <n v="1"/>
    <n v="9"/>
  </r>
  <r>
    <x v="189"/>
    <d v="1899-12-30T12:07:00"/>
    <n v="12"/>
    <x v="0"/>
    <n v="18.12"/>
    <x v="6"/>
    <s v="Afternoon"/>
    <s v="Mon"/>
    <s v="Sep"/>
    <n v="1"/>
    <n v="9"/>
  </r>
  <r>
    <x v="189"/>
    <d v="1899-12-30T15:12:14"/>
    <n v="15"/>
    <x v="0"/>
    <n v="32.82"/>
    <x v="0"/>
    <s v="Afternoon"/>
    <s v="Mon"/>
    <s v="Sep"/>
    <n v="1"/>
    <n v="9"/>
  </r>
  <r>
    <x v="189"/>
    <d v="1899-12-30T15:13:25"/>
    <n v="15"/>
    <x v="0"/>
    <n v="23.02"/>
    <x v="2"/>
    <s v="Afternoon"/>
    <s v="Mon"/>
    <s v="Sep"/>
    <n v="1"/>
    <n v="9"/>
  </r>
  <r>
    <x v="189"/>
    <d v="1899-12-30T17:24:10"/>
    <n v="17"/>
    <x v="0"/>
    <n v="32.82"/>
    <x v="0"/>
    <s v="Night"/>
    <s v="Mon"/>
    <s v="Sep"/>
    <n v="1"/>
    <n v="9"/>
  </r>
  <r>
    <x v="189"/>
    <d v="1899-12-30T18:13:46"/>
    <n v="18"/>
    <x v="0"/>
    <n v="32.82"/>
    <x v="0"/>
    <s v="Night"/>
    <s v="Mon"/>
    <s v="Sep"/>
    <n v="1"/>
    <n v="9"/>
  </r>
  <r>
    <x v="189"/>
    <d v="1899-12-30T20:07:36"/>
    <n v="20"/>
    <x v="0"/>
    <n v="32.82"/>
    <x v="7"/>
    <s v="Night"/>
    <s v="Mon"/>
    <s v="Sep"/>
    <n v="1"/>
    <n v="9"/>
  </r>
  <r>
    <x v="189"/>
    <d v="1899-12-30T20:13:44"/>
    <n v="20"/>
    <x v="0"/>
    <n v="32.82"/>
    <x v="0"/>
    <s v="Night"/>
    <s v="Mon"/>
    <s v="Sep"/>
    <n v="1"/>
    <n v="9"/>
  </r>
  <r>
    <x v="190"/>
    <d v="1899-12-30T08:12:02"/>
    <n v="8"/>
    <x v="0"/>
    <n v="32.82"/>
    <x v="1"/>
    <s v="Morning"/>
    <s v="Tue"/>
    <s v="Sep"/>
    <n v="2"/>
    <n v="9"/>
  </r>
  <r>
    <x v="190"/>
    <d v="1899-12-30T09:32:47"/>
    <n v="9"/>
    <x v="0"/>
    <n v="32.82"/>
    <x v="7"/>
    <s v="Morning"/>
    <s v="Tue"/>
    <s v="Sep"/>
    <n v="2"/>
    <n v="9"/>
  </r>
  <r>
    <x v="190"/>
    <d v="1899-12-30T15:21:54"/>
    <n v="15"/>
    <x v="0"/>
    <n v="23.02"/>
    <x v="5"/>
    <s v="Afternoon"/>
    <s v="Tue"/>
    <s v="Sep"/>
    <n v="2"/>
    <n v="9"/>
  </r>
  <r>
    <x v="190"/>
    <d v="1899-12-30T15:23:06"/>
    <n v="15"/>
    <x v="0"/>
    <n v="23.02"/>
    <x v="5"/>
    <s v="Afternoon"/>
    <s v="Tue"/>
    <s v="Sep"/>
    <n v="2"/>
    <n v="9"/>
  </r>
  <r>
    <x v="190"/>
    <d v="1899-12-30T18:43:42"/>
    <n v="18"/>
    <x v="0"/>
    <n v="32.82"/>
    <x v="7"/>
    <s v="Night"/>
    <s v="Tue"/>
    <s v="Sep"/>
    <n v="2"/>
    <n v="9"/>
  </r>
  <r>
    <x v="190"/>
    <d v="1899-12-30T18:45:23"/>
    <n v="18"/>
    <x v="0"/>
    <n v="27.92"/>
    <x v="3"/>
    <s v="Night"/>
    <s v="Tue"/>
    <s v="Sep"/>
    <n v="2"/>
    <n v="9"/>
  </r>
  <r>
    <x v="190"/>
    <d v="1899-12-30T19:02:43"/>
    <n v="19"/>
    <x v="0"/>
    <n v="32.82"/>
    <x v="0"/>
    <s v="Night"/>
    <s v="Tue"/>
    <s v="Sep"/>
    <n v="2"/>
    <n v="9"/>
  </r>
  <r>
    <x v="190"/>
    <d v="1899-12-30T19:03:53"/>
    <n v="19"/>
    <x v="0"/>
    <n v="32.82"/>
    <x v="0"/>
    <s v="Night"/>
    <s v="Tue"/>
    <s v="Sep"/>
    <n v="2"/>
    <n v="9"/>
  </r>
  <r>
    <x v="190"/>
    <d v="1899-12-30T21:29:35"/>
    <n v="21"/>
    <x v="0"/>
    <n v="27.92"/>
    <x v="3"/>
    <s v="Night"/>
    <s v="Tue"/>
    <s v="Sep"/>
    <n v="2"/>
    <n v="9"/>
  </r>
  <r>
    <x v="190"/>
    <d v="1899-12-30T21:30:27"/>
    <n v="21"/>
    <x v="0"/>
    <n v="23.02"/>
    <x v="2"/>
    <s v="Night"/>
    <s v="Tue"/>
    <s v="Sep"/>
    <n v="2"/>
    <n v="9"/>
  </r>
  <r>
    <x v="191"/>
    <d v="1899-12-30T08:47:22"/>
    <n v="8"/>
    <x v="0"/>
    <n v="32.82"/>
    <x v="0"/>
    <s v="Morning"/>
    <s v="Wed"/>
    <s v="Sep"/>
    <n v="3"/>
    <n v="9"/>
  </r>
  <r>
    <x v="191"/>
    <d v="1899-12-30T09:28:47"/>
    <n v="9"/>
    <x v="0"/>
    <n v="27.92"/>
    <x v="3"/>
    <s v="Morning"/>
    <s v="Wed"/>
    <s v="Sep"/>
    <n v="3"/>
    <n v="9"/>
  </r>
  <r>
    <x v="191"/>
    <d v="1899-12-30T10:52:09"/>
    <n v="10"/>
    <x v="0"/>
    <n v="32.82"/>
    <x v="0"/>
    <s v="Morning"/>
    <s v="Wed"/>
    <s v="Sep"/>
    <n v="3"/>
    <n v="9"/>
  </r>
  <r>
    <x v="191"/>
    <d v="1899-12-30T19:53:13"/>
    <n v="19"/>
    <x v="0"/>
    <n v="32.82"/>
    <x v="7"/>
    <s v="Night"/>
    <s v="Wed"/>
    <s v="Sep"/>
    <n v="3"/>
    <n v="9"/>
  </r>
  <r>
    <x v="191"/>
    <d v="1899-12-30T20:13:15"/>
    <n v="20"/>
    <x v="0"/>
    <n v="27.92"/>
    <x v="3"/>
    <s v="Night"/>
    <s v="Wed"/>
    <s v="Sep"/>
    <n v="3"/>
    <n v="9"/>
  </r>
  <r>
    <x v="191"/>
    <d v="1899-12-30T20:14:19"/>
    <n v="20"/>
    <x v="0"/>
    <n v="32.82"/>
    <x v="0"/>
    <s v="Night"/>
    <s v="Wed"/>
    <s v="Sep"/>
    <n v="3"/>
    <n v="9"/>
  </r>
  <r>
    <x v="191"/>
    <d v="1899-12-30T20:15:19"/>
    <n v="20"/>
    <x v="0"/>
    <n v="32.82"/>
    <x v="0"/>
    <s v="Night"/>
    <s v="Wed"/>
    <s v="Sep"/>
    <n v="3"/>
    <n v="9"/>
  </r>
  <r>
    <x v="191"/>
    <d v="1899-12-30T21:01:34"/>
    <n v="21"/>
    <x v="0"/>
    <n v="23.02"/>
    <x v="5"/>
    <s v="Night"/>
    <s v="Wed"/>
    <s v="Sep"/>
    <n v="3"/>
    <n v="9"/>
  </r>
  <r>
    <x v="192"/>
    <d v="1899-12-30T10:57:26"/>
    <n v="10"/>
    <x v="0"/>
    <n v="18.12"/>
    <x v="6"/>
    <s v="Morning"/>
    <s v="Thu"/>
    <s v="Sep"/>
    <n v="4"/>
    <n v="9"/>
  </r>
  <r>
    <x v="192"/>
    <d v="1899-12-30T10:58:20"/>
    <n v="10"/>
    <x v="0"/>
    <n v="27.92"/>
    <x v="3"/>
    <s v="Morning"/>
    <s v="Thu"/>
    <s v="Sep"/>
    <n v="4"/>
    <n v="9"/>
  </r>
  <r>
    <x v="192"/>
    <d v="1899-12-30T11:27:36"/>
    <n v="11"/>
    <x v="0"/>
    <n v="27.92"/>
    <x v="3"/>
    <s v="Morning"/>
    <s v="Thu"/>
    <s v="Sep"/>
    <n v="4"/>
    <n v="9"/>
  </r>
  <r>
    <x v="192"/>
    <d v="1899-12-30T12:08:22"/>
    <n v="12"/>
    <x v="0"/>
    <n v="32.82"/>
    <x v="7"/>
    <s v="Afternoon"/>
    <s v="Thu"/>
    <s v="Sep"/>
    <n v="4"/>
    <n v="9"/>
  </r>
  <r>
    <x v="192"/>
    <d v="1899-12-30T12:31:07"/>
    <n v="12"/>
    <x v="0"/>
    <n v="23.02"/>
    <x v="5"/>
    <s v="Afternoon"/>
    <s v="Thu"/>
    <s v="Sep"/>
    <n v="4"/>
    <n v="9"/>
  </r>
  <r>
    <x v="192"/>
    <d v="1899-12-30T12:32:23"/>
    <n v="12"/>
    <x v="0"/>
    <n v="23.02"/>
    <x v="5"/>
    <s v="Afternoon"/>
    <s v="Thu"/>
    <s v="Sep"/>
    <n v="4"/>
    <n v="9"/>
  </r>
  <r>
    <x v="192"/>
    <d v="1899-12-30T12:37:20"/>
    <n v="12"/>
    <x v="0"/>
    <n v="23.02"/>
    <x v="5"/>
    <s v="Afternoon"/>
    <s v="Thu"/>
    <s v="Sep"/>
    <n v="4"/>
    <n v="9"/>
  </r>
  <r>
    <x v="192"/>
    <d v="1899-12-30T12:38:10"/>
    <n v="12"/>
    <x v="0"/>
    <n v="23.02"/>
    <x v="5"/>
    <s v="Afternoon"/>
    <s v="Thu"/>
    <s v="Sep"/>
    <n v="4"/>
    <n v="9"/>
  </r>
  <r>
    <x v="192"/>
    <d v="1899-12-30T17:01:25"/>
    <n v="17"/>
    <x v="0"/>
    <n v="32.82"/>
    <x v="0"/>
    <s v="Night"/>
    <s v="Thu"/>
    <s v="Sep"/>
    <n v="4"/>
    <n v="9"/>
  </r>
  <r>
    <x v="192"/>
    <d v="1899-12-30T21:09:10"/>
    <n v="21"/>
    <x v="0"/>
    <n v="23.02"/>
    <x v="2"/>
    <s v="Night"/>
    <s v="Thu"/>
    <s v="Sep"/>
    <n v="4"/>
    <n v="9"/>
  </r>
  <r>
    <x v="192"/>
    <d v="1899-12-30T21:10:21"/>
    <n v="21"/>
    <x v="0"/>
    <n v="32.82"/>
    <x v="7"/>
    <s v="Night"/>
    <s v="Thu"/>
    <s v="Sep"/>
    <n v="4"/>
    <n v="9"/>
  </r>
  <r>
    <x v="192"/>
    <d v="1899-12-30T21:13:17"/>
    <n v="21"/>
    <x v="0"/>
    <n v="23.02"/>
    <x v="5"/>
    <s v="Night"/>
    <s v="Thu"/>
    <s v="Sep"/>
    <n v="4"/>
    <n v="9"/>
  </r>
  <r>
    <x v="193"/>
    <d v="1899-12-30T07:56:54"/>
    <n v="7"/>
    <x v="0"/>
    <n v="32.82"/>
    <x v="0"/>
    <s v="Morning"/>
    <s v="Fri"/>
    <s v="Sep"/>
    <n v="5"/>
    <n v="9"/>
  </r>
  <r>
    <x v="193"/>
    <d v="1899-12-30T08:41:03"/>
    <n v="8"/>
    <x v="0"/>
    <n v="32.82"/>
    <x v="0"/>
    <s v="Morning"/>
    <s v="Fri"/>
    <s v="Sep"/>
    <n v="5"/>
    <n v="9"/>
  </r>
  <r>
    <x v="193"/>
    <d v="1899-12-30T08:54:16"/>
    <n v="8"/>
    <x v="0"/>
    <n v="32.82"/>
    <x v="0"/>
    <s v="Morning"/>
    <s v="Fri"/>
    <s v="Sep"/>
    <n v="5"/>
    <n v="9"/>
  </r>
  <r>
    <x v="193"/>
    <d v="1899-12-30T09:51:19"/>
    <n v="9"/>
    <x v="0"/>
    <n v="32.82"/>
    <x v="0"/>
    <s v="Morning"/>
    <s v="Fri"/>
    <s v="Sep"/>
    <n v="5"/>
    <n v="9"/>
  </r>
  <r>
    <x v="193"/>
    <d v="1899-12-30T15:38:19"/>
    <n v="15"/>
    <x v="0"/>
    <n v="27.92"/>
    <x v="3"/>
    <s v="Afternoon"/>
    <s v="Fri"/>
    <s v="Sep"/>
    <n v="5"/>
    <n v="9"/>
  </r>
  <r>
    <x v="193"/>
    <d v="1899-12-30T15:50:54"/>
    <n v="15"/>
    <x v="0"/>
    <n v="27.92"/>
    <x v="3"/>
    <s v="Afternoon"/>
    <s v="Fri"/>
    <s v="Sep"/>
    <n v="5"/>
    <n v="9"/>
  </r>
  <r>
    <x v="194"/>
    <d v="1899-12-30T16:29:19"/>
    <n v="16"/>
    <x v="0"/>
    <n v="32.82"/>
    <x v="7"/>
    <s v="Afternoon"/>
    <s v="Sat"/>
    <s v="Sep"/>
    <n v="6"/>
    <n v="9"/>
  </r>
  <r>
    <x v="194"/>
    <d v="1899-12-30T16:30:17"/>
    <n v="16"/>
    <x v="0"/>
    <n v="32.82"/>
    <x v="7"/>
    <s v="Afternoon"/>
    <s v="Sat"/>
    <s v="Sep"/>
    <n v="6"/>
    <n v="9"/>
  </r>
  <r>
    <x v="195"/>
    <d v="1899-12-30T08:42:41"/>
    <n v="8"/>
    <x v="0"/>
    <n v="18.12"/>
    <x v="6"/>
    <s v="Morning"/>
    <s v="Sun"/>
    <s v="Sep"/>
    <n v="7"/>
    <n v="9"/>
  </r>
  <r>
    <x v="195"/>
    <d v="1899-12-30T09:49:39"/>
    <n v="9"/>
    <x v="0"/>
    <n v="27.92"/>
    <x v="3"/>
    <s v="Morning"/>
    <s v="Sun"/>
    <s v="Sep"/>
    <n v="7"/>
    <n v="9"/>
  </r>
  <r>
    <x v="195"/>
    <d v="1899-12-30T13:49:37"/>
    <n v="13"/>
    <x v="0"/>
    <n v="23.02"/>
    <x v="2"/>
    <s v="Afternoon"/>
    <s v="Sun"/>
    <s v="Sep"/>
    <n v="7"/>
    <n v="9"/>
  </r>
  <r>
    <x v="195"/>
    <d v="1899-12-30T14:36:19"/>
    <n v="14"/>
    <x v="0"/>
    <n v="23.02"/>
    <x v="5"/>
    <s v="Afternoon"/>
    <s v="Sun"/>
    <s v="Sep"/>
    <n v="7"/>
    <n v="9"/>
  </r>
  <r>
    <x v="195"/>
    <d v="1899-12-30T14:37:21"/>
    <n v="14"/>
    <x v="0"/>
    <n v="23.02"/>
    <x v="5"/>
    <s v="Afternoon"/>
    <s v="Sun"/>
    <s v="Sep"/>
    <n v="7"/>
    <n v="9"/>
  </r>
  <r>
    <x v="195"/>
    <d v="1899-12-30T14:53:19"/>
    <n v="14"/>
    <x v="0"/>
    <n v="32.82"/>
    <x v="7"/>
    <s v="Afternoon"/>
    <s v="Sun"/>
    <s v="Sep"/>
    <n v="7"/>
    <n v="9"/>
  </r>
  <r>
    <x v="196"/>
    <d v="1899-12-30T13:32:23"/>
    <n v="13"/>
    <x v="0"/>
    <n v="32.82"/>
    <x v="0"/>
    <s v="Afternoon"/>
    <s v="Mon"/>
    <s v="Sep"/>
    <n v="1"/>
    <n v="9"/>
  </r>
  <r>
    <x v="196"/>
    <d v="1899-12-30T13:33:37"/>
    <n v="13"/>
    <x v="0"/>
    <n v="27.92"/>
    <x v="3"/>
    <s v="Afternoon"/>
    <s v="Mon"/>
    <s v="Sep"/>
    <n v="1"/>
    <n v="9"/>
  </r>
  <r>
    <x v="196"/>
    <d v="1899-12-30T15:23:19"/>
    <n v="15"/>
    <x v="0"/>
    <n v="32.82"/>
    <x v="0"/>
    <s v="Afternoon"/>
    <s v="Mon"/>
    <s v="Sep"/>
    <n v="1"/>
    <n v="9"/>
  </r>
  <r>
    <x v="196"/>
    <d v="1899-12-30T17:16:06"/>
    <n v="17"/>
    <x v="0"/>
    <n v="27.92"/>
    <x v="3"/>
    <s v="Night"/>
    <s v="Mon"/>
    <s v="Sep"/>
    <n v="1"/>
    <n v="9"/>
  </r>
  <r>
    <x v="196"/>
    <d v="1899-12-30T17:18:03"/>
    <n v="17"/>
    <x v="0"/>
    <n v="32.82"/>
    <x v="0"/>
    <s v="Night"/>
    <s v="Mon"/>
    <s v="Sep"/>
    <n v="1"/>
    <n v="9"/>
  </r>
  <r>
    <x v="196"/>
    <d v="1899-12-30T18:54:45"/>
    <n v="18"/>
    <x v="0"/>
    <n v="32.82"/>
    <x v="0"/>
    <s v="Night"/>
    <s v="Mon"/>
    <s v="Sep"/>
    <n v="1"/>
    <n v="9"/>
  </r>
  <r>
    <x v="196"/>
    <d v="1899-12-30T18:56:05"/>
    <n v="18"/>
    <x v="0"/>
    <n v="32.82"/>
    <x v="0"/>
    <s v="Night"/>
    <s v="Mon"/>
    <s v="Sep"/>
    <n v="1"/>
    <n v="9"/>
  </r>
  <r>
    <x v="196"/>
    <d v="1899-12-30T21:10:19"/>
    <n v="21"/>
    <x v="0"/>
    <n v="27.92"/>
    <x v="3"/>
    <s v="Night"/>
    <s v="Mon"/>
    <s v="Sep"/>
    <n v="1"/>
    <n v="9"/>
  </r>
  <r>
    <x v="196"/>
    <d v="1899-12-30T21:11:33"/>
    <n v="21"/>
    <x v="0"/>
    <n v="32.82"/>
    <x v="0"/>
    <s v="Night"/>
    <s v="Mon"/>
    <s v="Sep"/>
    <n v="1"/>
    <n v="9"/>
  </r>
  <r>
    <x v="196"/>
    <d v="1899-12-30T21:37:47"/>
    <n v="21"/>
    <x v="0"/>
    <n v="27.92"/>
    <x v="3"/>
    <s v="Night"/>
    <s v="Mon"/>
    <s v="Sep"/>
    <n v="1"/>
    <n v="9"/>
  </r>
  <r>
    <x v="196"/>
    <d v="1899-12-30T21:38:49"/>
    <n v="21"/>
    <x v="0"/>
    <n v="27.92"/>
    <x v="3"/>
    <s v="Night"/>
    <s v="Mon"/>
    <s v="Sep"/>
    <n v="1"/>
    <n v="9"/>
  </r>
  <r>
    <x v="197"/>
    <d v="1899-12-30T07:54:58"/>
    <n v="7"/>
    <x v="0"/>
    <n v="23.02"/>
    <x v="5"/>
    <s v="Morning"/>
    <s v="Tue"/>
    <s v="Sep"/>
    <n v="2"/>
    <n v="9"/>
  </r>
  <r>
    <x v="197"/>
    <d v="1899-12-30T08:09:01"/>
    <n v="8"/>
    <x v="0"/>
    <n v="32.82"/>
    <x v="0"/>
    <s v="Morning"/>
    <s v="Tue"/>
    <s v="Sep"/>
    <n v="2"/>
    <n v="9"/>
  </r>
  <r>
    <x v="197"/>
    <d v="1899-12-30T08:37:38"/>
    <n v="8"/>
    <x v="0"/>
    <n v="27.92"/>
    <x v="3"/>
    <s v="Morning"/>
    <s v="Tue"/>
    <s v="Sep"/>
    <n v="2"/>
    <n v="9"/>
  </r>
  <r>
    <x v="197"/>
    <d v="1899-12-30T08:42:31"/>
    <n v="8"/>
    <x v="0"/>
    <n v="23.02"/>
    <x v="5"/>
    <s v="Morning"/>
    <s v="Tue"/>
    <s v="Sep"/>
    <n v="2"/>
    <n v="9"/>
  </r>
  <r>
    <x v="197"/>
    <d v="1899-12-30T09:10:04"/>
    <n v="9"/>
    <x v="0"/>
    <n v="32.82"/>
    <x v="7"/>
    <s v="Morning"/>
    <s v="Tue"/>
    <s v="Sep"/>
    <n v="2"/>
    <n v="9"/>
  </r>
  <r>
    <x v="197"/>
    <d v="1899-12-30T09:11:08"/>
    <n v="9"/>
    <x v="0"/>
    <n v="27.92"/>
    <x v="3"/>
    <s v="Morning"/>
    <s v="Tue"/>
    <s v="Sep"/>
    <n v="2"/>
    <n v="9"/>
  </r>
  <r>
    <x v="197"/>
    <d v="1899-12-30T09:34:57"/>
    <n v="9"/>
    <x v="0"/>
    <n v="27.92"/>
    <x v="3"/>
    <s v="Morning"/>
    <s v="Tue"/>
    <s v="Sep"/>
    <n v="2"/>
    <n v="9"/>
  </r>
  <r>
    <x v="197"/>
    <d v="1899-12-30T12:38:34"/>
    <n v="12"/>
    <x v="0"/>
    <n v="18.12"/>
    <x v="6"/>
    <s v="Afternoon"/>
    <s v="Tue"/>
    <s v="Sep"/>
    <n v="2"/>
    <n v="9"/>
  </r>
  <r>
    <x v="197"/>
    <d v="1899-12-30T12:39:34"/>
    <n v="12"/>
    <x v="0"/>
    <n v="27.92"/>
    <x v="3"/>
    <s v="Afternoon"/>
    <s v="Tue"/>
    <s v="Sep"/>
    <n v="2"/>
    <n v="9"/>
  </r>
  <r>
    <x v="197"/>
    <d v="1899-12-30T12:44:15"/>
    <n v="12"/>
    <x v="0"/>
    <n v="32.82"/>
    <x v="0"/>
    <s v="Afternoon"/>
    <s v="Tue"/>
    <s v="Sep"/>
    <n v="2"/>
    <n v="9"/>
  </r>
  <r>
    <x v="197"/>
    <d v="1899-12-30T13:54:23"/>
    <n v="13"/>
    <x v="0"/>
    <n v="27.92"/>
    <x v="3"/>
    <s v="Afternoon"/>
    <s v="Tue"/>
    <s v="Sep"/>
    <n v="2"/>
    <n v="9"/>
  </r>
  <r>
    <x v="197"/>
    <d v="1899-12-30T13:55:31"/>
    <n v="13"/>
    <x v="0"/>
    <n v="23.02"/>
    <x v="5"/>
    <s v="Afternoon"/>
    <s v="Tue"/>
    <s v="Sep"/>
    <n v="2"/>
    <n v="9"/>
  </r>
  <r>
    <x v="197"/>
    <d v="1899-12-30T16:29:37"/>
    <n v="16"/>
    <x v="0"/>
    <n v="32.82"/>
    <x v="7"/>
    <s v="Afternoon"/>
    <s v="Tue"/>
    <s v="Sep"/>
    <n v="2"/>
    <n v="9"/>
  </r>
  <r>
    <x v="197"/>
    <d v="1899-12-30T16:31:01"/>
    <n v="16"/>
    <x v="0"/>
    <n v="32.82"/>
    <x v="0"/>
    <s v="Afternoon"/>
    <s v="Tue"/>
    <s v="Sep"/>
    <n v="2"/>
    <n v="9"/>
  </r>
  <r>
    <x v="197"/>
    <d v="1899-12-30T18:54:24"/>
    <n v="18"/>
    <x v="0"/>
    <n v="32.82"/>
    <x v="1"/>
    <s v="Night"/>
    <s v="Tue"/>
    <s v="Sep"/>
    <n v="2"/>
    <n v="9"/>
  </r>
  <r>
    <x v="197"/>
    <d v="1899-12-30T19:00:46"/>
    <n v="19"/>
    <x v="0"/>
    <n v="27.92"/>
    <x v="3"/>
    <s v="Night"/>
    <s v="Tue"/>
    <s v="Sep"/>
    <n v="2"/>
    <n v="9"/>
  </r>
  <r>
    <x v="197"/>
    <d v="1899-12-30T19:03:53"/>
    <n v="19"/>
    <x v="0"/>
    <n v="27.92"/>
    <x v="3"/>
    <s v="Night"/>
    <s v="Tue"/>
    <s v="Sep"/>
    <n v="2"/>
    <n v="9"/>
  </r>
  <r>
    <x v="197"/>
    <d v="1899-12-30T19:12:48"/>
    <n v="19"/>
    <x v="0"/>
    <n v="32.82"/>
    <x v="0"/>
    <s v="Night"/>
    <s v="Tue"/>
    <s v="Sep"/>
    <n v="2"/>
    <n v="9"/>
  </r>
  <r>
    <x v="197"/>
    <d v="1899-12-30T19:14:00"/>
    <n v="19"/>
    <x v="0"/>
    <n v="27.92"/>
    <x v="3"/>
    <s v="Night"/>
    <s v="Tue"/>
    <s v="Sep"/>
    <n v="2"/>
    <n v="9"/>
  </r>
  <r>
    <x v="197"/>
    <d v="1899-12-30T19:15:00"/>
    <n v="19"/>
    <x v="0"/>
    <n v="27.92"/>
    <x v="3"/>
    <s v="Night"/>
    <s v="Tue"/>
    <s v="Sep"/>
    <n v="2"/>
    <n v="9"/>
  </r>
  <r>
    <x v="197"/>
    <d v="1899-12-30T19:31:57"/>
    <n v="19"/>
    <x v="0"/>
    <n v="27.92"/>
    <x v="3"/>
    <s v="Night"/>
    <s v="Tue"/>
    <s v="Sep"/>
    <n v="2"/>
    <n v="9"/>
  </r>
  <r>
    <x v="197"/>
    <d v="1899-12-30T22:19:36"/>
    <n v="22"/>
    <x v="0"/>
    <n v="32.82"/>
    <x v="1"/>
    <s v="Night"/>
    <s v="Tue"/>
    <s v="Sep"/>
    <n v="2"/>
    <n v="9"/>
  </r>
  <r>
    <x v="197"/>
    <d v="1899-12-30T22:20:19"/>
    <n v="22"/>
    <x v="0"/>
    <n v="32.82"/>
    <x v="1"/>
    <s v="Night"/>
    <s v="Tue"/>
    <s v="Sep"/>
    <n v="2"/>
    <n v="9"/>
  </r>
  <r>
    <x v="198"/>
    <d v="1899-12-30T14:29:49"/>
    <n v="14"/>
    <x v="0"/>
    <n v="32.82"/>
    <x v="0"/>
    <s v="Afternoon"/>
    <s v="Wed"/>
    <s v="Sep"/>
    <n v="3"/>
    <n v="9"/>
  </r>
  <r>
    <x v="198"/>
    <d v="1899-12-30T17:34:20"/>
    <n v="17"/>
    <x v="0"/>
    <n v="32.82"/>
    <x v="0"/>
    <s v="Night"/>
    <s v="Wed"/>
    <s v="Sep"/>
    <n v="3"/>
    <n v="9"/>
  </r>
  <r>
    <x v="198"/>
    <d v="1899-12-30T21:15:39"/>
    <n v="21"/>
    <x v="0"/>
    <n v="27.92"/>
    <x v="3"/>
    <s v="Night"/>
    <s v="Wed"/>
    <s v="Sep"/>
    <n v="3"/>
    <n v="9"/>
  </r>
  <r>
    <x v="198"/>
    <d v="1899-12-30T21:18:22"/>
    <n v="21"/>
    <x v="0"/>
    <n v="27.92"/>
    <x v="3"/>
    <s v="Night"/>
    <s v="Wed"/>
    <s v="Sep"/>
    <n v="3"/>
    <n v="9"/>
  </r>
  <r>
    <x v="199"/>
    <d v="1899-12-30T08:17:19"/>
    <n v="8"/>
    <x v="0"/>
    <n v="27.92"/>
    <x v="3"/>
    <s v="Morning"/>
    <s v="Thu"/>
    <s v="Sep"/>
    <n v="4"/>
    <n v="9"/>
  </r>
  <r>
    <x v="199"/>
    <d v="1899-12-30T08:30:29"/>
    <n v="8"/>
    <x v="0"/>
    <n v="23.02"/>
    <x v="5"/>
    <s v="Morning"/>
    <s v="Thu"/>
    <s v="Sep"/>
    <n v="4"/>
    <n v="9"/>
  </r>
  <r>
    <x v="199"/>
    <d v="1899-12-30T10:01:31"/>
    <n v="10"/>
    <x v="0"/>
    <n v="32.82"/>
    <x v="0"/>
    <s v="Morning"/>
    <s v="Thu"/>
    <s v="Sep"/>
    <n v="4"/>
    <n v="9"/>
  </r>
  <r>
    <x v="199"/>
    <d v="1899-12-30T12:59:34"/>
    <n v="12"/>
    <x v="0"/>
    <n v="23.02"/>
    <x v="2"/>
    <s v="Afternoon"/>
    <s v="Thu"/>
    <s v="Sep"/>
    <n v="4"/>
    <n v="9"/>
  </r>
  <r>
    <x v="199"/>
    <d v="1899-12-30T13:00:34"/>
    <n v="13"/>
    <x v="0"/>
    <n v="27.92"/>
    <x v="3"/>
    <s v="Afternoon"/>
    <s v="Thu"/>
    <s v="Sep"/>
    <n v="4"/>
    <n v="9"/>
  </r>
  <r>
    <x v="199"/>
    <d v="1899-12-30T13:45:42"/>
    <n v="13"/>
    <x v="0"/>
    <n v="23.02"/>
    <x v="5"/>
    <s v="Afternoon"/>
    <s v="Thu"/>
    <s v="Sep"/>
    <n v="4"/>
    <n v="9"/>
  </r>
  <r>
    <x v="200"/>
    <d v="1899-12-30T08:34:57"/>
    <n v="8"/>
    <x v="0"/>
    <n v="27.92"/>
    <x v="3"/>
    <s v="Morning"/>
    <s v="Fri"/>
    <s v="Sep"/>
    <n v="5"/>
    <n v="9"/>
  </r>
  <r>
    <x v="200"/>
    <d v="1899-12-30T09:46:15"/>
    <n v="9"/>
    <x v="0"/>
    <n v="27.92"/>
    <x v="3"/>
    <s v="Morning"/>
    <s v="Fri"/>
    <s v="Sep"/>
    <n v="5"/>
    <n v="9"/>
  </r>
  <r>
    <x v="200"/>
    <d v="1899-12-30T13:39:55"/>
    <n v="13"/>
    <x v="0"/>
    <n v="27.92"/>
    <x v="3"/>
    <s v="Afternoon"/>
    <s v="Fri"/>
    <s v="Sep"/>
    <n v="5"/>
    <n v="9"/>
  </r>
  <r>
    <x v="200"/>
    <d v="1899-12-30T16:03:30"/>
    <n v="16"/>
    <x v="0"/>
    <n v="32.82"/>
    <x v="0"/>
    <s v="Afternoon"/>
    <s v="Fri"/>
    <s v="Sep"/>
    <n v="5"/>
    <n v="9"/>
  </r>
  <r>
    <x v="200"/>
    <d v="1899-12-30T20:39:23"/>
    <n v="20"/>
    <x v="0"/>
    <n v="23.02"/>
    <x v="2"/>
    <s v="Night"/>
    <s v="Fri"/>
    <s v="Sep"/>
    <n v="5"/>
    <n v="9"/>
  </r>
  <r>
    <x v="200"/>
    <d v="1899-12-30T21:31:37"/>
    <n v="21"/>
    <x v="0"/>
    <n v="27.92"/>
    <x v="3"/>
    <s v="Night"/>
    <s v="Fri"/>
    <s v="Sep"/>
    <n v="5"/>
    <n v="9"/>
  </r>
  <r>
    <x v="200"/>
    <d v="1899-12-30T21:32:43"/>
    <n v="21"/>
    <x v="0"/>
    <n v="27.92"/>
    <x v="3"/>
    <s v="Night"/>
    <s v="Fri"/>
    <s v="Sep"/>
    <n v="5"/>
    <n v="9"/>
  </r>
  <r>
    <x v="201"/>
    <d v="1899-12-30T11:01:15"/>
    <n v="11"/>
    <x v="0"/>
    <n v="32.82"/>
    <x v="0"/>
    <s v="Morning"/>
    <s v="Sat"/>
    <s v="Sep"/>
    <n v="6"/>
    <n v="9"/>
  </r>
  <r>
    <x v="201"/>
    <d v="1899-12-30T11:02:14"/>
    <n v="11"/>
    <x v="0"/>
    <n v="32.82"/>
    <x v="4"/>
    <s v="Morning"/>
    <s v="Sat"/>
    <s v="Sep"/>
    <n v="6"/>
    <n v="9"/>
  </r>
  <r>
    <x v="201"/>
    <d v="1899-12-30T11:37:47"/>
    <n v="11"/>
    <x v="0"/>
    <n v="23.02"/>
    <x v="5"/>
    <s v="Morning"/>
    <s v="Sat"/>
    <s v="Sep"/>
    <n v="6"/>
    <n v="9"/>
  </r>
  <r>
    <x v="201"/>
    <d v="1899-12-30T11:38:45"/>
    <n v="11"/>
    <x v="0"/>
    <n v="23.02"/>
    <x v="5"/>
    <s v="Morning"/>
    <s v="Sat"/>
    <s v="Sep"/>
    <n v="6"/>
    <n v="9"/>
  </r>
  <r>
    <x v="201"/>
    <d v="1899-12-30T15:10:09"/>
    <n v="15"/>
    <x v="0"/>
    <n v="32.82"/>
    <x v="7"/>
    <s v="Afternoon"/>
    <s v="Sat"/>
    <s v="Sep"/>
    <n v="6"/>
    <n v="9"/>
  </r>
  <r>
    <x v="201"/>
    <d v="1899-12-30T15:36:14"/>
    <n v="15"/>
    <x v="0"/>
    <n v="32.82"/>
    <x v="0"/>
    <s v="Afternoon"/>
    <s v="Sat"/>
    <s v="Sep"/>
    <n v="6"/>
    <n v="9"/>
  </r>
  <r>
    <x v="201"/>
    <d v="1899-12-30T18:16:29"/>
    <n v="18"/>
    <x v="0"/>
    <n v="32.82"/>
    <x v="0"/>
    <s v="Night"/>
    <s v="Sat"/>
    <s v="Sep"/>
    <n v="6"/>
    <n v="9"/>
  </r>
  <r>
    <x v="201"/>
    <d v="1899-12-30T18:17:31"/>
    <n v="18"/>
    <x v="0"/>
    <n v="32.82"/>
    <x v="0"/>
    <s v="Night"/>
    <s v="Sat"/>
    <s v="Sep"/>
    <n v="6"/>
    <n v="9"/>
  </r>
  <r>
    <x v="201"/>
    <d v="1899-12-30T20:29:43"/>
    <n v="20"/>
    <x v="0"/>
    <n v="23.02"/>
    <x v="2"/>
    <s v="Night"/>
    <s v="Sat"/>
    <s v="Sep"/>
    <n v="6"/>
    <n v="9"/>
  </r>
  <r>
    <x v="201"/>
    <d v="1899-12-30T20:30:39"/>
    <n v="20"/>
    <x v="0"/>
    <n v="23.02"/>
    <x v="2"/>
    <s v="Night"/>
    <s v="Sat"/>
    <s v="Sep"/>
    <n v="6"/>
    <n v="9"/>
  </r>
  <r>
    <x v="201"/>
    <d v="1899-12-30T20:33:58"/>
    <n v="20"/>
    <x v="0"/>
    <n v="32.82"/>
    <x v="0"/>
    <s v="Night"/>
    <s v="Sat"/>
    <s v="Sep"/>
    <n v="6"/>
    <n v="9"/>
  </r>
  <r>
    <x v="201"/>
    <d v="1899-12-30T20:35:30"/>
    <n v="20"/>
    <x v="0"/>
    <n v="32.82"/>
    <x v="0"/>
    <s v="Night"/>
    <s v="Sat"/>
    <s v="Sep"/>
    <n v="6"/>
    <n v="9"/>
  </r>
  <r>
    <x v="201"/>
    <d v="1899-12-30T22:18:46"/>
    <n v="22"/>
    <x v="0"/>
    <n v="27.92"/>
    <x v="3"/>
    <s v="Night"/>
    <s v="Sat"/>
    <s v="Sep"/>
    <n v="6"/>
    <n v="9"/>
  </r>
  <r>
    <x v="201"/>
    <d v="1899-12-30T22:19:50"/>
    <n v="22"/>
    <x v="0"/>
    <n v="23.02"/>
    <x v="2"/>
    <s v="Night"/>
    <s v="Sat"/>
    <s v="Sep"/>
    <n v="6"/>
    <n v="9"/>
  </r>
  <r>
    <x v="201"/>
    <d v="1899-12-30T22:20:48"/>
    <n v="22"/>
    <x v="0"/>
    <n v="23.02"/>
    <x v="2"/>
    <s v="Night"/>
    <s v="Sat"/>
    <s v="Sep"/>
    <n v="6"/>
    <n v="9"/>
  </r>
  <r>
    <x v="202"/>
    <d v="1899-12-30T08:32:54"/>
    <n v="8"/>
    <x v="0"/>
    <n v="23.02"/>
    <x v="2"/>
    <s v="Morning"/>
    <s v="Sun"/>
    <s v="Sep"/>
    <n v="7"/>
    <n v="9"/>
  </r>
  <r>
    <x v="202"/>
    <d v="1899-12-30T10:12:10"/>
    <n v="10"/>
    <x v="0"/>
    <n v="27.92"/>
    <x v="3"/>
    <s v="Morning"/>
    <s v="Sun"/>
    <s v="Sep"/>
    <n v="7"/>
    <n v="9"/>
  </r>
  <r>
    <x v="202"/>
    <d v="1899-12-30T10:13:09"/>
    <n v="10"/>
    <x v="0"/>
    <n v="32.82"/>
    <x v="0"/>
    <s v="Morning"/>
    <s v="Sun"/>
    <s v="Sep"/>
    <n v="7"/>
    <n v="9"/>
  </r>
  <r>
    <x v="202"/>
    <d v="1899-12-30T11:06:26"/>
    <n v="11"/>
    <x v="0"/>
    <n v="23.02"/>
    <x v="5"/>
    <s v="Morning"/>
    <s v="Sun"/>
    <s v="Sep"/>
    <n v="7"/>
    <n v="9"/>
  </r>
  <r>
    <x v="202"/>
    <d v="1899-12-30T11:07:36"/>
    <n v="11"/>
    <x v="0"/>
    <n v="23.02"/>
    <x v="5"/>
    <s v="Morning"/>
    <s v="Sun"/>
    <s v="Sep"/>
    <n v="7"/>
    <n v="9"/>
  </r>
  <r>
    <x v="202"/>
    <d v="1899-12-30T11:52:00"/>
    <n v="11"/>
    <x v="0"/>
    <n v="27.92"/>
    <x v="3"/>
    <s v="Morning"/>
    <s v="Sun"/>
    <s v="Sep"/>
    <n v="7"/>
    <n v="9"/>
  </r>
  <r>
    <x v="202"/>
    <d v="1899-12-30T11:55:13"/>
    <n v="11"/>
    <x v="0"/>
    <n v="23.02"/>
    <x v="2"/>
    <s v="Morning"/>
    <s v="Sun"/>
    <s v="Sep"/>
    <n v="7"/>
    <n v="9"/>
  </r>
  <r>
    <x v="202"/>
    <d v="1899-12-30T12:07:21"/>
    <n v="12"/>
    <x v="0"/>
    <n v="27.92"/>
    <x v="3"/>
    <s v="Afternoon"/>
    <s v="Sun"/>
    <s v="Sep"/>
    <n v="7"/>
    <n v="9"/>
  </r>
  <r>
    <x v="202"/>
    <d v="1899-12-30T13:28:15"/>
    <n v="13"/>
    <x v="0"/>
    <n v="27.92"/>
    <x v="3"/>
    <s v="Afternoon"/>
    <s v="Sun"/>
    <s v="Sep"/>
    <n v="7"/>
    <n v="9"/>
  </r>
  <r>
    <x v="202"/>
    <d v="1899-12-30T13:29:36"/>
    <n v="13"/>
    <x v="0"/>
    <n v="27.92"/>
    <x v="3"/>
    <s v="Afternoon"/>
    <s v="Sun"/>
    <s v="Sep"/>
    <n v="7"/>
    <n v="9"/>
  </r>
  <r>
    <x v="202"/>
    <d v="1899-12-30T13:33:35"/>
    <n v="13"/>
    <x v="0"/>
    <n v="27.92"/>
    <x v="3"/>
    <s v="Afternoon"/>
    <s v="Sun"/>
    <s v="Sep"/>
    <n v="7"/>
    <n v="9"/>
  </r>
  <r>
    <x v="202"/>
    <d v="1899-12-30T15:34:10"/>
    <n v="15"/>
    <x v="0"/>
    <n v="32.82"/>
    <x v="0"/>
    <s v="Afternoon"/>
    <s v="Sun"/>
    <s v="Sep"/>
    <n v="7"/>
    <n v="9"/>
  </r>
  <r>
    <x v="202"/>
    <d v="1899-12-30T15:35:24"/>
    <n v="15"/>
    <x v="0"/>
    <n v="27.92"/>
    <x v="3"/>
    <s v="Afternoon"/>
    <s v="Sun"/>
    <s v="Sep"/>
    <n v="7"/>
    <n v="9"/>
  </r>
  <r>
    <x v="202"/>
    <d v="1899-12-30T16:25:03"/>
    <n v="16"/>
    <x v="0"/>
    <n v="32.82"/>
    <x v="4"/>
    <s v="Afternoon"/>
    <s v="Sun"/>
    <s v="Sep"/>
    <n v="7"/>
    <n v="9"/>
  </r>
  <r>
    <x v="202"/>
    <d v="1899-12-30T20:19:10"/>
    <n v="20"/>
    <x v="0"/>
    <n v="32.82"/>
    <x v="0"/>
    <s v="Night"/>
    <s v="Sun"/>
    <s v="Sep"/>
    <n v="7"/>
    <n v="9"/>
  </r>
  <r>
    <x v="202"/>
    <d v="1899-12-30T20:20:36"/>
    <n v="20"/>
    <x v="0"/>
    <n v="32.82"/>
    <x v="7"/>
    <s v="Night"/>
    <s v="Sun"/>
    <s v="Sep"/>
    <n v="7"/>
    <n v="9"/>
  </r>
  <r>
    <x v="202"/>
    <d v="1899-12-30T20:46:26"/>
    <n v="20"/>
    <x v="0"/>
    <n v="27.92"/>
    <x v="3"/>
    <s v="Night"/>
    <s v="Sun"/>
    <s v="Sep"/>
    <n v="7"/>
    <n v="9"/>
  </r>
  <r>
    <x v="202"/>
    <d v="1899-12-30T20:47:35"/>
    <n v="20"/>
    <x v="0"/>
    <n v="27.92"/>
    <x v="3"/>
    <s v="Night"/>
    <s v="Sun"/>
    <s v="Sep"/>
    <n v="7"/>
    <n v="9"/>
  </r>
  <r>
    <x v="202"/>
    <d v="1899-12-30T21:07:05"/>
    <n v="21"/>
    <x v="0"/>
    <n v="27.92"/>
    <x v="3"/>
    <s v="Night"/>
    <s v="Sun"/>
    <s v="Sep"/>
    <n v="7"/>
    <n v="9"/>
  </r>
  <r>
    <x v="202"/>
    <d v="1899-12-30T21:08:15"/>
    <n v="21"/>
    <x v="0"/>
    <n v="27.92"/>
    <x v="3"/>
    <s v="Night"/>
    <s v="Sun"/>
    <s v="Sep"/>
    <n v="7"/>
    <n v="9"/>
  </r>
  <r>
    <x v="202"/>
    <d v="1899-12-30T21:54:04"/>
    <n v="21"/>
    <x v="0"/>
    <n v="32.82"/>
    <x v="1"/>
    <s v="Night"/>
    <s v="Sun"/>
    <s v="Sep"/>
    <n v="7"/>
    <n v="9"/>
  </r>
  <r>
    <x v="202"/>
    <d v="1899-12-30T21:54:54"/>
    <n v="21"/>
    <x v="0"/>
    <n v="32.82"/>
    <x v="1"/>
    <s v="Night"/>
    <s v="Sun"/>
    <s v="Sep"/>
    <n v="7"/>
    <n v="9"/>
  </r>
  <r>
    <x v="202"/>
    <d v="1899-12-30T22:37:02"/>
    <n v="22"/>
    <x v="0"/>
    <n v="23.02"/>
    <x v="2"/>
    <s v="Night"/>
    <s v="Sun"/>
    <s v="Sep"/>
    <n v="7"/>
    <n v="9"/>
  </r>
  <r>
    <x v="202"/>
    <d v="1899-12-30T22:37:58"/>
    <n v="22"/>
    <x v="0"/>
    <n v="27.92"/>
    <x v="3"/>
    <s v="Night"/>
    <s v="Sun"/>
    <s v="Sep"/>
    <n v="7"/>
    <n v="9"/>
  </r>
  <r>
    <x v="203"/>
    <d v="1899-12-30T09:03:37"/>
    <n v="9"/>
    <x v="0"/>
    <n v="27.92"/>
    <x v="3"/>
    <s v="Morning"/>
    <s v="Mon"/>
    <s v="Sep"/>
    <n v="1"/>
    <n v="9"/>
  </r>
  <r>
    <x v="203"/>
    <d v="1899-12-30T10:04:17"/>
    <n v="10"/>
    <x v="0"/>
    <n v="23.02"/>
    <x v="5"/>
    <s v="Morning"/>
    <s v="Mon"/>
    <s v="Sep"/>
    <n v="1"/>
    <n v="9"/>
  </r>
  <r>
    <x v="203"/>
    <d v="1899-12-30T12:11:04"/>
    <n v="12"/>
    <x v="0"/>
    <n v="23.02"/>
    <x v="2"/>
    <s v="Afternoon"/>
    <s v="Mon"/>
    <s v="Sep"/>
    <n v="1"/>
    <n v="9"/>
  </r>
  <r>
    <x v="203"/>
    <d v="1899-12-30T14:08:52"/>
    <n v="14"/>
    <x v="0"/>
    <n v="27.92"/>
    <x v="3"/>
    <s v="Afternoon"/>
    <s v="Mon"/>
    <s v="Sep"/>
    <n v="1"/>
    <n v="9"/>
  </r>
  <r>
    <x v="203"/>
    <d v="1899-12-30T17:27:48"/>
    <n v="17"/>
    <x v="0"/>
    <n v="32.82"/>
    <x v="7"/>
    <s v="Night"/>
    <s v="Mon"/>
    <s v="Sep"/>
    <n v="1"/>
    <n v="9"/>
  </r>
  <r>
    <x v="203"/>
    <d v="1899-12-30T18:48:30"/>
    <n v="18"/>
    <x v="0"/>
    <n v="23.02"/>
    <x v="2"/>
    <s v="Night"/>
    <s v="Mon"/>
    <s v="Sep"/>
    <n v="1"/>
    <n v="9"/>
  </r>
  <r>
    <x v="203"/>
    <d v="1899-12-30T19:47:22"/>
    <n v="19"/>
    <x v="0"/>
    <n v="32.82"/>
    <x v="0"/>
    <s v="Night"/>
    <s v="Mon"/>
    <s v="Sep"/>
    <n v="1"/>
    <n v="9"/>
  </r>
  <r>
    <x v="203"/>
    <d v="1899-12-30T20:09:46"/>
    <n v="20"/>
    <x v="0"/>
    <n v="32.82"/>
    <x v="7"/>
    <s v="Night"/>
    <s v="Mon"/>
    <s v="Sep"/>
    <n v="1"/>
    <n v="9"/>
  </r>
  <r>
    <x v="203"/>
    <d v="1899-12-30T22:13:31"/>
    <n v="22"/>
    <x v="0"/>
    <n v="27.92"/>
    <x v="3"/>
    <s v="Night"/>
    <s v="Mon"/>
    <s v="Sep"/>
    <n v="1"/>
    <n v="9"/>
  </r>
  <r>
    <x v="203"/>
    <d v="1899-12-30T22:15:15"/>
    <n v="22"/>
    <x v="0"/>
    <n v="27.92"/>
    <x v="3"/>
    <s v="Night"/>
    <s v="Mon"/>
    <s v="Sep"/>
    <n v="1"/>
    <n v="9"/>
  </r>
  <r>
    <x v="204"/>
    <d v="1899-12-30T08:33:33"/>
    <n v="8"/>
    <x v="0"/>
    <n v="27.92"/>
    <x v="3"/>
    <s v="Morning"/>
    <s v="Tue"/>
    <s v="Sep"/>
    <n v="2"/>
    <n v="9"/>
  </r>
  <r>
    <x v="204"/>
    <d v="1899-12-30T12:23:57"/>
    <n v="12"/>
    <x v="0"/>
    <n v="32.82"/>
    <x v="0"/>
    <s v="Afternoon"/>
    <s v="Tue"/>
    <s v="Sep"/>
    <n v="2"/>
    <n v="9"/>
  </r>
  <r>
    <x v="204"/>
    <d v="1899-12-30T12:24:55"/>
    <n v="12"/>
    <x v="0"/>
    <n v="32.82"/>
    <x v="0"/>
    <s v="Afternoon"/>
    <s v="Tue"/>
    <s v="Sep"/>
    <n v="2"/>
    <n v="9"/>
  </r>
  <r>
    <x v="204"/>
    <d v="1899-12-30T12:46:44"/>
    <n v="12"/>
    <x v="0"/>
    <n v="32.82"/>
    <x v="0"/>
    <s v="Afternoon"/>
    <s v="Tue"/>
    <s v="Sep"/>
    <n v="2"/>
    <n v="9"/>
  </r>
  <r>
    <x v="204"/>
    <d v="1899-12-30T12:47:49"/>
    <n v="12"/>
    <x v="0"/>
    <n v="32.82"/>
    <x v="0"/>
    <s v="Afternoon"/>
    <s v="Tue"/>
    <s v="Sep"/>
    <n v="2"/>
    <n v="9"/>
  </r>
  <r>
    <x v="204"/>
    <d v="1899-12-30T14:11:39"/>
    <n v="14"/>
    <x v="0"/>
    <n v="32.82"/>
    <x v="0"/>
    <s v="Afternoon"/>
    <s v="Tue"/>
    <s v="Sep"/>
    <n v="2"/>
    <n v="9"/>
  </r>
  <r>
    <x v="204"/>
    <d v="1899-12-30T14:31:29"/>
    <n v="14"/>
    <x v="0"/>
    <n v="23.02"/>
    <x v="5"/>
    <s v="Afternoon"/>
    <s v="Tue"/>
    <s v="Sep"/>
    <n v="2"/>
    <n v="9"/>
  </r>
  <r>
    <x v="204"/>
    <d v="1899-12-30T15:37:24"/>
    <n v="15"/>
    <x v="0"/>
    <n v="32.82"/>
    <x v="7"/>
    <s v="Afternoon"/>
    <s v="Tue"/>
    <s v="Sep"/>
    <n v="2"/>
    <n v="9"/>
  </r>
  <r>
    <x v="204"/>
    <d v="1899-12-30T16:38:48"/>
    <n v="16"/>
    <x v="0"/>
    <n v="32.82"/>
    <x v="0"/>
    <s v="Afternoon"/>
    <s v="Tue"/>
    <s v="Sep"/>
    <n v="2"/>
    <n v="9"/>
  </r>
  <r>
    <x v="204"/>
    <d v="1899-12-30T18:43:03"/>
    <n v="18"/>
    <x v="0"/>
    <n v="23.02"/>
    <x v="2"/>
    <s v="Night"/>
    <s v="Tue"/>
    <s v="Sep"/>
    <n v="2"/>
    <n v="9"/>
  </r>
  <r>
    <x v="204"/>
    <d v="1899-12-30T18:43:54"/>
    <n v="18"/>
    <x v="0"/>
    <n v="23.02"/>
    <x v="2"/>
    <s v="Night"/>
    <s v="Tue"/>
    <s v="Sep"/>
    <n v="2"/>
    <n v="9"/>
  </r>
  <r>
    <x v="204"/>
    <d v="1899-12-30T20:15:50"/>
    <n v="20"/>
    <x v="0"/>
    <n v="32.82"/>
    <x v="1"/>
    <s v="Night"/>
    <s v="Tue"/>
    <s v="Sep"/>
    <n v="2"/>
    <n v="9"/>
  </r>
  <r>
    <x v="204"/>
    <d v="1899-12-30T21:05:14"/>
    <n v="21"/>
    <x v="0"/>
    <n v="32.82"/>
    <x v="0"/>
    <s v="Night"/>
    <s v="Tue"/>
    <s v="Sep"/>
    <n v="2"/>
    <n v="9"/>
  </r>
  <r>
    <x v="204"/>
    <d v="1899-12-30T21:06:32"/>
    <n v="21"/>
    <x v="0"/>
    <n v="27.92"/>
    <x v="3"/>
    <s v="Night"/>
    <s v="Tue"/>
    <s v="Sep"/>
    <n v="2"/>
    <n v="9"/>
  </r>
  <r>
    <x v="204"/>
    <d v="1899-12-30T21:07:35"/>
    <n v="21"/>
    <x v="0"/>
    <n v="27.92"/>
    <x v="3"/>
    <s v="Night"/>
    <s v="Tue"/>
    <s v="Sep"/>
    <n v="2"/>
    <n v="9"/>
  </r>
  <r>
    <x v="205"/>
    <d v="1899-12-30T07:51:21"/>
    <n v="7"/>
    <x v="0"/>
    <n v="32.82"/>
    <x v="7"/>
    <s v="Morning"/>
    <s v="Wed"/>
    <s v="Sep"/>
    <n v="3"/>
    <n v="9"/>
  </r>
  <r>
    <x v="205"/>
    <d v="1899-12-30T11:35:33"/>
    <n v="11"/>
    <x v="0"/>
    <n v="23.02"/>
    <x v="5"/>
    <s v="Morning"/>
    <s v="Wed"/>
    <s v="Sep"/>
    <n v="3"/>
    <n v="9"/>
  </r>
  <r>
    <x v="205"/>
    <d v="1899-12-30T11:51:15"/>
    <n v="11"/>
    <x v="0"/>
    <n v="27.92"/>
    <x v="3"/>
    <s v="Morning"/>
    <s v="Wed"/>
    <s v="Sep"/>
    <n v="3"/>
    <n v="9"/>
  </r>
  <r>
    <x v="205"/>
    <d v="1899-12-30T11:52:53"/>
    <n v="11"/>
    <x v="0"/>
    <n v="32.82"/>
    <x v="0"/>
    <s v="Morning"/>
    <s v="Wed"/>
    <s v="Sep"/>
    <n v="3"/>
    <n v="9"/>
  </r>
  <r>
    <x v="205"/>
    <d v="1899-12-30T13:54:51"/>
    <n v="13"/>
    <x v="0"/>
    <n v="27.92"/>
    <x v="3"/>
    <s v="Afternoon"/>
    <s v="Wed"/>
    <s v="Sep"/>
    <n v="3"/>
    <n v="9"/>
  </r>
  <r>
    <x v="205"/>
    <d v="1899-12-30T13:55:59"/>
    <n v="13"/>
    <x v="0"/>
    <n v="27.92"/>
    <x v="3"/>
    <s v="Afternoon"/>
    <s v="Wed"/>
    <s v="Sep"/>
    <n v="3"/>
    <n v="9"/>
  </r>
  <r>
    <x v="205"/>
    <d v="1899-12-30T17:36:37"/>
    <n v="17"/>
    <x v="0"/>
    <n v="27.92"/>
    <x v="3"/>
    <s v="Night"/>
    <s v="Wed"/>
    <s v="Sep"/>
    <n v="3"/>
    <n v="9"/>
  </r>
  <r>
    <x v="205"/>
    <d v="1899-12-30T17:37:32"/>
    <n v="17"/>
    <x v="0"/>
    <n v="27.92"/>
    <x v="3"/>
    <s v="Night"/>
    <s v="Wed"/>
    <s v="Sep"/>
    <n v="3"/>
    <n v="9"/>
  </r>
  <r>
    <x v="205"/>
    <d v="1899-12-30T21:34:41"/>
    <n v="21"/>
    <x v="0"/>
    <n v="23.02"/>
    <x v="2"/>
    <s v="Night"/>
    <s v="Wed"/>
    <s v="Sep"/>
    <n v="3"/>
    <n v="9"/>
  </r>
  <r>
    <x v="205"/>
    <d v="1899-12-30T22:18:52"/>
    <n v="22"/>
    <x v="0"/>
    <n v="27.92"/>
    <x v="3"/>
    <s v="Night"/>
    <s v="Wed"/>
    <s v="Sep"/>
    <n v="3"/>
    <n v="9"/>
  </r>
  <r>
    <x v="206"/>
    <d v="1899-12-30T08:43:35"/>
    <n v="8"/>
    <x v="0"/>
    <n v="32.82"/>
    <x v="0"/>
    <s v="Morning"/>
    <s v="Thu"/>
    <s v="Sep"/>
    <n v="4"/>
    <n v="9"/>
  </r>
  <r>
    <x v="206"/>
    <d v="1899-12-30T10:37:06"/>
    <n v="10"/>
    <x v="0"/>
    <n v="27.92"/>
    <x v="3"/>
    <s v="Morning"/>
    <s v="Thu"/>
    <s v="Sep"/>
    <n v="4"/>
    <n v="9"/>
  </r>
  <r>
    <x v="206"/>
    <d v="1899-12-30T10:55:52"/>
    <n v="10"/>
    <x v="0"/>
    <n v="18.12"/>
    <x v="6"/>
    <s v="Morning"/>
    <s v="Thu"/>
    <s v="Sep"/>
    <n v="4"/>
    <n v="9"/>
  </r>
  <r>
    <x v="206"/>
    <d v="1899-12-30T11:34:49"/>
    <n v="11"/>
    <x v="0"/>
    <n v="32.82"/>
    <x v="7"/>
    <s v="Morning"/>
    <s v="Thu"/>
    <s v="Sep"/>
    <n v="4"/>
    <n v="9"/>
  </r>
  <r>
    <x v="206"/>
    <d v="1899-12-30T12:48:01"/>
    <n v="12"/>
    <x v="0"/>
    <n v="32.82"/>
    <x v="0"/>
    <s v="Afternoon"/>
    <s v="Thu"/>
    <s v="Sep"/>
    <n v="4"/>
    <n v="9"/>
  </r>
  <r>
    <x v="206"/>
    <d v="1899-12-30T18:21:56"/>
    <n v="18"/>
    <x v="0"/>
    <n v="32.82"/>
    <x v="0"/>
    <s v="Night"/>
    <s v="Thu"/>
    <s v="Sep"/>
    <n v="4"/>
    <n v="9"/>
  </r>
  <r>
    <x v="206"/>
    <d v="1899-12-30T22:45:15"/>
    <n v="22"/>
    <x v="0"/>
    <n v="32.82"/>
    <x v="0"/>
    <s v="Night"/>
    <s v="Thu"/>
    <s v="Sep"/>
    <n v="4"/>
    <n v="9"/>
  </r>
  <r>
    <x v="206"/>
    <d v="1899-12-30T22:46:18"/>
    <n v="22"/>
    <x v="0"/>
    <n v="23.02"/>
    <x v="5"/>
    <s v="Night"/>
    <s v="Thu"/>
    <s v="Sep"/>
    <n v="4"/>
    <n v="9"/>
  </r>
  <r>
    <x v="206"/>
    <d v="1899-12-30T22:47:25"/>
    <n v="22"/>
    <x v="0"/>
    <n v="27.92"/>
    <x v="3"/>
    <s v="Night"/>
    <s v="Thu"/>
    <s v="Sep"/>
    <n v="4"/>
    <n v="9"/>
  </r>
  <r>
    <x v="207"/>
    <d v="1899-12-30T09:29:46"/>
    <n v="9"/>
    <x v="0"/>
    <n v="27.92"/>
    <x v="3"/>
    <s v="Morning"/>
    <s v="Fri"/>
    <s v="Sep"/>
    <n v="5"/>
    <n v="9"/>
  </r>
  <r>
    <x v="207"/>
    <d v="1899-12-30T09:33:44"/>
    <n v="9"/>
    <x v="0"/>
    <n v="23.02"/>
    <x v="5"/>
    <s v="Morning"/>
    <s v="Fri"/>
    <s v="Sep"/>
    <n v="5"/>
    <n v="9"/>
  </r>
  <r>
    <x v="207"/>
    <d v="1899-12-30T09:41:05"/>
    <n v="9"/>
    <x v="0"/>
    <n v="32.82"/>
    <x v="7"/>
    <s v="Morning"/>
    <s v="Fri"/>
    <s v="Sep"/>
    <n v="5"/>
    <n v="9"/>
  </r>
  <r>
    <x v="207"/>
    <d v="1899-12-30T10:46:57"/>
    <n v="10"/>
    <x v="0"/>
    <n v="27.92"/>
    <x v="3"/>
    <s v="Morning"/>
    <s v="Fri"/>
    <s v="Sep"/>
    <n v="5"/>
    <n v="9"/>
  </r>
  <r>
    <x v="207"/>
    <d v="1899-12-30T11:35:00"/>
    <n v="11"/>
    <x v="0"/>
    <n v="27.92"/>
    <x v="3"/>
    <s v="Morning"/>
    <s v="Fri"/>
    <s v="Sep"/>
    <n v="5"/>
    <n v="9"/>
  </r>
  <r>
    <x v="207"/>
    <d v="1899-12-30T13:20:31"/>
    <n v="13"/>
    <x v="0"/>
    <n v="32.82"/>
    <x v="7"/>
    <s v="Afternoon"/>
    <s v="Fri"/>
    <s v="Sep"/>
    <n v="5"/>
    <n v="9"/>
  </r>
  <r>
    <x v="207"/>
    <d v="1899-12-30T13:25:05"/>
    <n v="13"/>
    <x v="0"/>
    <n v="32.82"/>
    <x v="7"/>
    <s v="Afternoon"/>
    <s v="Fri"/>
    <s v="Sep"/>
    <n v="5"/>
    <n v="9"/>
  </r>
  <r>
    <x v="207"/>
    <d v="1899-12-30T13:28:33"/>
    <n v="13"/>
    <x v="0"/>
    <n v="23.02"/>
    <x v="2"/>
    <s v="Afternoon"/>
    <s v="Fri"/>
    <s v="Sep"/>
    <n v="5"/>
    <n v="9"/>
  </r>
  <r>
    <x v="207"/>
    <d v="1899-12-30T13:33:52"/>
    <n v="13"/>
    <x v="0"/>
    <n v="27.92"/>
    <x v="3"/>
    <s v="Afternoon"/>
    <s v="Fri"/>
    <s v="Sep"/>
    <n v="5"/>
    <n v="9"/>
  </r>
  <r>
    <x v="207"/>
    <d v="1899-12-30T18:07:44"/>
    <n v="18"/>
    <x v="0"/>
    <n v="32.82"/>
    <x v="0"/>
    <s v="Night"/>
    <s v="Fri"/>
    <s v="Sep"/>
    <n v="5"/>
    <n v="9"/>
  </r>
  <r>
    <x v="207"/>
    <d v="1899-12-30T18:08:58"/>
    <n v="18"/>
    <x v="0"/>
    <n v="32.82"/>
    <x v="0"/>
    <s v="Night"/>
    <s v="Fri"/>
    <s v="Sep"/>
    <n v="5"/>
    <n v="9"/>
  </r>
  <r>
    <x v="207"/>
    <d v="1899-12-30T18:37:46"/>
    <n v="18"/>
    <x v="0"/>
    <n v="32.82"/>
    <x v="7"/>
    <s v="Night"/>
    <s v="Fri"/>
    <s v="Sep"/>
    <n v="5"/>
    <n v="9"/>
  </r>
  <r>
    <x v="207"/>
    <d v="1899-12-30T18:40:54"/>
    <n v="18"/>
    <x v="0"/>
    <n v="32.82"/>
    <x v="7"/>
    <s v="Night"/>
    <s v="Fri"/>
    <s v="Sep"/>
    <n v="5"/>
    <n v="9"/>
  </r>
  <r>
    <x v="207"/>
    <d v="1899-12-30T20:18:13"/>
    <n v="20"/>
    <x v="0"/>
    <n v="32.82"/>
    <x v="7"/>
    <s v="Night"/>
    <s v="Fri"/>
    <s v="Sep"/>
    <n v="5"/>
    <n v="9"/>
  </r>
  <r>
    <x v="207"/>
    <d v="1899-12-30T20:19:14"/>
    <n v="20"/>
    <x v="0"/>
    <n v="32.82"/>
    <x v="7"/>
    <s v="Night"/>
    <s v="Fri"/>
    <s v="Sep"/>
    <n v="5"/>
    <n v="9"/>
  </r>
  <r>
    <x v="207"/>
    <d v="1899-12-30T20:58:15"/>
    <n v="20"/>
    <x v="0"/>
    <n v="27.92"/>
    <x v="3"/>
    <s v="Night"/>
    <s v="Fri"/>
    <s v="Sep"/>
    <n v="5"/>
    <n v="9"/>
  </r>
  <r>
    <x v="208"/>
    <d v="1899-12-30T08:06:45"/>
    <n v="8"/>
    <x v="0"/>
    <n v="27.92"/>
    <x v="3"/>
    <s v="Morning"/>
    <s v="Sat"/>
    <s v="Sep"/>
    <n v="6"/>
    <n v="9"/>
  </r>
  <r>
    <x v="208"/>
    <d v="1899-12-30T09:31:15"/>
    <n v="9"/>
    <x v="0"/>
    <n v="27.92"/>
    <x v="3"/>
    <s v="Morning"/>
    <s v="Sat"/>
    <s v="Sep"/>
    <n v="6"/>
    <n v="9"/>
  </r>
  <r>
    <x v="208"/>
    <d v="1899-12-30T14:25:47"/>
    <n v="14"/>
    <x v="0"/>
    <n v="35.76"/>
    <x v="0"/>
    <s v="Afternoon"/>
    <s v="Sat"/>
    <s v="Sep"/>
    <n v="6"/>
    <n v="9"/>
  </r>
  <r>
    <x v="208"/>
    <d v="1899-12-30T16:57:20"/>
    <n v="16"/>
    <x v="0"/>
    <n v="35.76"/>
    <x v="0"/>
    <s v="Afternoon"/>
    <s v="Sat"/>
    <s v="Sep"/>
    <n v="6"/>
    <n v="9"/>
  </r>
  <r>
    <x v="208"/>
    <d v="1899-12-30T17:26:17"/>
    <n v="17"/>
    <x v="0"/>
    <n v="30.86"/>
    <x v="3"/>
    <s v="Night"/>
    <s v="Sat"/>
    <s v="Sep"/>
    <n v="6"/>
    <n v="9"/>
  </r>
  <r>
    <x v="208"/>
    <d v="1899-12-30T20:34:31"/>
    <n v="20"/>
    <x v="0"/>
    <n v="35.76"/>
    <x v="0"/>
    <s v="Night"/>
    <s v="Sat"/>
    <s v="Sep"/>
    <n v="6"/>
    <n v="9"/>
  </r>
  <r>
    <x v="208"/>
    <d v="1899-12-30T20:38:37"/>
    <n v="20"/>
    <x v="0"/>
    <n v="35.76"/>
    <x v="0"/>
    <s v="Night"/>
    <s v="Sat"/>
    <s v="Sep"/>
    <n v="6"/>
    <n v="9"/>
  </r>
  <r>
    <x v="208"/>
    <d v="1899-12-30T22:16:37"/>
    <n v="22"/>
    <x v="0"/>
    <n v="35.76"/>
    <x v="7"/>
    <s v="Night"/>
    <s v="Sat"/>
    <s v="Sep"/>
    <n v="6"/>
    <n v="9"/>
  </r>
  <r>
    <x v="208"/>
    <d v="1899-12-30T22:17:30"/>
    <n v="22"/>
    <x v="0"/>
    <n v="35.76"/>
    <x v="4"/>
    <s v="Night"/>
    <s v="Sat"/>
    <s v="Sep"/>
    <n v="6"/>
    <n v="9"/>
  </r>
  <r>
    <x v="208"/>
    <d v="1899-12-30T22:18:16"/>
    <n v="22"/>
    <x v="0"/>
    <n v="25.96"/>
    <x v="5"/>
    <s v="Night"/>
    <s v="Sat"/>
    <s v="Sep"/>
    <n v="6"/>
    <n v="9"/>
  </r>
  <r>
    <x v="208"/>
    <d v="1899-12-30T22:19:13"/>
    <n v="22"/>
    <x v="0"/>
    <n v="35.76"/>
    <x v="1"/>
    <s v="Night"/>
    <s v="Sat"/>
    <s v="Sep"/>
    <n v="6"/>
    <n v="9"/>
  </r>
  <r>
    <x v="209"/>
    <d v="1899-12-30T10:48:45"/>
    <n v="10"/>
    <x v="0"/>
    <n v="25.96"/>
    <x v="2"/>
    <s v="Morning"/>
    <s v="Sun"/>
    <s v="Sep"/>
    <n v="7"/>
    <n v="9"/>
  </r>
  <r>
    <x v="209"/>
    <d v="1899-12-30T10:50:05"/>
    <n v="10"/>
    <x v="0"/>
    <n v="35.76"/>
    <x v="7"/>
    <s v="Morning"/>
    <s v="Sun"/>
    <s v="Sep"/>
    <n v="7"/>
    <n v="9"/>
  </r>
  <r>
    <x v="209"/>
    <d v="1899-12-30T10:51:03"/>
    <n v="10"/>
    <x v="0"/>
    <n v="35.76"/>
    <x v="7"/>
    <s v="Morning"/>
    <s v="Sun"/>
    <s v="Sep"/>
    <n v="7"/>
    <n v="9"/>
  </r>
  <r>
    <x v="209"/>
    <d v="1899-12-30T10:52:23"/>
    <n v="10"/>
    <x v="0"/>
    <n v="35.76"/>
    <x v="7"/>
    <s v="Morning"/>
    <s v="Sun"/>
    <s v="Sep"/>
    <n v="7"/>
    <n v="9"/>
  </r>
  <r>
    <x v="209"/>
    <d v="1899-12-30T10:53:42"/>
    <n v="10"/>
    <x v="0"/>
    <n v="30.86"/>
    <x v="3"/>
    <s v="Morning"/>
    <s v="Sun"/>
    <s v="Sep"/>
    <n v="7"/>
    <n v="9"/>
  </r>
  <r>
    <x v="209"/>
    <d v="1899-12-30T12:35:43"/>
    <n v="12"/>
    <x v="0"/>
    <n v="35.76"/>
    <x v="0"/>
    <s v="Afternoon"/>
    <s v="Sun"/>
    <s v="Sep"/>
    <n v="7"/>
    <n v="9"/>
  </r>
  <r>
    <x v="209"/>
    <d v="1899-12-30T12:50:58"/>
    <n v="12"/>
    <x v="0"/>
    <n v="25.96"/>
    <x v="5"/>
    <s v="Afternoon"/>
    <s v="Sun"/>
    <s v="Sep"/>
    <n v="7"/>
    <n v="9"/>
  </r>
  <r>
    <x v="209"/>
    <d v="1899-12-30T12:54:15"/>
    <n v="12"/>
    <x v="0"/>
    <n v="35.76"/>
    <x v="0"/>
    <s v="Afternoon"/>
    <s v="Sun"/>
    <s v="Sep"/>
    <n v="7"/>
    <n v="9"/>
  </r>
  <r>
    <x v="209"/>
    <d v="1899-12-30T12:55:22"/>
    <n v="12"/>
    <x v="0"/>
    <n v="35.76"/>
    <x v="0"/>
    <s v="Afternoon"/>
    <s v="Sun"/>
    <s v="Sep"/>
    <n v="7"/>
    <n v="9"/>
  </r>
  <r>
    <x v="209"/>
    <d v="1899-12-30T18:02:27"/>
    <n v="18"/>
    <x v="0"/>
    <n v="35.76"/>
    <x v="7"/>
    <s v="Night"/>
    <s v="Sun"/>
    <s v="Sep"/>
    <n v="7"/>
    <n v="9"/>
  </r>
  <r>
    <x v="209"/>
    <d v="1899-12-30T22:31:03"/>
    <n v="22"/>
    <x v="0"/>
    <n v="35.76"/>
    <x v="0"/>
    <s v="Night"/>
    <s v="Sun"/>
    <s v="Sep"/>
    <n v="7"/>
    <n v="9"/>
  </r>
  <r>
    <x v="210"/>
    <d v="1899-12-30T08:08:48"/>
    <n v="8"/>
    <x v="0"/>
    <n v="25.96"/>
    <x v="5"/>
    <s v="Morning"/>
    <s v="Mon"/>
    <s v="Sep"/>
    <n v="1"/>
    <n v="9"/>
  </r>
  <r>
    <x v="210"/>
    <d v="1899-12-30T08:58:55"/>
    <n v="8"/>
    <x v="0"/>
    <n v="25.96"/>
    <x v="5"/>
    <s v="Morning"/>
    <s v="Mon"/>
    <s v="Sep"/>
    <n v="1"/>
    <n v="9"/>
  </r>
  <r>
    <x v="210"/>
    <d v="1899-12-30T09:00:05"/>
    <n v="9"/>
    <x v="0"/>
    <n v="35.76"/>
    <x v="1"/>
    <s v="Morning"/>
    <s v="Mon"/>
    <s v="Sep"/>
    <n v="1"/>
    <n v="9"/>
  </r>
  <r>
    <x v="210"/>
    <d v="1899-12-30T10:01:09"/>
    <n v="10"/>
    <x v="0"/>
    <n v="30.86"/>
    <x v="3"/>
    <s v="Morning"/>
    <s v="Mon"/>
    <s v="Sep"/>
    <n v="1"/>
    <n v="9"/>
  </r>
  <r>
    <x v="210"/>
    <d v="1899-12-30T10:05:18"/>
    <n v="10"/>
    <x v="0"/>
    <n v="25.96"/>
    <x v="5"/>
    <s v="Morning"/>
    <s v="Mon"/>
    <s v="Sep"/>
    <n v="1"/>
    <n v="9"/>
  </r>
  <r>
    <x v="210"/>
    <d v="1899-12-30T11:32:55"/>
    <n v="11"/>
    <x v="0"/>
    <n v="30.86"/>
    <x v="3"/>
    <s v="Morning"/>
    <s v="Mon"/>
    <s v="Sep"/>
    <n v="1"/>
    <n v="9"/>
  </r>
  <r>
    <x v="210"/>
    <d v="1899-12-30T16:45:44"/>
    <n v="16"/>
    <x v="0"/>
    <n v="30.86"/>
    <x v="3"/>
    <s v="Afternoon"/>
    <s v="Mon"/>
    <s v="Sep"/>
    <n v="1"/>
    <n v="9"/>
  </r>
  <r>
    <x v="210"/>
    <d v="1899-12-30T19:32:18"/>
    <n v="19"/>
    <x v="0"/>
    <n v="35.76"/>
    <x v="0"/>
    <s v="Night"/>
    <s v="Mon"/>
    <s v="Sep"/>
    <n v="1"/>
    <n v="9"/>
  </r>
  <r>
    <x v="210"/>
    <d v="1899-12-30T19:53:14"/>
    <n v="19"/>
    <x v="0"/>
    <n v="30.86"/>
    <x v="3"/>
    <s v="Night"/>
    <s v="Mon"/>
    <s v="Sep"/>
    <n v="1"/>
    <n v="9"/>
  </r>
  <r>
    <x v="210"/>
    <d v="1899-12-30T19:54:18"/>
    <n v="19"/>
    <x v="0"/>
    <n v="25.96"/>
    <x v="5"/>
    <s v="Night"/>
    <s v="Mon"/>
    <s v="Sep"/>
    <n v="1"/>
    <n v="9"/>
  </r>
  <r>
    <x v="210"/>
    <d v="1899-12-30T19:59:19"/>
    <n v="19"/>
    <x v="0"/>
    <n v="35.76"/>
    <x v="0"/>
    <s v="Night"/>
    <s v="Mon"/>
    <s v="Sep"/>
    <n v="1"/>
    <n v="9"/>
  </r>
  <r>
    <x v="210"/>
    <d v="1899-12-30T20:00:42"/>
    <n v="20"/>
    <x v="0"/>
    <n v="30.86"/>
    <x v="3"/>
    <s v="Night"/>
    <s v="Mon"/>
    <s v="Sep"/>
    <n v="1"/>
    <n v="9"/>
  </r>
  <r>
    <x v="210"/>
    <d v="1899-12-30T20:01:42"/>
    <n v="20"/>
    <x v="0"/>
    <n v="30.86"/>
    <x v="3"/>
    <s v="Night"/>
    <s v="Mon"/>
    <s v="Sep"/>
    <n v="1"/>
    <n v="9"/>
  </r>
  <r>
    <x v="210"/>
    <d v="1899-12-30T21:41:08"/>
    <n v="21"/>
    <x v="0"/>
    <n v="30.86"/>
    <x v="3"/>
    <s v="Night"/>
    <s v="Mon"/>
    <s v="Sep"/>
    <n v="1"/>
    <n v="9"/>
  </r>
  <r>
    <x v="211"/>
    <d v="1899-12-30T07:47:08"/>
    <n v="7"/>
    <x v="0"/>
    <n v="35.76"/>
    <x v="0"/>
    <s v="Morning"/>
    <s v="Tue"/>
    <s v="Oct"/>
    <n v="2"/>
    <n v="10"/>
  </r>
  <r>
    <x v="211"/>
    <d v="1899-12-30T09:48:31"/>
    <n v="9"/>
    <x v="0"/>
    <n v="30.86"/>
    <x v="3"/>
    <s v="Morning"/>
    <s v="Tue"/>
    <s v="Oct"/>
    <n v="2"/>
    <n v="10"/>
  </r>
  <r>
    <x v="211"/>
    <d v="1899-12-30T10:02:27"/>
    <n v="10"/>
    <x v="0"/>
    <n v="30.86"/>
    <x v="3"/>
    <s v="Morning"/>
    <s v="Tue"/>
    <s v="Oct"/>
    <n v="2"/>
    <n v="10"/>
  </r>
  <r>
    <x v="211"/>
    <d v="1899-12-30T10:03:47"/>
    <n v="10"/>
    <x v="0"/>
    <n v="30.86"/>
    <x v="3"/>
    <s v="Morning"/>
    <s v="Tue"/>
    <s v="Oct"/>
    <n v="2"/>
    <n v="10"/>
  </r>
  <r>
    <x v="211"/>
    <d v="1899-12-30T11:55:32"/>
    <n v="11"/>
    <x v="0"/>
    <n v="30.86"/>
    <x v="3"/>
    <s v="Morning"/>
    <s v="Tue"/>
    <s v="Oct"/>
    <n v="2"/>
    <n v="10"/>
  </r>
  <r>
    <x v="211"/>
    <d v="1899-12-30T12:12:48"/>
    <n v="12"/>
    <x v="0"/>
    <n v="30.86"/>
    <x v="3"/>
    <s v="Afternoon"/>
    <s v="Tue"/>
    <s v="Oct"/>
    <n v="2"/>
    <n v="10"/>
  </r>
  <r>
    <x v="211"/>
    <d v="1899-12-30T12:14:23"/>
    <n v="12"/>
    <x v="0"/>
    <n v="30.86"/>
    <x v="3"/>
    <s v="Afternoon"/>
    <s v="Tue"/>
    <s v="Oct"/>
    <n v="2"/>
    <n v="10"/>
  </r>
  <r>
    <x v="211"/>
    <d v="1899-12-30T14:17:35"/>
    <n v="14"/>
    <x v="0"/>
    <n v="25.96"/>
    <x v="2"/>
    <s v="Afternoon"/>
    <s v="Tue"/>
    <s v="Oct"/>
    <n v="2"/>
    <n v="10"/>
  </r>
  <r>
    <x v="211"/>
    <d v="1899-12-30T14:18:53"/>
    <n v="14"/>
    <x v="0"/>
    <n v="30.86"/>
    <x v="3"/>
    <s v="Afternoon"/>
    <s v="Tue"/>
    <s v="Oct"/>
    <n v="2"/>
    <n v="10"/>
  </r>
  <r>
    <x v="211"/>
    <d v="1899-12-30T16:08:39"/>
    <n v="16"/>
    <x v="0"/>
    <n v="35.76"/>
    <x v="1"/>
    <s v="Afternoon"/>
    <s v="Tue"/>
    <s v="Oct"/>
    <n v="2"/>
    <n v="10"/>
  </r>
  <r>
    <x v="211"/>
    <d v="1899-12-30T16:41:54"/>
    <n v="16"/>
    <x v="0"/>
    <n v="25.96"/>
    <x v="2"/>
    <s v="Afternoon"/>
    <s v="Tue"/>
    <s v="Oct"/>
    <n v="2"/>
    <n v="10"/>
  </r>
  <r>
    <x v="211"/>
    <d v="1899-12-30T18:08:27"/>
    <n v="18"/>
    <x v="0"/>
    <n v="35.76"/>
    <x v="0"/>
    <s v="Night"/>
    <s v="Tue"/>
    <s v="Oct"/>
    <n v="2"/>
    <n v="10"/>
  </r>
  <r>
    <x v="211"/>
    <d v="1899-12-30T18:23:11"/>
    <n v="18"/>
    <x v="0"/>
    <n v="35.76"/>
    <x v="0"/>
    <s v="Night"/>
    <s v="Tue"/>
    <s v="Oct"/>
    <n v="2"/>
    <n v="10"/>
  </r>
  <r>
    <x v="211"/>
    <d v="1899-12-30T18:24:14"/>
    <n v="18"/>
    <x v="0"/>
    <n v="35.76"/>
    <x v="1"/>
    <s v="Night"/>
    <s v="Tue"/>
    <s v="Oct"/>
    <n v="2"/>
    <n v="10"/>
  </r>
  <r>
    <x v="211"/>
    <d v="1899-12-30T20:03:22"/>
    <n v="20"/>
    <x v="0"/>
    <n v="35.76"/>
    <x v="1"/>
    <s v="Night"/>
    <s v="Tue"/>
    <s v="Oct"/>
    <n v="2"/>
    <n v="10"/>
  </r>
  <r>
    <x v="212"/>
    <d v="1899-12-30T07:57:19"/>
    <n v="7"/>
    <x v="0"/>
    <n v="35.76"/>
    <x v="0"/>
    <s v="Morning"/>
    <s v="Wed"/>
    <s v="Oct"/>
    <n v="3"/>
    <n v="10"/>
  </r>
  <r>
    <x v="212"/>
    <d v="1899-12-30T08:42:45"/>
    <n v="8"/>
    <x v="0"/>
    <n v="25.96"/>
    <x v="5"/>
    <s v="Morning"/>
    <s v="Wed"/>
    <s v="Oct"/>
    <n v="3"/>
    <n v="10"/>
  </r>
  <r>
    <x v="212"/>
    <d v="1899-12-30T09:19:17"/>
    <n v="9"/>
    <x v="0"/>
    <n v="30.86"/>
    <x v="3"/>
    <s v="Morning"/>
    <s v="Wed"/>
    <s v="Oct"/>
    <n v="3"/>
    <n v="10"/>
  </r>
  <r>
    <x v="212"/>
    <d v="1899-12-30T10:22:02"/>
    <n v="10"/>
    <x v="0"/>
    <n v="35.76"/>
    <x v="0"/>
    <s v="Morning"/>
    <s v="Wed"/>
    <s v="Oct"/>
    <n v="3"/>
    <n v="10"/>
  </r>
  <r>
    <x v="212"/>
    <d v="1899-12-30T10:23:55"/>
    <n v="10"/>
    <x v="0"/>
    <n v="30.86"/>
    <x v="3"/>
    <s v="Morning"/>
    <s v="Wed"/>
    <s v="Oct"/>
    <n v="3"/>
    <n v="10"/>
  </r>
  <r>
    <x v="212"/>
    <d v="1899-12-30T11:28:54"/>
    <n v="11"/>
    <x v="0"/>
    <n v="35.76"/>
    <x v="7"/>
    <s v="Morning"/>
    <s v="Wed"/>
    <s v="Oct"/>
    <n v="3"/>
    <n v="10"/>
  </r>
  <r>
    <x v="212"/>
    <d v="1899-12-30T15:13:42"/>
    <n v="15"/>
    <x v="0"/>
    <n v="35.76"/>
    <x v="7"/>
    <s v="Afternoon"/>
    <s v="Wed"/>
    <s v="Oct"/>
    <n v="3"/>
    <n v="10"/>
  </r>
  <r>
    <x v="212"/>
    <d v="1899-12-30T18:31:07"/>
    <n v="18"/>
    <x v="0"/>
    <n v="35.76"/>
    <x v="1"/>
    <s v="Night"/>
    <s v="Wed"/>
    <s v="Oct"/>
    <n v="3"/>
    <n v="10"/>
  </r>
  <r>
    <x v="212"/>
    <d v="1899-12-30T22:18:55"/>
    <n v="22"/>
    <x v="0"/>
    <n v="35.76"/>
    <x v="1"/>
    <s v="Night"/>
    <s v="Wed"/>
    <s v="Oct"/>
    <n v="3"/>
    <n v="10"/>
  </r>
  <r>
    <x v="212"/>
    <d v="1899-12-30T22:19:41"/>
    <n v="22"/>
    <x v="0"/>
    <n v="35.76"/>
    <x v="1"/>
    <s v="Night"/>
    <s v="Wed"/>
    <s v="Oct"/>
    <n v="3"/>
    <n v="10"/>
  </r>
  <r>
    <x v="212"/>
    <d v="1899-12-30T22:20:24"/>
    <n v="22"/>
    <x v="0"/>
    <n v="35.76"/>
    <x v="1"/>
    <s v="Night"/>
    <s v="Wed"/>
    <s v="Oct"/>
    <n v="3"/>
    <n v="10"/>
  </r>
  <r>
    <x v="213"/>
    <d v="1899-12-30T13:47:36"/>
    <n v="13"/>
    <x v="0"/>
    <n v="35.76"/>
    <x v="4"/>
    <s v="Afternoon"/>
    <s v="Thu"/>
    <s v="Oct"/>
    <n v="4"/>
    <n v="10"/>
  </r>
  <r>
    <x v="213"/>
    <d v="1899-12-30T15:12:05"/>
    <n v="15"/>
    <x v="0"/>
    <n v="30.86"/>
    <x v="3"/>
    <s v="Afternoon"/>
    <s v="Thu"/>
    <s v="Oct"/>
    <n v="4"/>
    <n v="10"/>
  </r>
  <r>
    <x v="213"/>
    <d v="1899-12-30T20:12:58"/>
    <n v="20"/>
    <x v="0"/>
    <n v="25.96"/>
    <x v="5"/>
    <s v="Night"/>
    <s v="Thu"/>
    <s v="Oct"/>
    <n v="4"/>
    <n v="10"/>
  </r>
  <r>
    <x v="213"/>
    <d v="1899-12-30T20:14:05"/>
    <n v="20"/>
    <x v="0"/>
    <n v="35.76"/>
    <x v="1"/>
    <s v="Night"/>
    <s v="Thu"/>
    <s v="Oct"/>
    <n v="4"/>
    <n v="10"/>
  </r>
  <r>
    <x v="213"/>
    <d v="1899-12-30T21:21:06"/>
    <n v="21"/>
    <x v="0"/>
    <n v="35.76"/>
    <x v="1"/>
    <s v="Night"/>
    <s v="Thu"/>
    <s v="Oct"/>
    <n v="4"/>
    <n v="10"/>
  </r>
  <r>
    <x v="213"/>
    <d v="1899-12-30T21:21:47"/>
    <n v="21"/>
    <x v="0"/>
    <n v="35.76"/>
    <x v="1"/>
    <s v="Night"/>
    <s v="Thu"/>
    <s v="Oct"/>
    <n v="4"/>
    <n v="10"/>
  </r>
  <r>
    <x v="213"/>
    <d v="1899-12-30T21:29:03"/>
    <n v="21"/>
    <x v="0"/>
    <n v="35.76"/>
    <x v="7"/>
    <s v="Night"/>
    <s v="Thu"/>
    <s v="Oct"/>
    <n v="4"/>
    <n v="10"/>
  </r>
  <r>
    <x v="213"/>
    <d v="1899-12-30T21:31:00"/>
    <n v="21"/>
    <x v="0"/>
    <n v="35.76"/>
    <x v="1"/>
    <s v="Night"/>
    <s v="Thu"/>
    <s v="Oct"/>
    <n v="4"/>
    <n v="10"/>
  </r>
  <r>
    <x v="214"/>
    <d v="1899-12-30T08:44:01"/>
    <n v="8"/>
    <x v="0"/>
    <n v="25.96"/>
    <x v="2"/>
    <s v="Morning"/>
    <s v="Fri"/>
    <s v="Oct"/>
    <n v="5"/>
    <n v="10"/>
  </r>
  <r>
    <x v="214"/>
    <d v="1899-12-30T08:45:39"/>
    <n v="8"/>
    <x v="0"/>
    <n v="25.96"/>
    <x v="2"/>
    <s v="Morning"/>
    <s v="Fri"/>
    <s v="Oct"/>
    <n v="5"/>
    <n v="10"/>
  </r>
  <r>
    <x v="214"/>
    <d v="1899-12-30T09:30:22"/>
    <n v="9"/>
    <x v="0"/>
    <n v="30.86"/>
    <x v="3"/>
    <s v="Morning"/>
    <s v="Fri"/>
    <s v="Oct"/>
    <n v="5"/>
    <n v="10"/>
  </r>
  <r>
    <x v="214"/>
    <d v="1899-12-30T09:31:27"/>
    <n v="9"/>
    <x v="0"/>
    <n v="25.96"/>
    <x v="2"/>
    <s v="Morning"/>
    <s v="Fri"/>
    <s v="Oct"/>
    <n v="5"/>
    <n v="10"/>
  </r>
  <r>
    <x v="214"/>
    <d v="1899-12-30T09:53:59"/>
    <n v="9"/>
    <x v="0"/>
    <n v="25.96"/>
    <x v="5"/>
    <s v="Morning"/>
    <s v="Fri"/>
    <s v="Oct"/>
    <n v="5"/>
    <n v="10"/>
  </r>
  <r>
    <x v="214"/>
    <d v="1899-12-30T09:55:05"/>
    <n v="9"/>
    <x v="0"/>
    <n v="25.96"/>
    <x v="5"/>
    <s v="Morning"/>
    <s v="Fri"/>
    <s v="Oct"/>
    <n v="5"/>
    <n v="10"/>
  </r>
  <r>
    <x v="214"/>
    <d v="1899-12-30T17:35:15"/>
    <n v="17"/>
    <x v="0"/>
    <n v="35.76"/>
    <x v="0"/>
    <s v="Night"/>
    <s v="Fri"/>
    <s v="Oct"/>
    <n v="5"/>
    <n v="10"/>
  </r>
  <r>
    <x v="214"/>
    <d v="1899-12-30T17:42:22"/>
    <n v="17"/>
    <x v="0"/>
    <n v="35.76"/>
    <x v="1"/>
    <s v="Night"/>
    <s v="Fri"/>
    <s v="Oct"/>
    <n v="5"/>
    <n v="10"/>
  </r>
  <r>
    <x v="214"/>
    <d v="1899-12-30T17:44:36"/>
    <n v="17"/>
    <x v="0"/>
    <n v="35.76"/>
    <x v="4"/>
    <s v="Night"/>
    <s v="Fri"/>
    <s v="Oct"/>
    <n v="5"/>
    <n v="10"/>
  </r>
  <r>
    <x v="215"/>
    <d v="1899-12-30T09:00:47"/>
    <n v="9"/>
    <x v="0"/>
    <n v="25.96"/>
    <x v="5"/>
    <s v="Morning"/>
    <s v="Sat"/>
    <s v="Oct"/>
    <n v="6"/>
    <n v="10"/>
  </r>
  <r>
    <x v="215"/>
    <d v="1899-12-30T09:01:43"/>
    <n v="9"/>
    <x v="0"/>
    <n v="25.96"/>
    <x v="5"/>
    <s v="Morning"/>
    <s v="Sat"/>
    <s v="Oct"/>
    <n v="6"/>
    <n v="10"/>
  </r>
  <r>
    <x v="215"/>
    <d v="1899-12-30T09:35:45"/>
    <n v="9"/>
    <x v="0"/>
    <n v="35.76"/>
    <x v="4"/>
    <s v="Morning"/>
    <s v="Sat"/>
    <s v="Oct"/>
    <n v="6"/>
    <n v="10"/>
  </r>
  <r>
    <x v="215"/>
    <d v="1899-12-30T13:12:13"/>
    <n v="13"/>
    <x v="0"/>
    <n v="35.76"/>
    <x v="7"/>
    <s v="Afternoon"/>
    <s v="Sat"/>
    <s v="Oct"/>
    <n v="6"/>
    <n v="10"/>
  </r>
  <r>
    <x v="215"/>
    <d v="1899-12-30T20:08:38"/>
    <n v="20"/>
    <x v="0"/>
    <n v="25.96"/>
    <x v="2"/>
    <s v="Night"/>
    <s v="Sat"/>
    <s v="Oct"/>
    <n v="6"/>
    <n v="10"/>
  </r>
  <r>
    <x v="215"/>
    <d v="1899-12-30T20:09:34"/>
    <n v="20"/>
    <x v="0"/>
    <n v="25.96"/>
    <x v="2"/>
    <s v="Night"/>
    <s v="Sat"/>
    <s v="Oct"/>
    <n v="6"/>
    <n v="10"/>
  </r>
  <r>
    <x v="216"/>
    <d v="1899-12-30T08:22:57"/>
    <n v="8"/>
    <x v="0"/>
    <n v="25.96"/>
    <x v="5"/>
    <s v="Morning"/>
    <s v="Sun"/>
    <s v="Oct"/>
    <n v="7"/>
    <n v="10"/>
  </r>
  <r>
    <x v="216"/>
    <d v="1899-12-30T10:05:44"/>
    <n v="10"/>
    <x v="0"/>
    <n v="35.76"/>
    <x v="7"/>
    <s v="Morning"/>
    <s v="Sun"/>
    <s v="Oct"/>
    <n v="7"/>
    <n v="10"/>
  </r>
  <r>
    <x v="216"/>
    <d v="1899-12-30T10:06:47"/>
    <n v="10"/>
    <x v="0"/>
    <n v="25.96"/>
    <x v="5"/>
    <s v="Morning"/>
    <s v="Sun"/>
    <s v="Oct"/>
    <n v="7"/>
    <n v="10"/>
  </r>
  <r>
    <x v="216"/>
    <d v="1899-12-30T11:55:29"/>
    <n v="11"/>
    <x v="0"/>
    <n v="35.76"/>
    <x v="0"/>
    <s v="Morning"/>
    <s v="Sun"/>
    <s v="Oct"/>
    <n v="7"/>
    <n v="10"/>
  </r>
  <r>
    <x v="216"/>
    <d v="1899-12-30T12:09:04"/>
    <n v="12"/>
    <x v="0"/>
    <n v="35.76"/>
    <x v="0"/>
    <s v="Afternoon"/>
    <s v="Sun"/>
    <s v="Oct"/>
    <n v="7"/>
    <n v="10"/>
  </r>
  <r>
    <x v="216"/>
    <d v="1899-12-30T12:10:17"/>
    <n v="12"/>
    <x v="0"/>
    <n v="35.76"/>
    <x v="7"/>
    <s v="Afternoon"/>
    <s v="Sun"/>
    <s v="Oct"/>
    <n v="7"/>
    <n v="10"/>
  </r>
  <r>
    <x v="216"/>
    <d v="1899-12-30T12:11:43"/>
    <n v="12"/>
    <x v="0"/>
    <n v="30.86"/>
    <x v="3"/>
    <s v="Afternoon"/>
    <s v="Sun"/>
    <s v="Oct"/>
    <n v="7"/>
    <n v="10"/>
  </r>
  <r>
    <x v="216"/>
    <d v="1899-12-30T13:46:04"/>
    <n v="13"/>
    <x v="0"/>
    <n v="25.96"/>
    <x v="2"/>
    <s v="Afternoon"/>
    <s v="Sun"/>
    <s v="Oct"/>
    <n v="7"/>
    <n v="10"/>
  </r>
  <r>
    <x v="216"/>
    <d v="1899-12-30T13:47:02"/>
    <n v="13"/>
    <x v="0"/>
    <n v="35.76"/>
    <x v="7"/>
    <s v="Afternoon"/>
    <s v="Sun"/>
    <s v="Oct"/>
    <n v="7"/>
    <n v="10"/>
  </r>
  <r>
    <x v="216"/>
    <d v="1899-12-30T13:50:00"/>
    <n v="13"/>
    <x v="0"/>
    <n v="30.86"/>
    <x v="3"/>
    <s v="Afternoon"/>
    <s v="Sun"/>
    <s v="Oct"/>
    <n v="7"/>
    <n v="10"/>
  </r>
  <r>
    <x v="216"/>
    <d v="1899-12-30T13:51:04"/>
    <n v="13"/>
    <x v="0"/>
    <n v="35.76"/>
    <x v="0"/>
    <s v="Afternoon"/>
    <s v="Sun"/>
    <s v="Oct"/>
    <n v="7"/>
    <n v="10"/>
  </r>
  <r>
    <x v="216"/>
    <d v="1899-12-30T13:51:56"/>
    <n v="13"/>
    <x v="0"/>
    <n v="35.76"/>
    <x v="7"/>
    <s v="Afternoon"/>
    <s v="Sun"/>
    <s v="Oct"/>
    <n v="7"/>
    <n v="10"/>
  </r>
  <r>
    <x v="216"/>
    <d v="1899-12-30T16:31:34"/>
    <n v="16"/>
    <x v="0"/>
    <n v="35.76"/>
    <x v="7"/>
    <s v="Afternoon"/>
    <s v="Sun"/>
    <s v="Oct"/>
    <n v="7"/>
    <n v="10"/>
  </r>
  <r>
    <x v="216"/>
    <d v="1899-12-30T16:35:46"/>
    <n v="16"/>
    <x v="0"/>
    <n v="21.06"/>
    <x v="6"/>
    <s v="Afternoon"/>
    <s v="Sun"/>
    <s v="Oct"/>
    <n v="7"/>
    <n v="10"/>
  </r>
  <r>
    <x v="216"/>
    <d v="1899-12-30T18:17:45"/>
    <n v="18"/>
    <x v="0"/>
    <n v="30.86"/>
    <x v="3"/>
    <s v="Night"/>
    <s v="Sun"/>
    <s v="Oct"/>
    <n v="7"/>
    <n v="10"/>
  </r>
  <r>
    <x v="216"/>
    <d v="1899-12-30T18:35:16"/>
    <n v="18"/>
    <x v="0"/>
    <n v="35.76"/>
    <x v="1"/>
    <s v="Night"/>
    <s v="Sun"/>
    <s v="Oct"/>
    <n v="7"/>
    <n v="10"/>
  </r>
  <r>
    <x v="216"/>
    <d v="1899-12-30T21:09:13"/>
    <n v="21"/>
    <x v="0"/>
    <n v="35.76"/>
    <x v="1"/>
    <s v="Night"/>
    <s v="Sun"/>
    <s v="Oct"/>
    <n v="7"/>
    <n v="10"/>
  </r>
  <r>
    <x v="216"/>
    <d v="1899-12-30T21:10:00"/>
    <n v="21"/>
    <x v="0"/>
    <n v="35.76"/>
    <x v="1"/>
    <s v="Night"/>
    <s v="Sun"/>
    <s v="Oct"/>
    <n v="7"/>
    <n v="10"/>
  </r>
  <r>
    <x v="216"/>
    <d v="1899-12-30T21:10:45"/>
    <n v="21"/>
    <x v="0"/>
    <n v="35.76"/>
    <x v="1"/>
    <s v="Night"/>
    <s v="Sun"/>
    <s v="Oct"/>
    <n v="7"/>
    <n v="10"/>
  </r>
  <r>
    <x v="216"/>
    <d v="1899-12-30T21:16:49"/>
    <n v="21"/>
    <x v="0"/>
    <n v="35.76"/>
    <x v="0"/>
    <s v="Night"/>
    <s v="Sun"/>
    <s v="Oct"/>
    <n v="7"/>
    <n v="10"/>
  </r>
  <r>
    <x v="217"/>
    <d v="1899-12-30T08:33:36"/>
    <n v="8"/>
    <x v="0"/>
    <n v="35.76"/>
    <x v="0"/>
    <s v="Morning"/>
    <s v="Mon"/>
    <s v="Oct"/>
    <n v="1"/>
    <n v="10"/>
  </r>
  <r>
    <x v="217"/>
    <d v="1899-12-30T08:49:36"/>
    <n v="8"/>
    <x v="0"/>
    <n v="35.76"/>
    <x v="0"/>
    <s v="Morning"/>
    <s v="Mon"/>
    <s v="Oct"/>
    <n v="1"/>
    <n v="10"/>
  </r>
  <r>
    <x v="217"/>
    <d v="1899-12-30T08:50:42"/>
    <n v="8"/>
    <x v="0"/>
    <n v="30.86"/>
    <x v="3"/>
    <s v="Morning"/>
    <s v="Mon"/>
    <s v="Oct"/>
    <n v="1"/>
    <n v="10"/>
  </r>
  <r>
    <x v="217"/>
    <d v="1899-12-30T09:05:28"/>
    <n v="9"/>
    <x v="0"/>
    <n v="35.76"/>
    <x v="4"/>
    <s v="Morning"/>
    <s v="Mon"/>
    <s v="Oct"/>
    <n v="1"/>
    <n v="10"/>
  </r>
  <r>
    <x v="217"/>
    <d v="1899-12-30T09:09:58"/>
    <n v="9"/>
    <x v="0"/>
    <n v="35.76"/>
    <x v="0"/>
    <s v="Morning"/>
    <s v="Mon"/>
    <s v="Oct"/>
    <n v="1"/>
    <n v="10"/>
  </r>
  <r>
    <x v="217"/>
    <d v="1899-12-30T12:17:57"/>
    <n v="12"/>
    <x v="0"/>
    <n v="30.86"/>
    <x v="3"/>
    <s v="Afternoon"/>
    <s v="Mon"/>
    <s v="Oct"/>
    <n v="1"/>
    <n v="10"/>
  </r>
  <r>
    <x v="217"/>
    <d v="1899-12-30T14:31:45"/>
    <n v="14"/>
    <x v="0"/>
    <n v="25.96"/>
    <x v="2"/>
    <s v="Afternoon"/>
    <s v="Mon"/>
    <s v="Oct"/>
    <n v="1"/>
    <n v="10"/>
  </r>
  <r>
    <x v="217"/>
    <d v="1899-12-30T14:32:39"/>
    <n v="14"/>
    <x v="0"/>
    <n v="25.96"/>
    <x v="2"/>
    <s v="Afternoon"/>
    <s v="Mon"/>
    <s v="Oct"/>
    <n v="1"/>
    <n v="10"/>
  </r>
  <r>
    <x v="217"/>
    <d v="1899-12-30T17:48:55"/>
    <n v="17"/>
    <x v="0"/>
    <n v="35.76"/>
    <x v="0"/>
    <s v="Night"/>
    <s v="Mon"/>
    <s v="Oct"/>
    <n v="1"/>
    <n v="10"/>
  </r>
  <r>
    <x v="217"/>
    <d v="1899-12-30T21:14:42"/>
    <n v="21"/>
    <x v="0"/>
    <n v="35.76"/>
    <x v="1"/>
    <s v="Night"/>
    <s v="Mon"/>
    <s v="Oct"/>
    <n v="1"/>
    <n v="10"/>
  </r>
  <r>
    <x v="217"/>
    <d v="1899-12-30T21:15:20"/>
    <n v="21"/>
    <x v="0"/>
    <n v="35.76"/>
    <x v="1"/>
    <s v="Night"/>
    <s v="Mon"/>
    <s v="Oct"/>
    <n v="1"/>
    <n v="10"/>
  </r>
  <r>
    <x v="217"/>
    <d v="1899-12-30T21:40:49"/>
    <n v="21"/>
    <x v="0"/>
    <n v="35.76"/>
    <x v="0"/>
    <s v="Night"/>
    <s v="Mon"/>
    <s v="Oct"/>
    <n v="1"/>
    <n v="10"/>
  </r>
  <r>
    <x v="218"/>
    <d v="1899-12-30T08:11:51"/>
    <n v="8"/>
    <x v="0"/>
    <n v="35.76"/>
    <x v="0"/>
    <s v="Morning"/>
    <s v="Tue"/>
    <s v="Oct"/>
    <n v="2"/>
    <n v="10"/>
  </r>
  <r>
    <x v="218"/>
    <d v="1899-12-30T09:05:14"/>
    <n v="9"/>
    <x v="0"/>
    <n v="30.86"/>
    <x v="3"/>
    <s v="Morning"/>
    <s v="Tue"/>
    <s v="Oct"/>
    <n v="2"/>
    <n v="10"/>
  </r>
  <r>
    <x v="218"/>
    <d v="1899-12-30T10:22:31"/>
    <n v="10"/>
    <x v="0"/>
    <n v="25.96"/>
    <x v="2"/>
    <s v="Morning"/>
    <s v="Tue"/>
    <s v="Oct"/>
    <n v="2"/>
    <n v="10"/>
  </r>
  <r>
    <x v="218"/>
    <d v="1899-12-30T10:27:09"/>
    <n v="10"/>
    <x v="0"/>
    <n v="35.76"/>
    <x v="0"/>
    <s v="Morning"/>
    <s v="Tue"/>
    <s v="Oct"/>
    <n v="2"/>
    <n v="10"/>
  </r>
  <r>
    <x v="218"/>
    <d v="1899-12-30T11:30:10"/>
    <n v="11"/>
    <x v="0"/>
    <n v="35.76"/>
    <x v="0"/>
    <s v="Morning"/>
    <s v="Tue"/>
    <s v="Oct"/>
    <n v="2"/>
    <n v="10"/>
  </r>
  <r>
    <x v="218"/>
    <d v="1899-12-30T12:48:05"/>
    <n v="12"/>
    <x v="0"/>
    <n v="25.96"/>
    <x v="2"/>
    <s v="Afternoon"/>
    <s v="Tue"/>
    <s v="Oct"/>
    <n v="2"/>
    <n v="10"/>
  </r>
  <r>
    <x v="218"/>
    <d v="1899-12-30T12:49:05"/>
    <n v="12"/>
    <x v="0"/>
    <n v="25.96"/>
    <x v="2"/>
    <s v="Afternoon"/>
    <s v="Tue"/>
    <s v="Oct"/>
    <n v="2"/>
    <n v="10"/>
  </r>
  <r>
    <x v="218"/>
    <d v="1899-12-30T13:04:01"/>
    <n v="13"/>
    <x v="0"/>
    <n v="35.76"/>
    <x v="0"/>
    <s v="Afternoon"/>
    <s v="Tue"/>
    <s v="Oct"/>
    <n v="2"/>
    <n v="10"/>
  </r>
  <r>
    <x v="218"/>
    <d v="1899-12-30T13:04:59"/>
    <n v="13"/>
    <x v="0"/>
    <n v="35.76"/>
    <x v="0"/>
    <s v="Afternoon"/>
    <s v="Tue"/>
    <s v="Oct"/>
    <n v="2"/>
    <n v="10"/>
  </r>
  <r>
    <x v="218"/>
    <d v="1899-12-30T14:42:52"/>
    <n v="14"/>
    <x v="0"/>
    <n v="35.76"/>
    <x v="0"/>
    <s v="Afternoon"/>
    <s v="Tue"/>
    <s v="Oct"/>
    <n v="2"/>
    <n v="10"/>
  </r>
  <r>
    <x v="218"/>
    <d v="1899-12-30T15:13:41"/>
    <n v="15"/>
    <x v="0"/>
    <n v="35.76"/>
    <x v="0"/>
    <s v="Afternoon"/>
    <s v="Tue"/>
    <s v="Oct"/>
    <n v="2"/>
    <n v="10"/>
  </r>
  <r>
    <x v="218"/>
    <d v="1899-12-30T15:19:52"/>
    <n v="15"/>
    <x v="0"/>
    <n v="25.96"/>
    <x v="2"/>
    <s v="Afternoon"/>
    <s v="Tue"/>
    <s v="Oct"/>
    <n v="2"/>
    <n v="10"/>
  </r>
  <r>
    <x v="218"/>
    <d v="1899-12-30T15:50:43"/>
    <n v="15"/>
    <x v="0"/>
    <n v="30.86"/>
    <x v="3"/>
    <s v="Afternoon"/>
    <s v="Tue"/>
    <s v="Oct"/>
    <n v="2"/>
    <n v="10"/>
  </r>
  <r>
    <x v="218"/>
    <d v="1899-12-30T20:40:40"/>
    <n v="20"/>
    <x v="0"/>
    <n v="35.76"/>
    <x v="1"/>
    <s v="Night"/>
    <s v="Tue"/>
    <s v="Oct"/>
    <n v="2"/>
    <n v="10"/>
  </r>
  <r>
    <x v="218"/>
    <d v="1899-12-30T20:41:33"/>
    <n v="20"/>
    <x v="0"/>
    <n v="35.76"/>
    <x v="7"/>
    <s v="Night"/>
    <s v="Tue"/>
    <s v="Oct"/>
    <n v="2"/>
    <n v="10"/>
  </r>
  <r>
    <x v="218"/>
    <d v="1899-12-30T20:51:09"/>
    <n v="20"/>
    <x v="0"/>
    <n v="35.76"/>
    <x v="0"/>
    <s v="Night"/>
    <s v="Tue"/>
    <s v="Oct"/>
    <n v="2"/>
    <n v="10"/>
  </r>
  <r>
    <x v="218"/>
    <d v="1899-12-30T21:24:32"/>
    <n v="21"/>
    <x v="0"/>
    <n v="30.86"/>
    <x v="3"/>
    <s v="Night"/>
    <s v="Tue"/>
    <s v="Oct"/>
    <n v="2"/>
    <n v="10"/>
  </r>
  <r>
    <x v="218"/>
    <d v="1899-12-30T21:25:32"/>
    <n v="21"/>
    <x v="0"/>
    <n v="30.86"/>
    <x v="3"/>
    <s v="Night"/>
    <s v="Tue"/>
    <s v="Oct"/>
    <n v="2"/>
    <n v="10"/>
  </r>
  <r>
    <x v="219"/>
    <d v="1899-12-30T07:54:43"/>
    <n v="7"/>
    <x v="0"/>
    <n v="35.76"/>
    <x v="0"/>
    <s v="Morning"/>
    <s v="Wed"/>
    <s v="Oct"/>
    <n v="3"/>
    <n v="10"/>
  </r>
  <r>
    <x v="219"/>
    <d v="1899-12-30T08:25:58"/>
    <n v="8"/>
    <x v="0"/>
    <n v="30.86"/>
    <x v="3"/>
    <s v="Morning"/>
    <s v="Wed"/>
    <s v="Oct"/>
    <n v="3"/>
    <n v="10"/>
  </r>
  <r>
    <x v="219"/>
    <d v="1899-12-30T09:43:21"/>
    <n v="9"/>
    <x v="0"/>
    <n v="30.86"/>
    <x v="3"/>
    <s v="Morning"/>
    <s v="Wed"/>
    <s v="Oct"/>
    <n v="3"/>
    <n v="10"/>
  </r>
  <r>
    <x v="219"/>
    <d v="1899-12-30T09:59:40"/>
    <n v="9"/>
    <x v="0"/>
    <n v="35.76"/>
    <x v="0"/>
    <s v="Morning"/>
    <s v="Wed"/>
    <s v="Oct"/>
    <n v="3"/>
    <n v="10"/>
  </r>
  <r>
    <x v="219"/>
    <d v="1899-12-30T10:37:57"/>
    <n v="10"/>
    <x v="0"/>
    <n v="21.06"/>
    <x v="6"/>
    <s v="Morning"/>
    <s v="Wed"/>
    <s v="Oct"/>
    <n v="3"/>
    <n v="10"/>
  </r>
  <r>
    <x v="219"/>
    <d v="1899-12-30T11:18:02"/>
    <n v="11"/>
    <x v="0"/>
    <n v="25.96"/>
    <x v="2"/>
    <s v="Morning"/>
    <s v="Wed"/>
    <s v="Oct"/>
    <n v="3"/>
    <n v="10"/>
  </r>
  <r>
    <x v="219"/>
    <d v="1899-12-30T13:03:09"/>
    <n v="13"/>
    <x v="0"/>
    <n v="35.76"/>
    <x v="0"/>
    <s v="Afternoon"/>
    <s v="Wed"/>
    <s v="Oct"/>
    <n v="3"/>
    <n v="10"/>
  </r>
  <r>
    <x v="219"/>
    <d v="1899-12-30T13:52:35"/>
    <n v="13"/>
    <x v="0"/>
    <n v="30.86"/>
    <x v="3"/>
    <s v="Afternoon"/>
    <s v="Wed"/>
    <s v="Oct"/>
    <n v="3"/>
    <n v="10"/>
  </r>
  <r>
    <x v="219"/>
    <d v="1899-12-30T17:26:44"/>
    <n v="17"/>
    <x v="0"/>
    <n v="35.76"/>
    <x v="7"/>
    <s v="Night"/>
    <s v="Wed"/>
    <s v="Oct"/>
    <n v="3"/>
    <n v="10"/>
  </r>
  <r>
    <x v="219"/>
    <d v="1899-12-30T17:27:49"/>
    <n v="17"/>
    <x v="0"/>
    <n v="25.96"/>
    <x v="2"/>
    <s v="Night"/>
    <s v="Wed"/>
    <s v="Oct"/>
    <n v="3"/>
    <n v="10"/>
  </r>
  <r>
    <x v="219"/>
    <d v="1899-12-30T17:50:00"/>
    <n v="17"/>
    <x v="0"/>
    <n v="21.06"/>
    <x v="6"/>
    <s v="Night"/>
    <s v="Wed"/>
    <s v="Oct"/>
    <n v="3"/>
    <n v="10"/>
  </r>
  <r>
    <x v="219"/>
    <d v="1899-12-30T20:49:13"/>
    <n v="20"/>
    <x v="0"/>
    <n v="35.76"/>
    <x v="7"/>
    <s v="Night"/>
    <s v="Wed"/>
    <s v="Oct"/>
    <n v="3"/>
    <n v="10"/>
  </r>
  <r>
    <x v="220"/>
    <d v="1899-12-30T08:48:07"/>
    <n v="8"/>
    <x v="0"/>
    <n v="25.96"/>
    <x v="2"/>
    <s v="Morning"/>
    <s v="Thu"/>
    <s v="Oct"/>
    <n v="4"/>
    <n v="10"/>
  </r>
  <r>
    <x v="220"/>
    <d v="1899-12-30T09:23:20"/>
    <n v="9"/>
    <x v="0"/>
    <n v="30.86"/>
    <x v="3"/>
    <s v="Morning"/>
    <s v="Thu"/>
    <s v="Oct"/>
    <n v="4"/>
    <n v="10"/>
  </r>
  <r>
    <x v="220"/>
    <d v="1899-12-30T09:51:44"/>
    <n v="9"/>
    <x v="0"/>
    <n v="35.76"/>
    <x v="1"/>
    <s v="Morning"/>
    <s v="Thu"/>
    <s v="Oct"/>
    <n v="4"/>
    <n v="10"/>
  </r>
  <r>
    <x v="220"/>
    <d v="1899-12-30T10:05:09"/>
    <n v="10"/>
    <x v="0"/>
    <n v="35.76"/>
    <x v="0"/>
    <s v="Morning"/>
    <s v="Thu"/>
    <s v="Oct"/>
    <n v="4"/>
    <n v="10"/>
  </r>
  <r>
    <x v="220"/>
    <d v="1899-12-30T10:42:43"/>
    <n v="10"/>
    <x v="0"/>
    <n v="25.96"/>
    <x v="5"/>
    <s v="Morning"/>
    <s v="Thu"/>
    <s v="Oct"/>
    <n v="4"/>
    <n v="10"/>
  </r>
  <r>
    <x v="220"/>
    <d v="1899-12-30T10:43:30"/>
    <n v="10"/>
    <x v="0"/>
    <n v="25.96"/>
    <x v="5"/>
    <s v="Morning"/>
    <s v="Thu"/>
    <s v="Oct"/>
    <n v="4"/>
    <n v="10"/>
  </r>
  <r>
    <x v="220"/>
    <d v="1899-12-30T10:55:33"/>
    <n v="10"/>
    <x v="0"/>
    <n v="35.76"/>
    <x v="0"/>
    <s v="Morning"/>
    <s v="Thu"/>
    <s v="Oct"/>
    <n v="4"/>
    <n v="10"/>
  </r>
  <r>
    <x v="220"/>
    <d v="1899-12-30T11:04:19"/>
    <n v="11"/>
    <x v="0"/>
    <n v="35.76"/>
    <x v="0"/>
    <s v="Morning"/>
    <s v="Thu"/>
    <s v="Oct"/>
    <n v="4"/>
    <n v="10"/>
  </r>
  <r>
    <x v="220"/>
    <d v="1899-12-30T15:05:43"/>
    <n v="15"/>
    <x v="0"/>
    <n v="35.76"/>
    <x v="7"/>
    <s v="Afternoon"/>
    <s v="Thu"/>
    <s v="Oct"/>
    <n v="4"/>
    <n v="10"/>
  </r>
  <r>
    <x v="220"/>
    <d v="1899-12-30T17:40:44"/>
    <n v="17"/>
    <x v="0"/>
    <n v="35.76"/>
    <x v="0"/>
    <s v="Night"/>
    <s v="Thu"/>
    <s v="Oct"/>
    <n v="4"/>
    <n v="10"/>
  </r>
  <r>
    <x v="220"/>
    <d v="1899-12-30T18:18:33"/>
    <n v="18"/>
    <x v="0"/>
    <n v="25.96"/>
    <x v="2"/>
    <s v="Night"/>
    <s v="Thu"/>
    <s v="Oct"/>
    <n v="4"/>
    <n v="10"/>
  </r>
  <r>
    <x v="220"/>
    <d v="1899-12-30T18:56:31"/>
    <n v="18"/>
    <x v="0"/>
    <n v="30.86"/>
    <x v="3"/>
    <s v="Night"/>
    <s v="Thu"/>
    <s v="Oct"/>
    <n v="4"/>
    <n v="10"/>
  </r>
  <r>
    <x v="220"/>
    <d v="1899-12-30T18:57:35"/>
    <n v="18"/>
    <x v="0"/>
    <n v="35.76"/>
    <x v="0"/>
    <s v="Night"/>
    <s v="Thu"/>
    <s v="Oct"/>
    <n v="4"/>
    <n v="10"/>
  </r>
  <r>
    <x v="220"/>
    <d v="1899-12-30T22:33:17"/>
    <n v="22"/>
    <x v="0"/>
    <n v="35.76"/>
    <x v="1"/>
    <s v="Night"/>
    <s v="Thu"/>
    <s v="Oct"/>
    <n v="4"/>
    <n v="10"/>
  </r>
  <r>
    <x v="220"/>
    <d v="1899-12-30T22:34:00"/>
    <n v="22"/>
    <x v="0"/>
    <n v="35.76"/>
    <x v="1"/>
    <s v="Night"/>
    <s v="Thu"/>
    <s v="Oct"/>
    <n v="4"/>
    <n v="10"/>
  </r>
  <r>
    <x v="221"/>
    <d v="1899-12-30T07:54:52"/>
    <n v="7"/>
    <x v="0"/>
    <n v="30.86"/>
    <x v="3"/>
    <s v="Morning"/>
    <s v="Fri"/>
    <s v="Oct"/>
    <n v="5"/>
    <n v="10"/>
  </r>
  <r>
    <x v="221"/>
    <d v="1899-12-30T08:00:51"/>
    <n v="8"/>
    <x v="0"/>
    <n v="35.76"/>
    <x v="0"/>
    <s v="Morning"/>
    <s v="Fri"/>
    <s v="Oct"/>
    <n v="5"/>
    <n v="10"/>
  </r>
  <r>
    <x v="221"/>
    <d v="1899-12-30T08:12:20"/>
    <n v="8"/>
    <x v="0"/>
    <n v="25.96"/>
    <x v="5"/>
    <s v="Morning"/>
    <s v="Fri"/>
    <s v="Oct"/>
    <n v="5"/>
    <n v="10"/>
  </r>
  <r>
    <x v="221"/>
    <d v="1899-12-30T08:28:19"/>
    <n v="8"/>
    <x v="0"/>
    <n v="35.76"/>
    <x v="0"/>
    <s v="Morning"/>
    <s v="Fri"/>
    <s v="Oct"/>
    <n v="5"/>
    <n v="10"/>
  </r>
  <r>
    <x v="221"/>
    <d v="1899-12-30T08:29:22"/>
    <n v="8"/>
    <x v="0"/>
    <n v="35.76"/>
    <x v="4"/>
    <s v="Morning"/>
    <s v="Fri"/>
    <s v="Oct"/>
    <n v="5"/>
    <n v="10"/>
  </r>
  <r>
    <x v="221"/>
    <d v="1899-12-30T08:55:44"/>
    <n v="8"/>
    <x v="0"/>
    <n v="35.76"/>
    <x v="4"/>
    <s v="Morning"/>
    <s v="Fri"/>
    <s v="Oct"/>
    <n v="5"/>
    <n v="10"/>
  </r>
  <r>
    <x v="221"/>
    <d v="1899-12-30T08:56:59"/>
    <n v="8"/>
    <x v="0"/>
    <n v="30.86"/>
    <x v="3"/>
    <s v="Morning"/>
    <s v="Fri"/>
    <s v="Oct"/>
    <n v="5"/>
    <n v="10"/>
  </r>
  <r>
    <x v="221"/>
    <d v="1899-12-30T08:58:09"/>
    <n v="8"/>
    <x v="0"/>
    <n v="35.76"/>
    <x v="1"/>
    <s v="Morning"/>
    <s v="Fri"/>
    <s v="Oct"/>
    <n v="5"/>
    <n v="10"/>
  </r>
  <r>
    <x v="221"/>
    <d v="1899-12-30T09:31:42"/>
    <n v="9"/>
    <x v="0"/>
    <n v="30.86"/>
    <x v="3"/>
    <s v="Morning"/>
    <s v="Fri"/>
    <s v="Oct"/>
    <n v="5"/>
    <n v="10"/>
  </r>
  <r>
    <x v="221"/>
    <d v="1899-12-30T09:38:47"/>
    <n v="9"/>
    <x v="0"/>
    <n v="25.96"/>
    <x v="5"/>
    <s v="Morning"/>
    <s v="Fri"/>
    <s v="Oct"/>
    <n v="5"/>
    <n v="10"/>
  </r>
  <r>
    <x v="221"/>
    <d v="1899-12-30T10:00:40"/>
    <n v="10"/>
    <x v="0"/>
    <n v="25.96"/>
    <x v="2"/>
    <s v="Morning"/>
    <s v="Fri"/>
    <s v="Oct"/>
    <n v="5"/>
    <n v="10"/>
  </r>
  <r>
    <x v="221"/>
    <d v="1899-12-30T10:01:55"/>
    <n v="10"/>
    <x v="0"/>
    <n v="25.96"/>
    <x v="2"/>
    <s v="Morning"/>
    <s v="Fri"/>
    <s v="Oct"/>
    <n v="5"/>
    <n v="10"/>
  </r>
  <r>
    <x v="221"/>
    <d v="1899-12-30T10:30:36"/>
    <n v="10"/>
    <x v="0"/>
    <n v="30.86"/>
    <x v="3"/>
    <s v="Morning"/>
    <s v="Fri"/>
    <s v="Oct"/>
    <n v="5"/>
    <n v="10"/>
  </r>
  <r>
    <x v="221"/>
    <d v="1899-12-30T13:05:01"/>
    <n v="13"/>
    <x v="0"/>
    <n v="35.76"/>
    <x v="0"/>
    <s v="Afternoon"/>
    <s v="Fri"/>
    <s v="Oct"/>
    <n v="5"/>
    <n v="10"/>
  </r>
  <r>
    <x v="221"/>
    <d v="1899-12-30T13:29:02"/>
    <n v="13"/>
    <x v="0"/>
    <n v="25.96"/>
    <x v="2"/>
    <s v="Afternoon"/>
    <s v="Fri"/>
    <s v="Oct"/>
    <n v="5"/>
    <n v="10"/>
  </r>
  <r>
    <x v="221"/>
    <d v="1899-12-30T13:30:09"/>
    <n v="13"/>
    <x v="0"/>
    <n v="25.96"/>
    <x v="2"/>
    <s v="Afternoon"/>
    <s v="Fri"/>
    <s v="Oct"/>
    <n v="5"/>
    <n v="10"/>
  </r>
  <r>
    <x v="221"/>
    <d v="1899-12-30T14:33:41"/>
    <n v="14"/>
    <x v="0"/>
    <n v="35.76"/>
    <x v="4"/>
    <s v="Afternoon"/>
    <s v="Fri"/>
    <s v="Oct"/>
    <n v="5"/>
    <n v="10"/>
  </r>
  <r>
    <x v="221"/>
    <d v="1899-12-30T14:35:29"/>
    <n v="14"/>
    <x v="0"/>
    <n v="25.96"/>
    <x v="2"/>
    <s v="Afternoon"/>
    <s v="Fri"/>
    <s v="Oct"/>
    <n v="5"/>
    <n v="10"/>
  </r>
  <r>
    <x v="221"/>
    <d v="1899-12-30T14:50:09"/>
    <n v="14"/>
    <x v="0"/>
    <n v="35.76"/>
    <x v="7"/>
    <s v="Afternoon"/>
    <s v="Fri"/>
    <s v="Oct"/>
    <n v="5"/>
    <n v="10"/>
  </r>
  <r>
    <x v="221"/>
    <d v="1899-12-30T17:12:07"/>
    <n v="17"/>
    <x v="0"/>
    <n v="35.76"/>
    <x v="0"/>
    <s v="Night"/>
    <s v="Fri"/>
    <s v="Oct"/>
    <n v="5"/>
    <n v="10"/>
  </r>
  <r>
    <x v="221"/>
    <d v="1899-12-30T17:13:22"/>
    <n v="17"/>
    <x v="0"/>
    <n v="35.76"/>
    <x v="1"/>
    <s v="Night"/>
    <s v="Fri"/>
    <s v="Oct"/>
    <n v="5"/>
    <n v="10"/>
  </r>
  <r>
    <x v="221"/>
    <d v="1899-12-30T17:26:11"/>
    <n v="17"/>
    <x v="0"/>
    <n v="35.76"/>
    <x v="1"/>
    <s v="Night"/>
    <s v="Fri"/>
    <s v="Oct"/>
    <n v="5"/>
    <n v="10"/>
  </r>
  <r>
    <x v="221"/>
    <d v="1899-12-30T21:48:38"/>
    <n v="21"/>
    <x v="0"/>
    <n v="35.76"/>
    <x v="0"/>
    <s v="Night"/>
    <s v="Fri"/>
    <s v="Oct"/>
    <n v="5"/>
    <n v="10"/>
  </r>
  <r>
    <x v="221"/>
    <d v="1899-12-30T21:53:54"/>
    <n v="21"/>
    <x v="0"/>
    <n v="30.86"/>
    <x v="3"/>
    <s v="Night"/>
    <s v="Fri"/>
    <s v="Oct"/>
    <n v="5"/>
    <n v="10"/>
  </r>
  <r>
    <x v="221"/>
    <d v="1899-12-30T22:36:28"/>
    <n v="22"/>
    <x v="0"/>
    <n v="35.76"/>
    <x v="1"/>
    <s v="Night"/>
    <s v="Fri"/>
    <s v="Oct"/>
    <n v="5"/>
    <n v="10"/>
  </r>
  <r>
    <x v="221"/>
    <d v="1899-12-30T22:37:27"/>
    <n v="22"/>
    <x v="0"/>
    <n v="35.76"/>
    <x v="1"/>
    <s v="Night"/>
    <s v="Fri"/>
    <s v="Oct"/>
    <n v="5"/>
    <n v="10"/>
  </r>
  <r>
    <x v="222"/>
    <d v="1899-12-30T08:28:16"/>
    <n v="8"/>
    <x v="0"/>
    <n v="25.96"/>
    <x v="5"/>
    <s v="Morning"/>
    <s v="Sat"/>
    <s v="Oct"/>
    <n v="6"/>
    <n v="10"/>
  </r>
  <r>
    <x v="222"/>
    <d v="1899-12-30T10:31:39"/>
    <n v="10"/>
    <x v="0"/>
    <n v="25.96"/>
    <x v="5"/>
    <s v="Morning"/>
    <s v="Sat"/>
    <s v="Oct"/>
    <n v="6"/>
    <n v="10"/>
  </r>
  <r>
    <x v="222"/>
    <d v="1899-12-30T10:32:56"/>
    <n v="10"/>
    <x v="0"/>
    <n v="25.96"/>
    <x v="5"/>
    <s v="Morning"/>
    <s v="Sat"/>
    <s v="Oct"/>
    <n v="6"/>
    <n v="10"/>
  </r>
  <r>
    <x v="222"/>
    <d v="1899-12-30T11:52:15"/>
    <n v="11"/>
    <x v="0"/>
    <n v="35.76"/>
    <x v="0"/>
    <s v="Morning"/>
    <s v="Sat"/>
    <s v="Oct"/>
    <n v="6"/>
    <n v="10"/>
  </r>
  <r>
    <x v="222"/>
    <d v="1899-12-30T11:53:41"/>
    <n v="11"/>
    <x v="0"/>
    <n v="30.86"/>
    <x v="3"/>
    <s v="Morning"/>
    <s v="Sat"/>
    <s v="Oct"/>
    <n v="6"/>
    <n v="10"/>
  </r>
  <r>
    <x v="222"/>
    <d v="1899-12-30T13:18:47"/>
    <n v="13"/>
    <x v="0"/>
    <n v="35.76"/>
    <x v="7"/>
    <s v="Afternoon"/>
    <s v="Sat"/>
    <s v="Oct"/>
    <n v="6"/>
    <n v="10"/>
  </r>
  <r>
    <x v="222"/>
    <d v="1899-12-30T20:10:54"/>
    <n v="20"/>
    <x v="0"/>
    <n v="35.76"/>
    <x v="0"/>
    <s v="Night"/>
    <s v="Sat"/>
    <s v="Oct"/>
    <n v="6"/>
    <n v="10"/>
  </r>
  <r>
    <x v="223"/>
    <d v="1899-12-30T09:54:55"/>
    <n v="9"/>
    <x v="0"/>
    <n v="25.96"/>
    <x v="5"/>
    <s v="Morning"/>
    <s v="Sun"/>
    <s v="Oct"/>
    <n v="7"/>
    <n v="10"/>
  </r>
  <r>
    <x v="223"/>
    <d v="1899-12-30T12:20:47"/>
    <n v="12"/>
    <x v="0"/>
    <n v="30.86"/>
    <x v="3"/>
    <s v="Afternoon"/>
    <s v="Sun"/>
    <s v="Oct"/>
    <n v="7"/>
    <n v="10"/>
  </r>
  <r>
    <x v="223"/>
    <d v="1899-12-30T13:32:30"/>
    <n v="13"/>
    <x v="0"/>
    <n v="25.96"/>
    <x v="5"/>
    <s v="Afternoon"/>
    <s v="Sun"/>
    <s v="Oct"/>
    <n v="7"/>
    <n v="10"/>
  </r>
  <r>
    <x v="223"/>
    <d v="1899-12-30T13:33:29"/>
    <n v="13"/>
    <x v="0"/>
    <n v="21.06"/>
    <x v="6"/>
    <s v="Afternoon"/>
    <s v="Sun"/>
    <s v="Oct"/>
    <n v="7"/>
    <n v="10"/>
  </r>
  <r>
    <x v="223"/>
    <d v="1899-12-30T13:34:26"/>
    <n v="13"/>
    <x v="0"/>
    <n v="25.96"/>
    <x v="5"/>
    <s v="Afternoon"/>
    <s v="Sun"/>
    <s v="Oct"/>
    <n v="7"/>
    <n v="10"/>
  </r>
  <r>
    <x v="223"/>
    <d v="1899-12-30T17:53:21"/>
    <n v="17"/>
    <x v="0"/>
    <n v="35.76"/>
    <x v="0"/>
    <s v="Night"/>
    <s v="Sun"/>
    <s v="Oct"/>
    <n v="7"/>
    <n v="10"/>
  </r>
  <r>
    <x v="223"/>
    <d v="1899-12-30T17:54:22"/>
    <n v="17"/>
    <x v="0"/>
    <n v="35.76"/>
    <x v="0"/>
    <s v="Night"/>
    <s v="Sun"/>
    <s v="Oct"/>
    <n v="7"/>
    <n v="10"/>
  </r>
  <r>
    <x v="223"/>
    <d v="1899-12-30T18:22:59"/>
    <n v="18"/>
    <x v="0"/>
    <n v="35.76"/>
    <x v="7"/>
    <s v="Night"/>
    <s v="Sun"/>
    <s v="Oct"/>
    <n v="7"/>
    <n v="10"/>
  </r>
  <r>
    <x v="223"/>
    <d v="1899-12-30T20:43:05"/>
    <n v="20"/>
    <x v="0"/>
    <n v="35.76"/>
    <x v="7"/>
    <s v="Night"/>
    <s v="Sun"/>
    <s v="Oct"/>
    <n v="7"/>
    <n v="10"/>
  </r>
  <r>
    <x v="224"/>
    <d v="1899-12-30T08:26:55"/>
    <n v="8"/>
    <x v="0"/>
    <n v="30.86"/>
    <x v="3"/>
    <s v="Morning"/>
    <s v="Mon"/>
    <s v="Oct"/>
    <n v="1"/>
    <n v="10"/>
  </r>
  <r>
    <x v="224"/>
    <d v="1899-12-30T09:49:55"/>
    <n v="9"/>
    <x v="0"/>
    <n v="35.76"/>
    <x v="4"/>
    <s v="Morning"/>
    <s v="Mon"/>
    <s v="Oct"/>
    <n v="1"/>
    <n v="10"/>
  </r>
  <r>
    <x v="224"/>
    <d v="1899-12-30T10:27:51"/>
    <n v="10"/>
    <x v="0"/>
    <n v="25.96"/>
    <x v="5"/>
    <s v="Morning"/>
    <s v="Mon"/>
    <s v="Oct"/>
    <n v="1"/>
    <n v="10"/>
  </r>
  <r>
    <x v="224"/>
    <d v="1899-12-30T10:38:07"/>
    <n v="10"/>
    <x v="0"/>
    <n v="35.76"/>
    <x v="0"/>
    <s v="Morning"/>
    <s v="Mon"/>
    <s v="Oct"/>
    <n v="1"/>
    <n v="10"/>
  </r>
  <r>
    <x v="224"/>
    <d v="1899-12-30T10:39:14"/>
    <n v="10"/>
    <x v="0"/>
    <n v="35.76"/>
    <x v="0"/>
    <s v="Morning"/>
    <s v="Mon"/>
    <s v="Oct"/>
    <n v="1"/>
    <n v="10"/>
  </r>
  <r>
    <x v="224"/>
    <d v="1899-12-30T11:23:51"/>
    <n v="11"/>
    <x v="0"/>
    <n v="35.76"/>
    <x v="7"/>
    <s v="Morning"/>
    <s v="Mon"/>
    <s v="Oct"/>
    <n v="1"/>
    <n v="10"/>
  </r>
  <r>
    <x v="224"/>
    <d v="1899-12-30T11:25:37"/>
    <n v="11"/>
    <x v="0"/>
    <n v="25.96"/>
    <x v="2"/>
    <s v="Morning"/>
    <s v="Mon"/>
    <s v="Oct"/>
    <n v="1"/>
    <n v="10"/>
  </r>
  <r>
    <x v="224"/>
    <d v="1899-12-30T11:26:45"/>
    <n v="11"/>
    <x v="0"/>
    <n v="25.96"/>
    <x v="2"/>
    <s v="Morning"/>
    <s v="Mon"/>
    <s v="Oct"/>
    <n v="1"/>
    <n v="10"/>
  </r>
  <r>
    <x v="224"/>
    <d v="1899-12-30T14:36:07"/>
    <n v="14"/>
    <x v="0"/>
    <n v="35.76"/>
    <x v="0"/>
    <s v="Afternoon"/>
    <s v="Mon"/>
    <s v="Oct"/>
    <n v="1"/>
    <n v="10"/>
  </r>
  <r>
    <x v="224"/>
    <d v="1899-12-30T14:49:51"/>
    <n v="14"/>
    <x v="0"/>
    <n v="35.76"/>
    <x v="0"/>
    <s v="Afternoon"/>
    <s v="Mon"/>
    <s v="Oct"/>
    <n v="1"/>
    <n v="10"/>
  </r>
  <r>
    <x v="224"/>
    <d v="1899-12-30T16:37:47"/>
    <n v="16"/>
    <x v="0"/>
    <n v="25.96"/>
    <x v="2"/>
    <s v="Afternoon"/>
    <s v="Mon"/>
    <s v="Oct"/>
    <n v="1"/>
    <n v="10"/>
  </r>
  <r>
    <x v="224"/>
    <d v="1899-12-30T18:19:19"/>
    <n v="18"/>
    <x v="0"/>
    <n v="35.76"/>
    <x v="0"/>
    <s v="Night"/>
    <s v="Mon"/>
    <s v="Oct"/>
    <n v="1"/>
    <n v="10"/>
  </r>
  <r>
    <x v="224"/>
    <d v="1899-12-30T18:20:21"/>
    <n v="18"/>
    <x v="0"/>
    <n v="35.76"/>
    <x v="7"/>
    <s v="Night"/>
    <s v="Mon"/>
    <s v="Oct"/>
    <n v="1"/>
    <n v="10"/>
  </r>
  <r>
    <x v="224"/>
    <d v="1899-12-30T22:08:54"/>
    <n v="22"/>
    <x v="0"/>
    <n v="35.76"/>
    <x v="0"/>
    <s v="Night"/>
    <s v="Mon"/>
    <s v="Oct"/>
    <n v="1"/>
    <n v="10"/>
  </r>
  <r>
    <x v="224"/>
    <d v="1899-12-30T22:10:24"/>
    <n v="22"/>
    <x v="0"/>
    <n v="35.76"/>
    <x v="0"/>
    <s v="Night"/>
    <s v="Mon"/>
    <s v="Oct"/>
    <n v="1"/>
    <n v="10"/>
  </r>
  <r>
    <x v="224"/>
    <d v="1899-12-30T22:21:54"/>
    <n v="22"/>
    <x v="0"/>
    <n v="35.76"/>
    <x v="0"/>
    <s v="Night"/>
    <s v="Mon"/>
    <s v="Oct"/>
    <n v="1"/>
    <n v="10"/>
  </r>
  <r>
    <x v="225"/>
    <d v="1899-12-30T08:14:29"/>
    <n v="8"/>
    <x v="0"/>
    <n v="25.96"/>
    <x v="5"/>
    <s v="Morning"/>
    <s v="Tue"/>
    <s v="Oct"/>
    <n v="2"/>
    <n v="10"/>
  </r>
  <r>
    <x v="225"/>
    <d v="1899-12-30T08:34:18"/>
    <n v="8"/>
    <x v="0"/>
    <n v="21.06"/>
    <x v="6"/>
    <s v="Morning"/>
    <s v="Tue"/>
    <s v="Oct"/>
    <n v="2"/>
    <n v="10"/>
  </r>
  <r>
    <x v="225"/>
    <d v="1899-12-30T11:13:22"/>
    <n v="11"/>
    <x v="0"/>
    <n v="35.76"/>
    <x v="1"/>
    <s v="Morning"/>
    <s v="Tue"/>
    <s v="Oct"/>
    <n v="2"/>
    <n v="10"/>
  </r>
  <r>
    <x v="225"/>
    <d v="1899-12-30T11:15:21"/>
    <n v="11"/>
    <x v="0"/>
    <n v="35.76"/>
    <x v="0"/>
    <s v="Morning"/>
    <s v="Tue"/>
    <s v="Oct"/>
    <n v="2"/>
    <n v="10"/>
  </r>
  <r>
    <x v="225"/>
    <d v="1899-12-30T11:16:27"/>
    <n v="11"/>
    <x v="0"/>
    <n v="35.76"/>
    <x v="1"/>
    <s v="Morning"/>
    <s v="Tue"/>
    <s v="Oct"/>
    <n v="2"/>
    <n v="10"/>
  </r>
  <r>
    <x v="225"/>
    <d v="1899-12-30T13:00:43"/>
    <n v="13"/>
    <x v="0"/>
    <n v="35.76"/>
    <x v="0"/>
    <s v="Afternoon"/>
    <s v="Tue"/>
    <s v="Oct"/>
    <n v="2"/>
    <n v="10"/>
  </r>
  <r>
    <x v="225"/>
    <d v="1899-12-30T13:15:45"/>
    <n v="13"/>
    <x v="0"/>
    <n v="30.86"/>
    <x v="3"/>
    <s v="Afternoon"/>
    <s v="Tue"/>
    <s v="Oct"/>
    <n v="2"/>
    <n v="10"/>
  </r>
  <r>
    <x v="225"/>
    <d v="1899-12-30T15:32:11"/>
    <n v="15"/>
    <x v="0"/>
    <n v="35.76"/>
    <x v="0"/>
    <s v="Afternoon"/>
    <s v="Tue"/>
    <s v="Oct"/>
    <n v="2"/>
    <n v="10"/>
  </r>
  <r>
    <x v="225"/>
    <d v="1899-12-30T15:54:17"/>
    <n v="15"/>
    <x v="0"/>
    <n v="25.96"/>
    <x v="2"/>
    <s v="Afternoon"/>
    <s v="Tue"/>
    <s v="Oct"/>
    <n v="2"/>
    <n v="10"/>
  </r>
  <r>
    <x v="225"/>
    <d v="1899-12-30T15:55:19"/>
    <n v="15"/>
    <x v="0"/>
    <n v="21.06"/>
    <x v="6"/>
    <s v="Afternoon"/>
    <s v="Tue"/>
    <s v="Oct"/>
    <n v="2"/>
    <n v="10"/>
  </r>
  <r>
    <x v="225"/>
    <d v="1899-12-30T17:04:11"/>
    <n v="17"/>
    <x v="0"/>
    <n v="35.76"/>
    <x v="1"/>
    <s v="Night"/>
    <s v="Tue"/>
    <s v="Oct"/>
    <n v="2"/>
    <n v="10"/>
  </r>
  <r>
    <x v="225"/>
    <d v="1899-12-30T19:22:21"/>
    <n v="19"/>
    <x v="0"/>
    <n v="25.96"/>
    <x v="2"/>
    <s v="Night"/>
    <s v="Tue"/>
    <s v="Oct"/>
    <n v="2"/>
    <n v="10"/>
  </r>
  <r>
    <x v="225"/>
    <d v="1899-12-30T19:23:17"/>
    <n v="19"/>
    <x v="0"/>
    <n v="35.76"/>
    <x v="4"/>
    <s v="Night"/>
    <s v="Tue"/>
    <s v="Oct"/>
    <n v="2"/>
    <n v="10"/>
  </r>
  <r>
    <x v="225"/>
    <d v="1899-12-30T20:11:15"/>
    <n v="20"/>
    <x v="0"/>
    <n v="35.76"/>
    <x v="0"/>
    <s v="Night"/>
    <s v="Tue"/>
    <s v="Oct"/>
    <n v="2"/>
    <n v="10"/>
  </r>
  <r>
    <x v="225"/>
    <d v="1899-12-30T20:12:29"/>
    <n v="20"/>
    <x v="0"/>
    <n v="35.76"/>
    <x v="0"/>
    <s v="Night"/>
    <s v="Tue"/>
    <s v="Oct"/>
    <n v="2"/>
    <n v="10"/>
  </r>
  <r>
    <x v="225"/>
    <d v="1899-12-30T21:18:08"/>
    <n v="21"/>
    <x v="0"/>
    <n v="35.76"/>
    <x v="1"/>
    <s v="Night"/>
    <s v="Tue"/>
    <s v="Oct"/>
    <n v="2"/>
    <n v="10"/>
  </r>
  <r>
    <x v="225"/>
    <d v="1899-12-30T21:35:20"/>
    <n v="21"/>
    <x v="0"/>
    <n v="35.76"/>
    <x v="1"/>
    <s v="Night"/>
    <s v="Tue"/>
    <s v="Oct"/>
    <n v="2"/>
    <n v="10"/>
  </r>
  <r>
    <x v="225"/>
    <d v="1899-12-30T22:15:20"/>
    <n v="22"/>
    <x v="0"/>
    <n v="35.76"/>
    <x v="0"/>
    <s v="Night"/>
    <s v="Tue"/>
    <s v="Oct"/>
    <n v="2"/>
    <n v="10"/>
  </r>
  <r>
    <x v="226"/>
    <d v="1899-12-30T08:21:26"/>
    <n v="8"/>
    <x v="0"/>
    <n v="30.86"/>
    <x v="3"/>
    <s v="Morning"/>
    <s v="Wed"/>
    <s v="Oct"/>
    <n v="3"/>
    <n v="10"/>
  </r>
  <r>
    <x v="226"/>
    <d v="1899-12-30T08:36:24"/>
    <n v="8"/>
    <x v="0"/>
    <n v="35.76"/>
    <x v="1"/>
    <s v="Morning"/>
    <s v="Wed"/>
    <s v="Oct"/>
    <n v="3"/>
    <n v="10"/>
  </r>
  <r>
    <x v="226"/>
    <d v="1899-12-30T09:25:51"/>
    <n v="9"/>
    <x v="0"/>
    <n v="35.76"/>
    <x v="0"/>
    <s v="Morning"/>
    <s v="Wed"/>
    <s v="Oct"/>
    <n v="3"/>
    <n v="10"/>
  </r>
  <r>
    <x v="226"/>
    <d v="1899-12-30T10:15:48"/>
    <n v="10"/>
    <x v="0"/>
    <n v="30.86"/>
    <x v="3"/>
    <s v="Morning"/>
    <s v="Wed"/>
    <s v="Oct"/>
    <n v="3"/>
    <n v="10"/>
  </r>
  <r>
    <x v="226"/>
    <d v="1899-12-30T10:16:54"/>
    <n v="10"/>
    <x v="0"/>
    <n v="30.86"/>
    <x v="3"/>
    <s v="Morning"/>
    <s v="Wed"/>
    <s v="Oct"/>
    <n v="3"/>
    <n v="10"/>
  </r>
  <r>
    <x v="226"/>
    <d v="1899-12-30T10:45:25"/>
    <n v="10"/>
    <x v="0"/>
    <n v="30.86"/>
    <x v="3"/>
    <s v="Morning"/>
    <s v="Wed"/>
    <s v="Oct"/>
    <n v="3"/>
    <n v="10"/>
  </r>
  <r>
    <x v="226"/>
    <d v="1899-12-30T11:49:45"/>
    <n v="11"/>
    <x v="0"/>
    <n v="25.96"/>
    <x v="2"/>
    <s v="Morning"/>
    <s v="Wed"/>
    <s v="Oct"/>
    <n v="3"/>
    <n v="10"/>
  </r>
  <r>
    <x v="226"/>
    <d v="1899-12-30T12:29:44"/>
    <n v="12"/>
    <x v="0"/>
    <n v="30.86"/>
    <x v="3"/>
    <s v="Afternoon"/>
    <s v="Wed"/>
    <s v="Oct"/>
    <n v="3"/>
    <n v="10"/>
  </r>
  <r>
    <x v="226"/>
    <d v="1899-12-30T13:20:10"/>
    <n v="13"/>
    <x v="0"/>
    <n v="25.96"/>
    <x v="2"/>
    <s v="Afternoon"/>
    <s v="Wed"/>
    <s v="Oct"/>
    <n v="3"/>
    <n v="10"/>
  </r>
  <r>
    <x v="226"/>
    <d v="1899-12-30T16:45:30"/>
    <n v="16"/>
    <x v="0"/>
    <n v="35.76"/>
    <x v="0"/>
    <s v="Afternoon"/>
    <s v="Wed"/>
    <s v="Oct"/>
    <n v="3"/>
    <n v="10"/>
  </r>
  <r>
    <x v="226"/>
    <d v="1899-12-30T17:43:21"/>
    <n v="17"/>
    <x v="0"/>
    <n v="30.86"/>
    <x v="3"/>
    <s v="Night"/>
    <s v="Wed"/>
    <s v="Oct"/>
    <n v="3"/>
    <n v="10"/>
  </r>
  <r>
    <x v="226"/>
    <d v="1899-12-30T19:37:42"/>
    <n v="19"/>
    <x v="0"/>
    <n v="30.86"/>
    <x v="3"/>
    <s v="Night"/>
    <s v="Wed"/>
    <s v="Oct"/>
    <n v="3"/>
    <n v="10"/>
  </r>
  <r>
    <x v="226"/>
    <d v="1899-12-30T19:38:37"/>
    <n v="19"/>
    <x v="0"/>
    <n v="30.86"/>
    <x v="3"/>
    <s v="Night"/>
    <s v="Wed"/>
    <s v="Oct"/>
    <n v="3"/>
    <n v="10"/>
  </r>
  <r>
    <x v="226"/>
    <d v="1899-12-30T21:20:29"/>
    <n v="21"/>
    <x v="0"/>
    <n v="35.76"/>
    <x v="1"/>
    <s v="Night"/>
    <s v="Wed"/>
    <s v="Oct"/>
    <n v="3"/>
    <n v="10"/>
  </r>
  <r>
    <x v="227"/>
    <d v="1899-12-30T07:47:01"/>
    <n v="7"/>
    <x v="0"/>
    <n v="35.76"/>
    <x v="0"/>
    <s v="Morning"/>
    <s v="Thu"/>
    <s v="Oct"/>
    <n v="4"/>
    <n v="10"/>
  </r>
  <r>
    <x v="227"/>
    <d v="1899-12-30T07:58:07"/>
    <n v="7"/>
    <x v="0"/>
    <n v="35.76"/>
    <x v="0"/>
    <s v="Morning"/>
    <s v="Thu"/>
    <s v="Oct"/>
    <n v="4"/>
    <n v="10"/>
  </r>
  <r>
    <x v="227"/>
    <d v="1899-12-30T09:24:27"/>
    <n v="9"/>
    <x v="0"/>
    <n v="30.86"/>
    <x v="3"/>
    <s v="Morning"/>
    <s v="Thu"/>
    <s v="Oct"/>
    <n v="4"/>
    <n v="10"/>
  </r>
  <r>
    <x v="227"/>
    <d v="1899-12-30T10:26:38"/>
    <n v="10"/>
    <x v="0"/>
    <n v="35.76"/>
    <x v="0"/>
    <s v="Morning"/>
    <s v="Thu"/>
    <s v="Oct"/>
    <n v="4"/>
    <n v="10"/>
  </r>
  <r>
    <x v="227"/>
    <d v="1899-12-30T10:44:54"/>
    <n v="10"/>
    <x v="0"/>
    <n v="35.76"/>
    <x v="1"/>
    <s v="Morning"/>
    <s v="Thu"/>
    <s v="Oct"/>
    <n v="4"/>
    <n v="10"/>
  </r>
  <r>
    <x v="227"/>
    <d v="1899-12-30T11:59:27"/>
    <n v="11"/>
    <x v="0"/>
    <n v="30.86"/>
    <x v="3"/>
    <s v="Morning"/>
    <s v="Thu"/>
    <s v="Oct"/>
    <n v="4"/>
    <n v="10"/>
  </r>
  <r>
    <x v="227"/>
    <d v="1899-12-30T13:57:25"/>
    <n v="13"/>
    <x v="0"/>
    <n v="35.76"/>
    <x v="0"/>
    <s v="Afternoon"/>
    <s v="Thu"/>
    <s v="Oct"/>
    <n v="4"/>
    <n v="10"/>
  </r>
  <r>
    <x v="227"/>
    <d v="1899-12-30T14:34:43"/>
    <n v="14"/>
    <x v="0"/>
    <n v="25.96"/>
    <x v="2"/>
    <s v="Afternoon"/>
    <s v="Thu"/>
    <s v="Oct"/>
    <n v="4"/>
    <n v="10"/>
  </r>
  <r>
    <x v="227"/>
    <d v="1899-12-30T16:37:13"/>
    <n v="16"/>
    <x v="0"/>
    <n v="35.76"/>
    <x v="1"/>
    <s v="Afternoon"/>
    <s v="Thu"/>
    <s v="Oct"/>
    <n v="4"/>
    <n v="10"/>
  </r>
  <r>
    <x v="227"/>
    <d v="1899-12-30T16:38:18"/>
    <n v="16"/>
    <x v="0"/>
    <n v="35.76"/>
    <x v="1"/>
    <s v="Afternoon"/>
    <s v="Thu"/>
    <s v="Oct"/>
    <n v="4"/>
    <n v="10"/>
  </r>
  <r>
    <x v="227"/>
    <d v="1899-12-30T16:39:10"/>
    <n v="16"/>
    <x v="0"/>
    <n v="35.76"/>
    <x v="0"/>
    <s v="Afternoon"/>
    <s v="Thu"/>
    <s v="Oct"/>
    <n v="4"/>
    <n v="10"/>
  </r>
  <r>
    <x v="227"/>
    <d v="1899-12-30T16:48:36"/>
    <n v="16"/>
    <x v="0"/>
    <n v="35.76"/>
    <x v="1"/>
    <s v="Afternoon"/>
    <s v="Thu"/>
    <s v="Oct"/>
    <n v="4"/>
    <n v="10"/>
  </r>
  <r>
    <x v="227"/>
    <d v="1899-12-30T16:49:33"/>
    <n v="16"/>
    <x v="0"/>
    <n v="35.76"/>
    <x v="1"/>
    <s v="Afternoon"/>
    <s v="Thu"/>
    <s v="Oct"/>
    <n v="4"/>
    <n v="10"/>
  </r>
  <r>
    <x v="227"/>
    <d v="1899-12-30T17:08:28"/>
    <n v="17"/>
    <x v="0"/>
    <n v="35.76"/>
    <x v="7"/>
    <s v="Night"/>
    <s v="Thu"/>
    <s v="Oct"/>
    <n v="4"/>
    <n v="10"/>
  </r>
  <r>
    <x v="227"/>
    <d v="1899-12-30T17:09:30"/>
    <n v="17"/>
    <x v="0"/>
    <n v="35.76"/>
    <x v="1"/>
    <s v="Night"/>
    <s v="Thu"/>
    <s v="Oct"/>
    <n v="4"/>
    <n v="10"/>
  </r>
  <r>
    <x v="227"/>
    <d v="1899-12-30T19:43:12"/>
    <n v="19"/>
    <x v="0"/>
    <n v="35.76"/>
    <x v="0"/>
    <s v="Night"/>
    <s v="Thu"/>
    <s v="Oct"/>
    <n v="4"/>
    <n v="10"/>
  </r>
  <r>
    <x v="227"/>
    <d v="1899-12-30T20:11:36"/>
    <n v="20"/>
    <x v="0"/>
    <n v="30.86"/>
    <x v="3"/>
    <s v="Night"/>
    <s v="Thu"/>
    <s v="Oct"/>
    <n v="4"/>
    <n v="10"/>
  </r>
  <r>
    <x v="227"/>
    <d v="1899-12-30T21:46:13"/>
    <n v="21"/>
    <x v="0"/>
    <n v="35.76"/>
    <x v="0"/>
    <s v="Night"/>
    <s v="Thu"/>
    <s v="Oct"/>
    <n v="4"/>
    <n v="10"/>
  </r>
  <r>
    <x v="227"/>
    <d v="1899-12-30T21:47:20"/>
    <n v="21"/>
    <x v="0"/>
    <n v="35.76"/>
    <x v="0"/>
    <s v="Night"/>
    <s v="Thu"/>
    <s v="Oct"/>
    <n v="4"/>
    <n v="10"/>
  </r>
  <r>
    <x v="227"/>
    <d v="1899-12-30T21:48:32"/>
    <n v="21"/>
    <x v="0"/>
    <n v="35.76"/>
    <x v="0"/>
    <s v="Night"/>
    <s v="Thu"/>
    <s v="Oct"/>
    <n v="4"/>
    <n v="10"/>
  </r>
  <r>
    <x v="227"/>
    <d v="1899-12-30T21:49:55"/>
    <n v="21"/>
    <x v="0"/>
    <n v="35.76"/>
    <x v="1"/>
    <s v="Night"/>
    <s v="Thu"/>
    <s v="Oct"/>
    <n v="4"/>
    <n v="10"/>
  </r>
  <r>
    <x v="228"/>
    <d v="1899-12-30T08:41:59"/>
    <n v="8"/>
    <x v="0"/>
    <n v="35.76"/>
    <x v="4"/>
    <s v="Morning"/>
    <s v="Fri"/>
    <s v="Oct"/>
    <n v="5"/>
    <n v="10"/>
  </r>
  <r>
    <x v="228"/>
    <d v="1899-12-30T08:42:59"/>
    <n v="8"/>
    <x v="0"/>
    <n v="35.76"/>
    <x v="4"/>
    <s v="Morning"/>
    <s v="Fri"/>
    <s v="Oct"/>
    <n v="5"/>
    <n v="10"/>
  </r>
  <r>
    <x v="228"/>
    <d v="1899-12-30T09:32:42"/>
    <n v="9"/>
    <x v="0"/>
    <n v="35.76"/>
    <x v="4"/>
    <s v="Morning"/>
    <s v="Fri"/>
    <s v="Oct"/>
    <n v="5"/>
    <n v="10"/>
  </r>
  <r>
    <x v="228"/>
    <d v="1899-12-30T09:34:08"/>
    <n v="9"/>
    <x v="0"/>
    <n v="35.76"/>
    <x v="4"/>
    <s v="Morning"/>
    <s v="Fri"/>
    <s v="Oct"/>
    <n v="5"/>
    <n v="10"/>
  </r>
  <r>
    <x v="228"/>
    <d v="1899-12-30T09:55:20"/>
    <n v="9"/>
    <x v="0"/>
    <n v="35.76"/>
    <x v="7"/>
    <s v="Morning"/>
    <s v="Fri"/>
    <s v="Oct"/>
    <n v="5"/>
    <n v="10"/>
  </r>
  <r>
    <x v="228"/>
    <d v="1899-12-30T11:54:59"/>
    <n v="11"/>
    <x v="0"/>
    <n v="35.76"/>
    <x v="7"/>
    <s v="Morning"/>
    <s v="Fri"/>
    <s v="Oct"/>
    <n v="5"/>
    <n v="10"/>
  </r>
  <r>
    <x v="228"/>
    <d v="1899-12-30T14:51:04"/>
    <n v="14"/>
    <x v="0"/>
    <n v="35.76"/>
    <x v="0"/>
    <s v="Afternoon"/>
    <s v="Fri"/>
    <s v="Oct"/>
    <n v="5"/>
    <n v="10"/>
  </r>
  <r>
    <x v="228"/>
    <d v="1899-12-30T14:52:15"/>
    <n v="14"/>
    <x v="0"/>
    <n v="35.76"/>
    <x v="7"/>
    <s v="Afternoon"/>
    <s v="Fri"/>
    <s v="Oct"/>
    <n v="5"/>
    <n v="10"/>
  </r>
  <r>
    <x v="228"/>
    <d v="1899-12-30T15:39:20"/>
    <n v="15"/>
    <x v="0"/>
    <n v="25.96"/>
    <x v="2"/>
    <s v="Afternoon"/>
    <s v="Fri"/>
    <s v="Oct"/>
    <n v="5"/>
    <n v="10"/>
  </r>
  <r>
    <x v="228"/>
    <d v="1899-12-30T16:09:58"/>
    <n v="16"/>
    <x v="0"/>
    <n v="35.76"/>
    <x v="0"/>
    <s v="Afternoon"/>
    <s v="Fri"/>
    <s v="Oct"/>
    <n v="5"/>
    <n v="10"/>
  </r>
  <r>
    <x v="228"/>
    <d v="1899-12-30T17:45:39"/>
    <n v="17"/>
    <x v="0"/>
    <n v="35.76"/>
    <x v="1"/>
    <s v="Night"/>
    <s v="Fri"/>
    <s v="Oct"/>
    <n v="5"/>
    <n v="10"/>
  </r>
  <r>
    <x v="228"/>
    <d v="1899-12-30T21:14:40"/>
    <n v="21"/>
    <x v="0"/>
    <n v="35.76"/>
    <x v="4"/>
    <s v="Night"/>
    <s v="Fri"/>
    <s v="Oct"/>
    <n v="5"/>
    <n v="10"/>
  </r>
  <r>
    <x v="228"/>
    <d v="1899-12-30T21:15:23"/>
    <n v="21"/>
    <x v="0"/>
    <n v="35.76"/>
    <x v="4"/>
    <s v="Night"/>
    <s v="Fri"/>
    <s v="Oct"/>
    <n v="5"/>
    <n v="10"/>
  </r>
  <r>
    <x v="228"/>
    <d v="1899-12-30T21:52:23"/>
    <n v="21"/>
    <x v="0"/>
    <n v="30.86"/>
    <x v="3"/>
    <s v="Night"/>
    <s v="Fri"/>
    <s v="Oct"/>
    <n v="5"/>
    <n v="10"/>
  </r>
  <r>
    <x v="228"/>
    <d v="1899-12-30T22:03:27"/>
    <n v="22"/>
    <x v="0"/>
    <n v="35.76"/>
    <x v="0"/>
    <s v="Night"/>
    <s v="Fri"/>
    <s v="Oct"/>
    <n v="5"/>
    <n v="10"/>
  </r>
  <r>
    <x v="229"/>
    <d v="1899-12-30T08:34:14"/>
    <n v="8"/>
    <x v="0"/>
    <n v="30.86"/>
    <x v="3"/>
    <s v="Morning"/>
    <s v="Sat"/>
    <s v="Oct"/>
    <n v="6"/>
    <n v="10"/>
  </r>
  <r>
    <x v="229"/>
    <d v="1899-12-30T13:22:06"/>
    <n v="13"/>
    <x v="0"/>
    <n v="35.76"/>
    <x v="0"/>
    <s v="Afternoon"/>
    <s v="Sat"/>
    <s v="Oct"/>
    <n v="6"/>
    <n v="10"/>
  </r>
  <r>
    <x v="229"/>
    <d v="1899-12-30T14:10:33"/>
    <n v="14"/>
    <x v="0"/>
    <n v="35.76"/>
    <x v="7"/>
    <s v="Afternoon"/>
    <s v="Sat"/>
    <s v="Oct"/>
    <n v="6"/>
    <n v="10"/>
  </r>
  <r>
    <x v="229"/>
    <d v="1899-12-30T15:56:55"/>
    <n v="15"/>
    <x v="0"/>
    <n v="35.76"/>
    <x v="1"/>
    <s v="Afternoon"/>
    <s v="Sat"/>
    <s v="Oct"/>
    <n v="6"/>
    <n v="10"/>
  </r>
  <r>
    <x v="229"/>
    <d v="1899-12-30T15:59:24"/>
    <n v="15"/>
    <x v="0"/>
    <n v="35.76"/>
    <x v="0"/>
    <s v="Afternoon"/>
    <s v="Sat"/>
    <s v="Oct"/>
    <n v="6"/>
    <n v="10"/>
  </r>
  <r>
    <x v="229"/>
    <d v="1899-12-30T16:02:46"/>
    <n v="16"/>
    <x v="0"/>
    <n v="35.76"/>
    <x v="0"/>
    <s v="Afternoon"/>
    <s v="Sat"/>
    <s v="Oct"/>
    <n v="6"/>
    <n v="10"/>
  </r>
  <r>
    <x v="229"/>
    <d v="1899-12-30T16:17:43"/>
    <n v="16"/>
    <x v="0"/>
    <n v="35.76"/>
    <x v="0"/>
    <s v="Afternoon"/>
    <s v="Sat"/>
    <s v="Oct"/>
    <n v="6"/>
    <n v="10"/>
  </r>
  <r>
    <x v="229"/>
    <d v="1899-12-30T21:46:46"/>
    <n v="21"/>
    <x v="0"/>
    <n v="35.76"/>
    <x v="4"/>
    <s v="Night"/>
    <s v="Sat"/>
    <s v="Oct"/>
    <n v="6"/>
    <n v="10"/>
  </r>
  <r>
    <x v="229"/>
    <d v="1899-12-30T22:46:38"/>
    <n v="22"/>
    <x v="0"/>
    <n v="35.76"/>
    <x v="7"/>
    <s v="Night"/>
    <s v="Sat"/>
    <s v="Oct"/>
    <n v="6"/>
    <n v="10"/>
  </r>
  <r>
    <x v="230"/>
    <d v="1899-12-30T08:40:44"/>
    <n v="8"/>
    <x v="0"/>
    <n v="35.76"/>
    <x v="0"/>
    <s v="Morning"/>
    <s v="Sun"/>
    <s v="Oct"/>
    <n v="7"/>
    <n v="10"/>
  </r>
  <r>
    <x v="230"/>
    <d v="1899-12-30T08:41:50"/>
    <n v="8"/>
    <x v="0"/>
    <n v="35.76"/>
    <x v="4"/>
    <s v="Morning"/>
    <s v="Sun"/>
    <s v="Oct"/>
    <n v="7"/>
    <n v="10"/>
  </r>
  <r>
    <x v="230"/>
    <d v="1899-12-30T11:16:52"/>
    <n v="11"/>
    <x v="0"/>
    <n v="35.76"/>
    <x v="0"/>
    <s v="Morning"/>
    <s v="Sun"/>
    <s v="Oct"/>
    <n v="7"/>
    <n v="10"/>
  </r>
  <r>
    <x v="230"/>
    <d v="1899-12-30T14:28:46"/>
    <n v="14"/>
    <x v="0"/>
    <n v="35.76"/>
    <x v="1"/>
    <s v="Afternoon"/>
    <s v="Sun"/>
    <s v="Oct"/>
    <n v="7"/>
    <n v="10"/>
  </r>
  <r>
    <x v="230"/>
    <d v="1899-12-30T14:29:44"/>
    <n v="14"/>
    <x v="0"/>
    <n v="25.96"/>
    <x v="5"/>
    <s v="Afternoon"/>
    <s v="Sun"/>
    <s v="Oct"/>
    <n v="7"/>
    <n v="10"/>
  </r>
  <r>
    <x v="230"/>
    <d v="1899-12-30T15:52:45"/>
    <n v="15"/>
    <x v="0"/>
    <n v="30.86"/>
    <x v="3"/>
    <s v="Afternoon"/>
    <s v="Sun"/>
    <s v="Oct"/>
    <n v="7"/>
    <n v="10"/>
  </r>
  <r>
    <x v="230"/>
    <d v="1899-12-30T16:45:10"/>
    <n v="16"/>
    <x v="0"/>
    <n v="35.76"/>
    <x v="0"/>
    <s v="Afternoon"/>
    <s v="Sun"/>
    <s v="Oct"/>
    <n v="7"/>
    <n v="10"/>
  </r>
  <r>
    <x v="230"/>
    <d v="1899-12-30T16:46:05"/>
    <n v="16"/>
    <x v="0"/>
    <n v="35.76"/>
    <x v="0"/>
    <s v="Afternoon"/>
    <s v="Sun"/>
    <s v="Oct"/>
    <n v="7"/>
    <n v="10"/>
  </r>
  <r>
    <x v="230"/>
    <d v="1899-12-30T17:27:06"/>
    <n v="17"/>
    <x v="0"/>
    <n v="35.76"/>
    <x v="0"/>
    <s v="Night"/>
    <s v="Sun"/>
    <s v="Oct"/>
    <n v="7"/>
    <n v="10"/>
  </r>
  <r>
    <x v="230"/>
    <d v="1899-12-30T18:34:16"/>
    <n v="18"/>
    <x v="0"/>
    <n v="35.76"/>
    <x v="4"/>
    <s v="Night"/>
    <s v="Sun"/>
    <s v="Oct"/>
    <n v="7"/>
    <n v="10"/>
  </r>
  <r>
    <x v="230"/>
    <d v="1899-12-30T18:35:08"/>
    <n v="18"/>
    <x v="0"/>
    <n v="35.76"/>
    <x v="4"/>
    <s v="Night"/>
    <s v="Sun"/>
    <s v="Oct"/>
    <n v="7"/>
    <n v="10"/>
  </r>
  <r>
    <x v="230"/>
    <d v="1899-12-30T21:14:18"/>
    <n v="21"/>
    <x v="0"/>
    <n v="35.76"/>
    <x v="1"/>
    <s v="Night"/>
    <s v="Sun"/>
    <s v="Oct"/>
    <n v="7"/>
    <n v="10"/>
  </r>
  <r>
    <x v="230"/>
    <d v="1899-12-30T21:15:18"/>
    <n v="21"/>
    <x v="0"/>
    <n v="25.96"/>
    <x v="5"/>
    <s v="Night"/>
    <s v="Sun"/>
    <s v="Oct"/>
    <n v="7"/>
    <n v="10"/>
  </r>
  <r>
    <x v="230"/>
    <d v="1899-12-30T21:17:27"/>
    <n v="21"/>
    <x v="0"/>
    <n v="35.76"/>
    <x v="4"/>
    <s v="Night"/>
    <s v="Sun"/>
    <s v="Oct"/>
    <n v="7"/>
    <n v="10"/>
  </r>
  <r>
    <x v="230"/>
    <d v="1899-12-30T21:25:00"/>
    <n v="21"/>
    <x v="0"/>
    <n v="35.76"/>
    <x v="0"/>
    <s v="Night"/>
    <s v="Sun"/>
    <s v="Oct"/>
    <n v="7"/>
    <n v="10"/>
  </r>
  <r>
    <x v="230"/>
    <d v="1899-12-30T22:17:29"/>
    <n v="22"/>
    <x v="0"/>
    <n v="35.76"/>
    <x v="7"/>
    <s v="Night"/>
    <s v="Sun"/>
    <s v="Oct"/>
    <n v="7"/>
    <n v="10"/>
  </r>
  <r>
    <x v="231"/>
    <d v="1899-12-30T07:48:43"/>
    <n v="7"/>
    <x v="0"/>
    <n v="35.76"/>
    <x v="0"/>
    <s v="Morning"/>
    <s v="Mon"/>
    <s v="Oct"/>
    <n v="1"/>
    <n v="10"/>
  </r>
  <r>
    <x v="231"/>
    <d v="1899-12-30T08:19:56"/>
    <n v="8"/>
    <x v="0"/>
    <n v="35.76"/>
    <x v="0"/>
    <s v="Morning"/>
    <s v="Mon"/>
    <s v="Oct"/>
    <n v="1"/>
    <n v="10"/>
  </r>
  <r>
    <x v="231"/>
    <d v="1899-12-30T09:04:54"/>
    <n v="9"/>
    <x v="0"/>
    <n v="30.86"/>
    <x v="3"/>
    <s v="Morning"/>
    <s v="Mon"/>
    <s v="Oct"/>
    <n v="1"/>
    <n v="10"/>
  </r>
  <r>
    <x v="231"/>
    <d v="1899-12-30T09:34:26"/>
    <n v="9"/>
    <x v="0"/>
    <n v="35.76"/>
    <x v="0"/>
    <s v="Morning"/>
    <s v="Mon"/>
    <s v="Oct"/>
    <n v="1"/>
    <n v="10"/>
  </r>
  <r>
    <x v="231"/>
    <d v="1899-12-30T10:25:09"/>
    <n v="10"/>
    <x v="0"/>
    <n v="25.96"/>
    <x v="2"/>
    <s v="Morning"/>
    <s v="Mon"/>
    <s v="Oct"/>
    <n v="1"/>
    <n v="10"/>
  </r>
  <r>
    <x v="231"/>
    <d v="1899-12-30T10:41:45"/>
    <n v="10"/>
    <x v="0"/>
    <n v="25.96"/>
    <x v="5"/>
    <s v="Morning"/>
    <s v="Mon"/>
    <s v="Oct"/>
    <n v="1"/>
    <n v="10"/>
  </r>
  <r>
    <x v="231"/>
    <d v="1899-12-30T10:42:36"/>
    <n v="10"/>
    <x v="0"/>
    <n v="25.96"/>
    <x v="5"/>
    <s v="Morning"/>
    <s v="Mon"/>
    <s v="Oct"/>
    <n v="1"/>
    <n v="10"/>
  </r>
  <r>
    <x v="231"/>
    <d v="1899-12-30T11:27:42"/>
    <n v="11"/>
    <x v="0"/>
    <n v="21.06"/>
    <x v="6"/>
    <s v="Morning"/>
    <s v="Mon"/>
    <s v="Oct"/>
    <n v="1"/>
    <n v="10"/>
  </r>
  <r>
    <x v="231"/>
    <d v="1899-12-30T12:40:24"/>
    <n v="12"/>
    <x v="0"/>
    <n v="35.76"/>
    <x v="7"/>
    <s v="Afternoon"/>
    <s v="Mon"/>
    <s v="Oct"/>
    <n v="1"/>
    <n v="10"/>
  </r>
  <r>
    <x v="231"/>
    <d v="1899-12-30T14:42:56"/>
    <n v="14"/>
    <x v="0"/>
    <n v="35.76"/>
    <x v="0"/>
    <s v="Afternoon"/>
    <s v="Mon"/>
    <s v="Oct"/>
    <n v="1"/>
    <n v="10"/>
  </r>
  <r>
    <x v="231"/>
    <d v="1899-12-30T14:43:58"/>
    <n v="14"/>
    <x v="0"/>
    <n v="35.76"/>
    <x v="0"/>
    <s v="Afternoon"/>
    <s v="Mon"/>
    <s v="Oct"/>
    <n v="1"/>
    <n v="10"/>
  </r>
  <r>
    <x v="231"/>
    <d v="1899-12-30T15:27:02"/>
    <n v="15"/>
    <x v="0"/>
    <n v="30.86"/>
    <x v="3"/>
    <s v="Afternoon"/>
    <s v="Mon"/>
    <s v="Oct"/>
    <n v="1"/>
    <n v="10"/>
  </r>
  <r>
    <x v="231"/>
    <d v="1899-12-30T15:39:05"/>
    <n v="15"/>
    <x v="0"/>
    <n v="25.96"/>
    <x v="5"/>
    <s v="Afternoon"/>
    <s v="Mon"/>
    <s v="Oct"/>
    <n v="1"/>
    <n v="10"/>
  </r>
  <r>
    <x v="231"/>
    <d v="1899-12-30T16:42:57"/>
    <n v="16"/>
    <x v="0"/>
    <n v="35.76"/>
    <x v="4"/>
    <s v="Afternoon"/>
    <s v="Mon"/>
    <s v="Oct"/>
    <n v="1"/>
    <n v="10"/>
  </r>
  <r>
    <x v="231"/>
    <d v="1899-12-30T16:55:23"/>
    <n v="16"/>
    <x v="0"/>
    <n v="35.76"/>
    <x v="0"/>
    <s v="Afternoon"/>
    <s v="Mon"/>
    <s v="Oct"/>
    <n v="1"/>
    <n v="10"/>
  </r>
  <r>
    <x v="231"/>
    <d v="1899-12-30T19:21:13"/>
    <n v="19"/>
    <x v="0"/>
    <n v="35.76"/>
    <x v="1"/>
    <s v="Night"/>
    <s v="Mon"/>
    <s v="Oct"/>
    <n v="1"/>
    <n v="10"/>
  </r>
  <r>
    <x v="231"/>
    <d v="1899-12-30T21:05:36"/>
    <n v="21"/>
    <x v="0"/>
    <n v="35.76"/>
    <x v="0"/>
    <s v="Night"/>
    <s v="Mon"/>
    <s v="Oct"/>
    <n v="1"/>
    <n v="10"/>
  </r>
  <r>
    <x v="231"/>
    <d v="1899-12-30T22:30:44"/>
    <n v="22"/>
    <x v="0"/>
    <n v="35.76"/>
    <x v="4"/>
    <s v="Night"/>
    <s v="Mon"/>
    <s v="Oct"/>
    <n v="1"/>
    <n v="10"/>
  </r>
  <r>
    <x v="231"/>
    <d v="1899-12-30T22:31:34"/>
    <n v="22"/>
    <x v="0"/>
    <n v="35.76"/>
    <x v="1"/>
    <s v="Night"/>
    <s v="Mon"/>
    <s v="Oct"/>
    <n v="1"/>
    <n v="10"/>
  </r>
  <r>
    <x v="232"/>
    <d v="1899-12-30T07:33:00"/>
    <n v="7"/>
    <x v="0"/>
    <n v="35.76"/>
    <x v="0"/>
    <s v="Morning"/>
    <s v="Tue"/>
    <s v="Oct"/>
    <n v="2"/>
    <n v="10"/>
  </r>
  <r>
    <x v="232"/>
    <d v="1899-12-30T07:34:00"/>
    <n v="7"/>
    <x v="0"/>
    <n v="35.76"/>
    <x v="7"/>
    <s v="Morning"/>
    <s v="Tue"/>
    <s v="Oct"/>
    <n v="2"/>
    <n v="10"/>
  </r>
  <r>
    <x v="232"/>
    <d v="1899-12-30T08:25:32"/>
    <n v="8"/>
    <x v="0"/>
    <n v="30.86"/>
    <x v="3"/>
    <s v="Morning"/>
    <s v="Tue"/>
    <s v="Oct"/>
    <n v="2"/>
    <n v="10"/>
  </r>
  <r>
    <x v="232"/>
    <d v="1899-12-30T09:17:50"/>
    <n v="9"/>
    <x v="0"/>
    <n v="25.96"/>
    <x v="5"/>
    <s v="Morning"/>
    <s v="Tue"/>
    <s v="Oct"/>
    <n v="2"/>
    <n v="10"/>
  </r>
  <r>
    <x v="232"/>
    <d v="1899-12-30T10:51:32"/>
    <n v="10"/>
    <x v="0"/>
    <n v="21.06"/>
    <x v="6"/>
    <s v="Morning"/>
    <s v="Tue"/>
    <s v="Oct"/>
    <n v="2"/>
    <n v="10"/>
  </r>
  <r>
    <x v="232"/>
    <d v="1899-12-30T10:52:17"/>
    <n v="10"/>
    <x v="0"/>
    <n v="25.96"/>
    <x v="5"/>
    <s v="Morning"/>
    <s v="Tue"/>
    <s v="Oct"/>
    <n v="2"/>
    <n v="10"/>
  </r>
  <r>
    <x v="232"/>
    <d v="1899-12-30T18:07:03"/>
    <n v="18"/>
    <x v="0"/>
    <n v="25.96"/>
    <x v="2"/>
    <s v="Night"/>
    <s v="Tue"/>
    <s v="Oct"/>
    <n v="2"/>
    <n v="10"/>
  </r>
  <r>
    <x v="232"/>
    <d v="1899-12-30T19:46:39"/>
    <n v="19"/>
    <x v="0"/>
    <n v="35.76"/>
    <x v="1"/>
    <s v="Night"/>
    <s v="Tue"/>
    <s v="Oct"/>
    <n v="2"/>
    <n v="10"/>
  </r>
  <r>
    <x v="232"/>
    <d v="1899-12-30T19:47:50"/>
    <n v="19"/>
    <x v="0"/>
    <n v="35.76"/>
    <x v="0"/>
    <s v="Night"/>
    <s v="Tue"/>
    <s v="Oct"/>
    <n v="2"/>
    <n v="10"/>
  </r>
  <r>
    <x v="233"/>
    <d v="1899-12-30T07:58:07"/>
    <n v="7"/>
    <x v="0"/>
    <n v="35.76"/>
    <x v="0"/>
    <s v="Morning"/>
    <s v="Wed"/>
    <s v="Oct"/>
    <n v="3"/>
    <n v="10"/>
  </r>
  <r>
    <x v="233"/>
    <d v="1899-12-30T08:45:15"/>
    <n v="8"/>
    <x v="0"/>
    <n v="30.86"/>
    <x v="3"/>
    <s v="Morning"/>
    <s v="Wed"/>
    <s v="Oct"/>
    <n v="3"/>
    <n v="10"/>
  </r>
  <r>
    <x v="233"/>
    <d v="1899-12-30T10:24:58"/>
    <n v="10"/>
    <x v="0"/>
    <n v="25.96"/>
    <x v="5"/>
    <s v="Morning"/>
    <s v="Wed"/>
    <s v="Oct"/>
    <n v="3"/>
    <n v="10"/>
  </r>
  <r>
    <x v="233"/>
    <d v="1899-12-30T12:31:05"/>
    <n v="12"/>
    <x v="0"/>
    <n v="30.86"/>
    <x v="3"/>
    <s v="Afternoon"/>
    <s v="Wed"/>
    <s v="Oct"/>
    <n v="3"/>
    <n v="10"/>
  </r>
  <r>
    <x v="233"/>
    <d v="1899-12-30T16:20:02"/>
    <n v="16"/>
    <x v="0"/>
    <n v="30.86"/>
    <x v="3"/>
    <s v="Afternoon"/>
    <s v="Wed"/>
    <s v="Oct"/>
    <n v="3"/>
    <n v="10"/>
  </r>
  <r>
    <x v="233"/>
    <d v="1899-12-30T16:21:09"/>
    <n v="16"/>
    <x v="0"/>
    <n v="30.86"/>
    <x v="3"/>
    <s v="Afternoon"/>
    <s v="Wed"/>
    <s v="Oct"/>
    <n v="3"/>
    <n v="10"/>
  </r>
  <r>
    <x v="233"/>
    <d v="1899-12-30T16:42:30"/>
    <n v="16"/>
    <x v="0"/>
    <n v="35.76"/>
    <x v="7"/>
    <s v="Afternoon"/>
    <s v="Wed"/>
    <s v="Oct"/>
    <n v="3"/>
    <n v="10"/>
  </r>
  <r>
    <x v="233"/>
    <d v="1899-12-30T17:02:46"/>
    <n v="17"/>
    <x v="0"/>
    <n v="21.06"/>
    <x v="6"/>
    <s v="Night"/>
    <s v="Wed"/>
    <s v="Oct"/>
    <n v="3"/>
    <n v="10"/>
  </r>
  <r>
    <x v="233"/>
    <d v="1899-12-30T18:58:59"/>
    <n v="18"/>
    <x v="0"/>
    <n v="35.76"/>
    <x v="4"/>
    <s v="Night"/>
    <s v="Wed"/>
    <s v="Oct"/>
    <n v="3"/>
    <n v="10"/>
  </r>
  <r>
    <x v="233"/>
    <d v="1899-12-30T19:00:43"/>
    <n v="19"/>
    <x v="0"/>
    <n v="35.76"/>
    <x v="7"/>
    <s v="Night"/>
    <s v="Wed"/>
    <s v="Oct"/>
    <n v="3"/>
    <n v="10"/>
  </r>
  <r>
    <x v="233"/>
    <d v="1899-12-30T21:57:21"/>
    <n v="21"/>
    <x v="0"/>
    <n v="30.86"/>
    <x v="3"/>
    <s v="Night"/>
    <s v="Wed"/>
    <s v="Oct"/>
    <n v="3"/>
    <n v="10"/>
  </r>
  <r>
    <x v="233"/>
    <d v="1899-12-30T21:58:24"/>
    <n v="21"/>
    <x v="0"/>
    <n v="35.76"/>
    <x v="1"/>
    <s v="Night"/>
    <s v="Wed"/>
    <s v="Oct"/>
    <n v="3"/>
    <n v="10"/>
  </r>
  <r>
    <x v="233"/>
    <d v="1899-12-30T22:23:38"/>
    <n v="22"/>
    <x v="0"/>
    <n v="35.76"/>
    <x v="0"/>
    <s v="Night"/>
    <s v="Wed"/>
    <s v="Oct"/>
    <n v="3"/>
    <n v="10"/>
  </r>
  <r>
    <x v="234"/>
    <d v="1899-12-30T12:07:47"/>
    <n v="12"/>
    <x v="0"/>
    <n v="25.96"/>
    <x v="2"/>
    <s v="Afternoon"/>
    <s v="Thu"/>
    <s v="Oct"/>
    <n v="4"/>
    <n v="10"/>
  </r>
  <r>
    <x v="234"/>
    <d v="1899-12-30T13:24:00"/>
    <n v="13"/>
    <x v="0"/>
    <n v="35.76"/>
    <x v="7"/>
    <s v="Afternoon"/>
    <s v="Thu"/>
    <s v="Oct"/>
    <n v="4"/>
    <n v="10"/>
  </r>
  <r>
    <x v="234"/>
    <d v="1899-12-30T14:09:47"/>
    <n v="14"/>
    <x v="0"/>
    <n v="35.76"/>
    <x v="7"/>
    <s v="Afternoon"/>
    <s v="Thu"/>
    <s v="Oct"/>
    <n v="4"/>
    <n v="10"/>
  </r>
  <r>
    <x v="234"/>
    <d v="1899-12-30T14:49:02"/>
    <n v="14"/>
    <x v="0"/>
    <n v="35.76"/>
    <x v="1"/>
    <s v="Afternoon"/>
    <s v="Thu"/>
    <s v="Oct"/>
    <n v="4"/>
    <n v="10"/>
  </r>
  <r>
    <x v="234"/>
    <d v="1899-12-30T14:49:49"/>
    <n v="14"/>
    <x v="0"/>
    <n v="35.76"/>
    <x v="0"/>
    <s v="Afternoon"/>
    <s v="Thu"/>
    <s v="Oct"/>
    <n v="4"/>
    <n v="10"/>
  </r>
  <r>
    <x v="234"/>
    <d v="1899-12-30T15:47:33"/>
    <n v="15"/>
    <x v="0"/>
    <n v="35.76"/>
    <x v="0"/>
    <s v="Afternoon"/>
    <s v="Thu"/>
    <s v="Oct"/>
    <n v="4"/>
    <n v="10"/>
  </r>
  <r>
    <x v="234"/>
    <d v="1899-12-30T15:48:30"/>
    <n v="15"/>
    <x v="0"/>
    <n v="35.76"/>
    <x v="0"/>
    <s v="Afternoon"/>
    <s v="Thu"/>
    <s v="Oct"/>
    <n v="4"/>
    <n v="10"/>
  </r>
  <r>
    <x v="234"/>
    <d v="1899-12-30T18:53:47"/>
    <n v="18"/>
    <x v="0"/>
    <n v="25.96"/>
    <x v="2"/>
    <s v="Night"/>
    <s v="Thu"/>
    <s v="Oct"/>
    <n v="4"/>
    <n v="10"/>
  </r>
  <r>
    <x v="234"/>
    <d v="1899-12-30T18:55:08"/>
    <n v="18"/>
    <x v="0"/>
    <n v="25.96"/>
    <x v="2"/>
    <s v="Night"/>
    <s v="Thu"/>
    <s v="Oct"/>
    <n v="4"/>
    <n v="10"/>
  </r>
  <r>
    <x v="234"/>
    <d v="1899-12-30T19:50:19"/>
    <n v="19"/>
    <x v="0"/>
    <n v="35.76"/>
    <x v="0"/>
    <s v="Night"/>
    <s v="Thu"/>
    <s v="Oct"/>
    <n v="4"/>
    <n v="10"/>
  </r>
  <r>
    <x v="234"/>
    <d v="1899-12-30T20:44:11"/>
    <n v="20"/>
    <x v="0"/>
    <n v="25.96"/>
    <x v="2"/>
    <s v="Night"/>
    <s v="Thu"/>
    <s v="Oct"/>
    <n v="4"/>
    <n v="10"/>
  </r>
  <r>
    <x v="234"/>
    <d v="1899-12-30T21:14:45"/>
    <n v="21"/>
    <x v="0"/>
    <n v="35.76"/>
    <x v="1"/>
    <s v="Night"/>
    <s v="Thu"/>
    <s v="Oct"/>
    <n v="4"/>
    <n v="10"/>
  </r>
  <r>
    <x v="234"/>
    <d v="1899-12-30T21:15:29"/>
    <n v="21"/>
    <x v="0"/>
    <n v="35.76"/>
    <x v="1"/>
    <s v="Night"/>
    <s v="Thu"/>
    <s v="Oct"/>
    <n v="4"/>
    <n v="10"/>
  </r>
  <r>
    <x v="234"/>
    <d v="1899-12-30T21:56:20"/>
    <n v="21"/>
    <x v="0"/>
    <n v="35.76"/>
    <x v="1"/>
    <s v="Night"/>
    <s v="Thu"/>
    <s v="Oct"/>
    <n v="4"/>
    <n v="10"/>
  </r>
  <r>
    <x v="234"/>
    <d v="1899-12-30T21:57:10"/>
    <n v="21"/>
    <x v="0"/>
    <n v="35.76"/>
    <x v="7"/>
    <s v="Night"/>
    <s v="Thu"/>
    <s v="Oct"/>
    <n v="4"/>
    <n v="10"/>
  </r>
  <r>
    <x v="235"/>
    <d v="1899-12-30T07:38:11"/>
    <n v="7"/>
    <x v="0"/>
    <n v="35.76"/>
    <x v="7"/>
    <s v="Morning"/>
    <s v="Fri"/>
    <s v="Oct"/>
    <n v="5"/>
    <n v="10"/>
  </r>
  <r>
    <x v="235"/>
    <d v="1899-12-30T07:45:23"/>
    <n v="7"/>
    <x v="0"/>
    <n v="21.06"/>
    <x v="6"/>
    <s v="Morning"/>
    <s v="Fri"/>
    <s v="Oct"/>
    <n v="5"/>
    <n v="10"/>
  </r>
  <r>
    <x v="235"/>
    <d v="1899-12-30T08:10:05"/>
    <n v="8"/>
    <x v="0"/>
    <n v="35.76"/>
    <x v="4"/>
    <s v="Morning"/>
    <s v="Fri"/>
    <s v="Oct"/>
    <n v="5"/>
    <n v="10"/>
  </r>
  <r>
    <x v="235"/>
    <d v="1899-12-30T08:10:55"/>
    <n v="8"/>
    <x v="0"/>
    <n v="35.76"/>
    <x v="0"/>
    <s v="Morning"/>
    <s v="Fri"/>
    <s v="Oct"/>
    <n v="5"/>
    <n v="10"/>
  </r>
  <r>
    <x v="235"/>
    <d v="1899-12-30T08:18:50"/>
    <n v="8"/>
    <x v="0"/>
    <n v="35.76"/>
    <x v="4"/>
    <s v="Morning"/>
    <s v="Fri"/>
    <s v="Oct"/>
    <n v="5"/>
    <n v="10"/>
  </r>
  <r>
    <x v="235"/>
    <d v="1899-12-30T10:03:28"/>
    <n v="10"/>
    <x v="0"/>
    <n v="25.96"/>
    <x v="2"/>
    <s v="Morning"/>
    <s v="Fri"/>
    <s v="Oct"/>
    <n v="5"/>
    <n v="10"/>
  </r>
  <r>
    <x v="235"/>
    <d v="1899-12-30T10:05:21"/>
    <n v="10"/>
    <x v="0"/>
    <n v="25.96"/>
    <x v="2"/>
    <s v="Morning"/>
    <s v="Fri"/>
    <s v="Oct"/>
    <n v="5"/>
    <n v="10"/>
  </r>
  <r>
    <x v="235"/>
    <d v="1899-12-30T10:51:01"/>
    <n v="10"/>
    <x v="0"/>
    <n v="30.86"/>
    <x v="3"/>
    <s v="Morning"/>
    <s v="Fri"/>
    <s v="Oct"/>
    <n v="5"/>
    <n v="10"/>
  </r>
  <r>
    <x v="235"/>
    <d v="1899-12-30T11:49:43"/>
    <n v="11"/>
    <x v="0"/>
    <n v="35.76"/>
    <x v="4"/>
    <s v="Morning"/>
    <s v="Fri"/>
    <s v="Oct"/>
    <n v="5"/>
    <n v="10"/>
  </r>
  <r>
    <x v="235"/>
    <d v="1899-12-30T11:50:30"/>
    <n v="11"/>
    <x v="0"/>
    <n v="35.76"/>
    <x v="4"/>
    <s v="Morning"/>
    <s v="Fri"/>
    <s v="Oct"/>
    <n v="5"/>
    <n v="10"/>
  </r>
  <r>
    <x v="235"/>
    <d v="1899-12-30T12:06:50"/>
    <n v="12"/>
    <x v="0"/>
    <n v="25.96"/>
    <x v="5"/>
    <s v="Afternoon"/>
    <s v="Fri"/>
    <s v="Oct"/>
    <n v="5"/>
    <n v="10"/>
  </r>
  <r>
    <x v="235"/>
    <d v="1899-12-30T12:40:37"/>
    <n v="12"/>
    <x v="0"/>
    <n v="35.76"/>
    <x v="0"/>
    <s v="Afternoon"/>
    <s v="Fri"/>
    <s v="Oct"/>
    <n v="5"/>
    <n v="10"/>
  </r>
  <r>
    <x v="235"/>
    <d v="1899-12-30T14:23:17"/>
    <n v="14"/>
    <x v="0"/>
    <n v="35.76"/>
    <x v="7"/>
    <s v="Afternoon"/>
    <s v="Fri"/>
    <s v="Oct"/>
    <n v="5"/>
    <n v="10"/>
  </r>
  <r>
    <x v="235"/>
    <d v="1899-12-30T22:19:24"/>
    <n v="22"/>
    <x v="0"/>
    <n v="35.76"/>
    <x v="1"/>
    <s v="Night"/>
    <s v="Fri"/>
    <s v="Oct"/>
    <n v="5"/>
    <n v="10"/>
  </r>
  <r>
    <x v="235"/>
    <d v="1899-12-30T22:22:32"/>
    <n v="22"/>
    <x v="0"/>
    <n v="21.06"/>
    <x v="6"/>
    <s v="Night"/>
    <s v="Fri"/>
    <s v="Oct"/>
    <n v="5"/>
    <n v="10"/>
  </r>
  <r>
    <x v="236"/>
    <d v="1899-12-30T07:49:59"/>
    <n v="7"/>
    <x v="0"/>
    <n v="35.76"/>
    <x v="7"/>
    <s v="Morning"/>
    <s v="Sat"/>
    <s v="Oct"/>
    <n v="6"/>
    <n v="10"/>
  </r>
  <r>
    <x v="236"/>
    <d v="1899-12-30T08:41:45"/>
    <n v="8"/>
    <x v="0"/>
    <n v="25.96"/>
    <x v="5"/>
    <s v="Morning"/>
    <s v="Sat"/>
    <s v="Oct"/>
    <n v="6"/>
    <n v="10"/>
  </r>
  <r>
    <x v="236"/>
    <d v="1899-12-30T08:53:00"/>
    <n v="8"/>
    <x v="0"/>
    <n v="35.76"/>
    <x v="7"/>
    <s v="Morning"/>
    <s v="Sat"/>
    <s v="Oct"/>
    <n v="6"/>
    <n v="10"/>
  </r>
  <r>
    <x v="236"/>
    <d v="1899-12-30T10:24:38"/>
    <n v="10"/>
    <x v="0"/>
    <n v="25.96"/>
    <x v="2"/>
    <s v="Morning"/>
    <s v="Sat"/>
    <s v="Oct"/>
    <n v="6"/>
    <n v="10"/>
  </r>
  <r>
    <x v="236"/>
    <d v="1899-12-30T12:18:09"/>
    <n v="12"/>
    <x v="0"/>
    <n v="35.76"/>
    <x v="4"/>
    <s v="Afternoon"/>
    <s v="Sat"/>
    <s v="Oct"/>
    <n v="6"/>
    <n v="10"/>
  </r>
  <r>
    <x v="236"/>
    <d v="1899-12-30T13:03:31"/>
    <n v="13"/>
    <x v="0"/>
    <n v="35.76"/>
    <x v="0"/>
    <s v="Afternoon"/>
    <s v="Sat"/>
    <s v="Oct"/>
    <n v="6"/>
    <n v="10"/>
  </r>
  <r>
    <x v="236"/>
    <d v="1899-12-30T14:34:59"/>
    <n v="14"/>
    <x v="0"/>
    <n v="35.76"/>
    <x v="0"/>
    <s v="Afternoon"/>
    <s v="Sat"/>
    <s v="Oct"/>
    <n v="6"/>
    <n v="10"/>
  </r>
  <r>
    <x v="236"/>
    <d v="1899-12-30T14:36:15"/>
    <n v="14"/>
    <x v="0"/>
    <n v="30.86"/>
    <x v="3"/>
    <s v="Afternoon"/>
    <s v="Sat"/>
    <s v="Oct"/>
    <n v="6"/>
    <n v="10"/>
  </r>
  <r>
    <x v="236"/>
    <d v="1899-12-30T15:05:22"/>
    <n v="15"/>
    <x v="0"/>
    <n v="25.96"/>
    <x v="5"/>
    <s v="Afternoon"/>
    <s v="Sat"/>
    <s v="Oct"/>
    <n v="6"/>
    <n v="10"/>
  </r>
  <r>
    <x v="236"/>
    <d v="1899-12-30T15:06:19"/>
    <n v="15"/>
    <x v="0"/>
    <n v="25.96"/>
    <x v="5"/>
    <s v="Afternoon"/>
    <s v="Sat"/>
    <s v="Oct"/>
    <n v="6"/>
    <n v="10"/>
  </r>
  <r>
    <x v="236"/>
    <d v="1899-12-30T15:38:29"/>
    <n v="15"/>
    <x v="0"/>
    <n v="35.76"/>
    <x v="0"/>
    <s v="Afternoon"/>
    <s v="Sat"/>
    <s v="Oct"/>
    <n v="6"/>
    <n v="10"/>
  </r>
  <r>
    <x v="236"/>
    <d v="1899-12-30T15:39:30"/>
    <n v="15"/>
    <x v="0"/>
    <n v="35.76"/>
    <x v="0"/>
    <s v="Afternoon"/>
    <s v="Sat"/>
    <s v="Oct"/>
    <n v="6"/>
    <n v="10"/>
  </r>
  <r>
    <x v="236"/>
    <d v="1899-12-30T15:52:02"/>
    <n v="15"/>
    <x v="0"/>
    <n v="30.86"/>
    <x v="3"/>
    <s v="Afternoon"/>
    <s v="Sat"/>
    <s v="Oct"/>
    <n v="6"/>
    <n v="10"/>
  </r>
  <r>
    <x v="236"/>
    <d v="1899-12-30T15:53:22"/>
    <n v="15"/>
    <x v="0"/>
    <n v="30.86"/>
    <x v="3"/>
    <s v="Afternoon"/>
    <s v="Sat"/>
    <s v="Oct"/>
    <n v="6"/>
    <n v="10"/>
  </r>
  <r>
    <x v="236"/>
    <d v="1899-12-30T19:19:21"/>
    <n v="19"/>
    <x v="0"/>
    <n v="35.76"/>
    <x v="7"/>
    <s v="Night"/>
    <s v="Sat"/>
    <s v="Oct"/>
    <n v="6"/>
    <n v="10"/>
  </r>
  <r>
    <x v="236"/>
    <d v="1899-12-30T20:34:47"/>
    <n v="20"/>
    <x v="0"/>
    <n v="30.86"/>
    <x v="3"/>
    <s v="Night"/>
    <s v="Sat"/>
    <s v="Oct"/>
    <n v="6"/>
    <n v="10"/>
  </r>
  <r>
    <x v="237"/>
    <d v="1899-12-30T11:01:57"/>
    <n v="11"/>
    <x v="0"/>
    <n v="30.86"/>
    <x v="3"/>
    <s v="Morning"/>
    <s v="Sun"/>
    <s v="Oct"/>
    <n v="7"/>
    <n v="10"/>
  </r>
  <r>
    <x v="237"/>
    <d v="1899-12-30T12:53:26"/>
    <n v="12"/>
    <x v="0"/>
    <n v="35.76"/>
    <x v="0"/>
    <s v="Afternoon"/>
    <s v="Sun"/>
    <s v="Oct"/>
    <n v="7"/>
    <n v="10"/>
  </r>
  <r>
    <x v="237"/>
    <d v="1899-12-30T12:54:28"/>
    <n v="12"/>
    <x v="0"/>
    <n v="30.86"/>
    <x v="3"/>
    <s v="Afternoon"/>
    <s v="Sun"/>
    <s v="Oct"/>
    <n v="7"/>
    <n v="10"/>
  </r>
  <r>
    <x v="237"/>
    <d v="1899-12-30T13:43:47"/>
    <n v="13"/>
    <x v="0"/>
    <n v="35.76"/>
    <x v="7"/>
    <s v="Afternoon"/>
    <s v="Sun"/>
    <s v="Oct"/>
    <n v="7"/>
    <n v="10"/>
  </r>
  <r>
    <x v="237"/>
    <d v="1899-12-30T16:17:06"/>
    <n v="16"/>
    <x v="0"/>
    <n v="35.76"/>
    <x v="0"/>
    <s v="Afternoon"/>
    <s v="Sun"/>
    <s v="Oct"/>
    <n v="7"/>
    <n v="10"/>
  </r>
  <r>
    <x v="238"/>
    <d v="1899-12-30T07:46:28"/>
    <n v="7"/>
    <x v="0"/>
    <n v="35.76"/>
    <x v="7"/>
    <s v="Morning"/>
    <s v="Mon"/>
    <s v="Oct"/>
    <n v="1"/>
    <n v="10"/>
  </r>
  <r>
    <x v="238"/>
    <d v="1899-12-30T08:01:12"/>
    <n v="8"/>
    <x v="0"/>
    <n v="25.96"/>
    <x v="2"/>
    <s v="Morning"/>
    <s v="Mon"/>
    <s v="Oct"/>
    <n v="1"/>
    <n v="10"/>
  </r>
  <r>
    <x v="238"/>
    <d v="1899-12-30T08:35:03"/>
    <n v="8"/>
    <x v="0"/>
    <n v="35.76"/>
    <x v="0"/>
    <s v="Morning"/>
    <s v="Mon"/>
    <s v="Oct"/>
    <n v="1"/>
    <n v="10"/>
  </r>
  <r>
    <x v="238"/>
    <d v="1899-12-30T09:15:43"/>
    <n v="9"/>
    <x v="0"/>
    <n v="30.86"/>
    <x v="3"/>
    <s v="Morning"/>
    <s v="Mon"/>
    <s v="Oct"/>
    <n v="1"/>
    <n v="10"/>
  </r>
  <r>
    <x v="238"/>
    <d v="1899-12-30T11:42:36"/>
    <n v="11"/>
    <x v="0"/>
    <n v="35.76"/>
    <x v="0"/>
    <s v="Morning"/>
    <s v="Mon"/>
    <s v="Oct"/>
    <n v="1"/>
    <n v="10"/>
  </r>
  <r>
    <x v="238"/>
    <d v="1899-12-30T11:43:43"/>
    <n v="11"/>
    <x v="0"/>
    <n v="35.76"/>
    <x v="0"/>
    <s v="Morning"/>
    <s v="Mon"/>
    <s v="Oct"/>
    <n v="1"/>
    <n v="10"/>
  </r>
  <r>
    <x v="238"/>
    <d v="1899-12-30T12:01:36"/>
    <n v="12"/>
    <x v="0"/>
    <n v="35.76"/>
    <x v="1"/>
    <s v="Afternoon"/>
    <s v="Mon"/>
    <s v="Oct"/>
    <n v="1"/>
    <n v="10"/>
  </r>
  <r>
    <x v="238"/>
    <d v="1899-12-30T12:02:35"/>
    <n v="12"/>
    <x v="0"/>
    <n v="30.86"/>
    <x v="3"/>
    <s v="Afternoon"/>
    <s v="Mon"/>
    <s v="Oct"/>
    <n v="1"/>
    <n v="10"/>
  </r>
  <r>
    <x v="238"/>
    <d v="1899-12-30T12:21:30"/>
    <n v="12"/>
    <x v="0"/>
    <n v="35.76"/>
    <x v="7"/>
    <s v="Afternoon"/>
    <s v="Mon"/>
    <s v="Oct"/>
    <n v="1"/>
    <n v="10"/>
  </r>
  <r>
    <x v="238"/>
    <d v="1899-12-30T14:10:55"/>
    <n v="14"/>
    <x v="0"/>
    <n v="30.86"/>
    <x v="3"/>
    <s v="Afternoon"/>
    <s v="Mon"/>
    <s v="Oct"/>
    <n v="1"/>
    <n v="10"/>
  </r>
  <r>
    <x v="238"/>
    <d v="1899-12-30T14:11:56"/>
    <n v="14"/>
    <x v="0"/>
    <n v="30.86"/>
    <x v="3"/>
    <s v="Afternoon"/>
    <s v="Mon"/>
    <s v="Oct"/>
    <n v="1"/>
    <n v="10"/>
  </r>
  <r>
    <x v="238"/>
    <d v="1899-12-30T14:31:00"/>
    <n v="14"/>
    <x v="0"/>
    <n v="30.86"/>
    <x v="3"/>
    <s v="Afternoon"/>
    <s v="Mon"/>
    <s v="Oct"/>
    <n v="1"/>
    <n v="10"/>
  </r>
  <r>
    <x v="238"/>
    <d v="1899-12-30T16:01:21"/>
    <n v="16"/>
    <x v="0"/>
    <n v="35.76"/>
    <x v="0"/>
    <s v="Afternoon"/>
    <s v="Mon"/>
    <s v="Oct"/>
    <n v="1"/>
    <n v="10"/>
  </r>
  <r>
    <x v="238"/>
    <d v="1899-12-30T17:55:18"/>
    <n v="17"/>
    <x v="0"/>
    <n v="35.76"/>
    <x v="4"/>
    <s v="Night"/>
    <s v="Mon"/>
    <s v="Oct"/>
    <n v="1"/>
    <n v="10"/>
  </r>
  <r>
    <x v="238"/>
    <d v="1899-12-30T17:56:02"/>
    <n v="17"/>
    <x v="0"/>
    <n v="35.76"/>
    <x v="4"/>
    <s v="Night"/>
    <s v="Mon"/>
    <s v="Oct"/>
    <n v="1"/>
    <n v="10"/>
  </r>
  <r>
    <x v="238"/>
    <d v="1899-12-30T19:10:25"/>
    <n v="19"/>
    <x v="0"/>
    <n v="35.76"/>
    <x v="7"/>
    <s v="Night"/>
    <s v="Mon"/>
    <s v="Oct"/>
    <n v="1"/>
    <n v="10"/>
  </r>
  <r>
    <x v="238"/>
    <d v="1899-12-30T21:20:04"/>
    <n v="21"/>
    <x v="0"/>
    <n v="30.86"/>
    <x v="3"/>
    <s v="Night"/>
    <s v="Mon"/>
    <s v="Oct"/>
    <n v="1"/>
    <n v="10"/>
  </r>
  <r>
    <x v="238"/>
    <d v="1899-12-30T22:05:51"/>
    <n v="22"/>
    <x v="0"/>
    <n v="30.86"/>
    <x v="3"/>
    <s v="Night"/>
    <s v="Mon"/>
    <s v="Oct"/>
    <n v="1"/>
    <n v="10"/>
  </r>
  <r>
    <x v="239"/>
    <d v="1899-12-30T08:40:52"/>
    <n v="8"/>
    <x v="0"/>
    <n v="35.76"/>
    <x v="0"/>
    <s v="Morning"/>
    <s v="Tue"/>
    <s v="Oct"/>
    <n v="2"/>
    <n v="10"/>
  </r>
  <r>
    <x v="239"/>
    <d v="1899-12-30T08:47:06"/>
    <n v="8"/>
    <x v="0"/>
    <n v="35.76"/>
    <x v="0"/>
    <s v="Morning"/>
    <s v="Tue"/>
    <s v="Oct"/>
    <n v="2"/>
    <n v="10"/>
  </r>
  <r>
    <x v="239"/>
    <d v="1899-12-30T09:31:58"/>
    <n v="9"/>
    <x v="0"/>
    <n v="35.76"/>
    <x v="0"/>
    <s v="Morning"/>
    <s v="Tue"/>
    <s v="Oct"/>
    <n v="2"/>
    <n v="10"/>
  </r>
  <r>
    <x v="239"/>
    <d v="1899-12-30T11:59:47"/>
    <n v="11"/>
    <x v="0"/>
    <n v="30.86"/>
    <x v="3"/>
    <s v="Morning"/>
    <s v="Tue"/>
    <s v="Oct"/>
    <n v="2"/>
    <n v="10"/>
  </r>
  <r>
    <x v="239"/>
    <d v="1899-12-30T12:21:37"/>
    <n v="12"/>
    <x v="0"/>
    <n v="21.06"/>
    <x v="6"/>
    <s v="Afternoon"/>
    <s v="Tue"/>
    <s v="Oct"/>
    <n v="2"/>
    <n v="10"/>
  </r>
  <r>
    <x v="239"/>
    <d v="1899-12-30T14:15:44"/>
    <n v="14"/>
    <x v="0"/>
    <n v="25.96"/>
    <x v="5"/>
    <s v="Afternoon"/>
    <s v="Tue"/>
    <s v="Oct"/>
    <n v="2"/>
    <n v="10"/>
  </r>
  <r>
    <x v="239"/>
    <d v="1899-12-30T14:17:01"/>
    <n v="14"/>
    <x v="0"/>
    <n v="25.96"/>
    <x v="5"/>
    <s v="Afternoon"/>
    <s v="Tue"/>
    <s v="Oct"/>
    <n v="2"/>
    <n v="10"/>
  </r>
  <r>
    <x v="239"/>
    <d v="1899-12-30T14:37:36"/>
    <n v="14"/>
    <x v="0"/>
    <n v="35.76"/>
    <x v="7"/>
    <s v="Afternoon"/>
    <s v="Tue"/>
    <s v="Oct"/>
    <n v="2"/>
    <n v="10"/>
  </r>
  <r>
    <x v="239"/>
    <d v="1899-12-30T16:09:34"/>
    <n v="16"/>
    <x v="0"/>
    <n v="35.76"/>
    <x v="1"/>
    <s v="Afternoon"/>
    <s v="Tue"/>
    <s v="Oct"/>
    <n v="2"/>
    <n v="10"/>
  </r>
  <r>
    <x v="239"/>
    <d v="1899-12-30T16:10:57"/>
    <n v="16"/>
    <x v="0"/>
    <n v="35.76"/>
    <x v="4"/>
    <s v="Afternoon"/>
    <s v="Tue"/>
    <s v="Oct"/>
    <n v="2"/>
    <n v="10"/>
  </r>
  <r>
    <x v="239"/>
    <d v="1899-12-30T16:17:33"/>
    <n v="16"/>
    <x v="0"/>
    <n v="35.76"/>
    <x v="4"/>
    <s v="Afternoon"/>
    <s v="Tue"/>
    <s v="Oct"/>
    <n v="2"/>
    <n v="10"/>
  </r>
  <r>
    <x v="239"/>
    <d v="1899-12-30T18:02:04"/>
    <n v="18"/>
    <x v="0"/>
    <n v="30.86"/>
    <x v="3"/>
    <s v="Night"/>
    <s v="Tue"/>
    <s v="Oct"/>
    <n v="2"/>
    <n v="10"/>
  </r>
  <r>
    <x v="239"/>
    <d v="1899-12-30T18:02:57"/>
    <n v="18"/>
    <x v="0"/>
    <n v="30.86"/>
    <x v="3"/>
    <s v="Night"/>
    <s v="Tue"/>
    <s v="Oct"/>
    <n v="2"/>
    <n v="10"/>
  </r>
  <r>
    <x v="239"/>
    <d v="1899-12-30T19:02:05"/>
    <n v="19"/>
    <x v="0"/>
    <n v="30.86"/>
    <x v="3"/>
    <s v="Night"/>
    <s v="Tue"/>
    <s v="Oct"/>
    <n v="2"/>
    <n v="10"/>
  </r>
  <r>
    <x v="239"/>
    <d v="1899-12-30T19:05:44"/>
    <n v="19"/>
    <x v="0"/>
    <n v="35.76"/>
    <x v="7"/>
    <s v="Night"/>
    <s v="Tue"/>
    <s v="Oct"/>
    <n v="2"/>
    <n v="10"/>
  </r>
  <r>
    <x v="239"/>
    <d v="1899-12-30T19:51:13"/>
    <n v="19"/>
    <x v="0"/>
    <n v="35.76"/>
    <x v="1"/>
    <s v="Night"/>
    <s v="Tue"/>
    <s v="Oct"/>
    <n v="2"/>
    <n v="10"/>
  </r>
  <r>
    <x v="239"/>
    <d v="1899-12-30T19:54:02"/>
    <n v="19"/>
    <x v="0"/>
    <n v="35.76"/>
    <x v="0"/>
    <s v="Night"/>
    <s v="Tue"/>
    <s v="Oct"/>
    <n v="2"/>
    <n v="10"/>
  </r>
  <r>
    <x v="239"/>
    <d v="1899-12-30T20:07:36"/>
    <n v="20"/>
    <x v="0"/>
    <n v="35.76"/>
    <x v="0"/>
    <s v="Night"/>
    <s v="Tue"/>
    <s v="Oct"/>
    <n v="2"/>
    <n v="10"/>
  </r>
  <r>
    <x v="240"/>
    <d v="1899-12-30T07:52:05"/>
    <n v="7"/>
    <x v="0"/>
    <n v="35.76"/>
    <x v="0"/>
    <s v="Morning"/>
    <s v="Wed"/>
    <s v="Oct"/>
    <n v="3"/>
    <n v="10"/>
  </r>
  <r>
    <x v="240"/>
    <d v="1899-12-30T08:46:27"/>
    <n v="8"/>
    <x v="0"/>
    <n v="30.86"/>
    <x v="3"/>
    <s v="Morning"/>
    <s v="Wed"/>
    <s v="Oct"/>
    <n v="3"/>
    <n v="10"/>
  </r>
  <r>
    <x v="240"/>
    <d v="1899-12-30T08:47:29"/>
    <n v="8"/>
    <x v="0"/>
    <n v="30.86"/>
    <x v="3"/>
    <s v="Morning"/>
    <s v="Wed"/>
    <s v="Oct"/>
    <n v="3"/>
    <n v="10"/>
  </r>
  <r>
    <x v="240"/>
    <d v="1899-12-30T09:11:29"/>
    <n v="9"/>
    <x v="0"/>
    <n v="35.76"/>
    <x v="0"/>
    <s v="Morning"/>
    <s v="Wed"/>
    <s v="Oct"/>
    <n v="3"/>
    <n v="10"/>
  </r>
  <r>
    <x v="240"/>
    <d v="1899-12-30T10:31:53"/>
    <n v="10"/>
    <x v="0"/>
    <n v="35.76"/>
    <x v="0"/>
    <s v="Morning"/>
    <s v="Wed"/>
    <s v="Oct"/>
    <n v="3"/>
    <n v="10"/>
  </r>
  <r>
    <x v="240"/>
    <d v="1899-12-30T10:33:08"/>
    <n v="10"/>
    <x v="0"/>
    <n v="35.76"/>
    <x v="0"/>
    <s v="Morning"/>
    <s v="Wed"/>
    <s v="Oct"/>
    <n v="3"/>
    <n v="10"/>
  </r>
  <r>
    <x v="240"/>
    <d v="1899-12-30T12:08:46"/>
    <n v="12"/>
    <x v="0"/>
    <n v="35.76"/>
    <x v="0"/>
    <s v="Afternoon"/>
    <s v="Wed"/>
    <s v="Oct"/>
    <n v="3"/>
    <n v="10"/>
  </r>
  <r>
    <x v="240"/>
    <d v="1899-12-30T12:09:47"/>
    <n v="12"/>
    <x v="0"/>
    <n v="25.96"/>
    <x v="2"/>
    <s v="Afternoon"/>
    <s v="Wed"/>
    <s v="Oct"/>
    <n v="3"/>
    <n v="10"/>
  </r>
  <r>
    <x v="240"/>
    <d v="1899-12-30T12:10:58"/>
    <n v="12"/>
    <x v="0"/>
    <n v="30.86"/>
    <x v="3"/>
    <s v="Afternoon"/>
    <s v="Wed"/>
    <s v="Oct"/>
    <n v="3"/>
    <n v="10"/>
  </r>
  <r>
    <x v="240"/>
    <d v="1899-12-30T12:37:01"/>
    <n v="12"/>
    <x v="0"/>
    <n v="25.96"/>
    <x v="2"/>
    <s v="Afternoon"/>
    <s v="Wed"/>
    <s v="Oct"/>
    <n v="3"/>
    <n v="10"/>
  </r>
  <r>
    <x v="240"/>
    <d v="1899-12-30T15:05:15"/>
    <n v="15"/>
    <x v="0"/>
    <n v="35.76"/>
    <x v="0"/>
    <s v="Afternoon"/>
    <s v="Wed"/>
    <s v="Oct"/>
    <n v="3"/>
    <n v="10"/>
  </r>
  <r>
    <x v="240"/>
    <d v="1899-12-30T15:07:03"/>
    <n v="15"/>
    <x v="0"/>
    <n v="35.76"/>
    <x v="0"/>
    <s v="Afternoon"/>
    <s v="Wed"/>
    <s v="Oct"/>
    <n v="3"/>
    <n v="10"/>
  </r>
  <r>
    <x v="240"/>
    <d v="1899-12-30T16:04:48"/>
    <n v="16"/>
    <x v="0"/>
    <n v="30.86"/>
    <x v="3"/>
    <s v="Afternoon"/>
    <s v="Wed"/>
    <s v="Oct"/>
    <n v="3"/>
    <n v="10"/>
  </r>
  <r>
    <x v="240"/>
    <d v="1899-12-30T18:08:12"/>
    <n v="18"/>
    <x v="0"/>
    <n v="35.76"/>
    <x v="1"/>
    <s v="Night"/>
    <s v="Wed"/>
    <s v="Oct"/>
    <n v="3"/>
    <n v="10"/>
  </r>
  <r>
    <x v="240"/>
    <d v="1899-12-30T19:18:31"/>
    <n v="19"/>
    <x v="0"/>
    <n v="30.86"/>
    <x v="3"/>
    <s v="Night"/>
    <s v="Wed"/>
    <s v="Oct"/>
    <n v="3"/>
    <n v="10"/>
  </r>
  <r>
    <x v="240"/>
    <d v="1899-12-30T19:43:21"/>
    <n v="19"/>
    <x v="0"/>
    <n v="30.86"/>
    <x v="3"/>
    <s v="Night"/>
    <s v="Wed"/>
    <s v="Oct"/>
    <n v="3"/>
    <n v="10"/>
  </r>
  <r>
    <x v="241"/>
    <d v="1899-12-30T07:54:17"/>
    <n v="7"/>
    <x v="0"/>
    <n v="35.76"/>
    <x v="0"/>
    <s v="Morning"/>
    <s v="Thu"/>
    <s v="Oct"/>
    <n v="4"/>
    <n v="10"/>
  </r>
  <r>
    <x v="241"/>
    <d v="1899-12-30T08:38:54"/>
    <n v="8"/>
    <x v="0"/>
    <n v="35.76"/>
    <x v="0"/>
    <s v="Morning"/>
    <s v="Thu"/>
    <s v="Oct"/>
    <n v="4"/>
    <n v="10"/>
  </r>
  <r>
    <x v="241"/>
    <d v="1899-12-30T09:18:19"/>
    <n v="9"/>
    <x v="0"/>
    <n v="30.86"/>
    <x v="3"/>
    <s v="Morning"/>
    <s v="Thu"/>
    <s v="Oct"/>
    <n v="4"/>
    <n v="10"/>
  </r>
  <r>
    <x v="241"/>
    <d v="1899-12-30T15:59:27"/>
    <n v="15"/>
    <x v="0"/>
    <n v="35.76"/>
    <x v="0"/>
    <s v="Afternoon"/>
    <s v="Thu"/>
    <s v="Oct"/>
    <n v="4"/>
    <n v="10"/>
  </r>
  <r>
    <x v="241"/>
    <d v="1899-12-30T16:00:31"/>
    <n v="16"/>
    <x v="0"/>
    <n v="30.86"/>
    <x v="3"/>
    <s v="Afternoon"/>
    <s v="Thu"/>
    <s v="Oct"/>
    <n v="4"/>
    <n v="10"/>
  </r>
  <r>
    <x v="242"/>
    <d v="1899-12-30T08:24:03"/>
    <n v="8"/>
    <x v="0"/>
    <n v="35.76"/>
    <x v="4"/>
    <s v="Morning"/>
    <s v="Fri"/>
    <s v="Nov"/>
    <n v="5"/>
    <n v="11"/>
  </r>
  <r>
    <x v="242"/>
    <d v="1899-12-30T08:30:58"/>
    <n v="8"/>
    <x v="0"/>
    <n v="25.96"/>
    <x v="2"/>
    <s v="Morning"/>
    <s v="Fri"/>
    <s v="Nov"/>
    <n v="5"/>
    <n v="11"/>
  </r>
  <r>
    <x v="242"/>
    <d v="1899-12-30T10:54:50"/>
    <n v="10"/>
    <x v="0"/>
    <n v="35.76"/>
    <x v="0"/>
    <s v="Morning"/>
    <s v="Fri"/>
    <s v="Nov"/>
    <n v="5"/>
    <n v="11"/>
  </r>
  <r>
    <x v="242"/>
    <d v="1899-12-30T12:41:27"/>
    <n v="12"/>
    <x v="0"/>
    <n v="35.76"/>
    <x v="4"/>
    <s v="Afternoon"/>
    <s v="Fri"/>
    <s v="Nov"/>
    <n v="5"/>
    <n v="11"/>
  </r>
  <r>
    <x v="242"/>
    <d v="1899-12-30T12:42:18"/>
    <n v="12"/>
    <x v="0"/>
    <n v="35.76"/>
    <x v="4"/>
    <s v="Afternoon"/>
    <s v="Fri"/>
    <s v="Nov"/>
    <n v="5"/>
    <n v="11"/>
  </r>
  <r>
    <x v="242"/>
    <d v="1899-12-30T15:55:42"/>
    <n v="15"/>
    <x v="0"/>
    <n v="25.96"/>
    <x v="5"/>
    <s v="Afternoon"/>
    <s v="Fri"/>
    <s v="Nov"/>
    <n v="5"/>
    <n v="11"/>
  </r>
  <r>
    <x v="242"/>
    <d v="1899-12-30T22:41:56"/>
    <n v="22"/>
    <x v="0"/>
    <n v="30.86"/>
    <x v="3"/>
    <s v="Night"/>
    <s v="Fri"/>
    <s v="Nov"/>
    <n v="5"/>
    <n v="11"/>
  </r>
  <r>
    <x v="243"/>
    <d v="1899-12-30T08:19:44"/>
    <n v="8"/>
    <x v="0"/>
    <n v="25.96"/>
    <x v="5"/>
    <s v="Morning"/>
    <s v="Sat"/>
    <s v="Nov"/>
    <n v="6"/>
    <n v="11"/>
  </r>
  <r>
    <x v="243"/>
    <d v="1899-12-30T10:25:46"/>
    <n v="10"/>
    <x v="0"/>
    <n v="35.76"/>
    <x v="4"/>
    <s v="Morning"/>
    <s v="Sat"/>
    <s v="Nov"/>
    <n v="6"/>
    <n v="11"/>
  </r>
  <r>
    <x v="243"/>
    <d v="1899-12-30T10:33:10"/>
    <n v="10"/>
    <x v="0"/>
    <n v="30.86"/>
    <x v="3"/>
    <s v="Morning"/>
    <s v="Sat"/>
    <s v="Nov"/>
    <n v="6"/>
    <n v="11"/>
  </r>
  <r>
    <x v="243"/>
    <d v="1899-12-30T14:54:15"/>
    <n v="14"/>
    <x v="0"/>
    <n v="30.86"/>
    <x v="3"/>
    <s v="Afternoon"/>
    <s v="Sat"/>
    <s v="Nov"/>
    <n v="6"/>
    <n v="11"/>
  </r>
  <r>
    <x v="243"/>
    <d v="1899-12-30T16:24:16"/>
    <n v="16"/>
    <x v="0"/>
    <n v="35.76"/>
    <x v="1"/>
    <s v="Afternoon"/>
    <s v="Sat"/>
    <s v="Nov"/>
    <n v="6"/>
    <n v="11"/>
  </r>
  <r>
    <x v="243"/>
    <d v="1899-12-30T16:25:57"/>
    <n v="16"/>
    <x v="0"/>
    <n v="35.76"/>
    <x v="0"/>
    <s v="Afternoon"/>
    <s v="Sat"/>
    <s v="Nov"/>
    <n v="6"/>
    <n v="11"/>
  </r>
  <r>
    <x v="243"/>
    <d v="1899-12-30T16:37:05"/>
    <n v="16"/>
    <x v="0"/>
    <n v="35.76"/>
    <x v="0"/>
    <s v="Afternoon"/>
    <s v="Sat"/>
    <s v="Nov"/>
    <n v="6"/>
    <n v="11"/>
  </r>
  <r>
    <x v="243"/>
    <d v="1899-12-30T18:18:27"/>
    <n v="18"/>
    <x v="0"/>
    <n v="30.86"/>
    <x v="3"/>
    <s v="Night"/>
    <s v="Sat"/>
    <s v="Nov"/>
    <n v="6"/>
    <n v="11"/>
  </r>
  <r>
    <x v="243"/>
    <d v="1899-12-30T18:58:24"/>
    <n v="18"/>
    <x v="0"/>
    <n v="25.96"/>
    <x v="2"/>
    <s v="Night"/>
    <s v="Sat"/>
    <s v="Nov"/>
    <n v="6"/>
    <n v="11"/>
  </r>
  <r>
    <x v="244"/>
    <d v="1899-12-30T08:23:00"/>
    <n v="8"/>
    <x v="0"/>
    <n v="25.96"/>
    <x v="5"/>
    <s v="Morning"/>
    <s v="Sun"/>
    <s v="Nov"/>
    <n v="7"/>
    <n v="11"/>
  </r>
  <r>
    <x v="244"/>
    <d v="1899-12-30T09:47:06"/>
    <n v="9"/>
    <x v="0"/>
    <n v="30.86"/>
    <x v="3"/>
    <s v="Morning"/>
    <s v="Sun"/>
    <s v="Nov"/>
    <n v="7"/>
    <n v="11"/>
  </r>
  <r>
    <x v="244"/>
    <d v="1899-12-30T09:48:12"/>
    <n v="9"/>
    <x v="0"/>
    <n v="30.86"/>
    <x v="3"/>
    <s v="Morning"/>
    <s v="Sun"/>
    <s v="Nov"/>
    <n v="7"/>
    <n v="11"/>
  </r>
  <r>
    <x v="244"/>
    <d v="1899-12-30T13:13:51"/>
    <n v="13"/>
    <x v="0"/>
    <n v="35.76"/>
    <x v="0"/>
    <s v="Afternoon"/>
    <s v="Sun"/>
    <s v="Nov"/>
    <n v="7"/>
    <n v="11"/>
  </r>
  <r>
    <x v="244"/>
    <d v="1899-12-30T13:14:57"/>
    <n v="13"/>
    <x v="0"/>
    <n v="30.86"/>
    <x v="3"/>
    <s v="Afternoon"/>
    <s v="Sun"/>
    <s v="Nov"/>
    <n v="7"/>
    <n v="11"/>
  </r>
  <r>
    <x v="244"/>
    <d v="1899-12-30T13:18:25"/>
    <n v="13"/>
    <x v="0"/>
    <n v="35.76"/>
    <x v="4"/>
    <s v="Afternoon"/>
    <s v="Sun"/>
    <s v="Nov"/>
    <n v="7"/>
    <n v="11"/>
  </r>
  <r>
    <x v="244"/>
    <d v="1899-12-30T13:44:19"/>
    <n v="13"/>
    <x v="0"/>
    <n v="25.96"/>
    <x v="2"/>
    <s v="Afternoon"/>
    <s v="Sun"/>
    <s v="Nov"/>
    <n v="7"/>
    <n v="11"/>
  </r>
  <r>
    <x v="244"/>
    <d v="1899-12-30T13:59:01"/>
    <n v="13"/>
    <x v="0"/>
    <n v="30.86"/>
    <x v="3"/>
    <s v="Afternoon"/>
    <s v="Sun"/>
    <s v="Nov"/>
    <n v="7"/>
    <n v="11"/>
  </r>
  <r>
    <x v="244"/>
    <d v="1899-12-30T16:15:18"/>
    <n v="16"/>
    <x v="0"/>
    <n v="35.76"/>
    <x v="1"/>
    <s v="Afternoon"/>
    <s v="Sun"/>
    <s v="Nov"/>
    <n v="7"/>
    <n v="11"/>
  </r>
  <r>
    <x v="244"/>
    <d v="1899-12-30T16:16:44"/>
    <n v="16"/>
    <x v="0"/>
    <n v="35.76"/>
    <x v="1"/>
    <s v="Afternoon"/>
    <s v="Sun"/>
    <s v="Nov"/>
    <n v="7"/>
    <n v="11"/>
  </r>
  <r>
    <x v="244"/>
    <d v="1899-12-30T16:20:37"/>
    <n v="16"/>
    <x v="0"/>
    <n v="25.96"/>
    <x v="2"/>
    <s v="Afternoon"/>
    <s v="Sun"/>
    <s v="Nov"/>
    <n v="7"/>
    <n v="11"/>
  </r>
  <r>
    <x v="244"/>
    <d v="1899-12-30T16:21:46"/>
    <n v="16"/>
    <x v="0"/>
    <n v="25.96"/>
    <x v="2"/>
    <s v="Afternoon"/>
    <s v="Sun"/>
    <s v="Nov"/>
    <n v="7"/>
    <n v="11"/>
  </r>
  <r>
    <x v="244"/>
    <d v="1899-12-30T20:26:15"/>
    <n v="20"/>
    <x v="0"/>
    <n v="35.76"/>
    <x v="4"/>
    <s v="Night"/>
    <s v="Sun"/>
    <s v="Nov"/>
    <n v="7"/>
    <n v="11"/>
  </r>
  <r>
    <x v="245"/>
    <d v="1899-12-30T07:43:37"/>
    <n v="7"/>
    <x v="0"/>
    <n v="35.76"/>
    <x v="0"/>
    <s v="Morning"/>
    <s v="Mon"/>
    <s v="Nov"/>
    <n v="1"/>
    <n v="11"/>
  </r>
  <r>
    <x v="245"/>
    <d v="1899-12-30T08:37:33"/>
    <n v="8"/>
    <x v="0"/>
    <n v="35.76"/>
    <x v="0"/>
    <s v="Morning"/>
    <s v="Mon"/>
    <s v="Nov"/>
    <n v="1"/>
    <n v="11"/>
  </r>
  <r>
    <x v="245"/>
    <d v="1899-12-30T08:38:59"/>
    <n v="8"/>
    <x v="0"/>
    <n v="30.86"/>
    <x v="3"/>
    <s v="Morning"/>
    <s v="Mon"/>
    <s v="Nov"/>
    <n v="1"/>
    <n v="11"/>
  </r>
  <r>
    <x v="245"/>
    <d v="1899-12-30T12:33:36"/>
    <n v="12"/>
    <x v="0"/>
    <n v="25.96"/>
    <x v="2"/>
    <s v="Afternoon"/>
    <s v="Mon"/>
    <s v="Nov"/>
    <n v="1"/>
    <n v="11"/>
  </r>
  <r>
    <x v="245"/>
    <d v="1899-12-30T12:35:06"/>
    <n v="12"/>
    <x v="0"/>
    <n v="30.86"/>
    <x v="3"/>
    <s v="Afternoon"/>
    <s v="Mon"/>
    <s v="Nov"/>
    <n v="1"/>
    <n v="11"/>
  </r>
  <r>
    <x v="245"/>
    <d v="1899-12-30T14:44:38"/>
    <n v="14"/>
    <x v="0"/>
    <n v="35.76"/>
    <x v="4"/>
    <s v="Afternoon"/>
    <s v="Mon"/>
    <s v="Nov"/>
    <n v="1"/>
    <n v="11"/>
  </r>
  <r>
    <x v="245"/>
    <d v="1899-12-30T14:45:20"/>
    <n v="14"/>
    <x v="0"/>
    <n v="35.76"/>
    <x v="4"/>
    <s v="Afternoon"/>
    <s v="Mon"/>
    <s v="Nov"/>
    <n v="1"/>
    <n v="11"/>
  </r>
  <r>
    <x v="246"/>
    <d v="1899-12-30T07:49:32"/>
    <n v="7"/>
    <x v="0"/>
    <n v="35.76"/>
    <x v="4"/>
    <s v="Morning"/>
    <s v="Tue"/>
    <s v="Nov"/>
    <n v="2"/>
    <n v="11"/>
  </r>
  <r>
    <x v="246"/>
    <d v="1899-12-30T09:05:42"/>
    <n v="9"/>
    <x v="0"/>
    <n v="30.86"/>
    <x v="3"/>
    <s v="Morning"/>
    <s v="Tue"/>
    <s v="Nov"/>
    <n v="2"/>
    <n v="11"/>
  </r>
  <r>
    <x v="246"/>
    <d v="1899-12-30T09:12:12"/>
    <n v="9"/>
    <x v="0"/>
    <n v="35.76"/>
    <x v="7"/>
    <s v="Morning"/>
    <s v="Tue"/>
    <s v="Nov"/>
    <n v="2"/>
    <n v="11"/>
  </r>
  <r>
    <x v="246"/>
    <d v="1899-12-30T09:13:40"/>
    <n v="9"/>
    <x v="0"/>
    <n v="30.86"/>
    <x v="3"/>
    <s v="Morning"/>
    <s v="Tue"/>
    <s v="Nov"/>
    <n v="2"/>
    <n v="11"/>
  </r>
  <r>
    <x v="246"/>
    <d v="1899-12-30T10:41:44"/>
    <n v="10"/>
    <x v="0"/>
    <n v="30.86"/>
    <x v="3"/>
    <s v="Morning"/>
    <s v="Tue"/>
    <s v="Nov"/>
    <n v="2"/>
    <n v="11"/>
  </r>
  <r>
    <x v="246"/>
    <d v="1899-12-30T11:47:30"/>
    <n v="11"/>
    <x v="0"/>
    <n v="35.76"/>
    <x v="4"/>
    <s v="Morning"/>
    <s v="Tue"/>
    <s v="Nov"/>
    <n v="2"/>
    <n v="11"/>
  </r>
  <r>
    <x v="246"/>
    <d v="1899-12-30T11:48:22"/>
    <n v="11"/>
    <x v="0"/>
    <n v="35.76"/>
    <x v="0"/>
    <s v="Morning"/>
    <s v="Tue"/>
    <s v="Nov"/>
    <n v="2"/>
    <n v="11"/>
  </r>
  <r>
    <x v="246"/>
    <d v="1899-12-30T14:36:38"/>
    <n v="14"/>
    <x v="0"/>
    <n v="35.76"/>
    <x v="0"/>
    <s v="Afternoon"/>
    <s v="Tue"/>
    <s v="Nov"/>
    <n v="2"/>
    <n v="11"/>
  </r>
  <r>
    <x v="246"/>
    <d v="1899-12-30T14:41:48"/>
    <n v="14"/>
    <x v="0"/>
    <n v="35.76"/>
    <x v="0"/>
    <s v="Afternoon"/>
    <s v="Tue"/>
    <s v="Nov"/>
    <n v="2"/>
    <n v="11"/>
  </r>
  <r>
    <x v="246"/>
    <d v="1899-12-30T18:52:56"/>
    <n v="18"/>
    <x v="0"/>
    <n v="35.76"/>
    <x v="7"/>
    <s v="Night"/>
    <s v="Tue"/>
    <s v="Nov"/>
    <n v="2"/>
    <n v="11"/>
  </r>
  <r>
    <x v="246"/>
    <d v="1899-12-30T18:54:11"/>
    <n v="18"/>
    <x v="0"/>
    <n v="35.76"/>
    <x v="7"/>
    <s v="Night"/>
    <s v="Tue"/>
    <s v="Nov"/>
    <n v="2"/>
    <n v="11"/>
  </r>
  <r>
    <x v="246"/>
    <d v="1899-12-30T18:55:19"/>
    <n v="18"/>
    <x v="0"/>
    <n v="35.76"/>
    <x v="7"/>
    <s v="Night"/>
    <s v="Tue"/>
    <s v="Nov"/>
    <n v="2"/>
    <n v="11"/>
  </r>
  <r>
    <x v="246"/>
    <d v="1899-12-30T21:40:45"/>
    <n v="21"/>
    <x v="0"/>
    <n v="35.76"/>
    <x v="4"/>
    <s v="Night"/>
    <s v="Tue"/>
    <s v="Nov"/>
    <n v="2"/>
    <n v="11"/>
  </r>
  <r>
    <x v="246"/>
    <d v="1899-12-30T21:42:03"/>
    <n v="21"/>
    <x v="0"/>
    <n v="35.76"/>
    <x v="4"/>
    <s v="Night"/>
    <s v="Tue"/>
    <s v="Nov"/>
    <n v="2"/>
    <n v="11"/>
  </r>
  <r>
    <x v="246"/>
    <d v="1899-12-30T21:54:20"/>
    <n v="21"/>
    <x v="0"/>
    <n v="35.76"/>
    <x v="1"/>
    <s v="Night"/>
    <s v="Tue"/>
    <s v="Nov"/>
    <n v="2"/>
    <n v="11"/>
  </r>
  <r>
    <x v="246"/>
    <d v="1899-12-30T22:05:51"/>
    <n v="22"/>
    <x v="0"/>
    <n v="35.76"/>
    <x v="1"/>
    <s v="Night"/>
    <s v="Tue"/>
    <s v="Nov"/>
    <n v="2"/>
    <n v="11"/>
  </r>
  <r>
    <x v="246"/>
    <d v="1899-12-30T22:06:39"/>
    <n v="22"/>
    <x v="0"/>
    <n v="30.86"/>
    <x v="3"/>
    <s v="Night"/>
    <s v="Tue"/>
    <s v="Nov"/>
    <n v="2"/>
    <n v="11"/>
  </r>
  <r>
    <x v="247"/>
    <d v="1899-12-30T08:11:25"/>
    <n v="8"/>
    <x v="0"/>
    <n v="35.76"/>
    <x v="0"/>
    <s v="Morning"/>
    <s v="Wed"/>
    <s v="Nov"/>
    <n v="3"/>
    <n v="11"/>
  </r>
  <r>
    <x v="247"/>
    <d v="1899-12-30T11:45:31"/>
    <n v="11"/>
    <x v="0"/>
    <n v="21.06"/>
    <x v="6"/>
    <s v="Morning"/>
    <s v="Wed"/>
    <s v="Nov"/>
    <n v="3"/>
    <n v="11"/>
  </r>
  <r>
    <x v="247"/>
    <d v="1899-12-30T13:15:33"/>
    <n v="13"/>
    <x v="0"/>
    <n v="25.96"/>
    <x v="2"/>
    <s v="Afternoon"/>
    <s v="Wed"/>
    <s v="Nov"/>
    <n v="3"/>
    <n v="11"/>
  </r>
  <r>
    <x v="247"/>
    <d v="1899-12-30T15:44:16"/>
    <n v="15"/>
    <x v="0"/>
    <n v="35.76"/>
    <x v="7"/>
    <s v="Afternoon"/>
    <s v="Wed"/>
    <s v="Nov"/>
    <n v="3"/>
    <n v="11"/>
  </r>
  <r>
    <x v="247"/>
    <d v="1899-12-30T16:00:44"/>
    <n v="16"/>
    <x v="0"/>
    <n v="35.76"/>
    <x v="0"/>
    <s v="Afternoon"/>
    <s v="Wed"/>
    <s v="Nov"/>
    <n v="3"/>
    <n v="11"/>
  </r>
  <r>
    <x v="247"/>
    <d v="1899-12-30T16:02:05"/>
    <n v="16"/>
    <x v="0"/>
    <n v="35.76"/>
    <x v="7"/>
    <s v="Afternoon"/>
    <s v="Wed"/>
    <s v="Nov"/>
    <n v="3"/>
    <n v="11"/>
  </r>
  <r>
    <x v="247"/>
    <d v="1899-12-30T18:40:43"/>
    <n v="18"/>
    <x v="0"/>
    <n v="35.76"/>
    <x v="1"/>
    <s v="Night"/>
    <s v="Wed"/>
    <s v="Nov"/>
    <n v="3"/>
    <n v="11"/>
  </r>
  <r>
    <x v="247"/>
    <d v="1899-12-30T18:41:31"/>
    <n v="18"/>
    <x v="0"/>
    <n v="35.76"/>
    <x v="1"/>
    <s v="Night"/>
    <s v="Wed"/>
    <s v="Nov"/>
    <n v="3"/>
    <n v="11"/>
  </r>
  <r>
    <x v="248"/>
    <d v="1899-12-30T12:17:16"/>
    <n v="12"/>
    <x v="0"/>
    <n v="35.76"/>
    <x v="0"/>
    <s v="Afternoon"/>
    <s v="Thu"/>
    <s v="Nov"/>
    <n v="4"/>
    <n v="11"/>
  </r>
  <r>
    <x v="248"/>
    <d v="1899-12-30T15:50:11"/>
    <n v="15"/>
    <x v="0"/>
    <n v="25.96"/>
    <x v="2"/>
    <s v="Afternoon"/>
    <s v="Thu"/>
    <s v="Nov"/>
    <n v="4"/>
    <n v="11"/>
  </r>
  <r>
    <x v="248"/>
    <d v="1899-12-30T16:39:39"/>
    <n v="16"/>
    <x v="0"/>
    <n v="25.96"/>
    <x v="2"/>
    <s v="Afternoon"/>
    <s v="Thu"/>
    <s v="Nov"/>
    <n v="4"/>
    <n v="11"/>
  </r>
  <r>
    <x v="248"/>
    <d v="1899-12-30T18:17:34"/>
    <n v="18"/>
    <x v="0"/>
    <n v="35.76"/>
    <x v="4"/>
    <s v="Night"/>
    <s v="Thu"/>
    <s v="Nov"/>
    <n v="4"/>
    <n v="11"/>
  </r>
  <r>
    <x v="248"/>
    <d v="1899-12-30T19:20:15"/>
    <n v="19"/>
    <x v="0"/>
    <n v="35.76"/>
    <x v="1"/>
    <s v="Night"/>
    <s v="Thu"/>
    <s v="Nov"/>
    <n v="4"/>
    <n v="11"/>
  </r>
  <r>
    <x v="248"/>
    <d v="1899-12-30T19:21:38"/>
    <n v="19"/>
    <x v="0"/>
    <n v="35.76"/>
    <x v="0"/>
    <s v="Night"/>
    <s v="Thu"/>
    <s v="Nov"/>
    <n v="4"/>
    <n v="11"/>
  </r>
  <r>
    <x v="248"/>
    <d v="1899-12-30T20:02:31"/>
    <n v="20"/>
    <x v="0"/>
    <n v="35.76"/>
    <x v="0"/>
    <s v="Night"/>
    <s v="Thu"/>
    <s v="Nov"/>
    <n v="4"/>
    <n v="11"/>
  </r>
  <r>
    <x v="249"/>
    <d v="1899-12-30T09:05:42"/>
    <n v="9"/>
    <x v="0"/>
    <n v="30.86"/>
    <x v="3"/>
    <s v="Morning"/>
    <s v="Fri"/>
    <s v="Nov"/>
    <n v="5"/>
    <n v="11"/>
  </r>
  <r>
    <x v="249"/>
    <d v="1899-12-30T09:47:31"/>
    <n v="9"/>
    <x v="0"/>
    <n v="25.96"/>
    <x v="2"/>
    <s v="Morning"/>
    <s v="Fri"/>
    <s v="Nov"/>
    <n v="5"/>
    <n v="11"/>
  </r>
  <r>
    <x v="249"/>
    <d v="1899-12-30T09:49:00"/>
    <n v="9"/>
    <x v="0"/>
    <n v="25.96"/>
    <x v="2"/>
    <s v="Morning"/>
    <s v="Fri"/>
    <s v="Nov"/>
    <n v="5"/>
    <n v="11"/>
  </r>
  <r>
    <x v="249"/>
    <d v="1899-12-30T11:47:11"/>
    <n v="11"/>
    <x v="0"/>
    <n v="35.76"/>
    <x v="7"/>
    <s v="Morning"/>
    <s v="Fri"/>
    <s v="Nov"/>
    <n v="5"/>
    <n v="11"/>
  </r>
  <r>
    <x v="249"/>
    <d v="1899-12-30T13:25:13"/>
    <n v="13"/>
    <x v="0"/>
    <n v="35.76"/>
    <x v="0"/>
    <s v="Afternoon"/>
    <s v="Fri"/>
    <s v="Nov"/>
    <n v="5"/>
    <n v="11"/>
  </r>
  <r>
    <x v="249"/>
    <d v="1899-12-30T13:26:18"/>
    <n v="13"/>
    <x v="0"/>
    <n v="35.76"/>
    <x v="0"/>
    <s v="Afternoon"/>
    <s v="Fri"/>
    <s v="Nov"/>
    <n v="5"/>
    <n v="11"/>
  </r>
  <r>
    <x v="249"/>
    <d v="1899-12-30T16:33:03"/>
    <n v="16"/>
    <x v="0"/>
    <n v="30.86"/>
    <x v="3"/>
    <s v="Afternoon"/>
    <s v="Fri"/>
    <s v="Nov"/>
    <n v="5"/>
    <n v="11"/>
  </r>
  <r>
    <x v="249"/>
    <d v="1899-12-30T16:55:28"/>
    <n v="16"/>
    <x v="0"/>
    <n v="30.86"/>
    <x v="3"/>
    <s v="Afternoon"/>
    <s v="Fri"/>
    <s v="Nov"/>
    <n v="5"/>
    <n v="11"/>
  </r>
  <r>
    <x v="249"/>
    <d v="1899-12-30T20:13:32"/>
    <n v="20"/>
    <x v="0"/>
    <n v="35.76"/>
    <x v="1"/>
    <s v="Night"/>
    <s v="Fri"/>
    <s v="Nov"/>
    <n v="5"/>
    <n v="11"/>
  </r>
  <r>
    <x v="249"/>
    <d v="1899-12-30T20:14:24"/>
    <n v="20"/>
    <x v="0"/>
    <n v="35.76"/>
    <x v="1"/>
    <s v="Night"/>
    <s v="Fri"/>
    <s v="Nov"/>
    <n v="5"/>
    <n v="11"/>
  </r>
  <r>
    <x v="249"/>
    <d v="1899-12-30T20:15:20"/>
    <n v="20"/>
    <x v="0"/>
    <n v="35.76"/>
    <x v="1"/>
    <s v="Night"/>
    <s v="Fri"/>
    <s v="Nov"/>
    <n v="5"/>
    <n v="11"/>
  </r>
  <r>
    <x v="249"/>
    <d v="1899-12-30T22:27:10"/>
    <n v="22"/>
    <x v="0"/>
    <n v="35.76"/>
    <x v="0"/>
    <s v="Night"/>
    <s v="Fri"/>
    <s v="Nov"/>
    <n v="5"/>
    <n v="11"/>
  </r>
  <r>
    <x v="250"/>
    <d v="1899-12-30T10:08:19"/>
    <n v="10"/>
    <x v="0"/>
    <n v="30.86"/>
    <x v="3"/>
    <s v="Morning"/>
    <s v="Sat"/>
    <s v="Nov"/>
    <n v="6"/>
    <n v="11"/>
  </r>
  <r>
    <x v="250"/>
    <d v="1899-12-30T11:02:08"/>
    <n v="11"/>
    <x v="0"/>
    <n v="25.96"/>
    <x v="5"/>
    <s v="Morning"/>
    <s v="Sat"/>
    <s v="Nov"/>
    <n v="6"/>
    <n v="11"/>
  </r>
  <r>
    <x v="250"/>
    <d v="1899-12-30T11:03:01"/>
    <n v="11"/>
    <x v="0"/>
    <n v="25.96"/>
    <x v="5"/>
    <s v="Morning"/>
    <s v="Sat"/>
    <s v="Nov"/>
    <n v="6"/>
    <n v="11"/>
  </r>
  <r>
    <x v="250"/>
    <d v="1899-12-30T11:08:44"/>
    <n v="11"/>
    <x v="0"/>
    <n v="35.76"/>
    <x v="0"/>
    <s v="Morning"/>
    <s v="Sat"/>
    <s v="Nov"/>
    <n v="6"/>
    <n v="11"/>
  </r>
  <r>
    <x v="250"/>
    <d v="1899-12-30T13:50:15"/>
    <n v="13"/>
    <x v="0"/>
    <n v="35.76"/>
    <x v="1"/>
    <s v="Afternoon"/>
    <s v="Sat"/>
    <s v="Nov"/>
    <n v="6"/>
    <n v="11"/>
  </r>
  <r>
    <x v="250"/>
    <d v="1899-12-30T13:50:55"/>
    <n v="13"/>
    <x v="0"/>
    <n v="35.76"/>
    <x v="1"/>
    <s v="Afternoon"/>
    <s v="Sat"/>
    <s v="Nov"/>
    <n v="6"/>
    <n v="11"/>
  </r>
  <r>
    <x v="250"/>
    <d v="1899-12-30T14:21:52"/>
    <n v="14"/>
    <x v="0"/>
    <n v="35.76"/>
    <x v="1"/>
    <s v="Afternoon"/>
    <s v="Sat"/>
    <s v="Nov"/>
    <n v="6"/>
    <n v="11"/>
  </r>
  <r>
    <x v="250"/>
    <d v="1899-12-30T14:22:50"/>
    <n v="14"/>
    <x v="0"/>
    <n v="35.76"/>
    <x v="1"/>
    <s v="Afternoon"/>
    <s v="Sat"/>
    <s v="Nov"/>
    <n v="6"/>
    <n v="11"/>
  </r>
  <r>
    <x v="250"/>
    <d v="1899-12-30T14:37:33"/>
    <n v="14"/>
    <x v="0"/>
    <n v="25.96"/>
    <x v="2"/>
    <s v="Afternoon"/>
    <s v="Sat"/>
    <s v="Nov"/>
    <n v="6"/>
    <n v="11"/>
  </r>
  <r>
    <x v="250"/>
    <d v="1899-12-30T15:29:51"/>
    <n v="15"/>
    <x v="0"/>
    <n v="30.86"/>
    <x v="3"/>
    <s v="Afternoon"/>
    <s v="Sat"/>
    <s v="Nov"/>
    <n v="6"/>
    <n v="11"/>
  </r>
  <r>
    <x v="250"/>
    <d v="1899-12-30T16:15:48"/>
    <n v="16"/>
    <x v="0"/>
    <n v="35.76"/>
    <x v="0"/>
    <s v="Afternoon"/>
    <s v="Sat"/>
    <s v="Nov"/>
    <n v="6"/>
    <n v="11"/>
  </r>
  <r>
    <x v="250"/>
    <d v="1899-12-30T16:16:52"/>
    <n v="16"/>
    <x v="0"/>
    <n v="35.76"/>
    <x v="4"/>
    <s v="Afternoon"/>
    <s v="Sat"/>
    <s v="Nov"/>
    <n v="6"/>
    <n v="11"/>
  </r>
  <r>
    <x v="250"/>
    <d v="1899-12-30T20:42:05"/>
    <n v="20"/>
    <x v="0"/>
    <n v="25.96"/>
    <x v="2"/>
    <s v="Night"/>
    <s v="Sat"/>
    <s v="Nov"/>
    <n v="6"/>
    <n v="11"/>
  </r>
  <r>
    <x v="250"/>
    <d v="1899-12-30T20:43:28"/>
    <n v="20"/>
    <x v="0"/>
    <n v="35.76"/>
    <x v="0"/>
    <s v="Night"/>
    <s v="Sat"/>
    <s v="Nov"/>
    <n v="6"/>
    <n v="11"/>
  </r>
  <r>
    <x v="250"/>
    <d v="1899-12-30T22:13:28"/>
    <n v="22"/>
    <x v="0"/>
    <n v="35.76"/>
    <x v="4"/>
    <s v="Night"/>
    <s v="Sat"/>
    <s v="Nov"/>
    <n v="6"/>
    <n v="11"/>
  </r>
  <r>
    <x v="250"/>
    <d v="1899-12-30T22:52:58"/>
    <n v="22"/>
    <x v="0"/>
    <n v="25.96"/>
    <x v="2"/>
    <s v="Night"/>
    <s v="Sat"/>
    <s v="Nov"/>
    <n v="6"/>
    <n v="11"/>
  </r>
  <r>
    <x v="250"/>
    <d v="1899-12-30T22:54:19"/>
    <n v="22"/>
    <x v="0"/>
    <n v="25.96"/>
    <x v="2"/>
    <s v="Night"/>
    <s v="Sat"/>
    <s v="Nov"/>
    <n v="6"/>
    <n v="11"/>
  </r>
  <r>
    <x v="251"/>
    <d v="1899-12-30T09:46:22"/>
    <n v="9"/>
    <x v="0"/>
    <n v="25.96"/>
    <x v="2"/>
    <s v="Morning"/>
    <s v="Sun"/>
    <s v="Nov"/>
    <n v="7"/>
    <n v="11"/>
  </r>
  <r>
    <x v="251"/>
    <d v="1899-12-30T17:52:48"/>
    <n v="17"/>
    <x v="0"/>
    <n v="35.76"/>
    <x v="4"/>
    <s v="Night"/>
    <s v="Sun"/>
    <s v="Nov"/>
    <n v="7"/>
    <n v="11"/>
  </r>
  <r>
    <x v="251"/>
    <d v="1899-12-30T18:12:53"/>
    <n v="18"/>
    <x v="0"/>
    <n v="35.76"/>
    <x v="1"/>
    <s v="Night"/>
    <s v="Sun"/>
    <s v="Nov"/>
    <n v="7"/>
    <n v="11"/>
  </r>
  <r>
    <x v="251"/>
    <d v="1899-12-30T18:14:04"/>
    <n v="18"/>
    <x v="0"/>
    <n v="35.76"/>
    <x v="1"/>
    <s v="Night"/>
    <s v="Sun"/>
    <s v="Nov"/>
    <n v="7"/>
    <n v="11"/>
  </r>
  <r>
    <x v="251"/>
    <d v="1899-12-30T20:38:08"/>
    <n v="20"/>
    <x v="0"/>
    <n v="35.76"/>
    <x v="7"/>
    <s v="Night"/>
    <s v="Sun"/>
    <s v="Nov"/>
    <n v="7"/>
    <n v="11"/>
  </r>
  <r>
    <x v="251"/>
    <d v="1899-12-30T20:39:07"/>
    <n v="20"/>
    <x v="0"/>
    <n v="35.76"/>
    <x v="7"/>
    <s v="Night"/>
    <s v="Sun"/>
    <s v="Nov"/>
    <n v="7"/>
    <n v="11"/>
  </r>
  <r>
    <x v="252"/>
    <d v="1899-12-30T07:48:27"/>
    <n v="7"/>
    <x v="0"/>
    <n v="35.76"/>
    <x v="7"/>
    <s v="Morning"/>
    <s v="Mon"/>
    <s v="Nov"/>
    <n v="1"/>
    <n v="11"/>
  </r>
  <r>
    <x v="252"/>
    <d v="1899-12-30T09:52:26"/>
    <n v="9"/>
    <x v="0"/>
    <n v="30.86"/>
    <x v="3"/>
    <s v="Morning"/>
    <s v="Mon"/>
    <s v="Nov"/>
    <n v="1"/>
    <n v="11"/>
  </r>
  <r>
    <x v="252"/>
    <d v="1899-12-30T10:19:10"/>
    <n v="10"/>
    <x v="0"/>
    <n v="25.96"/>
    <x v="5"/>
    <s v="Morning"/>
    <s v="Mon"/>
    <s v="Nov"/>
    <n v="1"/>
    <n v="11"/>
  </r>
  <r>
    <x v="252"/>
    <d v="1899-12-30T16:18:44"/>
    <n v="16"/>
    <x v="0"/>
    <n v="35.76"/>
    <x v="7"/>
    <s v="Afternoon"/>
    <s v="Mon"/>
    <s v="Nov"/>
    <n v="1"/>
    <n v="11"/>
  </r>
  <r>
    <x v="252"/>
    <d v="1899-12-30T16:19:53"/>
    <n v="16"/>
    <x v="0"/>
    <n v="35.76"/>
    <x v="1"/>
    <s v="Afternoon"/>
    <s v="Mon"/>
    <s v="Nov"/>
    <n v="1"/>
    <n v="11"/>
  </r>
  <r>
    <x v="252"/>
    <d v="1899-12-30T17:33:32"/>
    <n v="17"/>
    <x v="0"/>
    <n v="35.76"/>
    <x v="7"/>
    <s v="Night"/>
    <s v="Mon"/>
    <s v="Nov"/>
    <n v="1"/>
    <n v="11"/>
  </r>
  <r>
    <x v="252"/>
    <d v="1899-12-30T19:00:47"/>
    <n v="19"/>
    <x v="0"/>
    <n v="35.76"/>
    <x v="0"/>
    <s v="Night"/>
    <s v="Mon"/>
    <s v="Nov"/>
    <n v="1"/>
    <n v="11"/>
  </r>
  <r>
    <x v="252"/>
    <d v="1899-12-30T19:04:16"/>
    <n v="19"/>
    <x v="0"/>
    <n v="35.76"/>
    <x v="1"/>
    <s v="Night"/>
    <s v="Mon"/>
    <s v="Nov"/>
    <n v="1"/>
    <n v="11"/>
  </r>
  <r>
    <x v="252"/>
    <d v="1899-12-30T21:08:32"/>
    <n v="21"/>
    <x v="0"/>
    <n v="35.76"/>
    <x v="0"/>
    <s v="Night"/>
    <s v="Mon"/>
    <s v="Nov"/>
    <n v="1"/>
    <n v="11"/>
  </r>
  <r>
    <x v="252"/>
    <d v="1899-12-30T21:09:47"/>
    <n v="21"/>
    <x v="0"/>
    <n v="35.76"/>
    <x v="0"/>
    <s v="Night"/>
    <s v="Mon"/>
    <s v="Nov"/>
    <n v="1"/>
    <n v="11"/>
  </r>
  <r>
    <x v="253"/>
    <d v="1899-12-30T10:03:09"/>
    <n v="10"/>
    <x v="0"/>
    <n v="35.76"/>
    <x v="0"/>
    <s v="Morning"/>
    <s v="Tue"/>
    <s v="Nov"/>
    <n v="2"/>
    <n v="11"/>
  </r>
  <r>
    <x v="253"/>
    <d v="1899-12-30T13:15:45"/>
    <n v="13"/>
    <x v="0"/>
    <n v="35.76"/>
    <x v="0"/>
    <s v="Afternoon"/>
    <s v="Tue"/>
    <s v="Nov"/>
    <n v="2"/>
    <n v="11"/>
  </r>
  <r>
    <x v="253"/>
    <d v="1899-12-30T14:39:15"/>
    <n v="14"/>
    <x v="0"/>
    <n v="35.76"/>
    <x v="0"/>
    <s v="Afternoon"/>
    <s v="Tue"/>
    <s v="Nov"/>
    <n v="2"/>
    <n v="11"/>
  </r>
  <r>
    <x v="253"/>
    <d v="1899-12-30T16:47:14"/>
    <n v="16"/>
    <x v="0"/>
    <n v="35.76"/>
    <x v="1"/>
    <s v="Afternoon"/>
    <s v="Tue"/>
    <s v="Nov"/>
    <n v="2"/>
    <n v="11"/>
  </r>
  <r>
    <x v="253"/>
    <d v="1899-12-30T16:48:05"/>
    <n v="16"/>
    <x v="0"/>
    <n v="35.76"/>
    <x v="1"/>
    <s v="Afternoon"/>
    <s v="Tue"/>
    <s v="Nov"/>
    <n v="2"/>
    <n v="11"/>
  </r>
  <r>
    <x v="253"/>
    <d v="1899-12-30T16:49:04"/>
    <n v="16"/>
    <x v="0"/>
    <n v="35.76"/>
    <x v="4"/>
    <s v="Afternoon"/>
    <s v="Tue"/>
    <s v="Nov"/>
    <n v="2"/>
    <n v="11"/>
  </r>
  <r>
    <x v="253"/>
    <d v="1899-12-30T18:45:14"/>
    <n v="18"/>
    <x v="0"/>
    <n v="35.76"/>
    <x v="7"/>
    <s v="Night"/>
    <s v="Tue"/>
    <s v="Nov"/>
    <n v="2"/>
    <n v="11"/>
  </r>
  <r>
    <x v="253"/>
    <d v="1899-12-30T20:07:58"/>
    <n v="20"/>
    <x v="0"/>
    <n v="35.76"/>
    <x v="0"/>
    <s v="Night"/>
    <s v="Tue"/>
    <s v="Nov"/>
    <n v="2"/>
    <n v="11"/>
  </r>
  <r>
    <x v="253"/>
    <d v="1899-12-30T20:09:22"/>
    <n v="20"/>
    <x v="0"/>
    <n v="35.76"/>
    <x v="4"/>
    <s v="Night"/>
    <s v="Tue"/>
    <s v="Nov"/>
    <n v="2"/>
    <n v="11"/>
  </r>
  <r>
    <x v="254"/>
    <d v="1899-12-30T08:09:11"/>
    <n v="8"/>
    <x v="0"/>
    <n v="30.86"/>
    <x v="3"/>
    <s v="Morning"/>
    <s v="Wed"/>
    <s v="Nov"/>
    <n v="3"/>
    <n v="11"/>
  </r>
  <r>
    <x v="254"/>
    <d v="1899-12-30T10:37:43"/>
    <n v="10"/>
    <x v="0"/>
    <n v="35.76"/>
    <x v="0"/>
    <s v="Morning"/>
    <s v="Wed"/>
    <s v="Nov"/>
    <n v="3"/>
    <n v="11"/>
  </r>
  <r>
    <x v="254"/>
    <d v="1899-12-30T13:19:55"/>
    <n v="13"/>
    <x v="0"/>
    <n v="30.86"/>
    <x v="3"/>
    <s v="Afternoon"/>
    <s v="Wed"/>
    <s v="Nov"/>
    <n v="3"/>
    <n v="11"/>
  </r>
  <r>
    <x v="254"/>
    <d v="1899-12-30T13:20:58"/>
    <n v="13"/>
    <x v="0"/>
    <n v="30.86"/>
    <x v="3"/>
    <s v="Afternoon"/>
    <s v="Wed"/>
    <s v="Nov"/>
    <n v="3"/>
    <n v="11"/>
  </r>
  <r>
    <x v="254"/>
    <d v="1899-12-30T14:17:30"/>
    <n v="14"/>
    <x v="0"/>
    <n v="30.86"/>
    <x v="3"/>
    <s v="Afternoon"/>
    <s v="Wed"/>
    <s v="Nov"/>
    <n v="3"/>
    <n v="11"/>
  </r>
  <r>
    <x v="254"/>
    <d v="1899-12-30T14:46:58"/>
    <n v="14"/>
    <x v="0"/>
    <n v="35.76"/>
    <x v="0"/>
    <s v="Afternoon"/>
    <s v="Wed"/>
    <s v="Nov"/>
    <n v="3"/>
    <n v="11"/>
  </r>
  <r>
    <x v="255"/>
    <d v="1899-12-30T09:36:28"/>
    <n v="9"/>
    <x v="0"/>
    <n v="35.76"/>
    <x v="0"/>
    <s v="Morning"/>
    <s v="Thu"/>
    <s v="Nov"/>
    <n v="4"/>
    <n v="11"/>
  </r>
  <r>
    <x v="255"/>
    <d v="1899-12-30T10:06:43"/>
    <n v="10"/>
    <x v="0"/>
    <n v="25.96"/>
    <x v="2"/>
    <s v="Morning"/>
    <s v="Thu"/>
    <s v="Nov"/>
    <n v="4"/>
    <n v="11"/>
  </r>
  <r>
    <x v="255"/>
    <d v="1899-12-30T12:48:50"/>
    <n v="12"/>
    <x v="0"/>
    <n v="21.06"/>
    <x v="6"/>
    <s v="Afternoon"/>
    <s v="Thu"/>
    <s v="Nov"/>
    <n v="4"/>
    <n v="11"/>
  </r>
  <r>
    <x v="255"/>
    <d v="1899-12-30T15:03:45"/>
    <n v="15"/>
    <x v="0"/>
    <n v="35.76"/>
    <x v="7"/>
    <s v="Afternoon"/>
    <s v="Thu"/>
    <s v="Nov"/>
    <n v="4"/>
    <n v="11"/>
  </r>
  <r>
    <x v="255"/>
    <d v="1899-12-30T15:04:57"/>
    <n v="15"/>
    <x v="0"/>
    <n v="35.76"/>
    <x v="0"/>
    <s v="Afternoon"/>
    <s v="Thu"/>
    <s v="Nov"/>
    <n v="4"/>
    <n v="11"/>
  </r>
  <r>
    <x v="255"/>
    <d v="1899-12-30T15:05:50"/>
    <n v="15"/>
    <x v="0"/>
    <n v="35.76"/>
    <x v="7"/>
    <s v="Afternoon"/>
    <s v="Thu"/>
    <s v="Nov"/>
    <n v="4"/>
    <n v="11"/>
  </r>
  <r>
    <x v="255"/>
    <d v="1899-12-30T16:13:08"/>
    <n v="16"/>
    <x v="0"/>
    <n v="30.86"/>
    <x v="3"/>
    <s v="Afternoon"/>
    <s v="Thu"/>
    <s v="Nov"/>
    <n v="4"/>
    <n v="11"/>
  </r>
  <r>
    <x v="255"/>
    <d v="1899-12-30T16:14:22"/>
    <n v="16"/>
    <x v="0"/>
    <n v="35.76"/>
    <x v="7"/>
    <s v="Afternoon"/>
    <s v="Thu"/>
    <s v="Nov"/>
    <n v="4"/>
    <n v="11"/>
  </r>
  <r>
    <x v="255"/>
    <d v="1899-12-30T19:43:26"/>
    <n v="19"/>
    <x v="0"/>
    <n v="35.76"/>
    <x v="1"/>
    <s v="Night"/>
    <s v="Thu"/>
    <s v="Nov"/>
    <n v="4"/>
    <n v="11"/>
  </r>
  <r>
    <x v="255"/>
    <d v="1899-12-30T19:46:37"/>
    <n v="19"/>
    <x v="0"/>
    <n v="35.76"/>
    <x v="1"/>
    <s v="Night"/>
    <s v="Thu"/>
    <s v="Nov"/>
    <n v="4"/>
    <n v="11"/>
  </r>
  <r>
    <x v="255"/>
    <d v="1899-12-30T20:31:30"/>
    <n v="20"/>
    <x v="0"/>
    <n v="35.76"/>
    <x v="4"/>
    <s v="Night"/>
    <s v="Thu"/>
    <s v="Nov"/>
    <n v="4"/>
    <n v="11"/>
  </r>
  <r>
    <x v="255"/>
    <d v="1899-12-30T20:32:31"/>
    <n v="20"/>
    <x v="0"/>
    <n v="35.76"/>
    <x v="1"/>
    <s v="Night"/>
    <s v="Thu"/>
    <s v="Nov"/>
    <n v="4"/>
    <n v="11"/>
  </r>
  <r>
    <x v="255"/>
    <d v="1899-12-30T21:24:32"/>
    <n v="21"/>
    <x v="0"/>
    <n v="35.76"/>
    <x v="0"/>
    <s v="Night"/>
    <s v="Thu"/>
    <s v="Nov"/>
    <n v="4"/>
    <n v="11"/>
  </r>
  <r>
    <x v="255"/>
    <d v="1899-12-30T22:40:42"/>
    <n v="22"/>
    <x v="0"/>
    <n v="35.76"/>
    <x v="0"/>
    <s v="Night"/>
    <s v="Thu"/>
    <s v="Nov"/>
    <n v="4"/>
    <n v="11"/>
  </r>
  <r>
    <x v="256"/>
    <d v="1899-12-30T08:45:51"/>
    <n v="8"/>
    <x v="0"/>
    <n v="30.86"/>
    <x v="3"/>
    <s v="Morning"/>
    <s v="Fri"/>
    <s v="Nov"/>
    <n v="5"/>
    <n v="11"/>
  </r>
  <r>
    <x v="256"/>
    <d v="1899-12-30T11:05:53"/>
    <n v="11"/>
    <x v="0"/>
    <n v="30.86"/>
    <x v="3"/>
    <s v="Morning"/>
    <s v="Fri"/>
    <s v="Nov"/>
    <n v="5"/>
    <n v="11"/>
  </r>
  <r>
    <x v="256"/>
    <d v="1899-12-30T12:09:00"/>
    <n v="12"/>
    <x v="0"/>
    <n v="35.76"/>
    <x v="4"/>
    <s v="Afternoon"/>
    <s v="Fri"/>
    <s v="Nov"/>
    <n v="5"/>
    <n v="11"/>
  </r>
  <r>
    <x v="256"/>
    <d v="1899-12-30T12:14:19"/>
    <n v="12"/>
    <x v="0"/>
    <n v="35.76"/>
    <x v="4"/>
    <s v="Afternoon"/>
    <s v="Fri"/>
    <s v="Nov"/>
    <n v="5"/>
    <n v="11"/>
  </r>
  <r>
    <x v="256"/>
    <d v="1899-12-30T13:57:34"/>
    <n v="13"/>
    <x v="0"/>
    <n v="35.76"/>
    <x v="0"/>
    <s v="Afternoon"/>
    <s v="Fri"/>
    <s v="Nov"/>
    <n v="5"/>
    <n v="11"/>
  </r>
  <r>
    <x v="256"/>
    <d v="1899-12-30T15:19:51"/>
    <n v="15"/>
    <x v="0"/>
    <n v="25.96"/>
    <x v="2"/>
    <s v="Afternoon"/>
    <s v="Fri"/>
    <s v="Nov"/>
    <n v="5"/>
    <n v="11"/>
  </r>
  <r>
    <x v="256"/>
    <d v="1899-12-30T17:35:41"/>
    <n v="17"/>
    <x v="0"/>
    <n v="30.86"/>
    <x v="3"/>
    <s v="Night"/>
    <s v="Fri"/>
    <s v="Nov"/>
    <n v="5"/>
    <n v="11"/>
  </r>
  <r>
    <x v="256"/>
    <d v="1899-12-30T17:55:01"/>
    <n v="17"/>
    <x v="0"/>
    <n v="35.76"/>
    <x v="0"/>
    <s v="Night"/>
    <s v="Fri"/>
    <s v="Nov"/>
    <n v="5"/>
    <n v="11"/>
  </r>
  <r>
    <x v="256"/>
    <d v="1899-12-30T18:12:45"/>
    <n v="18"/>
    <x v="0"/>
    <n v="35.76"/>
    <x v="1"/>
    <s v="Night"/>
    <s v="Fri"/>
    <s v="Nov"/>
    <n v="5"/>
    <n v="11"/>
  </r>
  <r>
    <x v="256"/>
    <d v="1899-12-30T18:42:22"/>
    <n v="18"/>
    <x v="0"/>
    <n v="30.86"/>
    <x v="3"/>
    <s v="Night"/>
    <s v="Fri"/>
    <s v="Nov"/>
    <n v="5"/>
    <n v="11"/>
  </r>
  <r>
    <x v="256"/>
    <d v="1899-12-30T18:43:21"/>
    <n v="18"/>
    <x v="0"/>
    <n v="30.86"/>
    <x v="3"/>
    <s v="Night"/>
    <s v="Fri"/>
    <s v="Nov"/>
    <n v="5"/>
    <n v="11"/>
  </r>
  <r>
    <x v="257"/>
    <d v="1899-12-30T10:21:35"/>
    <n v="10"/>
    <x v="0"/>
    <n v="25.96"/>
    <x v="5"/>
    <s v="Morning"/>
    <s v="Sat"/>
    <s v="Nov"/>
    <n v="6"/>
    <n v="11"/>
  </r>
  <r>
    <x v="257"/>
    <d v="1899-12-30T10:45:51"/>
    <n v="10"/>
    <x v="0"/>
    <n v="25.96"/>
    <x v="5"/>
    <s v="Morning"/>
    <s v="Sat"/>
    <s v="Nov"/>
    <n v="6"/>
    <n v="11"/>
  </r>
  <r>
    <x v="257"/>
    <d v="1899-12-30T11:02:01"/>
    <n v="11"/>
    <x v="0"/>
    <n v="35.76"/>
    <x v="1"/>
    <s v="Morning"/>
    <s v="Sat"/>
    <s v="Nov"/>
    <n v="6"/>
    <n v="11"/>
  </r>
  <r>
    <x v="257"/>
    <d v="1899-12-30T11:03:07"/>
    <n v="11"/>
    <x v="0"/>
    <n v="35.76"/>
    <x v="0"/>
    <s v="Morning"/>
    <s v="Sat"/>
    <s v="Nov"/>
    <n v="6"/>
    <n v="11"/>
  </r>
  <r>
    <x v="257"/>
    <d v="1899-12-30T11:39:25"/>
    <n v="11"/>
    <x v="0"/>
    <n v="25.96"/>
    <x v="2"/>
    <s v="Morning"/>
    <s v="Sat"/>
    <s v="Nov"/>
    <n v="6"/>
    <n v="11"/>
  </r>
  <r>
    <x v="257"/>
    <d v="1899-12-30T12:30:15"/>
    <n v="12"/>
    <x v="0"/>
    <n v="35.76"/>
    <x v="7"/>
    <s v="Afternoon"/>
    <s v="Sat"/>
    <s v="Nov"/>
    <n v="6"/>
    <n v="11"/>
  </r>
  <r>
    <x v="257"/>
    <d v="1899-12-30T12:31:51"/>
    <n v="12"/>
    <x v="0"/>
    <n v="30.86"/>
    <x v="3"/>
    <s v="Afternoon"/>
    <s v="Sat"/>
    <s v="Nov"/>
    <n v="6"/>
    <n v="11"/>
  </r>
  <r>
    <x v="257"/>
    <d v="1899-12-30T12:48:36"/>
    <n v="12"/>
    <x v="0"/>
    <n v="35.76"/>
    <x v="0"/>
    <s v="Afternoon"/>
    <s v="Sat"/>
    <s v="Nov"/>
    <n v="6"/>
    <n v="11"/>
  </r>
  <r>
    <x v="257"/>
    <d v="1899-12-30T12:49:35"/>
    <n v="12"/>
    <x v="0"/>
    <n v="35.76"/>
    <x v="0"/>
    <s v="Afternoon"/>
    <s v="Sat"/>
    <s v="Nov"/>
    <n v="6"/>
    <n v="11"/>
  </r>
  <r>
    <x v="257"/>
    <d v="1899-12-30T13:16:55"/>
    <n v="13"/>
    <x v="0"/>
    <n v="30.86"/>
    <x v="3"/>
    <s v="Afternoon"/>
    <s v="Sat"/>
    <s v="Nov"/>
    <n v="6"/>
    <n v="11"/>
  </r>
  <r>
    <x v="257"/>
    <d v="1899-12-30T13:18:00"/>
    <n v="13"/>
    <x v="0"/>
    <n v="35.76"/>
    <x v="0"/>
    <s v="Afternoon"/>
    <s v="Sat"/>
    <s v="Nov"/>
    <n v="6"/>
    <n v="11"/>
  </r>
  <r>
    <x v="257"/>
    <d v="1899-12-30T13:19:09"/>
    <n v="13"/>
    <x v="0"/>
    <n v="35.76"/>
    <x v="0"/>
    <s v="Afternoon"/>
    <s v="Sat"/>
    <s v="Nov"/>
    <n v="6"/>
    <n v="11"/>
  </r>
  <r>
    <x v="257"/>
    <d v="1899-12-30T14:25:47"/>
    <n v="14"/>
    <x v="0"/>
    <n v="30.86"/>
    <x v="3"/>
    <s v="Afternoon"/>
    <s v="Sat"/>
    <s v="Nov"/>
    <n v="6"/>
    <n v="11"/>
  </r>
  <r>
    <x v="258"/>
    <d v="1899-12-30T10:29:37"/>
    <n v="10"/>
    <x v="0"/>
    <n v="30.86"/>
    <x v="3"/>
    <s v="Morning"/>
    <s v="Sun"/>
    <s v="Nov"/>
    <n v="7"/>
    <n v="11"/>
  </r>
  <r>
    <x v="258"/>
    <d v="1899-12-30T13:35:20"/>
    <n v="13"/>
    <x v="0"/>
    <n v="30.86"/>
    <x v="3"/>
    <s v="Afternoon"/>
    <s v="Sun"/>
    <s v="Nov"/>
    <n v="7"/>
    <n v="11"/>
  </r>
  <r>
    <x v="258"/>
    <d v="1899-12-30T14:18:42"/>
    <n v="14"/>
    <x v="0"/>
    <n v="25.96"/>
    <x v="2"/>
    <s v="Afternoon"/>
    <s v="Sun"/>
    <s v="Nov"/>
    <n v="7"/>
    <n v="11"/>
  </r>
  <r>
    <x v="258"/>
    <d v="1899-12-30T14:33:40"/>
    <n v="14"/>
    <x v="0"/>
    <n v="30.86"/>
    <x v="3"/>
    <s v="Afternoon"/>
    <s v="Sun"/>
    <s v="Nov"/>
    <n v="7"/>
    <n v="11"/>
  </r>
  <r>
    <x v="258"/>
    <d v="1899-12-30T16:27:26"/>
    <n v="16"/>
    <x v="0"/>
    <n v="35.76"/>
    <x v="0"/>
    <s v="Afternoon"/>
    <s v="Sun"/>
    <s v="Nov"/>
    <n v="7"/>
    <n v="11"/>
  </r>
  <r>
    <x v="258"/>
    <d v="1899-12-30T16:28:36"/>
    <n v="16"/>
    <x v="0"/>
    <n v="35.76"/>
    <x v="0"/>
    <s v="Afternoon"/>
    <s v="Sun"/>
    <s v="Nov"/>
    <n v="7"/>
    <n v="11"/>
  </r>
  <r>
    <x v="258"/>
    <d v="1899-12-30T18:10:07"/>
    <n v="18"/>
    <x v="0"/>
    <n v="35.76"/>
    <x v="1"/>
    <s v="Night"/>
    <s v="Sun"/>
    <s v="Nov"/>
    <n v="7"/>
    <n v="11"/>
  </r>
  <r>
    <x v="258"/>
    <d v="1899-12-30T19:17:34"/>
    <n v="19"/>
    <x v="0"/>
    <n v="35.76"/>
    <x v="1"/>
    <s v="Night"/>
    <s v="Sun"/>
    <s v="Nov"/>
    <n v="7"/>
    <n v="11"/>
  </r>
  <r>
    <x v="258"/>
    <d v="1899-12-30T19:18:28"/>
    <n v="19"/>
    <x v="0"/>
    <n v="35.76"/>
    <x v="1"/>
    <s v="Night"/>
    <s v="Sun"/>
    <s v="Nov"/>
    <n v="7"/>
    <n v="11"/>
  </r>
  <r>
    <x v="259"/>
    <d v="1899-12-30T07:52:20"/>
    <n v="7"/>
    <x v="0"/>
    <n v="30.86"/>
    <x v="3"/>
    <s v="Morning"/>
    <s v="Mon"/>
    <s v="Nov"/>
    <n v="1"/>
    <n v="11"/>
  </r>
  <r>
    <x v="259"/>
    <d v="1899-12-30T07:53:16"/>
    <n v="7"/>
    <x v="0"/>
    <n v="30.86"/>
    <x v="3"/>
    <s v="Morning"/>
    <s v="Mon"/>
    <s v="Nov"/>
    <n v="1"/>
    <n v="11"/>
  </r>
  <r>
    <x v="259"/>
    <d v="1899-12-30T07:57:22"/>
    <n v="7"/>
    <x v="0"/>
    <n v="35.76"/>
    <x v="0"/>
    <s v="Morning"/>
    <s v="Mon"/>
    <s v="Nov"/>
    <n v="1"/>
    <n v="11"/>
  </r>
  <r>
    <x v="259"/>
    <d v="1899-12-30T16:44:49"/>
    <n v="16"/>
    <x v="0"/>
    <n v="35.76"/>
    <x v="0"/>
    <s v="Afternoon"/>
    <s v="Mon"/>
    <s v="Nov"/>
    <n v="1"/>
    <n v="11"/>
  </r>
  <r>
    <x v="259"/>
    <d v="1899-12-30T16:46:53"/>
    <n v="16"/>
    <x v="0"/>
    <n v="35.76"/>
    <x v="0"/>
    <s v="Afternoon"/>
    <s v="Mon"/>
    <s v="Nov"/>
    <n v="1"/>
    <n v="11"/>
  </r>
  <r>
    <x v="259"/>
    <d v="1899-12-30T18:50:54"/>
    <n v="18"/>
    <x v="0"/>
    <n v="35.76"/>
    <x v="0"/>
    <s v="Night"/>
    <s v="Mon"/>
    <s v="Nov"/>
    <n v="1"/>
    <n v="11"/>
  </r>
  <r>
    <x v="260"/>
    <d v="1899-12-30T07:49:01"/>
    <n v="7"/>
    <x v="0"/>
    <n v="35.76"/>
    <x v="4"/>
    <s v="Morning"/>
    <s v="Tue"/>
    <s v="Nov"/>
    <n v="2"/>
    <n v="11"/>
  </r>
  <r>
    <x v="260"/>
    <d v="1899-12-30T07:51:14"/>
    <n v="7"/>
    <x v="0"/>
    <n v="30.86"/>
    <x v="3"/>
    <s v="Morning"/>
    <s v="Tue"/>
    <s v="Nov"/>
    <n v="2"/>
    <n v="11"/>
  </r>
  <r>
    <x v="260"/>
    <d v="1899-12-30T07:52:13"/>
    <n v="7"/>
    <x v="0"/>
    <n v="35.76"/>
    <x v="0"/>
    <s v="Morning"/>
    <s v="Tue"/>
    <s v="Nov"/>
    <n v="2"/>
    <n v="11"/>
  </r>
  <r>
    <x v="260"/>
    <d v="1899-12-30T07:53:38"/>
    <n v="7"/>
    <x v="0"/>
    <n v="21.06"/>
    <x v="6"/>
    <s v="Morning"/>
    <s v="Tue"/>
    <s v="Nov"/>
    <n v="2"/>
    <n v="11"/>
  </r>
  <r>
    <x v="260"/>
    <d v="1899-12-30T07:54:47"/>
    <n v="7"/>
    <x v="0"/>
    <n v="35.76"/>
    <x v="0"/>
    <s v="Morning"/>
    <s v="Tue"/>
    <s v="Nov"/>
    <n v="2"/>
    <n v="11"/>
  </r>
  <r>
    <x v="260"/>
    <d v="1899-12-30T10:29:23"/>
    <n v="10"/>
    <x v="0"/>
    <n v="30.86"/>
    <x v="3"/>
    <s v="Morning"/>
    <s v="Tue"/>
    <s v="Nov"/>
    <n v="2"/>
    <n v="11"/>
  </r>
  <r>
    <x v="260"/>
    <d v="1899-12-30T11:07:09"/>
    <n v="11"/>
    <x v="0"/>
    <n v="35.76"/>
    <x v="0"/>
    <s v="Morning"/>
    <s v="Tue"/>
    <s v="Nov"/>
    <n v="2"/>
    <n v="11"/>
  </r>
  <r>
    <x v="260"/>
    <d v="1899-12-30T16:22:40"/>
    <n v="16"/>
    <x v="0"/>
    <n v="35.76"/>
    <x v="4"/>
    <s v="Afternoon"/>
    <s v="Tue"/>
    <s v="Nov"/>
    <n v="2"/>
    <n v="11"/>
  </r>
  <r>
    <x v="260"/>
    <d v="1899-12-30T16:23:59"/>
    <n v="16"/>
    <x v="0"/>
    <n v="35.76"/>
    <x v="4"/>
    <s v="Afternoon"/>
    <s v="Tue"/>
    <s v="Nov"/>
    <n v="2"/>
    <n v="11"/>
  </r>
  <r>
    <x v="260"/>
    <d v="1899-12-30T16:41:04"/>
    <n v="16"/>
    <x v="0"/>
    <n v="35.76"/>
    <x v="7"/>
    <s v="Afternoon"/>
    <s v="Tue"/>
    <s v="Nov"/>
    <n v="2"/>
    <n v="11"/>
  </r>
  <r>
    <x v="260"/>
    <d v="1899-12-30T16:47:41"/>
    <n v="16"/>
    <x v="0"/>
    <n v="35.76"/>
    <x v="7"/>
    <s v="Afternoon"/>
    <s v="Tue"/>
    <s v="Nov"/>
    <n v="2"/>
    <n v="11"/>
  </r>
  <r>
    <x v="261"/>
    <d v="1899-12-30T13:29:39"/>
    <n v="13"/>
    <x v="0"/>
    <n v="30.86"/>
    <x v="3"/>
    <s v="Afternoon"/>
    <s v="Wed"/>
    <s v="Nov"/>
    <n v="3"/>
    <n v="11"/>
  </r>
  <r>
    <x v="261"/>
    <d v="1899-12-30T16:34:50"/>
    <n v="16"/>
    <x v="0"/>
    <n v="35.76"/>
    <x v="0"/>
    <s v="Afternoon"/>
    <s v="Wed"/>
    <s v="Nov"/>
    <n v="3"/>
    <n v="11"/>
  </r>
  <r>
    <x v="261"/>
    <d v="1899-12-30T17:49:52"/>
    <n v="17"/>
    <x v="0"/>
    <n v="35.76"/>
    <x v="7"/>
    <s v="Night"/>
    <s v="Wed"/>
    <s v="Nov"/>
    <n v="3"/>
    <n v="11"/>
  </r>
  <r>
    <x v="261"/>
    <d v="1899-12-30T17:50:50"/>
    <n v="17"/>
    <x v="0"/>
    <n v="35.76"/>
    <x v="1"/>
    <s v="Night"/>
    <s v="Wed"/>
    <s v="Nov"/>
    <n v="3"/>
    <n v="11"/>
  </r>
  <r>
    <x v="262"/>
    <d v="1899-12-30T11:06:11"/>
    <n v="11"/>
    <x v="0"/>
    <n v="25.96"/>
    <x v="5"/>
    <s v="Morning"/>
    <s v="Thu"/>
    <s v="Nov"/>
    <n v="4"/>
    <n v="11"/>
  </r>
  <r>
    <x v="262"/>
    <d v="1899-12-30T12:33:36"/>
    <n v="12"/>
    <x v="0"/>
    <n v="35.76"/>
    <x v="0"/>
    <s v="Afternoon"/>
    <s v="Thu"/>
    <s v="Nov"/>
    <n v="4"/>
    <n v="11"/>
  </r>
  <r>
    <x v="262"/>
    <d v="1899-12-30T12:59:45"/>
    <n v="12"/>
    <x v="0"/>
    <n v="35.76"/>
    <x v="4"/>
    <s v="Afternoon"/>
    <s v="Thu"/>
    <s v="Nov"/>
    <n v="4"/>
    <n v="11"/>
  </r>
  <r>
    <x v="262"/>
    <d v="1899-12-30T13:00:47"/>
    <n v="13"/>
    <x v="0"/>
    <n v="35.76"/>
    <x v="4"/>
    <s v="Afternoon"/>
    <s v="Thu"/>
    <s v="Nov"/>
    <n v="4"/>
    <n v="11"/>
  </r>
  <r>
    <x v="262"/>
    <d v="1899-12-30T16:14:14"/>
    <n v="16"/>
    <x v="0"/>
    <n v="35.76"/>
    <x v="0"/>
    <s v="Afternoon"/>
    <s v="Thu"/>
    <s v="Nov"/>
    <n v="4"/>
    <n v="11"/>
  </r>
  <r>
    <x v="262"/>
    <d v="1899-12-30T17:35:27"/>
    <n v="17"/>
    <x v="0"/>
    <n v="30.86"/>
    <x v="3"/>
    <s v="Night"/>
    <s v="Thu"/>
    <s v="Nov"/>
    <n v="4"/>
    <n v="11"/>
  </r>
  <r>
    <x v="262"/>
    <d v="1899-12-30T17:39:23"/>
    <n v="17"/>
    <x v="0"/>
    <n v="25.96"/>
    <x v="5"/>
    <s v="Night"/>
    <s v="Thu"/>
    <s v="Nov"/>
    <n v="4"/>
    <n v="11"/>
  </r>
  <r>
    <x v="262"/>
    <d v="1899-12-30T19:01:03"/>
    <n v="19"/>
    <x v="0"/>
    <n v="35.76"/>
    <x v="1"/>
    <s v="Night"/>
    <s v="Thu"/>
    <s v="Nov"/>
    <n v="4"/>
    <n v="11"/>
  </r>
  <r>
    <x v="263"/>
    <d v="1899-12-30T07:50:36"/>
    <n v="7"/>
    <x v="0"/>
    <n v="35.76"/>
    <x v="0"/>
    <s v="Morning"/>
    <s v="Fri"/>
    <s v="Nov"/>
    <n v="5"/>
    <n v="11"/>
  </r>
  <r>
    <x v="263"/>
    <d v="1899-12-30T10:03:43"/>
    <n v="10"/>
    <x v="0"/>
    <n v="35.76"/>
    <x v="7"/>
    <s v="Morning"/>
    <s v="Fri"/>
    <s v="Nov"/>
    <n v="5"/>
    <n v="11"/>
  </r>
  <r>
    <x v="263"/>
    <d v="1899-12-30T11:02:32"/>
    <n v="11"/>
    <x v="0"/>
    <n v="35.76"/>
    <x v="0"/>
    <s v="Morning"/>
    <s v="Fri"/>
    <s v="Nov"/>
    <n v="5"/>
    <n v="11"/>
  </r>
  <r>
    <x v="263"/>
    <d v="1899-12-30T11:24:26"/>
    <n v="11"/>
    <x v="0"/>
    <n v="35.76"/>
    <x v="4"/>
    <s v="Morning"/>
    <s v="Fri"/>
    <s v="Nov"/>
    <n v="5"/>
    <n v="11"/>
  </r>
  <r>
    <x v="263"/>
    <d v="1899-12-30T16:33:05"/>
    <n v="16"/>
    <x v="0"/>
    <n v="35.76"/>
    <x v="1"/>
    <s v="Afternoon"/>
    <s v="Fri"/>
    <s v="Nov"/>
    <n v="5"/>
    <n v="11"/>
  </r>
  <r>
    <x v="263"/>
    <d v="1899-12-30T16:33:50"/>
    <n v="16"/>
    <x v="0"/>
    <n v="35.76"/>
    <x v="0"/>
    <s v="Afternoon"/>
    <s v="Fri"/>
    <s v="Nov"/>
    <n v="5"/>
    <n v="11"/>
  </r>
  <r>
    <x v="264"/>
    <d v="1899-12-30T09:10:46"/>
    <n v="9"/>
    <x v="0"/>
    <n v="25.96"/>
    <x v="5"/>
    <s v="Morning"/>
    <s v="Sat"/>
    <s v="Nov"/>
    <n v="6"/>
    <n v="11"/>
  </r>
  <r>
    <x v="264"/>
    <d v="1899-12-30T09:11:49"/>
    <n v="9"/>
    <x v="0"/>
    <n v="25.96"/>
    <x v="5"/>
    <s v="Morning"/>
    <s v="Sat"/>
    <s v="Nov"/>
    <n v="6"/>
    <n v="11"/>
  </r>
  <r>
    <x v="264"/>
    <d v="1899-12-30T10:05:16"/>
    <n v="10"/>
    <x v="0"/>
    <n v="35.76"/>
    <x v="0"/>
    <s v="Morning"/>
    <s v="Sat"/>
    <s v="Nov"/>
    <n v="6"/>
    <n v="11"/>
  </r>
  <r>
    <x v="264"/>
    <d v="1899-12-30T11:03:00"/>
    <n v="11"/>
    <x v="0"/>
    <n v="35.76"/>
    <x v="7"/>
    <s v="Morning"/>
    <s v="Sat"/>
    <s v="Nov"/>
    <n v="6"/>
    <n v="11"/>
  </r>
  <r>
    <x v="264"/>
    <d v="1899-12-30T11:09:28"/>
    <n v="11"/>
    <x v="0"/>
    <n v="25.96"/>
    <x v="2"/>
    <s v="Morning"/>
    <s v="Sat"/>
    <s v="Nov"/>
    <n v="6"/>
    <n v="11"/>
  </r>
  <r>
    <x v="264"/>
    <d v="1899-12-30T11:10:26"/>
    <n v="11"/>
    <x v="0"/>
    <n v="25.96"/>
    <x v="2"/>
    <s v="Morning"/>
    <s v="Sat"/>
    <s v="Nov"/>
    <n v="6"/>
    <n v="11"/>
  </r>
  <r>
    <x v="264"/>
    <d v="1899-12-30T11:41:27"/>
    <n v="11"/>
    <x v="0"/>
    <n v="35.76"/>
    <x v="1"/>
    <s v="Morning"/>
    <s v="Sat"/>
    <s v="Nov"/>
    <n v="6"/>
    <n v="11"/>
  </r>
  <r>
    <x v="264"/>
    <d v="1899-12-30T22:37:04"/>
    <n v="22"/>
    <x v="0"/>
    <n v="35.76"/>
    <x v="0"/>
    <s v="Night"/>
    <s v="Sat"/>
    <s v="Nov"/>
    <n v="6"/>
    <n v="11"/>
  </r>
  <r>
    <x v="265"/>
    <d v="1899-12-30T08:17:07"/>
    <n v="8"/>
    <x v="0"/>
    <n v="35.76"/>
    <x v="0"/>
    <s v="Morning"/>
    <s v="Sun"/>
    <s v="Nov"/>
    <n v="7"/>
    <n v="11"/>
  </r>
  <r>
    <x v="266"/>
    <d v="1899-12-30T07:49:18"/>
    <n v="7"/>
    <x v="0"/>
    <n v="35.76"/>
    <x v="7"/>
    <s v="Morning"/>
    <s v="Mon"/>
    <s v="Nov"/>
    <n v="1"/>
    <n v="11"/>
  </r>
  <r>
    <x v="266"/>
    <d v="1899-12-30T07:54:24"/>
    <n v="7"/>
    <x v="0"/>
    <n v="35.76"/>
    <x v="0"/>
    <s v="Morning"/>
    <s v="Mon"/>
    <s v="Nov"/>
    <n v="1"/>
    <n v="11"/>
  </r>
  <r>
    <x v="266"/>
    <d v="1899-12-30T09:12:21"/>
    <n v="9"/>
    <x v="0"/>
    <n v="30.86"/>
    <x v="3"/>
    <s v="Morning"/>
    <s v="Mon"/>
    <s v="Nov"/>
    <n v="1"/>
    <n v="11"/>
  </r>
  <r>
    <x v="266"/>
    <d v="1899-12-30T10:38:08"/>
    <n v="10"/>
    <x v="0"/>
    <n v="25.96"/>
    <x v="5"/>
    <s v="Morning"/>
    <s v="Mon"/>
    <s v="Nov"/>
    <n v="1"/>
    <n v="11"/>
  </r>
  <r>
    <x v="266"/>
    <d v="1899-12-30T12:50:58"/>
    <n v="12"/>
    <x v="0"/>
    <n v="35.76"/>
    <x v="0"/>
    <s v="Afternoon"/>
    <s v="Mon"/>
    <s v="Nov"/>
    <n v="1"/>
    <n v="11"/>
  </r>
  <r>
    <x v="266"/>
    <d v="1899-12-30T12:52:41"/>
    <n v="12"/>
    <x v="0"/>
    <n v="35.76"/>
    <x v="0"/>
    <s v="Afternoon"/>
    <s v="Mon"/>
    <s v="Nov"/>
    <n v="1"/>
    <n v="11"/>
  </r>
  <r>
    <x v="266"/>
    <d v="1899-12-30T16:30:56"/>
    <n v="16"/>
    <x v="0"/>
    <n v="35.76"/>
    <x v="1"/>
    <s v="Afternoon"/>
    <s v="Mon"/>
    <s v="Nov"/>
    <n v="1"/>
    <n v="11"/>
  </r>
  <r>
    <x v="266"/>
    <d v="1899-12-30T19:01:59"/>
    <n v="19"/>
    <x v="0"/>
    <n v="30.86"/>
    <x v="3"/>
    <s v="Night"/>
    <s v="Mon"/>
    <s v="Nov"/>
    <n v="1"/>
    <n v="11"/>
  </r>
  <r>
    <x v="266"/>
    <d v="1899-12-30T19:37:58"/>
    <n v="19"/>
    <x v="0"/>
    <n v="35.76"/>
    <x v="1"/>
    <s v="Night"/>
    <s v="Mon"/>
    <s v="Nov"/>
    <n v="1"/>
    <n v="11"/>
  </r>
  <r>
    <x v="266"/>
    <d v="1899-12-30T21:42:15"/>
    <n v="21"/>
    <x v="0"/>
    <n v="35.76"/>
    <x v="1"/>
    <s v="Night"/>
    <s v="Mon"/>
    <s v="Nov"/>
    <n v="1"/>
    <n v="11"/>
  </r>
  <r>
    <x v="266"/>
    <d v="1899-12-30T21:43:00"/>
    <n v="21"/>
    <x v="0"/>
    <n v="35.76"/>
    <x v="7"/>
    <s v="Night"/>
    <s v="Mon"/>
    <s v="Nov"/>
    <n v="1"/>
    <n v="11"/>
  </r>
  <r>
    <x v="267"/>
    <d v="1899-12-30T07:54:38"/>
    <n v="7"/>
    <x v="0"/>
    <n v="35.76"/>
    <x v="0"/>
    <s v="Morning"/>
    <s v="Tue"/>
    <s v="Nov"/>
    <n v="2"/>
    <n v="11"/>
  </r>
  <r>
    <x v="267"/>
    <d v="1899-12-30T11:02:56"/>
    <n v="11"/>
    <x v="0"/>
    <n v="35.76"/>
    <x v="4"/>
    <s v="Morning"/>
    <s v="Tue"/>
    <s v="Nov"/>
    <n v="2"/>
    <n v="11"/>
  </r>
  <r>
    <x v="267"/>
    <d v="1899-12-30T11:03:47"/>
    <n v="11"/>
    <x v="0"/>
    <n v="25.96"/>
    <x v="2"/>
    <s v="Morning"/>
    <s v="Tue"/>
    <s v="Nov"/>
    <n v="2"/>
    <n v="11"/>
  </r>
  <r>
    <x v="267"/>
    <d v="1899-12-30T11:06:09"/>
    <n v="11"/>
    <x v="0"/>
    <n v="35.76"/>
    <x v="4"/>
    <s v="Morning"/>
    <s v="Tue"/>
    <s v="Nov"/>
    <n v="2"/>
    <n v="11"/>
  </r>
  <r>
    <x v="267"/>
    <d v="1899-12-30T11:07:10"/>
    <n v="11"/>
    <x v="0"/>
    <n v="35.76"/>
    <x v="4"/>
    <s v="Morning"/>
    <s v="Tue"/>
    <s v="Nov"/>
    <n v="2"/>
    <n v="11"/>
  </r>
  <r>
    <x v="267"/>
    <d v="1899-12-30T16:03:54"/>
    <n v="16"/>
    <x v="0"/>
    <n v="35.76"/>
    <x v="0"/>
    <s v="Afternoon"/>
    <s v="Tue"/>
    <s v="Nov"/>
    <n v="2"/>
    <n v="11"/>
  </r>
  <r>
    <x v="267"/>
    <d v="1899-12-30T16:05:01"/>
    <n v="16"/>
    <x v="0"/>
    <n v="35.76"/>
    <x v="0"/>
    <s v="Afternoon"/>
    <s v="Tue"/>
    <s v="Nov"/>
    <n v="2"/>
    <n v="11"/>
  </r>
  <r>
    <x v="267"/>
    <d v="1899-12-30T17:11:38"/>
    <n v="17"/>
    <x v="0"/>
    <n v="25.96"/>
    <x v="2"/>
    <s v="Night"/>
    <s v="Tue"/>
    <s v="Nov"/>
    <n v="2"/>
    <n v="11"/>
  </r>
  <r>
    <x v="267"/>
    <d v="1899-12-30T17:12:34"/>
    <n v="17"/>
    <x v="0"/>
    <n v="30.86"/>
    <x v="3"/>
    <s v="Night"/>
    <s v="Tue"/>
    <s v="Nov"/>
    <n v="2"/>
    <n v="11"/>
  </r>
  <r>
    <x v="267"/>
    <d v="1899-12-30T19:47:25"/>
    <n v="19"/>
    <x v="0"/>
    <n v="35.76"/>
    <x v="4"/>
    <s v="Night"/>
    <s v="Tue"/>
    <s v="Nov"/>
    <n v="2"/>
    <n v="11"/>
  </r>
  <r>
    <x v="268"/>
    <d v="1899-12-30T08:41:17"/>
    <n v="8"/>
    <x v="0"/>
    <n v="35.76"/>
    <x v="7"/>
    <s v="Morning"/>
    <s v="Thu"/>
    <s v="Nov"/>
    <n v="4"/>
    <n v="11"/>
  </r>
  <r>
    <x v="268"/>
    <d v="1899-12-30T09:14:01"/>
    <n v="9"/>
    <x v="0"/>
    <n v="30.86"/>
    <x v="3"/>
    <s v="Morning"/>
    <s v="Thu"/>
    <s v="Nov"/>
    <n v="4"/>
    <n v="11"/>
  </r>
  <r>
    <x v="268"/>
    <d v="1899-12-30T20:24:42"/>
    <n v="20"/>
    <x v="0"/>
    <n v="30.86"/>
    <x v="3"/>
    <s v="Night"/>
    <s v="Thu"/>
    <s v="Nov"/>
    <n v="4"/>
    <n v="11"/>
  </r>
  <r>
    <x v="268"/>
    <d v="1899-12-30T20:25:46"/>
    <n v="20"/>
    <x v="0"/>
    <n v="35.76"/>
    <x v="0"/>
    <s v="Night"/>
    <s v="Thu"/>
    <s v="Nov"/>
    <n v="4"/>
    <n v="11"/>
  </r>
  <r>
    <x v="268"/>
    <d v="1899-12-30T20:55:00"/>
    <n v="20"/>
    <x v="0"/>
    <n v="35.76"/>
    <x v="0"/>
    <s v="Night"/>
    <s v="Thu"/>
    <s v="Nov"/>
    <n v="4"/>
    <n v="11"/>
  </r>
  <r>
    <x v="268"/>
    <d v="1899-12-30T22:00:16"/>
    <n v="22"/>
    <x v="0"/>
    <n v="35.76"/>
    <x v="7"/>
    <s v="Night"/>
    <s v="Thu"/>
    <s v="Nov"/>
    <n v="4"/>
    <n v="11"/>
  </r>
  <r>
    <x v="269"/>
    <d v="1899-12-30T07:53:16"/>
    <n v="7"/>
    <x v="0"/>
    <n v="35.76"/>
    <x v="4"/>
    <s v="Morning"/>
    <s v="Fri"/>
    <s v="Nov"/>
    <n v="5"/>
    <n v="11"/>
  </r>
  <r>
    <x v="269"/>
    <d v="1899-12-30T07:57:42"/>
    <n v="7"/>
    <x v="0"/>
    <n v="35.76"/>
    <x v="0"/>
    <s v="Morning"/>
    <s v="Fri"/>
    <s v="Nov"/>
    <n v="5"/>
    <n v="11"/>
  </r>
  <r>
    <x v="269"/>
    <d v="1899-12-30T09:07:32"/>
    <n v="9"/>
    <x v="0"/>
    <n v="30.86"/>
    <x v="3"/>
    <s v="Morning"/>
    <s v="Fri"/>
    <s v="Nov"/>
    <n v="5"/>
    <n v="11"/>
  </r>
  <r>
    <x v="269"/>
    <d v="1899-12-30T09:08:30"/>
    <n v="9"/>
    <x v="0"/>
    <n v="30.86"/>
    <x v="3"/>
    <s v="Morning"/>
    <s v="Fri"/>
    <s v="Nov"/>
    <n v="5"/>
    <n v="11"/>
  </r>
  <r>
    <x v="269"/>
    <d v="1899-12-30T15:18:07"/>
    <n v="15"/>
    <x v="0"/>
    <n v="30.86"/>
    <x v="3"/>
    <s v="Afternoon"/>
    <s v="Fri"/>
    <s v="Nov"/>
    <n v="5"/>
    <n v="11"/>
  </r>
  <r>
    <x v="269"/>
    <d v="1899-12-30T15:19:20"/>
    <n v="15"/>
    <x v="0"/>
    <n v="35.76"/>
    <x v="0"/>
    <s v="Afternoon"/>
    <s v="Fri"/>
    <s v="Nov"/>
    <n v="5"/>
    <n v="11"/>
  </r>
  <r>
    <x v="269"/>
    <d v="1899-12-30T20:57:55"/>
    <n v="20"/>
    <x v="0"/>
    <n v="35.76"/>
    <x v="4"/>
    <s v="Night"/>
    <s v="Fri"/>
    <s v="Nov"/>
    <n v="5"/>
    <n v="11"/>
  </r>
  <r>
    <x v="270"/>
    <d v="1899-12-30T12:58:12"/>
    <n v="12"/>
    <x v="0"/>
    <n v="35.76"/>
    <x v="4"/>
    <s v="Afternoon"/>
    <s v="Sat"/>
    <s v="Nov"/>
    <n v="6"/>
    <n v="11"/>
  </r>
  <r>
    <x v="270"/>
    <d v="1899-12-30T14:04:56"/>
    <n v="14"/>
    <x v="0"/>
    <n v="25.96"/>
    <x v="2"/>
    <s v="Afternoon"/>
    <s v="Sat"/>
    <s v="Nov"/>
    <n v="6"/>
    <n v="11"/>
  </r>
  <r>
    <x v="270"/>
    <d v="1899-12-30T14:05:58"/>
    <n v="14"/>
    <x v="0"/>
    <n v="35.76"/>
    <x v="1"/>
    <s v="Afternoon"/>
    <s v="Sat"/>
    <s v="Nov"/>
    <n v="6"/>
    <n v="11"/>
  </r>
  <r>
    <x v="270"/>
    <d v="1899-12-30T14:16:52"/>
    <n v="14"/>
    <x v="0"/>
    <n v="35.76"/>
    <x v="4"/>
    <s v="Afternoon"/>
    <s v="Sat"/>
    <s v="Nov"/>
    <n v="6"/>
    <n v="11"/>
  </r>
  <r>
    <x v="270"/>
    <d v="1899-12-30T15:33:44"/>
    <n v="15"/>
    <x v="0"/>
    <n v="30.86"/>
    <x v="3"/>
    <s v="Afternoon"/>
    <s v="Sat"/>
    <s v="Nov"/>
    <n v="6"/>
    <n v="11"/>
  </r>
  <r>
    <x v="270"/>
    <d v="1899-12-30T22:03:48"/>
    <n v="22"/>
    <x v="0"/>
    <n v="30.86"/>
    <x v="3"/>
    <s v="Night"/>
    <s v="Sat"/>
    <s v="Nov"/>
    <n v="6"/>
    <n v="11"/>
  </r>
  <r>
    <x v="271"/>
    <d v="1899-12-30T10:15:32"/>
    <n v="10"/>
    <x v="0"/>
    <n v="30.86"/>
    <x v="3"/>
    <s v="Morning"/>
    <s v="Sun"/>
    <s v="Dec"/>
    <n v="7"/>
    <n v="12"/>
  </r>
  <r>
    <x v="271"/>
    <d v="1899-12-30T10:16:32"/>
    <n v="10"/>
    <x v="0"/>
    <n v="30.86"/>
    <x v="3"/>
    <s v="Morning"/>
    <s v="Sun"/>
    <s v="Dec"/>
    <n v="7"/>
    <n v="12"/>
  </r>
  <r>
    <x v="271"/>
    <d v="1899-12-30T10:22:47"/>
    <n v="10"/>
    <x v="0"/>
    <n v="30.86"/>
    <x v="3"/>
    <s v="Morning"/>
    <s v="Sun"/>
    <s v="Dec"/>
    <n v="7"/>
    <n v="12"/>
  </r>
  <r>
    <x v="271"/>
    <d v="1899-12-30T14:34:23"/>
    <n v="14"/>
    <x v="0"/>
    <n v="30.86"/>
    <x v="3"/>
    <s v="Afternoon"/>
    <s v="Sun"/>
    <s v="Dec"/>
    <n v="7"/>
    <n v="12"/>
  </r>
  <r>
    <x v="271"/>
    <d v="1899-12-30T15:09:13"/>
    <n v="15"/>
    <x v="0"/>
    <n v="35.76"/>
    <x v="4"/>
    <s v="Afternoon"/>
    <s v="Sun"/>
    <s v="Dec"/>
    <n v="7"/>
    <n v="12"/>
  </r>
  <r>
    <x v="271"/>
    <d v="1899-12-30T15:09:57"/>
    <n v="15"/>
    <x v="0"/>
    <n v="35.76"/>
    <x v="4"/>
    <s v="Afternoon"/>
    <s v="Sun"/>
    <s v="Dec"/>
    <n v="7"/>
    <n v="12"/>
  </r>
  <r>
    <x v="271"/>
    <d v="1899-12-30T15:43:02"/>
    <n v="15"/>
    <x v="0"/>
    <n v="35.76"/>
    <x v="7"/>
    <s v="Afternoon"/>
    <s v="Sun"/>
    <s v="Dec"/>
    <n v="7"/>
    <n v="12"/>
  </r>
  <r>
    <x v="271"/>
    <d v="1899-12-30T15:56:31"/>
    <n v="15"/>
    <x v="0"/>
    <n v="35.76"/>
    <x v="0"/>
    <s v="Afternoon"/>
    <s v="Sun"/>
    <s v="Dec"/>
    <n v="7"/>
    <n v="12"/>
  </r>
  <r>
    <x v="271"/>
    <d v="1899-12-30T15:57:49"/>
    <n v="15"/>
    <x v="0"/>
    <n v="35.76"/>
    <x v="0"/>
    <s v="Afternoon"/>
    <s v="Sun"/>
    <s v="Dec"/>
    <n v="7"/>
    <n v="12"/>
  </r>
  <r>
    <x v="271"/>
    <d v="1899-12-30T16:32:59"/>
    <n v="16"/>
    <x v="0"/>
    <n v="35.76"/>
    <x v="0"/>
    <s v="Afternoon"/>
    <s v="Sun"/>
    <s v="Dec"/>
    <n v="7"/>
    <n v="12"/>
  </r>
  <r>
    <x v="271"/>
    <d v="1899-12-30T16:34:30"/>
    <n v="16"/>
    <x v="0"/>
    <n v="35.76"/>
    <x v="0"/>
    <s v="Afternoon"/>
    <s v="Sun"/>
    <s v="Dec"/>
    <n v="7"/>
    <n v="12"/>
  </r>
  <r>
    <x v="271"/>
    <d v="1899-12-30T17:10:24"/>
    <n v="17"/>
    <x v="0"/>
    <n v="30.86"/>
    <x v="3"/>
    <s v="Night"/>
    <s v="Sun"/>
    <s v="Dec"/>
    <n v="7"/>
    <n v="12"/>
  </r>
  <r>
    <x v="271"/>
    <d v="1899-12-30T17:11:32"/>
    <n v="17"/>
    <x v="0"/>
    <n v="30.86"/>
    <x v="3"/>
    <s v="Night"/>
    <s v="Sun"/>
    <s v="Dec"/>
    <n v="7"/>
    <n v="12"/>
  </r>
  <r>
    <x v="271"/>
    <d v="1899-12-30T18:38:29"/>
    <n v="18"/>
    <x v="0"/>
    <n v="30.86"/>
    <x v="3"/>
    <s v="Night"/>
    <s v="Sun"/>
    <s v="Dec"/>
    <n v="7"/>
    <n v="12"/>
  </r>
  <r>
    <x v="272"/>
    <d v="1899-12-30T07:50:37"/>
    <n v="7"/>
    <x v="0"/>
    <n v="35.76"/>
    <x v="0"/>
    <s v="Morning"/>
    <s v="Mon"/>
    <s v="Dec"/>
    <n v="1"/>
    <n v="12"/>
  </r>
  <r>
    <x v="272"/>
    <d v="1899-12-30T07:51:59"/>
    <n v="7"/>
    <x v="0"/>
    <n v="25.96"/>
    <x v="2"/>
    <s v="Morning"/>
    <s v="Mon"/>
    <s v="Dec"/>
    <n v="1"/>
    <n v="12"/>
  </r>
  <r>
    <x v="272"/>
    <d v="1899-12-30T08:21:30"/>
    <n v="8"/>
    <x v="0"/>
    <n v="30.86"/>
    <x v="3"/>
    <s v="Morning"/>
    <s v="Mon"/>
    <s v="Dec"/>
    <n v="1"/>
    <n v="12"/>
  </r>
  <r>
    <x v="272"/>
    <d v="1899-12-30T08:53:14"/>
    <n v="8"/>
    <x v="0"/>
    <n v="35.76"/>
    <x v="4"/>
    <s v="Morning"/>
    <s v="Mon"/>
    <s v="Dec"/>
    <n v="1"/>
    <n v="12"/>
  </r>
  <r>
    <x v="272"/>
    <d v="1899-12-30T11:04:25"/>
    <n v="11"/>
    <x v="0"/>
    <n v="25.96"/>
    <x v="5"/>
    <s v="Morning"/>
    <s v="Mon"/>
    <s v="Dec"/>
    <n v="1"/>
    <n v="12"/>
  </r>
  <r>
    <x v="272"/>
    <d v="1899-12-30T15:28:24"/>
    <n v="15"/>
    <x v="0"/>
    <n v="21.06"/>
    <x v="6"/>
    <s v="Afternoon"/>
    <s v="Mon"/>
    <s v="Dec"/>
    <n v="1"/>
    <n v="12"/>
  </r>
  <r>
    <x v="272"/>
    <d v="1899-12-30T16:12:24"/>
    <n v="16"/>
    <x v="0"/>
    <n v="35.76"/>
    <x v="7"/>
    <s v="Afternoon"/>
    <s v="Mon"/>
    <s v="Dec"/>
    <n v="1"/>
    <n v="12"/>
  </r>
  <r>
    <x v="272"/>
    <d v="1899-12-30T17:34:22"/>
    <n v="17"/>
    <x v="0"/>
    <n v="25.96"/>
    <x v="2"/>
    <s v="Night"/>
    <s v="Mon"/>
    <s v="Dec"/>
    <n v="1"/>
    <n v="12"/>
  </r>
  <r>
    <x v="272"/>
    <d v="1899-12-30T18:00:32"/>
    <n v="18"/>
    <x v="0"/>
    <n v="35.76"/>
    <x v="7"/>
    <s v="Night"/>
    <s v="Mon"/>
    <s v="Dec"/>
    <n v="1"/>
    <n v="12"/>
  </r>
  <r>
    <x v="273"/>
    <d v="1899-12-30T08:11:19"/>
    <n v="8"/>
    <x v="0"/>
    <n v="35.76"/>
    <x v="0"/>
    <s v="Morning"/>
    <s v="Tue"/>
    <s v="Dec"/>
    <n v="2"/>
    <n v="12"/>
  </r>
  <r>
    <x v="273"/>
    <d v="1899-12-30T09:23:31"/>
    <n v="9"/>
    <x v="0"/>
    <n v="30.86"/>
    <x v="3"/>
    <s v="Morning"/>
    <s v="Tue"/>
    <s v="Dec"/>
    <n v="2"/>
    <n v="12"/>
  </r>
  <r>
    <x v="273"/>
    <d v="1899-12-30T09:24:27"/>
    <n v="9"/>
    <x v="0"/>
    <n v="30.86"/>
    <x v="3"/>
    <s v="Morning"/>
    <s v="Tue"/>
    <s v="Dec"/>
    <n v="2"/>
    <n v="12"/>
  </r>
  <r>
    <x v="273"/>
    <d v="1899-12-30T11:17:58"/>
    <n v="11"/>
    <x v="0"/>
    <n v="25.96"/>
    <x v="2"/>
    <s v="Morning"/>
    <s v="Tue"/>
    <s v="Dec"/>
    <n v="2"/>
    <n v="12"/>
  </r>
  <r>
    <x v="273"/>
    <d v="1899-12-30T11:42:08"/>
    <n v="11"/>
    <x v="0"/>
    <n v="30.86"/>
    <x v="3"/>
    <s v="Morning"/>
    <s v="Tue"/>
    <s v="Dec"/>
    <n v="2"/>
    <n v="12"/>
  </r>
  <r>
    <x v="273"/>
    <d v="1899-12-30T11:43:16"/>
    <n v="11"/>
    <x v="0"/>
    <n v="30.86"/>
    <x v="3"/>
    <s v="Morning"/>
    <s v="Tue"/>
    <s v="Dec"/>
    <n v="2"/>
    <n v="12"/>
  </r>
  <r>
    <x v="273"/>
    <d v="1899-12-30T11:45:54"/>
    <n v="11"/>
    <x v="0"/>
    <n v="30.86"/>
    <x v="3"/>
    <s v="Morning"/>
    <s v="Tue"/>
    <s v="Dec"/>
    <n v="2"/>
    <n v="12"/>
  </r>
  <r>
    <x v="273"/>
    <d v="1899-12-30T20:50:56"/>
    <n v="20"/>
    <x v="0"/>
    <n v="35.76"/>
    <x v="4"/>
    <s v="Night"/>
    <s v="Tue"/>
    <s v="Dec"/>
    <n v="2"/>
    <n v="12"/>
  </r>
  <r>
    <x v="273"/>
    <d v="1899-12-30T21:33:17"/>
    <n v="21"/>
    <x v="0"/>
    <n v="35.76"/>
    <x v="0"/>
    <s v="Night"/>
    <s v="Tue"/>
    <s v="Dec"/>
    <n v="2"/>
    <n v="12"/>
  </r>
  <r>
    <x v="273"/>
    <d v="1899-12-30T21:34:13"/>
    <n v="21"/>
    <x v="0"/>
    <n v="35.76"/>
    <x v="7"/>
    <s v="Night"/>
    <s v="Tue"/>
    <s v="Dec"/>
    <n v="2"/>
    <n v="12"/>
  </r>
  <r>
    <x v="273"/>
    <d v="1899-12-30T21:35:19"/>
    <n v="21"/>
    <x v="0"/>
    <n v="35.76"/>
    <x v="1"/>
    <s v="Night"/>
    <s v="Tue"/>
    <s v="Dec"/>
    <n v="2"/>
    <n v="12"/>
  </r>
  <r>
    <x v="273"/>
    <d v="1899-12-30T22:19:14"/>
    <n v="22"/>
    <x v="0"/>
    <n v="30.86"/>
    <x v="3"/>
    <s v="Night"/>
    <s v="Tue"/>
    <s v="Dec"/>
    <n v="2"/>
    <n v="12"/>
  </r>
  <r>
    <x v="273"/>
    <d v="1899-12-30T22:21:42"/>
    <n v="22"/>
    <x v="0"/>
    <n v="35.76"/>
    <x v="7"/>
    <s v="Night"/>
    <s v="Tue"/>
    <s v="Dec"/>
    <n v="2"/>
    <n v="12"/>
  </r>
  <r>
    <x v="274"/>
    <d v="1899-12-30T08:32:48"/>
    <n v="8"/>
    <x v="0"/>
    <n v="25.96"/>
    <x v="5"/>
    <s v="Morning"/>
    <s v="Wed"/>
    <s v="Dec"/>
    <n v="3"/>
    <n v="12"/>
  </r>
  <r>
    <x v="274"/>
    <d v="1899-12-30T08:50:30"/>
    <n v="8"/>
    <x v="0"/>
    <n v="35.76"/>
    <x v="0"/>
    <s v="Morning"/>
    <s v="Wed"/>
    <s v="Dec"/>
    <n v="3"/>
    <n v="12"/>
  </r>
  <r>
    <x v="274"/>
    <d v="1899-12-30T08:52:15"/>
    <n v="8"/>
    <x v="0"/>
    <n v="35.76"/>
    <x v="0"/>
    <s v="Morning"/>
    <s v="Wed"/>
    <s v="Dec"/>
    <n v="3"/>
    <n v="12"/>
  </r>
  <r>
    <x v="274"/>
    <d v="1899-12-30T09:04:14"/>
    <n v="9"/>
    <x v="0"/>
    <n v="25.96"/>
    <x v="2"/>
    <s v="Morning"/>
    <s v="Wed"/>
    <s v="Dec"/>
    <n v="3"/>
    <n v="12"/>
  </r>
  <r>
    <x v="274"/>
    <d v="1899-12-30T10:23:01"/>
    <n v="10"/>
    <x v="0"/>
    <n v="30.86"/>
    <x v="3"/>
    <s v="Morning"/>
    <s v="Wed"/>
    <s v="Dec"/>
    <n v="3"/>
    <n v="12"/>
  </r>
  <r>
    <x v="274"/>
    <d v="1899-12-30T10:24:08"/>
    <n v="10"/>
    <x v="0"/>
    <n v="30.86"/>
    <x v="3"/>
    <s v="Morning"/>
    <s v="Wed"/>
    <s v="Dec"/>
    <n v="3"/>
    <n v="12"/>
  </r>
  <r>
    <x v="274"/>
    <d v="1899-12-30T10:26:58"/>
    <n v="10"/>
    <x v="0"/>
    <n v="30.86"/>
    <x v="3"/>
    <s v="Morning"/>
    <s v="Wed"/>
    <s v="Dec"/>
    <n v="3"/>
    <n v="12"/>
  </r>
  <r>
    <x v="274"/>
    <d v="1899-12-30T10:29:48"/>
    <n v="10"/>
    <x v="0"/>
    <n v="35.76"/>
    <x v="1"/>
    <s v="Morning"/>
    <s v="Wed"/>
    <s v="Dec"/>
    <n v="3"/>
    <n v="12"/>
  </r>
  <r>
    <x v="274"/>
    <d v="1899-12-30T11:45:58"/>
    <n v="11"/>
    <x v="0"/>
    <n v="30.86"/>
    <x v="3"/>
    <s v="Morning"/>
    <s v="Wed"/>
    <s v="Dec"/>
    <n v="3"/>
    <n v="12"/>
  </r>
  <r>
    <x v="274"/>
    <d v="1899-12-30T14:33:55"/>
    <n v="14"/>
    <x v="0"/>
    <n v="35.76"/>
    <x v="1"/>
    <s v="Afternoon"/>
    <s v="Wed"/>
    <s v="Dec"/>
    <n v="3"/>
    <n v="12"/>
  </r>
  <r>
    <x v="275"/>
    <d v="1899-12-30T08:53:48"/>
    <n v="8"/>
    <x v="0"/>
    <n v="25.96"/>
    <x v="2"/>
    <s v="Morning"/>
    <s v="Thu"/>
    <s v="Dec"/>
    <n v="4"/>
    <n v="12"/>
  </r>
  <r>
    <x v="275"/>
    <d v="1899-12-30T09:20:29"/>
    <n v="9"/>
    <x v="0"/>
    <n v="25.96"/>
    <x v="5"/>
    <s v="Morning"/>
    <s v="Thu"/>
    <s v="Dec"/>
    <n v="4"/>
    <n v="12"/>
  </r>
  <r>
    <x v="275"/>
    <d v="1899-12-30T10:02:51"/>
    <n v="10"/>
    <x v="0"/>
    <n v="30.86"/>
    <x v="3"/>
    <s v="Morning"/>
    <s v="Thu"/>
    <s v="Dec"/>
    <n v="4"/>
    <n v="12"/>
  </r>
  <r>
    <x v="275"/>
    <d v="1899-12-30T10:05:06"/>
    <n v="10"/>
    <x v="0"/>
    <n v="30.86"/>
    <x v="3"/>
    <s v="Morning"/>
    <s v="Thu"/>
    <s v="Dec"/>
    <n v="4"/>
    <n v="12"/>
  </r>
  <r>
    <x v="275"/>
    <d v="1899-12-30T11:31:58"/>
    <n v="11"/>
    <x v="0"/>
    <n v="35.76"/>
    <x v="0"/>
    <s v="Morning"/>
    <s v="Thu"/>
    <s v="Dec"/>
    <n v="4"/>
    <n v="12"/>
  </r>
  <r>
    <x v="275"/>
    <d v="1899-12-30T11:50:45"/>
    <n v="11"/>
    <x v="0"/>
    <n v="25.96"/>
    <x v="2"/>
    <s v="Morning"/>
    <s v="Thu"/>
    <s v="Dec"/>
    <n v="4"/>
    <n v="12"/>
  </r>
  <r>
    <x v="275"/>
    <d v="1899-12-30T14:30:58"/>
    <n v="14"/>
    <x v="0"/>
    <n v="35.76"/>
    <x v="7"/>
    <s v="Afternoon"/>
    <s v="Thu"/>
    <s v="Dec"/>
    <n v="4"/>
    <n v="12"/>
  </r>
  <r>
    <x v="275"/>
    <d v="1899-12-30T15:21:19"/>
    <n v="15"/>
    <x v="0"/>
    <n v="35.76"/>
    <x v="0"/>
    <s v="Afternoon"/>
    <s v="Thu"/>
    <s v="Dec"/>
    <n v="4"/>
    <n v="12"/>
  </r>
  <r>
    <x v="275"/>
    <d v="1899-12-30T16:02:10"/>
    <n v="16"/>
    <x v="0"/>
    <n v="35.76"/>
    <x v="0"/>
    <s v="Afternoon"/>
    <s v="Thu"/>
    <s v="Dec"/>
    <n v="4"/>
    <n v="12"/>
  </r>
  <r>
    <x v="276"/>
    <d v="1899-12-30T11:42:18"/>
    <n v="11"/>
    <x v="0"/>
    <n v="35.76"/>
    <x v="0"/>
    <s v="Morning"/>
    <s v="Fri"/>
    <s v="Dec"/>
    <n v="5"/>
    <n v="12"/>
  </r>
  <r>
    <x v="276"/>
    <d v="1899-12-30T16:31:58"/>
    <n v="16"/>
    <x v="0"/>
    <n v="35.76"/>
    <x v="1"/>
    <s v="Afternoon"/>
    <s v="Fri"/>
    <s v="Dec"/>
    <n v="5"/>
    <n v="12"/>
  </r>
  <r>
    <x v="276"/>
    <d v="1899-12-30T22:30:33"/>
    <n v="22"/>
    <x v="0"/>
    <n v="35.76"/>
    <x v="0"/>
    <s v="Night"/>
    <s v="Fri"/>
    <s v="Dec"/>
    <n v="5"/>
    <n v="12"/>
  </r>
  <r>
    <x v="276"/>
    <d v="1899-12-30T22:31:30"/>
    <n v="22"/>
    <x v="0"/>
    <n v="35.76"/>
    <x v="1"/>
    <s v="Night"/>
    <s v="Fri"/>
    <s v="Dec"/>
    <n v="5"/>
    <n v="12"/>
  </r>
  <r>
    <x v="277"/>
    <d v="1899-12-30T11:17:10"/>
    <n v="11"/>
    <x v="0"/>
    <n v="30.86"/>
    <x v="3"/>
    <s v="Morning"/>
    <s v="Sat"/>
    <s v="Dec"/>
    <n v="6"/>
    <n v="12"/>
  </r>
  <r>
    <x v="277"/>
    <d v="1899-12-30T14:16:43"/>
    <n v="14"/>
    <x v="0"/>
    <n v="25.96"/>
    <x v="2"/>
    <s v="Afternoon"/>
    <s v="Sat"/>
    <s v="Dec"/>
    <n v="6"/>
    <n v="12"/>
  </r>
  <r>
    <x v="277"/>
    <d v="1899-12-30T15:44:05"/>
    <n v="15"/>
    <x v="0"/>
    <n v="35.76"/>
    <x v="0"/>
    <s v="Afternoon"/>
    <s v="Sat"/>
    <s v="Dec"/>
    <n v="6"/>
    <n v="12"/>
  </r>
  <r>
    <x v="277"/>
    <d v="1899-12-30T19:11:13"/>
    <n v="19"/>
    <x v="0"/>
    <n v="35.76"/>
    <x v="7"/>
    <s v="Night"/>
    <s v="Sat"/>
    <s v="Dec"/>
    <n v="6"/>
    <n v="12"/>
  </r>
  <r>
    <x v="277"/>
    <d v="1899-12-30T22:00:10"/>
    <n v="22"/>
    <x v="0"/>
    <n v="30.86"/>
    <x v="3"/>
    <s v="Night"/>
    <s v="Sat"/>
    <s v="Dec"/>
    <n v="6"/>
    <n v="12"/>
  </r>
  <r>
    <x v="277"/>
    <d v="1899-12-30T22:28:17"/>
    <n v="22"/>
    <x v="0"/>
    <n v="25.96"/>
    <x v="2"/>
    <s v="Night"/>
    <s v="Sat"/>
    <s v="Dec"/>
    <n v="6"/>
    <n v="12"/>
  </r>
  <r>
    <x v="278"/>
    <d v="1899-12-30T08:29:25"/>
    <n v="8"/>
    <x v="0"/>
    <n v="25.96"/>
    <x v="5"/>
    <s v="Morning"/>
    <s v="Sun"/>
    <s v="Dec"/>
    <n v="7"/>
    <n v="12"/>
  </r>
  <r>
    <x v="278"/>
    <d v="1899-12-30T10:42:38"/>
    <n v="10"/>
    <x v="0"/>
    <n v="35.76"/>
    <x v="0"/>
    <s v="Morning"/>
    <s v="Sun"/>
    <s v="Dec"/>
    <n v="7"/>
    <n v="12"/>
  </r>
  <r>
    <x v="278"/>
    <d v="1899-12-30T10:43:43"/>
    <n v="10"/>
    <x v="0"/>
    <n v="35.76"/>
    <x v="7"/>
    <s v="Morning"/>
    <s v="Sun"/>
    <s v="Dec"/>
    <n v="7"/>
    <n v="12"/>
  </r>
  <r>
    <x v="278"/>
    <d v="1899-12-30T12:51:41"/>
    <n v="12"/>
    <x v="0"/>
    <n v="25.96"/>
    <x v="5"/>
    <s v="Afternoon"/>
    <s v="Sun"/>
    <s v="Dec"/>
    <n v="7"/>
    <n v="12"/>
  </r>
  <r>
    <x v="278"/>
    <d v="1899-12-30T13:02:36"/>
    <n v="13"/>
    <x v="0"/>
    <n v="30.86"/>
    <x v="3"/>
    <s v="Afternoon"/>
    <s v="Sun"/>
    <s v="Dec"/>
    <n v="7"/>
    <n v="12"/>
  </r>
  <r>
    <x v="278"/>
    <d v="1899-12-30T13:03:39"/>
    <n v="13"/>
    <x v="0"/>
    <n v="30.86"/>
    <x v="3"/>
    <s v="Afternoon"/>
    <s v="Sun"/>
    <s v="Dec"/>
    <n v="7"/>
    <n v="12"/>
  </r>
  <r>
    <x v="278"/>
    <d v="1899-12-30T17:26:29"/>
    <n v="17"/>
    <x v="0"/>
    <n v="35.76"/>
    <x v="7"/>
    <s v="Night"/>
    <s v="Sun"/>
    <s v="Dec"/>
    <n v="7"/>
    <n v="12"/>
  </r>
  <r>
    <x v="278"/>
    <d v="1899-12-30T18:41:49"/>
    <n v="18"/>
    <x v="0"/>
    <n v="21.06"/>
    <x v="6"/>
    <s v="Night"/>
    <s v="Sun"/>
    <s v="Dec"/>
    <n v="7"/>
    <n v="12"/>
  </r>
  <r>
    <x v="278"/>
    <d v="1899-12-30T20:47:19"/>
    <n v="20"/>
    <x v="0"/>
    <n v="35.76"/>
    <x v="7"/>
    <s v="Night"/>
    <s v="Sun"/>
    <s v="Dec"/>
    <n v="7"/>
    <n v="12"/>
  </r>
  <r>
    <x v="278"/>
    <d v="1899-12-30T21:28:30"/>
    <n v="21"/>
    <x v="0"/>
    <n v="30.86"/>
    <x v="3"/>
    <s v="Night"/>
    <s v="Sun"/>
    <s v="Dec"/>
    <n v="7"/>
    <n v="12"/>
  </r>
  <r>
    <x v="278"/>
    <d v="1899-12-30T21:41:24"/>
    <n v="21"/>
    <x v="0"/>
    <n v="30.86"/>
    <x v="3"/>
    <s v="Night"/>
    <s v="Sun"/>
    <s v="Dec"/>
    <n v="7"/>
    <n v="12"/>
  </r>
  <r>
    <x v="279"/>
    <d v="1899-12-30T08:32:41"/>
    <n v="8"/>
    <x v="0"/>
    <n v="35.76"/>
    <x v="7"/>
    <s v="Morning"/>
    <s v="Mon"/>
    <s v="Dec"/>
    <n v="1"/>
    <n v="12"/>
  </r>
  <r>
    <x v="279"/>
    <d v="1899-12-30T09:12:25"/>
    <n v="9"/>
    <x v="0"/>
    <n v="25.96"/>
    <x v="2"/>
    <s v="Morning"/>
    <s v="Mon"/>
    <s v="Dec"/>
    <n v="1"/>
    <n v="12"/>
  </r>
  <r>
    <x v="279"/>
    <d v="1899-12-30T09:33:57"/>
    <n v="9"/>
    <x v="0"/>
    <n v="30.86"/>
    <x v="3"/>
    <s v="Morning"/>
    <s v="Mon"/>
    <s v="Dec"/>
    <n v="1"/>
    <n v="12"/>
  </r>
  <r>
    <x v="279"/>
    <d v="1899-12-30T13:00:55"/>
    <n v="13"/>
    <x v="0"/>
    <n v="25.96"/>
    <x v="5"/>
    <s v="Afternoon"/>
    <s v="Mon"/>
    <s v="Dec"/>
    <n v="1"/>
    <n v="12"/>
  </r>
  <r>
    <x v="279"/>
    <d v="1899-12-30T21:21:51"/>
    <n v="21"/>
    <x v="0"/>
    <n v="35.76"/>
    <x v="4"/>
    <s v="Night"/>
    <s v="Mon"/>
    <s v="Dec"/>
    <n v="1"/>
    <n v="12"/>
  </r>
  <r>
    <x v="280"/>
    <d v="1899-12-30T12:25:50"/>
    <n v="12"/>
    <x v="0"/>
    <n v="25.96"/>
    <x v="5"/>
    <s v="Afternoon"/>
    <s v="Tue"/>
    <s v="Dec"/>
    <n v="2"/>
    <n v="12"/>
  </r>
  <r>
    <x v="280"/>
    <d v="1899-12-30T18:21:58"/>
    <n v="18"/>
    <x v="0"/>
    <n v="35.76"/>
    <x v="1"/>
    <s v="Night"/>
    <s v="Tue"/>
    <s v="Dec"/>
    <n v="2"/>
    <n v="12"/>
  </r>
  <r>
    <x v="281"/>
    <d v="1899-12-30T07:49:46"/>
    <n v="7"/>
    <x v="0"/>
    <n v="35.76"/>
    <x v="0"/>
    <s v="Morning"/>
    <s v="Wed"/>
    <s v="Dec"/>
    <n v="3"/>
    <n v="12"/>
  </r>
  <r>
    <x v="281"/>
    <d v="1899-12-30T10:45:48"/>
    <n v="10"/>
    <x v="0"/>
    <n v="25.96"/>
    <x v="5"/>
    <s v="Morning"/>
    <s v="Wed"/>
    <s v="Dec"/>
    <n v="3"/>
    <n v="12"/>
  </r>
  <r>
    <x v="281"/>
    <d v="1899-12-30T12:13:06"/>
    <n v="12"/>
    <x v="0"/>
    <n v="35.76"/>
    <x v="1"/>
    <s v="Afternoon"/>
    <s v="Wed"/>
    <s v="Dec"/>
    <n v="3"/>
    <n v="12"/>
  </r>
  <r>
    <x v="281"/>
    <d v="1899-12-30T12:56:48"/>
    <n v="12"/>
    <x v="0"/>
    <n v="21.06"/>
    <x v="6"/>
    <s v="Afternoon"/>
    <s v="Wed"/>
    <s v="Dec"/>
    <n v="3"/>
    <n v="12"/>
  </r>
  <r>
    <x v="281"/>
    <d v="1899-12-30T17:59:25"/>
    <n v="17"/>
    <x v="0"/>
    <n v="35.76"/>
    <x v="4"/>
    <s v="Night"/>
    <s v="Wed"/>
    <s v="Dec"/>
    <n v="3"/>
    <n v="12"/>
  </r>
  <r>
    <x v="281"/>
    <d v="1899-12-30T21:01:08"/>
    <n v="21"/>
    <x v="0"/>
    <n v="35.76"/>
    <x v="0"/>
    <s v="Night"/>
    <s v="Wed"/>
    <s v="Dec"/>
    <n v="3"/>
    <n v="12"/>
  </r>
  <r>
    <x v="281"/>
    <d v="1899-12-30T21:18:17"/>
    <n v="21"/>
    <x v="0"/>
    <n v="35.76"/>
    <x v="0"/>
    <s v="Night"/>
    <s v="Wed"/>
    <s v="Dec"/>
    <n v="3"/>
    <n v="12"/>
  </r>
  <r>
    <x v="282"/>
    <d v="1899-12-30T07:58:31"/>
    <n v="7"/>
    <x v="0"/>
    <n v="30.86"/>
    <x v="3"/>
    <s v="Morning"/>
    <s v="Thu"/>
    <s v="Dec"/>
    <n v="4"/>
    <n v="12"/>
  </r>
  <r>
    <x v="282"/>
    <d v="1899-12-30T12:49:24"/>
    <n v="12"/>
    <x v="0"/>
    <n v="25.96"/>
    <x v="2"/>
    <s v="Afternoon"/>
    <s v="Thu"/>
    <s v="Dec"/>
    <n v="4"/>
    <n v="12"/>
  </r>
  <r>
    <x v="282"/>
    <d v="1899-12-30T16:55:02"/>
    <n v="16"/>
    <x v="0"/>
    <n v="21.06"/>
    <x v="6"/>
    <s v="Afternoon"/>
    <s v="Thu"/>
    <s v="Dec"/>
    <n v="4"/>
    <n v="12"/>
  </r>
  <r>
    <x v="282"/>
    <d v="1899-12-30T16:55:49"/>
    <n v="16"/>
    <x v="0"/>
    <n v="21.06"/>
    <x v="6"/>
    <s v="Afternoon"/>
    <s v="Thu"/>
    <s v="Dec"/>
    <n v="4"/>
    <n v="12"/>
  </r>
  <r>
    <x v="282"/>
    <d v="1899-12-30T16:57:01"/>
    <n v="16"/>
    <x v="0"/>
    <n v="25.96"/>
    <x v="2"/>
    <s v="Afternoon"/>
    <s v="Thu"/>
    <s v="Dec"/>
    <n v="4"/>
    <n v="12"/>
  </r>
  <r>
    <x v="282"/>
    <d v="1899-12-30T19:50:01"/>
    <n v="19"/>
    <x v="0"/>
    <n v="35.76"/>
    <x v="4"/>
    <s v="Night"/>
    <s v="Thu"/>
    <s v="Dec"/>
    <n v="4"/>
    <n v="12"/>
  </r>
  <r>
    <x v="282"/>
    <d v="1899-12-30T19:50:58"/>
    <n v="19"/>
    <x v="0"/>
    <n v="35.76"/>
    <x v="4"/>
    <s v="Night"/>
    <s v="Thu"/>
    <s v="Dec"/>
    <n v="4"/>
    <n v="12"/>
  </r>
  <r>
    <x v="283"/>
    <d v="1899-12-30T12:27:25"/>
    <n v="12"/>
    <x v="0"/>
    <n v="25.96"/>
    <x v="2"/>
    <s v="Afternoon"/>
    <s v="Fri"/>
    <s v="Dec"/>
    <n v="5"/>
    <n v="12"/>
  </r>
  <r>
    <x v="283"/>
    <d v="1899-12-30T12:53:06"/>
    <n v="12"/>
    <x v="0"/>
    <n v="25.96"/>
    <x v="2"/>
    <s v="Afternoon"/>
    <s v="Fri"/>
    <s v="Dec"/>
    <n v="5"/>
    <n v="12"/>
  </r>
  <r>
    <x v="283"/>
    <d v="1899-12-30T12:54:40"/>
    <n v="12"/>
    <x v="0"/>
    <n v="35.76"/>
    <x v="1"/>
    <s v="Afternoon"/>
    <s v="Fri"/>
    <s v="Dec"/>
    <n v="5"/>
    <n v="12"/>
  </r>
  <r>
    <x v="283"/>
    <d v="1899-12-30T14:01:58"/>
    <n v="14"/>
    <x v="0"/>
    <n v="35.76"/>
    <x v="1"/>
    <s v="Afternoon"/>
    <s v="Fri"/>
    <s v="Dec"/>
    <n v="5"/>
    <n v="12"/>
  </r>
  <r>
    <x v="283"/>
    <d v="1899-12-30T16:23:24"/>
    <n v="16"/>
    <x v="0"/>
    <n v="35.76"/>
    <x v="4"/>
    <s v="Afternoon"/>
    <s v="Fri"/>
    <s v="Dec"/>
    <n v="5"/>
    <n v="12"/>
  </r>
  <r>
    <x v="283"/>
    <d v="1899-12-30T19:19:04"/>
    <n v="19"/>
    <x v="0"/>
    <n v="35.76"/>
    <x v="7"/>
    <s v="Night"/>
    <s v="Fri"/>
    <s v="Dec"/>
    <n v="5"/>
    <n v="12"/>
  </r>
  <r>
    <x v="283"/>
    <d v="1899-12-30T19:20:10"/>
    <n v="19"/>
    <x v="0"/>
    <n v="35.76"/>
    <x v="7"/>
    <s v="Night"/>
    <s v="Fri"/>
    <s v="Dec"/>
    <n v="5"/>
    <n v="12"/>
  </r>
  <r>
    <x v="283"/>
    <d v="1899-12-30T21:35:42"/>
    <n v="21"/>
    <x v="0"/>
    <n v="35.76"/>
    <x v="0"/>
    <s v="Night"/>
    <s v="Fri"/>
    <s v="Dec"/>
    <n v="5"/>
    <n v="12"/>
  </r>
  <r>
    <x v="284"/>
    <d v="1899-12-30T08:27:32"/>
    <n v="8"/>
    <x v="0"/>
    <n v="30.86"/>
    <x v="3"/>
    <s v="Morning"/>
    <s v="Sat"/>
    <s v="Dec"/>
    <n v="6"/>
    <n v="12"/>
  </r>
  <r>
    <x v="284"/>
    <d v="1899-12-30T09:03:06"/>
    <n v="9"/>
    <x v="0"/>
    <n v="35.76"/>
    <x v="4"/>
    <s v="Morning"/>
    <s v="Sat"/>
    <s v="Dec"/>
    <n v="6"/>
    <n v="12"/>
  </r>
  <r>
    <x v="284"/>
    <d v="1899-12-30T11:41:58"/>
    <n v="11"/>
    <x v="0"/>
    <n v="35.76"/>
    <x v="7"/>
    <s v="Morning"/>
    <s v="Sat"/>
    <s v="Dec"/>
    <n v="6"/>
    <n v="12"/>
  </r>
  <r>
    <x v="284"/>
    <d v="1899-12-30T13:19:07"/>
    <n v="13"/>
    <x v="0"/>
    <n v="25.96"/>
    <x v="2"/>
    <s v="Afternoon"/>
    <s v="Sat"/>
    <s v="Dec"/>
    <n v="6"/>
    <n v="12"/>
  </r>
  <r>
    <x v="284"/>
    <d v="1899-12-30T13:20:09"/>
    <n v="13"/>
    <x v="0"/>
    <n v="35.76"/>
    <x v="0"/>
    <s v="Afternoon"/>
    <s v="Sat"/>
    <s v="Dec"/>
    <n v="6"/>
    <n v="12"/>
  </r>
  <r>
    <x v="284"/>
    <d v="1899-12-30T16:10:30"/>
    <n v="16"/>
    <x v="0"/>
    <n v="35.76"/>
    <x v="4"/>
    <s v="Afternoon"/>
    <s v="Sat"/>
    <s v="Dec"/>
    <n v="6"/>
    <n v="12"/>
  </r>
  <r>
    <x v="284"/>
    <d v="1899-12-30T16:29:59"/>
    <n v="16"/>
    <x v="0"/>
    <n v="25.96"/>
    <x v="2"/>
    <s v="Afternoon"/>
    <s v="Sat"/>
    <s v="Dec"/>
    <n v="6"/>
    <n v="12"/>
  </r>
  <r>
    <x v="284"/>
    <d v="1899-12-30T16:30:50"/>
    <n v="16"/>
    <x v="0"/>
    <n v="25.96"/>
    <x v="2"/>
    <s v="Afternoon"/>
    <s v="Sat"/>
    <s v="Dec"/>
    <n v="6"/>
    <n v="12"/>
  </r>
  <r>
    <x v="284"/>
    <d v="1899-12-30T17:00:16"/>
    <n v="17"/>
    <x v="0"/>
    <n v="25.96"/>
    <x v="2"/>
    <s v="Night"/>
    <s v="Sat"/>
    <s v="Dec"/>
    <n v="6"/>
    <n v="12"/>
  </r>
  <r>
    <x v="284"/>
    <d v="1899-12-30T17:01:29"/>
    <n v="17"/>
    <x v="0"/>
    <n v="25.96"/>
    <x v="2"/>
    <s v="Night"/>
    <s v="Sat"/>
    <s v="Dec"/>
    <n v="6"/>
    <n v="12"/>
  </r>
  <r>
    <x v="284"/>
    <d v="1899-12-30T18:23:44"/>
    <n v="18"/>
    <x v="0"/>
    <n v="30.86"/>
    <x v="3"/>
    <s v="Night"/>
    <s v="Sat"/>
    <s v="Dec"/>
    <n v="6"/>
    <n v="12"/>
  </r>
  <r>
    <x v="285"/>
    <d v="1899-12-30T11:09:25"/>
    <n v="11"/>
    <x v="0"/>
    <n v="35.76"/>
    <x v="0"/>
    <s v="Morning"/>
    <s v="Sun"/>
    <s v="Dec"/>
    <n v="7"/>
    <n v="12"/>
  </r>
  <r>
    <x v="285"/>
    <d v="1899-12-30T11:10:26"/>
    <n v="11"/>
    <x v="0"/>
    <n v="35.76"/>
    <x v="4"/>
    <s v="Morning"/>
    <s v="Sun"/>
    <s v="Dec"/>
    <n v="7"/>
    <n v="12"/>
  </r>
  <r>
    <x v="285"/>
    <d v="1899-12-30T17:58:05"/>
    <n v="17"/>
    <x v="0"/>
    <n v="35.76"/>
    <x v="1"/>
    <s v="Night"/>
    <s v="Sun"/>
    <s v="Dec"/>
    <n v="7"/>
    <n v="12"/>
  </r>
  <r>
    <x v="286"/>
    <d v="1899-12-30T07:52:18"/>
    <n v="7"/>
    <x v="0"/>
    <n v="35.76"/>
    <x v="0"/>
    <s v="Morning"/>
    <s v="Mon"/>
    <s v="Dec"/>
    <n v="1"/>
    <n v="12"/>
  </r>
  <r>
    <x v="286"/>
    <d v="1899-12-30T08:03:31"/>
    <n v="8"/>
    <x v="0"/>
    <n v="35.76"/>
    <x v="1"/>
    <s v="Morning"/>
    <s v="Mon"/>
    <s v="Dec"/>
    <n v="1"/>
    <n v="12"/>
  </r>
  <r>
    <x v="286"/>
    <d v="1899-12-30T08:46:54"/>
    <n v="8"/>
    <x v="0"/>
    <n v="35.76"/>
    <x v="4"/>
    <s v="Morning"/>
    <s v="Mon"/>
    <s v="Dec"/>
    <n v="1"/>
    <n v="12"/>
  </r>
  <r>
    <x v="286"/>
    <d v="1899-12-30T12:19:08"/>
    <n v="12"/>
    <x v="0"/>
    <n v="30.86"/>
    <x v="3"/>
    <s v="Afternoon"/>
    <s v="Mon"/>
    <s v="Dec"/>
    <n v="1"/>
    <n v="12"/>
  </r>
  <r>
    <x v="286"/>
    <d v="1899-12-30T13:08:53"/>
    <n v="13"/>
    <x v="0"/>
    <n v="35.76"/>
    <x v="0"/>
    <s v="Afternoon"/>
    <s v="Mon"/>
    <s v="Dec"/>
    <n v="1"/>
    <n v="12"/>
  </r>
  <r>
    <x v="286"/>
    <d v="1899-12-30T14:13:18"/>
    <n v="14"/>
    <x v="0"/>
    <n v="35.76"/>
    <x v="1"/>
    <s v="Afternoon"/>
    <s v="Mon"/>
    <s v="Dec"/>
    <n v="1"/>
    <n v="12"/>
  </r>
  <r>
    <x v="286"/>
    <d v="1899-12-30T18:23:07"/>
    <n v="18"/>
    <x v="0"/>
    <n v="35.76"/>
    <x v="0"/>
    <s v="Night"/>
    <s v="Mon"/>
    <s v="Dec"/>
    <n v="1"/>
    <n v="12"/>
  </r>
  <r>
    <x v="286"/>
    <d v="1899-12-30T18:24:01"/>
    <n v="18"/>
    <x v="0"/>
    <n v="30.86"/>
    <x v="3"/>
    <s v="Night"/>
    <s v="Mon"/>
    <s v="Dec"/>
    <n v="1"/>
    <n v="12"/>
  </r>
  <r>
    <x v="287"/>
    <d v="1899-12-30T08:48:18"/>
    <n v="8"/>
    <x v="0"/>
    <n v="25.96"/>
    <x v="5"/>
    <s v="Morning"/>
    <s v="Tue"/>
    <s v="Dec"/>
    <n v="2"/>
    <n v="12"/>
  </r>
  <r>
    <x v="287"/>
    <d v="1899-12-30T08:52:33"/>
    <n v="8"/>
    <x v="0"/>
    <n v="35.76"/>
    <x v="7"/>
    <s v="Morning"/>
    <s v="Tue"/>
    <s v="Dec"/>
    <n v="2"/>
    <n v="12"/>
  </r>
  <r>
    <x v="287"/>
    <d v="1899-12-30T10:49:06"/>
    <n v="10"/>
    <x v="0"/>
    <n v="30.86"/>
    <x v="3"/>
    <s v="Morning"/>
    <s v="Tue"/>
    <s v="Dec"/>
    <n v="2"/>
    <n v="12"/>
  </r>
  <r>
    <x v="287"/>
    <d v="1899-12-30T16:22:35"/>
    <n v="16"/>
    <x v="0"/>
    <n v="25.96"/>
    <x v="2"/>
    <s v="Afternoon"/>
    <s v="Tue"/>
    <s v="Dec"/>
    <n v="2"/>
    <n v="12"/>
  </r>
  <r>
    <x v="287"/>
    <d v="1899-12-30T16:23:37"/>
    <n v="16"/>
    <x v="0"/>
    <n v="35.76"/>
    <x v="4"/>
    <s v="Afternoon"/>
    <s v="Tue"/>
    <s v="Dec"/>
    <n v="2"/>
    <n v="12"/>
  </r>
  <r>
    <x v="287"/>
    <d v="1899-12-30T17:14:22"/>
    <n v="17"/>
    <x v="0"/>
    <n v="35.76"/>
    <x v="7"/>
    <s v="Night"/>
    <s v="Tue"/>
    <s v="Dec"/>
    <n v="2"/>
    <n v="12"/>
  </r>
  <r>
    <x v="287"/>
    <d v="1899-12-30T18:54:57"/>
    <n v="18"/>
    <x v="0"/>
    <n v="35.76"/>
    <x v="4"/>
    <s v="Night"/>
    <s v="Tue"/>
    <s v="Dec"/>
    <n v="2"/>
    <n v="12"/>
  </r>
  <r>
    <x v="288"/>
    <d v="1899-12-30T09:30:28"/>
    <n v="9"/>
    <x v="0"/>
    <n v="35.76"/>
    <x v="0"/>
    <s v="Morning"/>
    <s v="Wed"/>
    <s v="Dec"/>
    <n v="3"/>
    <n v="12"/>
  </r>
  <r>
    <x v="288"/>
    <d v="1899-12-30T10:01:21"/>
    <n v="10"/>
    <x v="0"/>
    <n v="30.86"/>
    <x v="3"/>
    <s v="Morning"/>
    <s v="Wed"/>
    <s v="Dec"/>
    <n v="3"/>
    <n v="12"/>
  </r>
  <r>
    <x v="288"/>
    <d v="1899-12-30T10:03:02"/>
    <n v="10"/>
    <x v="0"/>
    <n v="35.76"/>
    <x v="0"/>
    <s v="Morning"/>
    <s v="Wed"/>
    <s v="Dec"/>
    <n v="3"/>
    <n v="12"/>
  </r>
  <r>
    <x v="288"/>
    <d v="1899-12-30T10:04:03"/>
    <n v="10"/>
    <x v="0"/>
    <n v="35.76"/>
    <x v="7"/>
    <s v="Morning"/>
    <s v="Wed"/>
    <s v="Dec"/>
    <n v="3"/>
    <n v="12"/>
  </r>
  <r>
    <x v="289"/>
    <d v="1899-12-30T10:12:11"/>
    <n v="10"/>
    <x v="0"/>
    <n v="35.76"/>
    <x v="1"/>
    <s v="Morning"/>
    <s v="Thu"/>
    <s v="Dec"/>
    <n v="4"/>
    <n v="12"/>
  </r>
  <r>
    <x v="289"/>
    <d v="1899-12-30T11:25:44"/>
    <n v="11"/>
    <x v="0"/>
    <n v="30.86"/>
    <x v="3"/>
    <s v="Morning"/>
    <s v="Thu"/>
    <s v="Dec"/>
    <n v="4"/>
    <n v="12"/>
  </r>
  <r>
    <x v="289"/>
    <d v="1899-12-30T12:10:52"/>
    <n v="12"/>
    <x v="0"/>
    <n v="21.06"/>
    <x v="6"/>
    <s v="Afternoon"/>
    <s v="Thu"/>
    <s v="Dec"/>
    <n v="4"/>
    <n v="12"/>
  </r>
  <r>
    <x v="289"/>
    <d v="1899-12-30T13:38:57"/>
    <n v="13"/>
    <x v="0"/>
    <n v="35.76"/>
    <x v="1"/>
    <s v="Afternoon"/>
    <s v="Thu"/>
    <s v="Dec"/>
    <n v="4"/>
    <n v="12"/>
  </r>
  <r>
    <x v="289"/>
    <d v="1899-12-30T19:00:56"/>
    <n v="19"/>
    <x v="0"/>
    <n v="35.76"/>
    <x v="7"/>
    <s v="Night"/>
    <s v="Thu"/>
    <s v="Dec"/>
    <n v="4"/>
    <n v="12"/>
  </r>
  <r>
    <x v="289"/>
    <d v="1899-12-30T19:10:41"/>
    <n v="19"/>
    <x v="0"/>
    <n v="35.76"/>
    <x v="7"/>
    <s v="Night"/>
    <s v="Thu"/>
    <s v="Dec"/>
    <n v="4"/>
    <n v="12"/>
  </r>
  <r>
    <x v="289"/>
    <d v="1899-12-30T19:48:18"/>
    <n v="19"/>
    <x v="0"/>
    <n v="30.86"/>
    <x v="3"/>
    <s v="Night"/>
    <s v="Thu"/>
    <s v="Dec"/>
    <n v="4"/>
    <n v="12"/>
  </r>
  <r>
    <x v="289"/>
    <d v="1899-12-30T19:49:43"/>
    <n v="19"/>
    <x v="0"/>
    <n v="35.76"/>
    <x v="1"/>
    <s v="Night"/>
    <s v="Thu"/>
    <s v="Dec"/>
    <n v="4"/>
    <n v="12"/>
  </r>
  <r>
    <x v="289"/>
    <d v="1899-12-30T21:08:12"/>
    <n v="21"/>
    <x v="0"/>
    <n v="35.76"/>
    <x v="0"/>
    <s v="Night"/>
    <s v="Thu"/>
    <s v="Dec"/>
    <n v="4"/>
    <n v="12"/>
  </r>
  <r>
    <x v="289"/>
    <d v="1899-12-30T21:09:16"/>
    <n v="21"/>
    <x v="0"/>
    <n v="35.76"/>
    <x v="7"/>
    <s v="Night"/>
    <s v="Thu"/>
    <s v="Dec"/>
    <n v="4"/>
    <n v="12"/>
  </r>
  <r>
    <x v="290"/>
    <d v="1899-12-30T08:14:52"/>
    <n v="8"/>
    <x v="0"/>
    <n v="25.96"/>
    <x v="5"/>
    <s v="Morning"/>
    <s v="Fri"/>
    <s v="Dec"/>
    <n v="5"/>
    <n v="12"/>
  </r>
  <r>
    <x v="290"/>
    <d v="1899-12-30T09:39:30"/>
    <n v="9"/>
    <x v="0"/>
    <n v="30.86"/>
    <x v="3"/>
    <s v="Morning"/>
    <s v="Fri"/>
    <s v="Dec"/>
    <n v="5"/>
    <n v="12"/>
  </r>
  <r>
    <x v="290"/>
    <d v="1899-12-30T10:12:43"/>
    <n v="10"/>
    <x v="0"/>
    <n v="35.76"/>
    <x v="7"/>
    <s v="Morning"/>
    <s v="Fri"/>
    <s v="Dec"/>
    <n v="5"/>
    <n v="12"/>
  </r>
  <r>
    <x v="290"/>
    <d v="1899-12-30T10:55:29"/>
    <n v="10"/>
    <x v="0"/>
    <n v="25.96"/>
    <x v="5"/>
    <s v="Morning"/>
    <s v="Fri"/>
    <s v="Dec"/>
    <n v="5"/>
    <n v="12"/>
  </r>
  <r>
    <x v="290"/>
    <d v="1899-12-30T12:21:17"/>
    <n v="12"/>
    <x v="0"/>
    <n v="21.06"/>
    <x v="6"/>
    <s v="Afternoon"/>
    <s v="Fri"/>
    <s v="Dec"/>
    <n v="5"/>
    <n v="12"/>
  </r>
  <r>
    <x v="290"/>
    <d v="1899-12-30T12:22:49"/>
    <n v="12"/>
    <x v="0"/>
    <n v="30.86"/>
    <x v="3"/>
    <s v="Afternoon"/>
    <s v="Fri"/>
    <s v="Dec"/>
    <n v="5"/>
    <n v="12"/>
  </r>
  <r>
    <x v="290"/>
    <d v="1899-12-30T14:58:20"/>
    <n v="14"/>
    <x v="0"/>
    <n v="25.96"/>
    <x v="5"/>
    <s v="Afternoon"/>
    <s v="Fri"/>
    <s v="Dec"/>
    <n v="5"/>
    <n v="12"/>
  </r>
  <r>
    <x v="290"/>
    <d v="1899-12-30T18:28:22"/>
    <n v="18"/>
    <x v="0"/>
    <n v="35.76"/>
    <x v="7"/>
    <s v="Night"/>
    <s v="Fri"/>
    <s v="Dec"/>
    <n v="5"/>
    <n v="12"/>
  </r>
  <r>
    <x v="290"/>
    <d v="1899-12-30T18:57:13"/>
    <n v="18"/>
    <x v="0"/>
    <n v="35.76"/>
    <x v="7"/>
    <s v="Night"/>
    <s v="Fri"/>
    <s v="Dec"/>
    <n v="5"/>
    <n v="12"/>
  </r>
  <r>
    <x v="291"/>
    <d v="1899-12-30T10:19:24"/>
    <n v="10"/>
    <x v="0"/>
    <n v="35.76"/>
    <x v="7"/>
    <s v="Morning"/>
    <s v="Sat"/>
    <s v="Dec"/>
    <n v="6"/>
    <n v="12"/>
  </r>
  <r>
    <x v="291"/>
    <d v="1899-12-30T10:20:41"/>
    <n v="10"/>
    <x v="0"/>
    <n v="35.76"/>
    <x v="0"/>
    <s v="Morning"/>
    <s v="Sat"/>
    <s v="Dec"/>
    <n v="6"/>
    <n v="12"/>
  </r>
  <r>
    <x v="291"/>
    <d v="1899-12-30T10:32:03"/>
    <n v="10"/>
    <x v="0"/>
    <n v="25.96"/>
    <x v="2"/>
    <s v="Morning"/>
    <s v="Sat"/>
    <s v="Dec"/>
    <n v="6"/>
    <n v="12"/>
  </r>
  <r>
    <x v="291"/>
    <d v="1899-12-30T15:33:04"/>
    <n v="15"/>
    <x v="0"/>
    <n v="35.76"/>
    <x v="1"/>
    <s v="Afternoon"/>
    <s v="Sat"/>
    <s v="Dec"/>
    <n v="6"/>
    <n v="12"/>
  </r>
  <r>
    <x v="291"/>
    <d v="1899-12-30T15:33:50"/>
    <n v="15"/>
    <x v="0"/>
    <n v="35.76"/>
    <x v="0"/>
    <s v="Afternoon"/>
    <s v="Sat"/>
    <s v="Dec"/>
    <n v="6"/>
    <n v="12"/>
  </r>
  <r>
    <x v="291"/>
    <d v="1899-12-30T15:35:29"/>
    <n v="15"/>
    <x v="0"/>
    <n v="30.86"/>
    <x v="3"/>
    <s v="Afternoon"/>
    <s v="Sat"/>
    <s v="Dec"/>
    <n v="6"/>
    <n v="12"/>
  </r>
  <r>
    <x v="291"/>
    <d v="1899-12-30T15:58:07"/>
    <n v="15"/>
    <x v="0"/>
    <n v="35.76"/>
    <x v="0"/>
    <s v="Afternoon"/>
    <s v="Sat"/>
    <s v="Dec"/>
    <n v="6"/>
    <n v="12"/>
  </r>
  <r>
    <x v="291"/>
    <d v="1899-12-30T17:47:28"/>
    <n v="17"/>
    <x v="0"/>
    <n v="35.76"/>
    <x v="4"/>
    <s v="Night"/>
    <s v="Sat"/>
    <s v="Dec"/>
    <n v="6"/>
    <n v="12"/>
  </r>
  <r>
    <x v="291"/>
    <d v="1899-12-30T18:02:37"/>
    <n v="18"/>
    <x v="0"/>
    <n v="35.76"/>
    <x v="1"/>
    <s v="Night"/>
    <s v="Sat"/>
    <s v="Dec"/>
    <n v="6"/>
    <n v="12"/>
  </r>
  <r>
    <x v="291"/>
    <d v="1899-12-30T18:08:17"/>
    <n v="18"/>
    <x v="0"/>
    <n v="25.96"/>
    <x v="5"/>
    <s v="Night"/>
    <s v="Sat"/>
    <s v="Dec"/>
    <n v="6"/>
    <n v="12"/>
  </r>
  <r>
    <x v="291"/>
    <d v="1899-12-30T19:48:13"/>
    <n v="19"/>
    <x v="0"/>
    <n v="30.86"/>
    <x v="3"/>
    <s v="Night"/>
    <s v="Sat"/>
    <s v="Dec"/>
    <n v="6"/>
    <n v="12"/>
  </r>
  <r>
    <x v="291"/>
    <d v="1899-12-30T19:49:46"/>
    <n v="19"/>
    <x v="0"/>
    <n v="25.96"/>
    <x v="5"/>
    <s v="Night"/>
    <s v="Sat"/>
    <s v="Dec"/>
    <n v="6"/>
    <n v="12"/>
  </r>
  <r>
    <x v="291"/>
    <d v="1899-12-30T21:49:47"/>
    <n v="21"/>
    <x v="0"/>
    <n v="25.96"/>
    <x v="5"/>
    <s v="Night"/>
    <s v="Sat"/>
    <s v="Dec"/>
    <n v="6"/>
    <n v="12"/>
  </r>
  <r>
    <x v="291"/>
    <d v="1899-12-30T21:58:49"/>
    <n v="21"/>
    <x v="0"/>
    <n v="35.76"/>
    <x v="0"/>
    <s v="Night"/>
    <s v="Sat"/>
    <s v="Dec"/>
    <n v="6"/>
    <n v="12"/>
  </r>
  <r>
    <x v="291"/>
    <d v="1899-12-30T22:16:14"/>
    <n v="22"/>
    <x v="0"/>
    <n v="25.96"/>
    <x v="5"/>
    <s v="Night"/>
    <s v="Sat"/>
    <s v="Dec"/>
    <n v="6"/>
    <n v="12"/>
  </r>
  <r>
    <x v="292"/>
    <d v="1899-12-30T10:42:56"/>
    <n v="10"/>
    <x v="0"/>
    <n v="35.76"/>
    <x v="7"/>
    <s v="Morning"/>
    <s v="Sun"/>
    <s v="Dec"/>
    <n v="7"/>
    <n v="12"/>
  </r>
  <r>
    <x v="292"/>
    <d v="1899-12-30T18:55:45"/>
    <n v="18"/>
    <x v="0"/>
    <n v="35.76"/>
    <x v="7"/>
    <s v="Night"/>
    <s v="Sun"/>
    <s v="Dec"/>
    <n v="7"/>
    <n v="12"/>
  </r>
  <r>
    <x v="292"/>
    <d v="1899-12-30T19:35:46"/>
    <n v="19"/>
    <x v="0"/>
    <n v="35.76"/>
    <x v="1"/>
    <s v="Night"/>
    <s v="Sun"/>
    <s v="Dec"/>
    <n v="7"/>
    <n v="12"/>
  </r>
  <r>
    <x v="292"/>
    <d v="1899-12-30T19:36:30"/>
    <n v="19"/>
    <x v="0"/>
    <n v="35.76"/>
    <x v="1"/>
    <s v="Night"/>
    <s v="Sun"/>
    <s v="Dec"/>
    <n v="7"/>
    <n v="12"/>
  </r>
  <r>
    <x v="292"/>
    <d v="1899-12-30T20:26:37"/>
    <n v="20"/>
    <x v="0"/>
    <n v="35.76"/>
    <x v="1"/>
    <s v="Night"/>
    <s v="Sun"/>
    <s v="Dec"/>
    <n v="7"/>
    <n v="12"/>
  </r>
  <r>
    <x v="292"/>
    <d v="1899-12-30T21:55:19"/>
    <n v="21"/>
    <x v="0"/>
    <n v="35.76"/>
    <x v="4"/>
    <s v="Night"/>
    <s v="Sun"/>
    <s v="Dec"/>
    <n v="7"/>
    <n v="12"/>
  </r>
  <r>
    <x v="292"/>
    <d v="1899-12-30T21:56:56"/>
    <n v="21"/>
    <x v="0"/>
    <n v="25.96"/>
    <x v="5"/>
    <s v="Night"/>
    <s v="Sun"/>
    <s v="Dec"/>
    <n v="7"/>
    <n v="12"/>
  </r>
  <r>
    <x v="293"/>
    <d v="1899-12-30T09:03:21"/>
    <n v="9"/>
    <x v="0"/>
    <n v="25.96"/>
    <x v="5"/>
    <s v="Morning"/>
    <s v="Mon"/>
    <s v="Dec"/>
    <n v="1"/>
    <n v="12"/>
  </r>
  <r>
    <x v="293"/>
    <d v="1899-12-30T09:22:18"/>
    <n v="9"/>
    <x v="0"/>
    <n v="30.86"/>
    <x v="3"/>
    <s v="Morning"/>
    <s v="Mon"/>
    <s v="Dec"/>
    <n v="1"/>
    <n v="12"/>
  </r>
  <r>
    <x v="293"/>
    <d v="1899-12-30T10:42:03"/>
    <n v="10"/>
    <x v="0"/>
    <n v="30.86"/>
    <x v="3"/>
    <s v="Morning"/>
    <s v="Mon"/>
    <s v="Dec"/>
    <n v="1"/>
    <n v="12"/>
  </r>
  <r>
    <x v="293"/>
    <d v="1899-12-30T11:35:54"/>
    <n v="11"/>
    <x v="0"/>
    <n v="35.76"/>
    <x v="7"/>
    <s v="Morning"/>
    <s v="Mon"/>
    <s v="Dec"/>
    <n v="1"/>
    <n v="12"/>
  </r>
  <r>
    <x v="293"/>
    <d v="1899-12-30T14:05:32"/>
    <n v="14"/>
    <x v="0"/>
    <n v="35.76"/>
    <x v="0"/>
    <s v="Afternoon"/>
    <s v="Mon"/>
    <s v="Dec"/>
    <n v="1"/>
    <n v="12"/>
  </r>
  <r>
    <x v="293"/>
    <d v="1899-12-30T15:00:24"/>
    <n v="15"/>
    <x v="0"/>
    <n v="30.86"/>
    <x v="3"/>
    <s v="Afternoon"/>
    <s v="Mon"/>
    <s v="Dec"/>
    <n v="1"/>
    <n v="12"/>
  </r>
  <r>
    <x v="293"/>
    <d v="1899-12-30T16:14:50"/>
    <n v="16"/>
    <x v="0"/>
    <n v="35.76"/>
    <x v="0"/>
    <s v="Afternoon"/>
    <s v="Mon"/>
    <s v="Dec"/>
    <n v="1"/>
    <n v="12"/>
  </r>
  <r>
    <x v="293"/>
    <d v="1899-12-30T17:21:20"/>
    <n v="17"/>
    <x v="0"/>
    <n v="25.96"/>
    <x v="5"/>
    <s v="Night"/>
    <s v="Mon"/>
    <s v="Dec"/>
    <n v="1"/>
    <n v="12"/>
  </r>
  <r>
    <x v="293"/>
    <d v="1899-12-30T17:22:40"/>
    <n v="17"/>
    <x v="0"/>
    <n v="35.76"/>
    <x v="0"/>
    <s v="Night"/>
    <s v="Mon"/>
    <s v="Dec"/>
    <n v="1"/>
    <n v="12"/>
  </r>
  <r>
    <x v="293"/>
    <d v="1899-12-30T20:46:07"/>
    <n v="20"/>
    <x v="0"/>
    <n v="25.96"/>
    <x v="5"/>
    <s v="Night"/>
    <s v="Mon"/>
    <s v="Dec"/>
    <n v="1"/>
    <n v="12"/>
  </r>
  <r>
    <x v="294"/>
    <d v="1899-12-30T15:10:43"/>
    <n v="15"/>
    <x v="0"/>
    <n v="30.86"/>
    <x v="3"/>
    <s v="Afternoon"/>
    <s v="Tue"/>
    <s v="Dec"/>
    <n v="2"/>
    <n v="12"/>
  </r>
  <r>
    <x v="294"/>
    <d v="1899-12-30T16:08:38"/>
    <n v="16"/>
    <x v="0"/>
    <n v="35.76"/>
    <x v="1"/>
    <s v="Afternoon"/>
    <s v="Tue"/>
    <s v="Dec"/>
    <n v="2"/>
    <n v="12"/>
  </r>
  <r>
    <x v="294"/>
    <d v="1899-12-30T17:55:29"/>
    <n v="17"/>
    <x v="0"/>
    <n v="25.96"/>
    <x v="5"/>
    <s v="Night"/>
    <s v="Tue"/>
    <s v="Dec"/>
    <n v="2"/>
    <n v="12"/>
  </r>
  <r>
    <x v="294"/>
    <d v="1899-12-30T19:10:36"/>
    <n v="19"/>
    <x v="0"/>
    <n v="35.76"/>
    <x v="1"/>
    <s v="Night"/>
    <s v="Tue"/>
    <s v="Dec"/>
    <n v="2"/>
    <n v="12"/>
  </r>
  <r>
    <x v="294"/>
    <d v="1899-12-30T19:11:37"/>
    <n v="19"/>
    <x v="0"/>
    <n v="35.76"/>
    <x v="0"/>
    <s v="Night"/>
    <s v="Tue"/>
    <s v="Dec"/>
    <n v="2"/>
    <n v="12"/>
  </r>
  <r>
    <x v="294"/>
    <d v="1899-12-30T19:12:35"/>
    <n v="19"/>
    <x v="0"/>
    <n v="21.06"/>
    <x v="6"/>
    <s v="Night"/>
    <s v="Tue"/>
    <s v="Dec"/>
    <n v="2"/>
    <n v="12"/>
  </r>
  <r>
    <x v="294"/>
    <d v="1899-12-30T19:36:02"/>
    <n v="19"/>
    <x v="0"/>
    <n v="35.76"/>
    <x v="7"/>
    <s v="Night"/>
    <s v="Tue"/>
    <s v="Dec"/>
    <n v="2"/>
    <n v="12"/>
  </r>
  <r>
    <x v="295"/>
    <d v="1899-12-30T10:43:57"/>
    <n v="10"/>
    <x v="0"/>
    <n v="35.76"/>
    <x v="0"/>
    <s v="Morning"/>
    <s v="Wed"/>
    <s v="Dec"/>
    <n v="3"/>
    <n v="12"/>
  </r>
  <r>
    <x v="295"/>
    <d v="1899-12-30T10:45:02"/>
    <n v="10"/>
    <x v="0"/>
    <n v="35.76"/>
    <x v="0"/>
    <s v="Morning"/>
    <s v="Wed"/>
    <s v="Dec"/>
    <n v="3"/>
    <n v="12"/>
  </r>
  <r>
    <x v="295"/>
    <d v="1899-12-30T12:35:03"/>
    <n v="12"/>
    <x v="0"/>
    <n v="30.86"/>
    <x v="3"/>
    <s v="Afternoon"/>
    <s v="Wed"/>
    <s v="Dec"/>
    <n v="3"/>
    <n v="12"/>
  </r>
  <r>
    <x v="295"/>
    <d v="1899-12-30T12:36:00"/>
    <n v="12"/>
    <x v="0"/>
    <n v="25.96"/>
    <x v="2"/>
    <s v="Afternoon"/>
    <s v="Wed"/>
    <s v="Dec"/>
    <n v="3"/>
    <n v="12"/>
  </r>
  <r>
    <x v="295"/>
    <d v="1899-12-30T13:17:11"/>
    <n v="13"/>
    <x v="0"/>
    <n v="30.86"/>
    <x v="3"/>
    <s v="Afternoon"/>
    <s v="Wed"/>
    <s v="Dec"/>
    <n v="3"/>
    <n v="12"/>
  </r>
  <r>
    <x v="295"/>
    <d v="1899-12-30T13:32:48"/>
    <n v="13"/>
    <x v="0"/>
    <n v="25.96"/>
    <x v="2"/>
    <s v="Afternoon"/>
    <s v="Wed"/>
    <s v="Dec"/>
    <n v="3"/>
    <n v="12"/>
  </r>
  <r>
    <x v="295"/>
    <d v="1899-12-30T20:02:40"/>
    <n v="20"/>
    <x v="0"/>
    <n v="35.76"/>
    <x v="7"/>
    <s v="Night"/>
    <s v="Wed"/>
    <s v="Dec"/>
    <n v="3"/>
    <n v="12"/>
  </r>
  <r>
    <x v="295"/>
    <d v="1899-12-30T21:18:50"/>
    <n v="21"/>
    <x v="0"/>
    <n v="35.76"/>
    <x v="4"/>
    <s v="Night"/>
    <s v="Wed"/>
    <s v="Dec"/>
    <n v="3"/>
    <n v="12"/>
  </r>
  <r>
    <x v="295"/>
    <d v="1899-12-30T21:19:42"/>
    <n v="21"/>
    <x v="0"/>
    <n v="35.76"/>
    <x v="4"/>
    <s v="Night"/>
    <s v="Wed"/>
    <s v="Dec"/>
    <n v="3"/>
    <n v="12"/>
  </r>
  <r>
    <x v="295"/>
    <d v="1899-12-30T21:57:30"/>
    <n v="21"/>
    <x v="0"/>
    <n v="35.76"/>
    <x v="0"/>
    <s v="Night"/>
    <s v="Wed"/>
    <s v="Dec"/>
    <n v="3"/>
    <n v="12"/>
  </r>
  <r>
    <x v="295"/>
    <d v="1899-12-30T22:51:03"/>
    <n v="22"/>
    <x v="0"/>
    <n v="35.76"/>
    <x v="7"/>
    <s v="Night"/>
    <s v="Wed"/>
    <s v="Dec"/>
    <n v="3"/>
    <n v="12"/>
  </r>
  <r>
    <x v="295"/>
    <d v="1899-12-30T22:53:06"/>
    <n v="22"/>
    <x v="0"/>
    <n v="30.86"/>
    <x v="3"/>
    <s v="Night"/>
    <s v="Wed"/>
    <s v="Dec"/>
    <n v="3"/>
    <n v="12"/>
  </r>
  <r>
    <x v="296"/>
    <d v="1899-12-30T13:12:38"/>
    <n v="13"/>
    <x v="0"/>
    <n v="35.76"/>
    <x v="7"/>
    <s v="Afternoon"/>
    <s v="Thu"/>
    <s v="Dec"/>
    <n v="4"/>
    <n v="12"/>
  </r>
  <r>
    <x v="296"/>
    <d v="1899-12-30T15:04:34"/>
    <n v="15"/>
    <x v="0"/>
    <n v="21.06"/>
    <x v="6"/>
    <s v="Afternoon"/>
    <s v="Thu"/>
    <s v="Dec"/>
    <n v="4"/>
    <n v="12"/>
  </r>
  <r>
    <x v="297"/>
    <d v="1899-12-30T07:50:21"/>
    <n v="7"/>
    <x v="0"/>
    <n v="25.96"/>
    <x v="2"/>
    <s v="Morning"/>
    <s v="Fri"/>
    <s v="Dec"/>
    <n v="5"/>
    <n v="12"/>
  </r>
  <r>
    <x v="297"/>
    <d v="1899-12-30T08:57:39"/>
    <n v="8"/>
    <x v="0"/>
    <n v="25.96"/>
    <x v="5"/>
    <s v="Morning"/>
    <s v="Fri"/>
    <s v="Dec"/>
    <n v="5"/>
    <n v="12"/>
  </r>
  <r>
    <x v="297"/>
    <d v="1899-12-30T09:09:55"/>
    <n v="9"/>
    <x v="0"/>
    <n v="25.96"/>
    <x v="5"/>
    <s v="Morning"/>
    <s v="Fri"/>
    <s v="Dec"/>
    <n v="5"/>
    <n v="12"/>
  </r>
  <r>
    <x v="297"/>
    <d v="1899-12-30T10:12:53"/>
    <n v="10"/>
    <x v="0"/>
    <n v="30.86"/>
    <x v="3"/>
    <s v="Morning"/>
    <s v="Fri"/>
    <s v="Dec"/>
    <n v="5"/>
    <n v="12"/>
  </r>
  <r>
    <x v="297"/>
    <d v="1899-12-30T17:12:05"/>
    <n v="17"/>
    <x v="0"/>
    <n v="35.76"/>
    <x v="0"/>
    <s v="Night"/>
    <s v="Fri"/>
    <s v="Dec"/>
    <n v="5"/>
    <n v="12"/>
  </r>
  <r>
    <x v="297"/>
    <d v="1899-12-30T19:47:28"/>
    <n v="19"/>
    <x v="0"/>
    <n v="25.96"/>
    <x v="2"/>
    <s v="Night"/>
    <s v="Fri"/>
    <s v="Dec"/>
    <n v="5"/>
    <n v="12"/>
  </r>
  <r>
    <x v="297"/>
    <d v="1899-12-30T19:48:22"/>
    <n v="19"/>
    <x v="0"/>
    <n v="30.86"/>
    <x v="3"/>
    <s v="Night"/>
    <s v="Fri"/>
    <s v="Dec"/>
    <n v="5"/>
    <n v="12"/>
  </r>
  <r>
    <x v="297"/>
    <d v="1899-12-30T22:54:33"/>
    <n v="22"/>
    <x v="0"/>
    <n v="35.76"/>
    <x v="4"/>
    <s v="Night"/>
    <s v="Fri"/>
    <s v="Dec"/>
    <n v="5"/>
    <n v="12"/>
  </r>
  <r>
    <x v="298"/>
    <d v="1899-12-30T09:00:23"/>
    <n v="9"/>
    <x v="0"/>
    <n v="25.96"/>
    <x v="5"/>
    <s v="Morning"/>
    <s v="Sat"/>
    <s v="Dec"/>
    <n v="6"/>
    <n v="12"/>
  </r>
  <r>
    <x v="298"/>
    <d v="1899-12-30T09:50:38"/>
    <n v="9"/>
    <x v="0"/>
    <n v="25.96"/>
    <x v="5"/>
    <s v="Morning"/>
    <s v="Sat"/>
    <s v="Dec"/>
    <n v="6"/>
    <n v="12"/>
  </r>
  <r>
    <x v="298"/>
    <d v="1899-12-30T10:18:44"/>
    <n v="10"/>
    <x v="0"/>
    <n v="30.86"/>
    <x v="3"/>
    <s v="Morning"/>
    <s v="Sat"/>
    <s v="Dec"/>
    <n v="6"/>
    <n v="12"/>
  </r>
  <r>
    <x v="298"/>
    <d v="1899-12-30T10:52:03"/>
    <n v="10"/>
    <x v="0"/>
    <n v="35.76"/>
    <x v="0"/>
    <s v="Morning"/>
    <s v="Sat"/>
    <s v="Dec"/>
    <n v="6"/>
    <n v="12"/>
  </r>
  <r>
    <x v="298"/>
    <d v="1899-12-30T14:10:01"/>
    <n v="14"/>
    <x v="0"/>
    <n v="35.76"/>
    <x v="7"/>
    <s v="Afternoon"/>
    <s v="Sat"/>
    <s v="Dec"/>
    <n v="6"/>
    <n v="12"/>
  </r>
  <r>
    <x v="298"/>
    <d v="1899-12-30T14:13:17"/>
    <n v="14"/>
    <x v="0"/>
    <n v="35.76"/>
    <x v="1"/>
    <s v="Afternoon"/>
    <s v="Sat"/>
    <s v="Dec"/>
    <n v="6"/>
    <n v="12"/>
  </r>
  <r>
    <x v="298"/>
    <d v="1899-12-30T17:23:40"/>
    <n v="17"/>
    <x v="0"/>
    <n v="35.76"/>
    <x v="0"/>
    <s v="Night"/>
    <s v="Sat"/>
    <s v="Dec"/>
    <n v="6"/>
    <n v="12"/>
  </r>
  <r>
    <x v="298"/>
    <d v="1899-12-30T22:11:02"/>
    <n v="22"/>
    <x v="0"/>
    <n v="35.76"/>
    <x v="7"/>
    <s v="Night"/>
    <s v="Sat"/>
    <s v="Dec"/>
    <n v="6"/>
    <n v="12"/>
  </r>
  <r>
    <x v="299"/>
    <d v="1899-12-30T13:46:16"/>
    <n v="13"/>
    <x v="0"/>
    <n v="25.96"/>
    <x v="5"/>
    <s v="Afternoon"/>
    <s v="Sun"/>
    <s v="Dec"/>
    <n v="7"/>
    <n v="12"/>
  </r>
  <r>
    <x v="299"/>
    <d v="1899-12-30T15:04:27"/>
    <n v="15"/>
    <x v="0"/>
    <n v="21.06"/>
    <x v="6"/>
    <s v="Afternoon"/>
    <s v="Sun"/>
    <s v="Dec"/>
    <n v="7"/>
    <n v="12"/>
  </r>
  <r>
    <x v="299"/>
    <d v="1899-12-30T15:05:16"/>
    <n v="15"/>
    <x v="0"/>
    <n v="25.96"/>
    <x v="2"/>
    <s v="Afternoon"/>
    <s v="Sun"/>
    <s v="Dec"/>
    <n v="7"/>
    <n v="12"/>
  </r>
  <r>
    <x v="299"/>
    <d v="1899-12-30T17:30:05"/>
    <n v="17"/>
    <x v="0"/>
    <n v="25.96"/>
    <x v="5"/>
    <s v="Night"/>
    <s v="Sun"/>
    <s v="Dec"/>
    <n v="7"/>
    <n v="12"/>
  </r>
  <r>
    <x v="299"/>
    <d v="1899-12-30T17:31:47"/>
    <n v="17"/>
    <x v="0"/>
    <n v="21.06"/>
    <x v="6"/>
    <s v="Night"/>
    <s v="Sun"/>
    <s v="Dec"/>
    <n v="7"/>
    <n v="12"/>
  </r>
  <r>
    <x v="299"/>
    <d v="1899-12-30T19:47:44"/>
    <n v="19"/>
    <x v="0"/>
    <n v="25.96"/>
    <x v="5"/>
    <s v="Night"/>
    <s v="Sun"/>
    <s v="Dec"/>
    <n v="7"/>
    <n v="12"/>
  </r>
  <r>
    <x v="299"/>
    <d v="1899-12-30T20:25:54"/>
    <n v="20"/>
    <x v="0"/>
    <n v="35.76"/>
    <x v="1"/>
    <s v="Night"/>
    <s v="Sun"/>
    <s v="Dec"/>
    <n v="7"/>
    <n v="12"/>
  </r>
  <r>
    <x v="299"/>
    <d v="1899-12-30T21:17:19"/>
    <n v="21"/>
    <x v="0"/>
    <n v="35.76"/>
    <x v="0"/>
    <s v="Night"/>
    <s v="Sun"/>
    <s v="Dec"/>
    <n v="7"/>
    <n v="12"/>
  </r>
  <r>
    <x v="300"/>
    <d v="1899-12-30T09:02:44"/>
    <n v="9"/>
    <x v="0"/>
    <n v="25.96"/>
    <x v="5"/>
    <s v="Morning"/>
    <s v="Mon"/>
    <s v="Dec"/>
    <n v="1"/>
    <n v="12"/>
  </r>
  <r>
    <x v="300"/>
    <d v="1899-12-30T09:44:12"/>
    <n v="9"/>
    <x v="0"/>
    <n v="30.86"/>
    <x v="3"/>
    <s v="Morning"/>
    <s v="Mon"/>
    <s v="Dec"/>
    <n v="1"/>
    <n v="12"/>
  </r>
  <r>
    <x v="300"/>
    <d v="1899-12-30T13:52:31"/>
    <n v="13"/>
    <x v="0"/>
    <n v="35.76"/>
    <x v="0"/>
    <s v="Afternoon"/>
    <s v="Mon"/>
    <s v="Dec"/>
    <n v="1"/>
    <n v="12"/>
  </r>
  <r>
    <x v="300"/>
    <d v="1899-12-30T13:53:39"/>
    <n v="13"/>
    <x v="0"/>
    <n v="35.76"/>
    <x v="1"/>
    <s v="Afternoon"/>
    <s v="Mon"/>
    <s v="Dec"/>
    <n v="1"/>
    <n v="12"/>
  </r>
  <r>
    <x v="300"/>
    <d v="1899-12-30T15:12:45"/>
    <n v="15"/>
    <x v="0"/>
    <n v="35.76"/>
    <x v="0"/>
    <s v="Afternoon"/>
    <s v="Mon"/>
    <s v="Dec"/>
    <n v="1"/>
    <n v="12"/>
  </r>
  <r>
    <x v="300"/>
    <d v="1899-12-30T15:13:39"/>
    <n v="15"/>
    <x v="0"/>
    <n v="30.86"/>
    <x v="3"/>
    <s v="Afternoon"/>
    <s v="Mon"/>
    <s v="Dec"/>
    <n v="1"/>
    <n v="12"/>
  </r>
  <r>
    <x v="300"/>
    <d v="1899-12-30T16:29:54"/>
    <n v="16"/>
    <x v="0"/>
    <n v="30.86"/>
    <x v="3"/>
    <s v="Afternoon"/>
    <s v="Mon"/>
    <s v="Dec"/>
    <n v="1"/>
    <n v="12"/>
  </r>
  <r>
    <x v="300"/>
    <d v="1899-12-30T16:31:29"/>
    <n v="16"/>
    <x v="0"/>
    <n v="25.96"/>
    <x v="2"/>
    <s v="Afternoon"/>
    <s v="Mon"/>
    <s v="Dec"/>
    <n v="1"/>
    <n v="12"/>
  </r>
  <r>
    <x v="300"/>
    <d v="1899-12-30T16:36:46"/>
    <n v="16"/>
    <x v="0"/>
    <n v="35.76"/>
    <x v="7"/>
    <s v="Afternoon"/>
    <s v="Mon"/>
    <s v="Dec"/>
    <n v="1"/>
    <n v="12"/>
  </r>
  <r>
    <x v="301"/>
    <d v="1899-12-30T08:52:29"/>
    <n v="8"/>
    <x v="0"/>
    <n v="25.96"/>
    <x v="5"/>
    <s v="Morning"/>
    <s v="Tue"/>
    <s v="Dec"/>
    <n v="2"/>
    <n v="12"/>
  </r>
  <r>
    <x v="301"/>
    <d v="1899-12-30T09:36:50"/>
    <n v="9"/>
    <x v="0"/>
    <n v="35.76"/>
    <x v="7"/>
    <s v="Morning"/>
    <s v="Tue"/>
    <s v="Dec"/>
    <n v="2"/>
    <n v="12"/>
  </r>
  <r>
    <x v="301"/>
    <d v="1899-12-30T09:39:41"/>
    <n v="9"/>
    <x v="0"/>
    <n v="25.96"/>
    <x v="5"/>
    <s v="Morning"/>
    <s v="Tue"/>
    <s v="Dec"/>
    <n v="2"/>
    <n v="12"/>
  </r>
  <r>
    <x v="301"/>
    <d v="1899-12-30T09:45:29"/>
    <n v="9"/>
    <x v="0"/>
    <n v="35.76"/>
    <x v="4"/>
    <s v="Morning"/>
    <s v="Tue"/>
    <s v="Dec"/>
    <n v="2"/>
    <n v="12"/>
  </r>
  <r>
    <x v="301"/>
    <d v="1899-12-30T10:26:53"/>
    <n v="10"/>
    <x v="0"/>
    <n v="30.86"/>
    <x v="3"/>
    <s v="Morning"/>
    <s v="Tue"/>
    <s v="Dec"/>
    <n v="2"/>
    <n v="12"/>
  </r>
  <r>
    <x v="301"/>
    <d v="1899-12-30T10:29:28"/>
    <n v="10"/>
    <x v="0"/>
    <n v="30.86"/>
    <x v="3"/>
    <s v="Morning"/>
    <s v="Tue"/>
    <s v="Dec"/>
    <n v="2"/>
    <n v="12"/>
  </r>
  <r>
    <x v="301"/>
    <d v="1899-12-30T11:11:31"/>
    <n v="11"/>
    <x v="0"/>
    <n v="35.76"/>
    <x v="7"/>
    <s v="Morning"/>
    <s v="Tue"/>
    <s v="Dec"/>
    <n v="2"/>
    <n v="12"/>
  </r>
  <r>
    <x v="301"/>
    <d v="1899-12-30T11:12:42"/>
    <n v="11"/>
    <x v="0"/>
    <n v="30.86"/>
    <x v="3"/>
    <s v="Morning"/>
    <s v="Tue"/>
    <s v="Dec"/>
    <n v="2"/>
    <n v="12"/>
  </r>
  <r>
    <x v="301"/>
    <d v="1899-12-30T15:42:14"/>
    <n v="15"/>
    <x v="0"/>
    <n v="21.06"/>
    <x v="6"/>
    <s v="Afternoon"/>
    <s v="Tue"/>
    <s v="Dec"/>
    <n v="2"/>
    <n v="12"/>
  </r>
  <r>
    <x v="301"/>
    <d v="1899-12-30T15:43:13"/>
    <n v="15"/>
    <x v="0"/>
    <n v="25.96"/>
    <x v="2"/>
    <s v="Afternoon"/>
    <s v="Tue"/>
    <s v="Dec"/>
    <n v="2"/>
    <n v="12"/>
  </r>
  <r>
    <x v="301"/>
    <d v="1899-12-30T16:07:19"/>
    <n v="16"/>
    <x v="0"/>
    <n v="35.76"/>
    <x v="7"/>
    <s v="Afternoon"/>
    <s v="Tue"/>
    <s v="Dec"/>
    <n v="2"/>
    <n v="12"/>
  </r>
  <r>
    <x v="301"/>
    <d v="1899-12-30T17:10:18"/>
    <n v="17"/>
    <x v="0"/>
    <n v="35.76"/>
    <x v="0"/>
    <s v="Night"/>
    <s v="Tue"/>
    <s v="Dec"/>
    <n v="2"/>
    <n v="12"/>
  </r>
  <r>
    <x v="301"/>
    <d v="1899-12-30T17:30:53"/>
    <n v="17"/>
    <x v="0"/>
    <n v="30.86"/>
    <x v="3"/>
    <s v="Night"/>
    <s v="Tue"/>
    <s v="Dec"/>
    <n v="2"/>
    <n v="12"/>
  </r>
  <r>
    <x v="301"/>
    <d v="1899-12-30T17:31:49"/>
    <n v="17"/>
    <x v="0"/>
    <n v="35.76"/>
    <x v="7"/>
    <s v="Night"/>
    <s v="Tue"/>
    <s v="Dec"/>
    <n v="2"/>
    <n v="12"/>
  </r>
  <r>
    <x v="301"/>
    <d v="1899-12-30T19:07:25"/>
    <n v="19"/>
    <x v="0"/>
    <n v="35.76"/>
    <x v="0"/>
    <s v="Night"/>
    <s v="Tue"/>
    <s v="Dec"/>
    <n v="2"/>
    <n v="12"/>
  </r>
  <r>
    <x v="301"/>
    <d v="1899-12-30T19:08:39"/>
    <n v="19"/>
    <x v="0"/>
    <n v="35.76"/>
    <x v="1"/>
    <s v="Night"/>
    <s v="Tue"/>
    <s v="Dec"/>
    <n v="2"/>
    <n v="12"/>
  </r>
  <r>
    <x v="302"/>
    <d v="1899-12-30T09:58:05"/>
    <n v="9"/>
    <x v="0"/>
    <n v="30.86"/>
    <x v="3"/>
    <s v="Morning"/>
    <s v="Thu"/>
    <s v="Jan"/>
    <n v="4"/>
    <n v="1"/>
  </r>
  <r>
    <x v="302"/>
    <d v="1899-12-30T13:29:40"/>
    <n v="13"/>
    <x v="0"/>
    <n v="35.76"/>
    <x v="4"/>
    <s v="Afternoon"/>
    <s v="Thu"/>
    <s v="Jan"/>
    <n v="4"/>
    <n v="1"/>
  </r>
  <r>
    <x v="302"/>
    <d v="1899-12-30T13:30:39"/>
    <n v="13"/>
    <x v="0"/>
    <n v="35.76"/>
    <x v="4"/>
    <s v="Afternoon"/>
    <s v="Thu"/>
    <s v="Jan"/>
    <n v="4"/>
    <n v="1"/>
  </r>
  <r>
    <x v="302"/>
    <d v="1899-12-30T14:41:11"/>
    <n v="14"/>
    <x v="0"/>
    <n v="25.96"/>
    <x v="5"/>
    <s v="Afternoon"/>
    <s v="Thu"/>
    <s v="Jan"/>
    <n v="4"/>
    <n v="1"/>
  </r>
  <r>
    <x v="302"/>
    <d v="1899-12-30T14:42:46"/>
    <n v="14"/>
    <x v="0"/>
    <n v="25.96"/>
    <x v="5"/>
    <s v="Afternoon"/>
    <s v="Thu"/>
    <s v="Jan"/>
    <n v="4"/>
    <n v="1"/>
  </r>
  <r>
    <x v="302"/>
    <d v="1899-12-30T16:22:32"/>
    <n v="16"/>
    <x v="0"/>
    <n v="25.96"/>
    <x v="2"/>
    <s v="Afternoon"/>
    <s v="Thu"/>
    <s v="Jan"/>
    <n v="4"/>
    <n v="1"/>
  </r>
  <r>
    <x v="302"/>
    <d v="1899-12-30T16:34:59"/>
    <n v="16"/>
    <x v="0"/>
    <n v="35.76"/>
    <x v="1"/>
    <s v="Afternoon"/>
    <s v="Thu"/>
    <s v="Jan"/>
    <n v="4"/>
    <n v="1"/>
  </r>
  <r>
    <x v="302"/>
    <d v="1899-12-30T16:35:44"/>
    <n v="16"/>
    <x v="0"/>
    <n v="30.86"/>
    <x v="3"/>
    <s v="Afternoon"/>
    <s v="Thu"/>
    <s v="Jan"/>
    <n v="4"/>
    <n v="1"/>
  </r>
  <r>
    <x v="302"/>
    <d v="1899-12-30T17:43:10"/>
    <n v="17"/>
    <x v="0"/>
    <n v="35.76"/>
    <x v="7"/>
    <s v="Night"/>
    <s v="Thu"/>
    <s v="Jan"/>
    <n v="4"/>
    <n v="1"/>
  </r>
  <r>
    <x v="303"/>
    <d v="1899-12-30T09:03:23"/>
    <n v="9"/>
    <x v="0"/>
    <n v="25.96"/>
    <x v="5"/>
    <s v="Morning"/>
    <s v="Fri"/>
    <s v="Jan"/>
    <n v="5"/>
    <n v="1"/>
  </r>
  <r>
    <x v="303"/>
    <d v="1899-12-30T10:10:31"/>
    <n v="10"/>
    <x v="0"/>
    <n v="30.86"/>
    <x v="3"/>
    <s v="Morning"/>
    <s v="Fri"/>
    <s v="Jan"/>
    <n v="5"/>
    <n v="1"/>
  </r>
  <r>
    <x v="303"/>
    <d v="1899-12-30T16:58:09"/>
    <n v="16"/>
    <x v="0"/>
    <n v="30.86"/>
    <x v="3"/>
    <s v="Afternoon"/>
    <s v="Fri"/>
    <s v="Jan"/>
    <n v="5"/>
    <n v="1"/>
  </r>
  <r>
    <x v="303"/>
    <d v="1899-12-30T22:13:29"/>
    <n v="22"/>
    <x v="0"/>
    <n v="35.76"/>
    <x v="7"/>
    <s v="Night"/>
    <s v="Fri"/>
    <s v="Jan"/>
    <n v="5"/>
    <n v="1"/>
  </r>
  <r>
    <x v="303"/>
    <d v="1899-12-30T22:18:20"/>
    <n v="22"/>
    <x v="0"/>
    <n v="25.96"/>
    <x v="2"/>
    <s v="Night"/>
    <s v="Fri"/>
    <s v="Jan"/>
    <n v="5"/>
    <n v="1"/>
  </r>
  <r>
    <x v="303"/>
    <d v="1899-12-30T22:19:14"/>
    <n v="22"/>
    <x v="0"/>
    <n v="25.96"/>
    <x v="2"/>
    <s v="Night"/>
    <s v="Fri"/>
    <s v="Jan"/>
    <n v="5"/>
    <n v="1"/>
  </r>
  <r>
    <x v="303"/>
    <d v="1899-12-30T22:21:26"/>
    <n v="22"/>
    <x v="0"/>
    <n v="35.76"/>
    <x v="0"/>
    <s v="Night"/>
    <s v="Fri"/>
    <s v="Jan"/>
    <n v="5"/>
    <n v="1"/>
  </r>
  <r>
    <x v="304"/>
    <d v="1899-12-30T08:58:27"/>
    <n v="8"/>
    <x v="0"/>
    <n v="25.96"/>
    <x v="5"/>
    <s v="Morning"/>
    <s v="Sat"/>
    <s v="Jan"/>
    <n v="6"/>
    <n v="1"/>
  </r>
  <r>
    <x v="304"/>
    <d v="1899-12-30T09:59:28"/>
    <n v="9"/>
    <x v="0"/>
    <n v="25.96"/>
    <x v="2"/>
    <s v="Morning"/>
    <s v="Sat"/>
    <s v="Jan"/>
    <n v="6"/>
    <n v="1"/>
  </r>
  <r>
    <x v="304"/>
    <d v="1899-12-30T13:40:00"/>
    <n v="13"/>
    <x v="0"/>
    <n v="35.76"/>
    <x v="7"/>
    <s v="Afternoon"/>
    <s v="Sat"/>
    <s v="Jan"/>
    <n v="6"/>
    <n v="1"/>
  </r>
  <r>
    <x v="304"/>
    <d v="1899-12-30T15:59:33"/>
    <n v="15"/>
    <x v="0"/>
    <n v="35.76"/>
    <x v="4"/>
    <s v="Afternoon"/>
    <s v="Sat"/>
    <s v="Jan"/>
    <n v="6"/>
    <n v="1"/>
  </r>
  <r>
    <x v="304"/>
    <d v="1899-12-30T16:12:55"/>
    <n v="16"/>
    <x v="0"/>
    <n v="30.86"/>
    <x v="3"/>
    <s v="Afternoon"/>
    <s v="Sat"/>
    <s v="Jan"/>
    <n v="6"/>
    <n v="1"/>
  </r>
  <r>
    <x v="304"/>
    <d v="1899-12-30T16:14:10"/>
    <n v="16"/>
    <x v="0"/>
    <n v="35.76"/>
    <x v="7"/>
    <s v="Afternoon"/>
    <s v="Sat"/>
    <s v="Jan"/>
    <n v="6"/>
    <n v="1"/>
  </r>
  <r>
    <x v="304"/>
    <d v="1899-12-30T16:16:11"/>
    <n v="16"/>
    <x v="0"/>
    <n v="35.76"/>
    <x v="7"/>
    <s v="Afternoon"/>
    <s v="Sat"/>
    <s v="Jan"/>
    <n v="6"/>
    <n v="1"/>
  </r>
  <r>
    <x v="304"/>
    <d v="1899-12-30T16:18:04"/>
    <n v="16"/>
    <x v="0"/>
    <n v="25.96"/>
    <x v="5"/>
    <s v="Afternoon"/>
    <s v="Sat"/>
    <s v="Jan"/>
    <n v="6"/>
    <n v="1"/>
  </r>
  <r>
    <x v="304"/>
    <d v="1899-12-30T18:11:39"/>
    <n v="18"/>
    <x v="0"/>
    <n v="25.96"/>
    <x v="2"/>
    <s v="Night"/>
    <s v="Sat"/>
    <s v="Jan"/>
    <n v="6"/>
    <n v="1"/>
  </r>
  <r>
    <x v="304"/>
    <d v="1899-12-30T22:23:31"/>
    <n v="22"/>
    <x v="0"/>
    <n v="35.76"/>
    <x v="0"/>
    <s v="Night"/>
    <s v="Sat"/>
    <s v="Jan"/>
    <n v="6"/>
    <n v="1"/>
  </r>
  <r>
    <x v="305"/>
    <d v="1899-12-30T09:45:58"/>
    <n v="9"/>
    <x v="0"/>
    <n v="30.86"/>
    <x v="3"/>
    <s v="Morning"/>
    <s v="Sun"/>
    <s v="Jan"/>
    <n v="7"/>
    <n v="1"/>
  </r>
  <r>
    <x v="305"/>
    <d v="1899-12-30T10:53:01"/>
    <n v="10"/>
    <x v="0"/>
    <n v="35.76"/>
    <x v="0"/>
    <s v="Morning"/>
    <s v="Sun"/>
    <s v="Jan"/>
    <n v="7"/>
    <n v="1"/>
  </r>
  <r>
    <x v="305"/>
    <d v="1899-12-30T22:07:16"/>
    <n v="22"/>
    <x v="0"/>
    <n v="30.86"/>
    <x v="3"/>
    <s v="Night"/>
    <s v="Sun"/>
    <s v="Jan"/>
    <n v="7"/>
    <n v="1"/>
  </r>
  <r>
    <x v="306"/>
    <d v="1899-12-30T19:58:51"/>
    <n v="19"/>
    <x v="0"/>
    <n v="25.96"/>
    <x v="2"/>
    <s v="Night"/>
    <s v="Mon"/>
    <s v="Jan"/>
    <n v="1"/>
    <n v="1"/>
  </r>
  <r>
    <x v="307"/>
    <d v="1899-12-30T13:29:03"/>
    <n v="13"/>
    <x v="0"/>
    <n v="35.76"/>
    <x v="7"/>
    <s v="Afternoon"/>
    <s v="Tue"/>
    <s v="Jan"/>
    <n v="2"/>
    <n v="1"/>
  </r>
  <r>
    <x v="307"/>
    <d v="1899-12-30T22:32:45"/>
    <n v="22"/>
    <x v="0"/>
    <n v="35.76"/>
    <x v="4"/>
    <s v="Night"/>
    <s v="Tue"/>
    <s v="Jan"/>
    <n v="2"/>
    <n v="1"/>
  </r>
  <r>
    <x v="307"/>
    <d v="1899-12-30T22:33:59"/>
    <n v="22"/>
    <x v="0"/>
    <n v="35.76"/>
    <x v="4"/>
    <s v="Night"/>
    <s v="Tue"/>
    <s v="Jan"/>
    <n v="2"/>
    <n v="1"/>
  </r>
  <r>
    <x v="308"/>
    <d v="1899-12-30T07:30:02"/>
    <n v="7"/>
    <x v="0"/>
    <n v="30.86"/>
    <x v="3"/>
    <s v="Morning"/>
    <s v="Wed"/>
    <s v="Jan"/>
    <n v="3"/>
    <n v="1"/>
  </r>
  <r>
    <x v="308"/>
    <d v="1899-12-30T09:11:15"/>
    <n v="9"/>
    <x v="0"/>
    <n v="35.76"/>
    <x v="0"/>
    <s v="Morning"/>
    <s v="Wed"/>
    <s v="Jan"/>
    <n v="3"/>
    <n v="1"/>
  </r>
  <r>
    <x v="308"/>
    <d v="1899-12-30T10:30:29"/>
    <n v="10"/>
    <x v="0"/>
    <n v="25.96"/>
    <x v="5"/>
    <s v="Morning"/>
    <s v="Wed"/>
    <s v="Jan"/>
    <n v="3"/>
    <n v="1"/>
  </r>
  <r>
    <x v="308"/>
    <d v="1899-12-30T17:22:52"/>
    <n v="17"/>
    <x v="0"/>
    <n v="35.76"/>
    <x v="7"/>
    <s v="Night"/>
    <s v="Wed"/>
    <s v="Jan"/>
    <n v="3"/>
    <n v="1"/>
  </r>
  <r>
    <x v="309"/>
    <d v="1899-12-30T08:07:08"/>
    <n v="8"/>
    <x v="0"/>
    <n v="25.96"/>
    <x v="2"/>
    <s v="Morning"/>
    <s v="Thu"/>
    <s v="Jan"/>
    <n v="4"/>
    <n v="1"/>
  </r>
  <r>
    <x v="309"/>
    <d v="1899-12-30T08:56:35"/>
    <n v="8"/>
    <x v="0"/>
    <n v="35.76"/>
    <x v="0"/>
    <s v="Morning"/>
    <s v="Thu"/>
    <s v="Jan"/>
    <n v="4"/>
    <n v="1"/>
  </r>
  <r>
    <x v="309"/>
    <d v="1899-12-30T09:02:32"/>
    <n v="9"/>
    <x v="0"/>
    <n v="30.86"/>
    <x v="3"/>
    <s v="Morning"/>
    <s v="Thu"/>
    <s v="Jan"/>
    <n v="4"/>
    <n v="1"/>
  </r>
  <r>
    <x v="309"/>
    <d v="1899-12-30T14:27:24"/>
    <n v="14"/>
    <x v="0"/>
    <n v="21.06"/>
    <x v="6"/>
    <s v="Afternoon"/>
    <s v="Thu"/>
    <s v="Jan"/>
    <n v="4"/>
    <n v="1"/>
  </r>
  <r>
    <x v="309"/>
    <d v="1899-12-30T15:36:59"/>
    <n v="15"/>
    <x v="0"/>
    <n v="35.76"/>
    <x v="0"/>
    <s v="Afternoon"/>
    <s v="Thu"/>
    <s v="Jan"/>
    <n v="4"/>
    <n v="1"/>
  </r>
  <r>
    <x v="309"/>
    <d v="1899-12-30T15:48:10"/>
    <n v="15"/>
    <x v="0"/>
    <n v="30.86"/>
    <x v="3"/>
    <s v="Afternoon"/>
    <s v="Thu"/>
    <s v="Jan"/>
    <n v="4"/>
    <n v="1"/>
  </r>
  <r>
    <x v="309"/>
    <d v="1899-12-30T15:49:12"/>
    <n v="15"/>
    <x v="0"/>
    <n v="25.96"/>
    <x v="5"/>
    <s v="Afternoon"/>
    <s v="Thu"/>
    <s v="Jan"/>
    <n v="4"/>
    <n v="1"/>
  </r>
  <r>
    <x v="309"/>
    <d v="1899-12-30T20:30:29"/>
    <n v="20"/>
    <x v="0"/>
    <n v="30.86"/>
    <x v="3"/>
    <s v="Night"/>
    <s v="Thu"/>
    <s v="Jan"/>
    <n v="4"/>
    <n v="1"/>
  </r>
  <r>
    <x v="309"/>
    <d v="1899-12-30T22:10:21"/>
    <n v="22"/>
    <x v="0"/>
    <n v="35.76"/>
    <x v="0"/>
    <s v="Night"/>
    <s v="Thu"/>
    <s v="Jan"/>
    <n v="4"/>
    <n v="1"/>
  </r>
  <r>
    <x v="310"/>
    <d v="1899-12-30T08:49:21"/>
    <n v="8"/>
    <x v="0"/>
    <n v="30.86"/>
    <x v="3"/>
    <s v="Morning"/>
    <s v="Fri"/>
    <s v="Jan"/>
    <n v="5"/>
    <n v="1"/>
  </r>
  <r>
    <x v="310"/>
    <d v="1899-12-30T09:16:36"/>
    <n v="9"/>
    <x v="0"/>
    <n v="30.86"/>
    <x v="3"/>
    <s v="Morning"/>
    <s v="Fri"/>
    <s v="Jan"/>
    <n v="5"/>
    <n v="1"/>
  </r>
  <r>
    <x v="310"/>
    <d v="1899-12-30T17:51:19"/>
    <n v="17"/>
    <x v="0"/>
    <n v="35.76"/>
    <x v="7"/>
    <s v="Night"/>
    <s v="Fri"/>
    <s v="Jan"/>
    <n v="5"/>
    <n v="1"/>
  </r>
  <r>
    <x v="310"/>
    <d v="1899-12-30T17:55:53"/>
    <n v="17"/>
    <x v="0"/>
    <n v="35.76"/>
    <x v="1"/>
    <s v="Night"/>
    <s v="Fri"/>
    <s v="Jan"/>
    <n v="5"/>
    <n v="1"/>
  </r>
  <r>
    <x v="310"/>
    <d v="1899-12-30T17:59:39"/>
    <n v="17"/>
    <x v="0"/>
    <n v="30.86"/>
    <x v="3"/>
    <s v="Night"/>
    <s v="Fri"/>
    <s v="Jan"/>
    <n v="5"/>
    <n v="1"/>
  </r>
  <r>
    <x v="311"/>
    <d v="1899-12-30T07:44:30"/>
    <n v="7"/>
    <x v="0"/>
    <n v="30.86"/>
    <x v="3"/>
    <s v="Morning"/>
    <s v="Sat"/>
    <s v="Jan"/>
    <n v="6"/>
    <n v="1"/>
  </r>
  <r>
    <x v="311"/>
    <d v="1899-12-30T10:49:41"/>
    <n v="10"/>
    <x v="0"/>
    <n v="35.76"/>
    <x v="1"/>
    <s v="Morning"/>
    <s v="Sat"/>
    <s v="Jan"/>
    <n v="6"/>
    <n v="1"/>
  </r>
  <r>
    <x v="311"/>
    <d v="1899-12-30T11:13:54"/>
    <n v="11"/>
    <x v="0"/>
    <n v="25.96"/>
    <x v="2"/>
    <s v="Morning"/>
    <s v="Sat"/>
    <s v="Jan"/>
    <n v="6"/>
    <n v="1"/>
  </r>
  <r>
    <x v="311"/>
    <d v="1899-12-30T11:20:18"/>
    <n v="11"/>
    <x v="0"/>
    <n v="35.76"/>
    <x v="0"/>
    <s v="Morning"/>
    <s v="Sat"/>
    <s v="Jan"/>
    <n v="6"/>
    <n v="1"/>
  </r>
  <r>
    <x v="311"/>
    <d v="1899-12-30T11:21:26"/>
    <n v="11"/>
    <x v="0"/>
    <n v="35.76"/>
    <x v="0"/>
    <s v="Morning"/>
    <s v="Sat"/>
    <s v="Jan"/>
    <n v="6"/>
    <n v="1"/>
  </r>
  <r>
    <x v="311"/>
    <d v="1899-12-30T12:10:59"/>
    <n v="12"/>
    <x v="0"/>
    <n v="35.76"/>
    <x v="0"/>
    <s v="Afternoon"/>
    <s v="Sat"/>
    <s v="Jan"/>
    <n v="6"/>
    <n v="1"/>
  </r>
  <r>
    <x v="311"/>
    <d v="1899-12-30T12:13:25"/>
    <n v="12"/>
    <x v="0"/>
    <n v="35.76"/>
    <x v="0"/>
    <s v="Afternoon"/>
    <s v="Sat"/>
    <s v="Jan"/>
    <n v="6"/>
    <n v="1"/>
  </r>
  <r>
    <x v="311"/>
    <d v="1899-12-30T14:12:55"/>
    <n v="14"/>
    <x v="0"/>
    <n v="30.86"/>
    <x v="3"/>
    <s v="Afternoon"/>
    <s v="Sat"/>
    <s v="Jan"/>
    <n v="6"/>
    <n v="1"/>
  </r>
  <r>
    <x v="311"/>
    <d v="1899-12-30T14:15:38"/>
    <n v="14"/>
    <x v="0"/>
    <n v="30.86"/>
    <x v="3"/>
    <s v="Afternoon"/>
    <s v="Sat"/>
    <s v="Jan"/>
    <n v="6"/>
    <n v="1"/>
  </r>
  <r>
    <x v="311"/>
    <d v="1899-12-30T14:16:44"/>
    <n v="14"/>
    <x v="0"/>
    <n v="35.76"/>
    <x v="7"/>
    <s v="Afternoon"/>
    <s v="Sat"/>
    <s v="Jan"/>
    <n v="6"/>
    <n v="1"/>
  </r>
  <r>
    <x v="311"/>
    <d v="1899-12-30T14:47:03"/>
    <n v="14"/>
    <x v="0"/>
    <n v="35.76"/>
    <x v="0"/>
    <s v="Afternoon"/>
    <s v="Sat"/>
    <s v="Jan"/>
    <n v="6"/>
    <n v="1"/>
  </r>
  <r>
    <x v="311"/>
    <d v="1899-12-30T17:19:34"/>
    <n v="17"/>
    <x v="0"/>
    <n v="25.96"/>
    <x v="5"/>
    <s v="Night"/>
    <s v="Sat"/>
    <s v="Jan"/>
    <n v="6"/>
    <n v="1"/>
  </r>
  <r>
    <x v="311"/>
    <d v="1899-12-30T17:20:57"/>
    <n v="17"/>
    <x v="0"/>
    <n v="35.76"/>
    <x v="0"/>
    <s v="Night"/>
    <s v="Sat"/>
    <s v="Jan"/>
    <n v="6"/>
    <n v="1"/>
  </r>
  <r>
    <x v="311"/>
    <d v="1899-12-30T17:22:05"/>
    <n v="17"/>
    <x v="0"/>
    <n v="25.96"/>
    <x v="5"/>
    <s v="Night"/>
    <s v="Sat"/>
    <s v="Jan"/>
    <n v="6"/>
    <n v="1"/>
  </r>
  <r>
    <x v="311"/>
    <d v="1899-12-30T18:01:28"/>
    <n v="18"/>
    <x v="0"/>
    <n v="30.86"/>
    <x v="3"/>
    <s v="Night"/>
    <s v="Sat"/>
    <s v="Jan"/>
    <n v="6"/>
    <n v="1"/>
  </r>
  <r>
    <x v="312"/>
    <d v="1899-12-30T11:45:32"/>
    <n v="11"/>
    <x v="0"/>
    <n v="30.86"/>
    <x v="3"/>
    <s v="Morning"/>
    <s v="Sun"/>
    <s v="Jan"/>
    <n v="7"/>
    <n v="1"/>
  </r>
  <r>
    <x v="312"/>
    <d v="1899-12-30T11:48:19"/>
    <n v="11"/>
    <x v="0"/>
    <n v="25.96"/>
    <x v="2"/>
    <s v="Morning"/>
    <s v="Sun"/>
    <s v="Jan"/>
    <n v="7"/>
    <n v="1"/>
  </r>
  <r>
    <x v="312"/>
    <d v="1899-12-30T11:49:50"/>
    <n v="11"/>
    <x v="0"/>
    <n v="30.86"/>
    <x v="3"/>
    <s v="Morning"/>
    <s v="Sun"/>
    <s v="Jan"/>
    <n v="7"/>
    <n v="1"/>
  </r>
  <r>
    <x v="312"/>
    <d v="1899-12-30T16:15:59"/>
    <n v="16"/>
    <x v="0"/>
    <n v="35.76"/>
    <x v="1"/>
    <s v="Afternoon"/>
    <s v="Sun"/>
    <s v="Jan"/>
    <n v="7"/>
    <n v="1"/>
  </r>
  <r>
    <x v="312"/>
    <d v="1899-12-30T20:56:04"/>
    <n v="20"/>
    <x v="0"/>
    <n v="30.86"/>
    <x v="3"/>
    <s v="Night"/>
    <s v="Sun"/>
    <s v="Jan"/>
    <n v="7"/>
    <n v="1"/>
  </r>
  <r>
    <x v="313"/>
    <d v="1899-12-30T08:08:20"/>
    <n v="8"/>
    <x v="0"/>
    <n v="30.86"/>
    <x v="3"/>
    <s v="Morning"/>
    <s v="Mon"/>
    <s v="Jan"/>
    <n v="1"/>
    <n v="1"/>
  </r>
  <r>
    <x v="313"/>
    <d v="1899-12-30T09:17:20"/>
    <n v="9"/>
    <x v="0"/>
    <n v="30.86"/>
    <x v="3"/>
    <s v="Morning"/>
    <s v="Mon"/>
    <s v="Jan"/>
    <n v="1"/>
    <n v="1"/>
  </r>
  <r>
    <x v="313"/>
    <d v="1899-12-30T13:02:57"/>
    <n v="13"/>
    <x v="0"/>
    <n v="25.96"/>
    <x v="5"/>
    <s v="Afternoon"/>
    <s v="Mon"/>
    <s v="Jan"/>
    <n v="1"/>
    <n v="1"/>
  </r>
  <r>
    <x v="313"/>
    <d v="1899-12-30T13:50:47"/>
    <n v="13"/>
    <x v="0"/>
    <n v="35.76"/>
    <x v="0"/>
    <s v="Afternoon"/>
    <s v="Mon"/>
    <s v="Jan"/>
    <n v="1"/>
    <n v="1"/>
  </r>
  <r>
    <x v="313"/>
    <d v="1899-12-30T14:11:27"/>
    <n v="14"/>
    <x v="0"/>
    <n v="35.76"/>
    <x v="0"/>
    <s v="Afternoon"/>
    <s v="Mon"/>
    <s v="Jan"/>
    <n v="1"/>
    <n v="1"/>
  </r>
  <r>
    <x v="313"/>
    <d v="1899-12-30T14:12:28"/>
    <n v="14"/>
    <x v="0"/>
    <n v="35.76"/>
    <x v="7"/>
    <s v="Afternoon"/>
    <s v="Mon"/>
    <s v="Jan"/>
    <n v="1"/>
    <n v="1"/>
  </r>
  <r>
    <x v="313"/>
    <d v="1899-12-30T16:25:36"/>
    <n v="16"/>
    <x v="0"/>
    <n v="35.76"/>
    <x v="0"/>
    <s v="Afternoon"/>
    <s v="Mon"/>
    <s v="Jan"/>
    <n v="1"/>
    <n v="1"/>
  </r>
  <r>
    <x v="313"/>
    <d v="1899-12-30T20:51:18"/>
    <n v="20"/>
    <x v="0"/>
    <n v="21.06"/>
    <x v="6"/>
    <s v="Night"/>
    <s v="Mon"/>
    <s v="Jan"/>
    <n v="1"/>
    <n v="1"/>
  </r>
  <r>
    <x v="314"/>
    <d v="1899-12-30T07:37:42"/>
    <n v="7"/>
    <x v="0"/>
    <n v="35.76"/>
    <x v="0"/>
    <s v="Morning"/>
    <s v="Tue"/>
    <s v="Jan"/>
    <n v="2"/>
    <n v="1"/>
  </r>
  <r>
    <x v="314"/>
    <d v="1899-12-30T09:53:43"/>
    <n v="9"/>
    <x v="0"/>
    <n v="25.96"/>
    <x v="5"/>
    <s v="Morning"/>
    <s v="Tue"/>
    <s v="Jan"/>
    <n v="2"/>
    <n v="1"/>
  </r>
  <r>
    <x v="314"/>
    <d v="1899-12-30T10:21:46"/>
    <n v="10"/>
    <x v="0"/>
    <n v="30.86"/>
    <x v="3"/>
    <s v="Morning"/>
    <s v="Tue"/>
    <s v="Jan"/>
    <n v="2"/>
    <n v="1"/>
  </r>
  <r>
    <x v="314"/>
    <d v="1899-12-30T12:49:14"/>
    <n v="12"/>
    <x v="0"/>
    <n v="35.76"/>
    <x v="0"/>
    <s v="Afternoon"/>
    <s v="Tue"/>
    <s v="Jan"/>
    <n v="2"/>
    <n v="1"/>
  </r>
  <r>
    <x v="314"/>
    <d v="1899-12-30T16:18:19"/>
    <n v="16"/>
    <x v="0"/>
    <n v="30.86"/>
    <x v="3"/>
    <s v="Afternoon"/>
    <s v="Tue"/>
    <s v="Jan"/>
    <n v="2"/>
    <n v="1"/>
  </r>
  <r>
    <x v="314"/>
    <d v="1899-12-30T16:19:27"/>
    <n v="16"/>
    <x v="0"/>
    <n v="30.86"/>
    <x v="3"/>
    <s v="Afternoon"/>
    <s v="Tue"/>
    <s v="Jan"/>
    <n v="2"/>
    <n v="1"/>
  </r>
  <r>
    <x v="314"/>
    <d v="1899-12-30T19:41:56"/>
    <n v="19"/>
    <x v="0"/>
    <n v="35.76"/>
    <x v="7"/>
    <s v="Night"/>
    <s v="Tue"/>
    <s v="Jan"/>
    <n v="2"/>
    <n v="1"/>
  </r>
  <r>
    <x v="314"/>
    <d v="1899-12-30T21:02:36"/>
    <n v="21"/>
    <x v="0"/>
    <n v="35.76"/>
    <x v="0"/>
    <s v="Night"/>
    <s v="Tue"/>
    <s v="Jan"/>
    <n v="2"/>
    <n v="1"/>
  </r>
  <r>
    <x v="315"/>
    <d v="1899-12-30T09:12:04"/>
    <n v="9"/>
    <x v="0"/>
    <n v="30.86"/>
    <x v="3"/>
    <s v="Morning"/>
    <s v="Wed"/>
    <s v="Jan"/>
    <n v="3"/>
    <n v="1"/>
  </r>
  <r>
    <x v="315"/>
    <d v="1899-12-30T11:10:24"/>
    <n v="11"/>
    <x v="0"/>
    <n v="25.96"/>
    <x v="2"/>
    <s v="Morning"/>
    <s v="Wed"/>
    <s v="Jan"/>
    <n v="3"/>
    <n v="1"/>
  </r>
  <r>
    <x v="315"/>
    <d v="1899-12-30T13:14:15"/>
    <n v="13"/>
    <x v="0"/>
    <n v="35.76"/>
    <x v="7"/>
    <s v="Afternoon"/>
    <s v="Wed"/>
    <s v="Jan"/>
    <n v="3"/>
    <n v="1"/>
  </r>
  <r>
    <x v="315"/>
    <d v="1899-12-30T15:35:22"/>
    <n v="15"/>
    <x v="0"/>
    <n v="35.76"/>
    <x v="0"/>
    <s v="Afternoon"/>
    <s v="Wed"/>
    <s v="Jan"/>
    <n v="3"/>
    <n v="1"/>
  </r>
  <r>
    <x v="315"/>
    <d v="1899-12-30T15:36:48"/>
    <n v="15"/>
    <x v="0"/>
    <n v="35.76"/>
    <x v="7"/>
    <s v="Afternoon"/>
    <s v="Wed"/>
    <s v="Jan"/>
    <n v="3"/>
    <n v="1"/>
  </r>
  <r>
    <x v="315"/>
    <d v="1899-12-30T15:37:56"/>
    <n v="15"/>
    <x v="0"/>
    <n v="35.76"/>
    <x v="0"/>
    <s v="Afternoon"/>
    <s v="Wed"/>
    <s v="Jan"/>
    <n v="3"/>
    <n v="1"/>
  </r>
  <r>
    <x v="315"/>
    <d v="1899-12-30T16:55:26"/>
    <n v="16"/>
    <x v="0"/>
    <n v="35.76"/>
    <x v="0"/>
    <s v="Afternoon"/>
    <s v="Wed"/>
    <s v="Jan"/>
    <n v="3"/>
    <n v="1"/>
  </r>
  <r>
    <x v="315"/>
    <d v="1899-12-30T18:06:12"/>
    <n v="18"/>
    <x v="0"/>
    <n v="35.76"/>
    <x v="0"/>
    <s v="Night"/>
    <s v="Wed"/>
    <s v="Jan"/>
    <n v="3"/>
    <n v="1"/>
  </r>
  <r>
    <x v="315"/>
    <d v="1899-12-30T19:51:14"/>
    <n v="19"/>
    <x v="0"/>
    <n v="35.76"/>
    <x v="0"/>
    <s v="Night"/>
    <s v="Wed"/>
    <s v="Jan"/>
    <n v="3"/>
    <n v="1"/>
  </r>
  <r>
    <x v="315"/>
    <d v="1899-12-30T21:41:14"/>
    <n v="21"/>
    <x v="0"/>
    <n v="35.76"/>
    <x v="7"/>
    <s v="Night"/>
    <s v="Wed"/>
    <s v="Jan"/>
    <n v="3"/>
    <n v="1"/>
  </r>
  <r>
    <x v="316"/>
    <d v="1899-12-30T09:32:58"/>
    <n v="9"/>
    <x v="0"/>
    <n v="35.76"/>
    <x v="0"/>
    <s v="Morning"/>
    <s v="Thu"/>
    <s v="Jan"/>
    <n v="4"/>
    <n v="1"/>
  </r>
  <r>
    <x v="316"/>
    <d v="1899-12-30T09:38:09"/>
    <n v="9"/>
    <x v="0"/>
    <n v="30.86"/>
    <x v="3"/>
    <s v="Morning"/>
    <s v="Thu"/>
    <s v="Jan"/>
    <n v="4"/>
    <n v="1"/>
  </r>
  <r>
    <x v="316"/>
    <d v="1899-12-30T10:41:41"/>
    <n v="10"/>
    <x v="0"/>
    <n v="30.86"/>
    <x v="3"/>
    <s v="Morning"/>
    <s v="Thu"/>
    <s v="Jan"/>
    <n v="4"/>
    <n v="1"/>
  </r>
  <r>
    <x v="316"/>
    <d v="1899-12-30T12:12:16"/>
    <n v="12"/>
    <x v="0"/>
    <n v="25.96"/>
    <x v="5"/>
    <s v="Afternoon"/>
    <s v="Thu"/>
    <s v="Jan"/>
    <n v="4"/>
    <n v="1"/>
  </r>
  <r>
    <x v="316"/>
    <d v="1899-12-30T15:16:19"/>
    <n v="15"/>
    <x v="0"/>
    <n v="35.76"/>
    <x v="0"/>
    <s v="Afternoon"/>
    <s v="Thu"/>
    <s v="Jan"/>
    <n v="4"/>
    <n v="1"/>
  </r>
  <r>
    <x v="316"/>
    <d v="1899-12-30T16:35:11"/>
    <n v="16"/>
    <x v="0"/>
    <n v="35.76"/>
    <x v="0"/>
    <s v="Afternoon"/>
    <s v="Thu"/>
    <s v="Jan"/>
    <n v="4"/>
    <n v="1"/>
  </r>
  <r>
    <x v="316"/>
    <d v="1899-12-30T18:15:57"/>
    <n v="18"/>
    <x v="0"/>
    <n v="35.76"/>
    <x v="7"/>
    <s v="Night"/>
    <s v="Thu"/>
    <s v="Jan"/>
    <n v="4"/>
    <n v="1"/>
  </r>
  <r>
    <x v="316"/>
    <d v="1899-12-30T21:16:00"/>
    <n v="21"/>
    <x v="0"/>
    <n v="35.76"/>
    <x v="1"/>
    <s v="Night"/>
    <s v="Thu"/>
    <s v="Jan"/>
    <n v="4"/>
    <n v="1"/>
  </r>
  <r>
    <x v="316"/>
    <d v="1899-12-30T21:16:59"/>
    <n v="21"/>
    <x v="0"/>
    <n v="35.76"/>
    <x v="1"/>
    <s v="Night"/>
    <s v="Thu"/>
    <s v="Jan"/>
    <n v="4"/>
    <n v="1"/>
  </r>
  <r>
    <x v="316"/>
    <d v="1899-12-30T21:40:13"/>
    <n v="21"/>
    <x v="0"/>
    <n v="25.96"/>
    <x v="5"/>
    <s v="Night"/>
    <s v="Thu"/>
    <s v="Jan"/>
    <n v="4"/>
    <n v="1"/>
  </r>
  <r>
    <x v="317"/>
    <d v="1899-12-30T07:38:20"/>
    <n v="7"/>
    <x v="0"/>
    <n v="35.76"/>
    <x v="4"/>
    <s v="Morning"/>
    <s v="Fri"/>
    <s v="Jan"/>
    <n v="5"/>
    <n v="1"/>
  </r>
  <r>
    <x v="317"/>
    <d v="1899-12-30T08:26:21"/>
    <n v="8"/>
    <x v="0"/>
    <n v="35.76"/>
    <x v="0"/>
    <s v="Morning"/>
    <s v="Fri"/>
    <s v="Jan"/>
    <n v="5"/>
    <n v="1"/>
  </r>
  <r>
    <x v="317"/>
    <d v="1899-12-30T08:27:48"/>
    <n v="8"/>
    <x v="0"/>
    <n v="35.76"/>
    <x v="7"/>
    <s v="Morning"/>
    <s v="Fri"/>
    <s v="Jan"/>
    <n v="5"/>
    <n v="1"/>
  </r>
  <r>
    <x v="317"/>
    <d v="1899-12-30T08:47:56"/>
    <n v="8"/>
    <x v="0"/>
    <n v="30.86"/>
    <x v="3"/>
    <s v="Morning"/>
    <s v="Fri"/>
    <s v="Jan"/>
    <n v="5"/>
    <n v="1"/>
  </r>
  <r>
    <x v="317"/>
    <d v="1899-12-30T09:27:38"/>
    <n v="9"/>
    <x v="0"/>
    <n v="30.86"/>
    <x v="3"/>
    <s v="Morning"/>
    <s v="Fri"/>
    <s v="Jan"/>
    <n v="5"/>
    <n v="1"/>
  </r>
  <r>
    <x v="317"/>
    <d v="1899-12-30T14:20:54"/>
    <n v="14"/>
    <x v="0"/>
    <n v="35.76"/>
    <x v="4"/>
    <s v="Afternoon"/>
    <s v="Fri"/>
    <s v="Jan"/>
    <n v="5"/>
    <n v="1"/>
  </r>
  <r>
    <x v="317"/>
    <d v="1899-12-30T14:22:03"/>
    <n v="14"/>
    <x v="0"/>
    <n v="35.76"/>
    <x v="4"/>
    <s v="Afternoon"/>
    <s v="Fri"/>
    <s v="Jan"/>
    <n v="5"/>
    <n v="1"/>
  </r>
  <r>
    <x v="317"/>
    <d v="1899-12-30T17:39:11"/>
    <n v="17"/>
    <x v="0"/>
    <n v="35.76"/>
    <x v="1"/>
    <s v="Night"/>
    <s v="Fri"/>
    <s v="Jan"/>
    <n v="5"/>
    <n v="1"/>
  </r>
  <r>
    <x v="317"/>
    <d v="1899-12-30T21:22:19"/>
    <n v="21"/>
    <x v="0"/>
    <n v="35.76"/>
    <x v="1"/>
    <s v="Night"/>
    <s v="Fri"/>
    <s v="Jan"/>
    <n v="5"/>
    <n v="1"/>
  </r>
  <r>
    <x v="318"/>
    <d v="1899-12-30T10:12:38"/>
    <n v="10"/>
    <x v="0"/>
    <n v="30.86"/>
    <x v="3"/>
    <s v="Morning"/>
    <s v="Sat"/>
    <s v="Jan"/>
    <n v="6"/>
    <n v="1"/>
  </r>
  <r>
    <x v="318"/>
    <d v="1899-12-30T16:33:40"/>
    <n v="16"/>
    <x v="0"/>
    <n v="35.76"/>
    <x v="1"/>
    <s v="Afternoon"/>
    <s v="Sat"/>
    <s v="Jan"/>
    <n v="6"/>
    <n v="1"/>
  </r>
  <r>
    <x v="318"/>
    <d v="1899-12-30T16:35:14"/>
    <n v="16"/>
    <x v="0"/>
    <n v="35.76"/>
    <x v="0"/>
    <s v="Afternoon"/>
    <s v="Sat"/>
    <s v="Jan"/>
    <n v="6"/>
    <n v="1"/>
  </r>
  <r>
    <x v="318"/>
    <d v="1899-12-30T16:36:29"/>
    <n v="16"/>
    <x v="0"/>
    <n v="35.76"/>
    <x v="1"/>
    <s v="Afternoon"/>
    <s v="Sat"/>
    <s v="Jan"/>
    <n v="6"/>
    <n v="1"/>
  </r>
  <r>
    <x v="319"/>
    <d v="1899-12-30T08:29:48"/>
    <n v="8"/>
    <x v="0"/>
    <n v="30.86"/>
    <x v="3"/>
    <s v="Morning"/>
    <s v="Mon"/>
    <s v="Jan"/>
    <n v="1"/>
    <n v="1"/>
  </r>
  <r>
    <x v="319"/>
    <d v="1899-12-30T10:57:25"/>
    <n v="10"/>
    <x v="0"/>
    <n v="30.86"/>
    <x v="3"/>
    <s v="Morning"/>
    <s v="Mon"/>
    <s v="Jan"/>
    <n v="1"/>
    <n v="1"/>
  </r>
  <r>
    <x v="319"/>
    <d v="1899-12-30T11:40:24"/>
    <n v="11"/>
    <x v="0"/>
    <n v="25.96"/>
    <x v="5"/>
    <s v="Morning"/>
    <s v="Mon"/>
    <s v="Jan"/>
    <n v="1"/>
    <n v="1"/>
  </r>
  <r>
    <x v="319"/>
    <d v="1899-12-30T12:04:50"/>
    <n v="12"/>
    <x v="0"/>
    <n v="25.96"/>
    <x v="2"/>
    <s v="Afternoon"/>
    <s v="Mon"/>
    <s v="Jan"/>
    <n v="1"/>
    <n v="1"/>
  </r>
  <r>
    <x v="319"/>
    <d v="1899-12-30T12:06:01"/>
    <n v="12"/>
    <x v="0"/>
    <n v="25.96"/>
    <x v="5"/>
    <s v="Afternoon"/>
    <s v="Mon"/>
    <s v="Jan"/>
    <n v="1"/>
    <n v="1"/>
  </r>
  <r>
    <x v="319"/>
    <d v="1899-12-30T13:45:14"/>
    <n v="13"/>
    <x v="0"/>
    <n v="30.86"/>
    <x v="3"/>
    <s v="Afternoon"/>
    <s v="Mon"/>
    <s v="Jan"/>
    <n v="1"/>
    <n v="1"/>
  </r>
  <r>
    <x v="319"/>
    <d v="1899-12-30T20:08:11"/>
    <n v="20"/>
    <x v="0"/>
    <n v="35.76"/>
    <x v="1"/>
    <s v="Night"/>
    <s v="Mon"/>
    <s v="Jan"/>
    <n v="1"/>
    <n v="1"/>
  </r>
  <r>
    <x v="319"/>
    <d v="1899-12-30T20:26:25"/>
    <n v="20"/>
    <x v="0"/>
    <n v="35.76"/>
    <x v="7"/>
    <s v="Night"/>
    <s v="Mon"/>
    <s v="Jan"/>
    <n v="1"/>
    <n v="1"/>
  </r>
  <r>
    <x v="319"/>
    <d v="1899-12-30T20:27:29"/>
    <n v="20"/>
    <x v="0"/>
    <n v="35.76"/>
    <x v="7"/>
    <s v="Night"/>
    <s v="Mon"/>
    <s v="Jan"/>
    <n v="1"/>
    <n v="1"/>
  </r>
  <r>
    <x v="319"/>
    <d v="1899-12-30T21:13:45"/>
    <n v="21"/>
    <x v="0"/>
    <n v="35.76"/>
    <x v="0"/>
    <s v="Night"/>
    <s v="Mon"/>
    <s v="Jan"/>
    <n v="1"/>
    <n v="1"/>
  </r>
  <r>
    <x v="320"/>
    <d v="1899-12-30T08:05:04"/>
    <n v="8"/>
    <x v="0"/>
    <n v="35.76"/>
    <x v="4"/>
    <s v="Morning"/>
    <s v="Tue"/>
    <s v="Jan"/>
    <n v="2"/>
    <n v="1"/>
  </r>
  <r>
    <x v="320"/>
    <d v="1899-12-30T08:18:19"/>
    <n v="8"/>
    <x v="0"/>
    <n v="25.96"/>
    <x v="5"/>
    <s v="Morning"/>
    <s v="Tue"/>
    <s v="Jan"/>
    <n v="2"/>
    <n v="1"/>
  </r>
  <r>
    <x v="320"/>
    <d v="1899-12-30T08:19:28"/>
    <n v="8"/>
    <x v="0"/>
    <n v="30.86"/>
    <x v="3"/>
    <s v="Morning"/>
    <s v="Tue"/>
    <s v="Jan"/>
    <n v="2"/>
    <n v="1"/>
  </r>
  <r>
    <x v="320"/>
    <d v="1899-12-30T15:35:17"/>
    <n v="15"/>
    <x v="0"/>
    <n v="25.96"/>
    <x v="2"/>
    <s v="Afternoon"/>
    <s v="Tue"/>
    <s v="Jan"/>
    <n v="2"/>
    <n v="1"/>
  </r>
  <r>
    <x v="320"/>
    <d v="1899-12-30T18:32:33"/>
    <n v="18"/>
    <x v="0"/>
    <n v="35.76"/>
    <x v="1"/>
    <s v="Night"/>
    <s v="Tue"/>
    <s v="Jan"/>
    <n v="2"/>
    <n v="1"/>
  </r>
  <r>
    <x v="320"/>
    <d v="1899-12-30T18:54:13"/>
    <n v="18"/>
    <x v="0"/>
    <n v="35.76"/>
    <x v="0"/>
    <s v="Night"/>
    <s v="Tue"/>
    <s v="Jan"/>
    <n v="2"/>
    <n v="1"/>
  </r>
  <r>
    <x v="320"/>
    <d v="1899-12-30T18:56:15"/>
    <n v="18"/>
    <x v="0"/>
    <n v="35.76"/>
    <x v="0"/>
    <s v="Night"/>
    <s v="Tue"/>
    <s v="Jan"/>
    <n v="2"/>
    <n v="1"/>
  </r>
  <r>
    <x v="320"/>
    <d v="1899-12-30T19:15:21"/>
    <n v="19"/>
    <x v="0"/>
    <n v="25.96"/>
    <x v="2"/>
    <s v="Night"/>
    <s v="Tue"/>
    <s v="Jan"/>
    <n v="2"/>
    <n v="1"/>
  </r>
  <r>
    <x v="321"/>
    <d v="1899-12-30T11:24:46"/>
    <n v="11"/>
    <x v="0"/>
    <n v="21.06"/>
    <x v="6"/>
    <s v="Morning"/>
    <s v="Wed"/>
    <s v="Jan"/>
    <n v="3"/>
    <n v="1"/>
  </r>
  <r>
    <x v="321"/>
    <d v="1899-12-30T17:32:07"/>
    <n v="17"/>
    <x v="0"/>
    <n v="30.86"/>
    <x v="3"/>
    <s v="Night"/>
    <s v="Wed"/>
    <s v="Jan"/>
    <n v="3"/>
    <n v="1"/>
  </r>
  <r>
    <x v="321"/>
    <d v="1899-12-30T18:49:59"/>
    <n v="18"/>
    <x v="0"/>
    <n v="35.76"/>
    <x v="4"/>
    <s v="Night"/>
    <s v="Wed"/>
    <s v="Jan"/>
    <n v="3"/>
    <n v="1"/>
  </r>
  <r>
    <x v="321"/>
    <d v="1899-12-30T19:10:26"/>
    <n v="19"/>
    <x v="0"/>
    <n v="30.86"/>
    <x v="3"/>
    <s v="Night"/>
    <s v="Wed"/>
    <s v="Jan"/>
    <n v="3"/>
    <n v="1"/>
  </r>
  <r>
    <x v="321"/>
    <d v="1899-12-30T19:11:23"/>
    <n v="19"/>
    <x v="0"/>
    <n v="35.76"/>
    <x v="7"/>
    <s v="Night"/>
    <s v="Wed"/>
    <s v="Jan"/>
    <n v="3"/>
    <n v="1"/>
  </r>
  <r>
    <x v="321"/>
    <d v="1899-12-30T19:29:16"/>
    <n v="19"/>
    <x v="0"/>
    <n v="35.76"/>
    <x v="0"/>
    <s v="Night"/>
    <s v="Wed"/>
    <s v="Jan"/>
    <n v="3"/>
    <n v="1"/>
  </r>
  <r>
    <x v="321"/>
    <d v="1899-12-30T20:14:31"/>
    <n v="20"/>
    <x v="0"/>
    <n v="30.86"/>
    <x v="3"/>
    <s v="Night"/>
    <s v="Wed"/>
    <s v="Jan"/>
    <n v="3"/>
    <n v="1"/>
  </r>
  <r>
    <x v="322"/>
    <d v="1899-12-30T13:42:17"/>
    <n v="13"/>
    <x v="0"/>
    <n v="35.76"/>
    <x v="7"/>
    <s v="Afternoon"/>
    <s v="Fri"/>
    <s v="Jan"/>
    <n v="5"/>
    <n v="1"/>
  </r>
  <r>
    <x v="322"/>
    <d v="1899-12-30T13:43:38"/>
    <n v="13"/>
    <x v="0"/>
    <n v="25.96"/>
    <x v="5"/>
    <s v="Afternoon"/>
    <s v="Fri"/>
    <s v="Jan"/>
    <n v="5"/>
    <n v="1"/>
  </r>
  <r>
    <x v="322"/>
    <d v="1899-12-30T15:28:39"/>
    <n v="15"/>
    <x v="0"/>
    <n v="35.76"/>
    <x v="4"/>
    <s v="Afternoon"/>
    <s v="Fri"/>
    <s v="Jan"/>
    <n v="5"/>
    <n v="1"/>
  </r>
  <r>
    <x v="322"/>
    <d v="1899-12-30T17:41:49"/>
    <n v="17"/>
    <x v="0"/>
    <n v="25.96"/>
    <x v="2"/>
    <s v="Night"/>
    <s v="Fri"/>
    <s v="Jan"/>
    <n v="5"/>
    <n v="1"/>
  </r>
  <r>
    <x v="322"/>
    <d v="1899-12-30T21:16:26"/>
    <n v="21"/>
    <x v="0"/>
    <n v="35.76"/>
    <x v="4"/>
    <s v="Night"/>
    <s v="Fri"/>
    <s v="Jan"/>
    <n v="5"/>
    <n v="1"/>
  </r>
  <r>
    <x v="322"/>
    <d v="1899-12-30T22:31:56"/>
    <n v="22"/>
    <x v="0"/>
    <n v="35.76"/>
    <x v="1"/>
    <s v="Night"/>
    <s v="Fri"/>
    <s v="Jan"/>
    <n v="5"/>
    <n v="1"/>
  </r>
  <r>
    <x v="322"/>
    <d v="1899-12-30T22:32:58"/>
    <n v="22"/>
    <x v="0"/>
    <n v="35.76"/>
    <x v="0"/>
    <s v="Night"/>
    <s v="Fri"/>
    <s v="Jan"/>
    <n v="5"/>
    <n v="1"/>
  </r>
  <r>
    <x v="323"/>
    <d v="1899-12-30T13:21:04"/>
    <n v="13"/>
    <x v="0"/>
    <n v="35.76"/>
    <x v="7"/>
    <s v="Afternoon"/>
    <s v="Sat"/>
    <s v="Jan"/>
    <n v="6"/>
    <n v="1"/>
  </r>
  <r>
    <x v="323"/>
    <d v="1899-12-30T14:38:25"/>
    <n v="14"/>
    <x v="0"/>
    <n v="35.76"/>
    <x v="7"/>
    <s v="Afternoon"/>
    <s v="Sat"/>
    <s v="Jan"/>
    <n v="6"/>
    <n v="1"/>
  </r>
  <r>
    <x v="323"/>
    <d v="1899-12-30T14:39:35"/>
    <n v="14"/>
    <x v="0"/>
    <n v="25.96"/>
    <x v="2"/>
    <s v="Afternoon"/>
    <s v="Sat"/>
    <s v="Jan"/>
    <n v="6"/>
    <n v="1"/>
  </r>
  <r>
    <x v="324"/>
    <d v="1899-12-30T12:35:23"/>
    <n v="12"/>
    <x v="0"/>
    <n v="25.96"/>
    <x v="2"/>
    <s v="Afternoon"/>
    <s v="Sun"/>
    <s v="Jan"/>
    <n v="7"/>
    <n v="1"/>
  </r>
  <r>
    <x v="324"/>
    <d v="1899-12-30T12:36:34"/>
    <n v="12"/>
    <x v="0"/>
    <n v="21.06"/>
    <x v="6"/>
    <s v="Afternoon"/>
    <s v="Sun"/>
    <s v="Jan"/>
    <n v="7"/>
    <n v="1"/>
  </r>
  <r>
    <x v="325"/>
    <d v="1899-12-30T08:07:42"/>
    <n v="8"/>
    <x v="0"/>
    <n v="25.96"/>
    <x v="5"/>
    <s v="Morning"/>
    <s v="Mon"/>
    <s v="Jan"/>
    <n v="1"/>
    <n v="1"/>
  </r>
  <r>
    <x v="325"/>
    <d v="1899-12-30T08:32:44"/>
    <n v="8"/>
    <x v="0"/>
    <n v="25.96"/>
    <x v="2"/>
    <s v="Morning"/>
    <s v="Mon"/>
    <s v="Jan"/>
    <n v="1"/>
    <n v="1"/>
  </r>
  <r>
    <x v="325"/>
    <d v="1899-12-30T12:05:02"/>
    <n v="12"/>
    <x v="0"/>
    <n v="35.76"/>
    <x v="7"/>
    <s v="Afternoon"/>
    <s v="Mon"/>
    <s v="Jan"/>
    <n v="1"/>
    <n v="1"/>
  </r>
  <r>
    <x v="325"/>
    <d v="1899-12-30T13:45:09"/>
    <n v="13"/>
    <x v="0"/>
    <n v="30.86"/>
    <x v="3"/>
    <s v="Afternoon"/>
    <s v="Mon"/>
    <s v="Jan"/>
    <n v="1"/>
    <n v="1"/>
  </r>
  <r>
    <x v="325"/>
    <d v="1899-12-30T15:27:54"/>
    <n v="15"/>
    <x v="0"/>
    <n v="30.86"/>
    <x v="3"/>
    <s v="Afternoon"/>
    <s v="Mon"/>
    <s v="Jan"/>
    <n v="1"/>
    <n v="1"/>
  </r>
  <r>
    <x v="325"/>
    <d v="1899-12-30T15:29:01"/>
    <n v="15"/>
    <x v="0"/>
    <n v="25.96"/>
    <x v="5"/>
    <s v="Afternoon"/>
    <s v="Mon"/>
    <s v="Jan"/>
    <n v="1"/>
    <n v="1"/>
  </r>
  <r>
    <x v="325"/>
    <d v="1899-12-30T15:30:13"/>
    <n v="15"/>
    <x v="0"/>
    <n v="30.86"/>
    <x v="3"/>
    <s v="Afternoon"/>
    <s v="Mon"/>
    <s v="Jan"/>
    <n v="1"/>
    <n v="1"/>
  </r>
  <r>
    <x v="325"/>
    <d v="1899-12-30T18:55:19"/>
    <n v="18"/>
    <x v="0"/>
    <n v="35.76"/>
    <x v="0"/>
    <s v="Night"/>
    <s v="Mon"/>
    <s v="Jan"/>
    <n v="1"/>
    <n v="1"/>
  </r>
  <r>
    <x v="325"/>
    <d v="1899-12-30T19:02:40"/>
    <n v="19"/>
    <x v="0"/>
    <n v="35.76"/>
    <x v="0"/>
    <s v="Night"/>
    <s v="Mon"/>
    <s v="Jan"/>
    <n v="1"/>
    <n v="1"/>
  </r>
  <r>
    <x v="325"/>
    <d v="1899-12-30T19:03:45"/>
    <n v="19"/>
    <x v="0"/>
    <n v="35.76"/>
    <x v="0"/>
    <s v="Night"/>
    <s v="Mon"/>
    <s v="Jan"/>
    <n v="1"/>
    <n v="1"/>
  </r>
  <r>
    <x v="326"/>
    <d v="1899-12-30T08:26:37"/>
    <n v="8"/>
    <x v="0"/>
    <n v="35.76"/>
    <x v="0"/>
    <s v="Morning"/>
    <s v="Tue"/>
    <s v="Jan"/>
    <n v="2"/>
    <n v="1"/>
  </r>
  <r>
    <x v="326"/>
    <d v="1899-12-30T09:33:17"/>
    <n v="9"/>
    <x v="0"/>
    <n v="25.96"/>
    <x v="2"/>
    <s v="Morning"/>
    <s v="Tue"/>
    <s v="Jan"/>
    <n v="2"/>
    <n v="1"/>
  </r>
  <r>
    <x v="326"/>
    <d v="1899-12-30T11:56:27"/>
    <n v="11"/>
    <x v="0"/>
    <n v="30.86"/>
    <x v="3"/>
    <s v="Morning"/>
    <s v="Tue"/>
    <s v="Jan"/>
    <n v="2"/>
    <n v="1"/>
  </r>
  <r>
    <x v="326"/>
    <d v="1899-12-30T12:22:01"/>
    <n v="12"/>
    <x v="0"/>
    <n v="25.96"/>
    <x v="2"/>
    <s v="Afternoon"/>
    <s v="Tue"/>
    <s v="Jan"/>
    <n v="2"/>
    <n v="1"/>
  </r>
  <r>
    <x v="326"/>
    <d v="1899-12-30T16:19:08"/>
    <n v="16"/>
    <x v="0"/>
    <n v="35.76"/>
    <x v="4"/>
    <s v="Afternoon"/>
    <s v="Tue"/>
    <s v="Jan"/>
    <n v="2"/>
    <n v="1"/>
  </r>
  <r>
    <x v="326"/>
    <d v="1899-12-30T16:20:45"/>
    <n v="16"/>
    <x v="0"/>
    <n v="25.96"/>
    <x v="5"/>
    <s v="Afternoon"/>
    <s v="Tue"/>
    <s v="Jan"/>
    <n v="2"/>
    <n v="1"/>
  </r>
  <r>
    <x v="326"/>
    <d v="1899-12-30T17:40:01"/>
    <n v="17"/>
    <x v="0"/>
    <n v="25.96"/>
    <x v="2"/>
    <s v="Night"/>
    <s v="Tue"/>
    <s v="Jan"/>
    <n v="2"/>
    <n v="1"/>
  </r>
  <r>
    <x v="326"/>
    <d v="1899-12-30T20:11:51"/>
    <n v="20"/>
    <x v="0"/>
    <n v="35.76"/>
    <x v="0"/>
    <s v="Night"/>
    <s v="Tue"/>
    <s v="Jan"/>
    <n v="2"/>
    <n v="1"/>
  </r>
  <r>
    <x v="326"/>
    <d v="1899-12-30T20:13:45"/>
    <n v="20"/>
    <x v="0"/>
    <n v="35.76"/>
    <x v="7"/>
    <s v="Night"/>
    <s v="Tue"/>
    <s v="Jan"/>
    <n v="2"/>
    <n v="1"/>
  </r>
  <r>
    <x v="327"/>
    <d v="1899-12-30T09:38:47"/>
    <n v="9"/>
    <x v="0"/>
    <n v="25.96"/>
    <x v="2"/>
    <s v="Morning"/>
    <s v="Wed"/>
    <s v="Jan"/>
    <n v="3"/>
    <n v="1"/>
  </r>
  <r>
    <x v="327"/>
    <d v="1899-12-30T16:25:37"/>
    <n v="16"/>
    <x v="0"/>
    <n v="25.96"/>
    <x v="2"/>
    <s v="Afternoon"/>
    <s v="Wed"/>
    <s v="Jan"/>
    <n v="3"/>
    <n v="1"/>
  </r>
  <r>
    <x v="327"/>
    <d v="1899-12-30T19:19:08"/>
    <n v="19"/>
    <x v="0"/>
    <n v="30.86"/>
    <x v="3"/>
    <s v="Night"/>
    <s v="Wed"/>
    <s v="Jan"/>
    <n v="3"/>
    <n v="1"/>
  </r>
  <r>
    <x v="327"/>
    <d v="1899-12-30T19:20:35"/>
    <n v="19"/>
    <x v="0"/>
    <n v="21.06"/>
    <x v="6"/>
    <s v="Night"/>
    <s v="Wed"/>
    <s v="Jan"/>
    <n v="3"/>
    <n v="1"/>
  </r>
  <r>
    <x v="328"/>
    <d v="1899-12-30T09:18:06"/>
    <n v="9"/>
    <x v="0"/>
    <n v="30.86"/>
    <x v="3"/>
    <s v="Morning"/>
    <s v="Thu"/>
    <s v="Jan"/>
    <n v="4"/>
    <n v="1"/>
  </r>
  <r>
    <x v="328"/>
    <d v="1899-12-30T10:12:34"/>
    <n v="10"/>
    <x v="0"/>
    <n v="30.86"/>
    <x v="3"/>
    <s v="Morning"/>
    <s v="Thu"/>
    <s v="Jan"/>
    <n v="4"/>
    <n v="1"/>
  </r>
  <r>
    <x v="328"/>
    <d v="1899-12-30T11:26:29"/>
    <n v="11"/>
    <x v="0"/>
    <n v="25.96"/>
    <x v="5"/>
    <s v="Morning"/>
    <s v="Thu"/>
    <s v="Jan"/>
    <n v="4"/>
    <n v="1"/>
  </r>
  <r>
    <x v="328"/>
    <d v="1899-12-30T12:42:16"/>
    <n v="12"/>
    <x v="0"/>
    <n v="35.76"/>
    <x v="1"/>
    <s v="Afternoon"/>
    <s v="Thu"/>
    <s v="Jan"/>
    <n v="4"/>
    <n v="1"/>
  </r>
  <r>
    <x v="328"/>
    <d v="1899-12-30T13:02:01"/>
    <n v="13"/>
    <x v="0"/>
    <n v="25.96"/>
    <x v="2"/>
    <s v="Afternoon"/>
    <s v="Thu"/>
    <s v="Jan"/>
    <n v="4"/>
    <n v="1"/>
  </r>
  <r>
    <x v="328"/>
    <d v="1899-12-30T14:41:42"/>
    <n v="14"/>
    <x v="0"/>
    <n v="30.86"/>
    <x v="3"/>
    <s v="Afternoon"/>
    <s v="Thu"/>
    <s v="Jan"/>
    <n v="4"/>
    <n v="1"/>
  </r>
  <r>
    <x v="328"/>
    <d v="1899-12-30T17:18:48"/>
    <n v="17"/>
    <x v="0"/>
    <n v="35.76"/>
    <x v="1"/>
    <s v="Night"/>
    <s v="Thu"/>
    <s v="Jan"/>
    <n v="4"/>
    <n v="1"/>
  </r>
  <r>
    <x v="328"/>
    <d v="1899-12-30T18:24:07"/>
    <n v="18"/>
    <x v="0"/>
    <n v="30.86"/>
    <x v="3"/>
    <s v="Night"/>
    <s v="Thu"/>
    <s v="Jan"/>
    <n v="4"/>
    <n v="1"/>
  </r>
  <r>
    <x v="328"/>
    <d v="1899-12-30T18:41:50"/>
    <n v="18"/>
    <x v="0"/>
    <n v="25.96"/>
    <x v="5"/>
    <s v="Night"/>
    <s v="Thu"/>
    <s v="Jan"/>
    <n v="4"/>
    <n v="1"/>
  </r>
  <r>
    <x v="329"/>
    <d v="1899-12-30T08:40:51"/>
    <n v="8"/>
    <x v="0"/>
    <n v="25.96"/>
    <x v="2"/>
    <s v="Morning"/>
    <s v="Fri"/>
    <s v="Jan"/>
    <n v="5"/>
    <n v="1"/>
  </r>
  <r>
    <x v="329"/>
    <d v="1899-12-30T08:41:45"/>
    <n v="8"/>
    <x v="0"/>
    <n v="30.86"/>
    <x v="3"/>
    <s v="Morning"/>
    <s v="Fri"/>
    <s v="Jan"/>
    <n v="5"/>
    <n v="1"/>
  </r>
  <r>
    <x v="329"/>
    <d v="1899-12-30T09:17:15"/>
    <n v="9"/>
    <x v="0"/>
    <n v="30.86"/>
    <x v="3"/>
    <s v="Morning"/>
    <s v="Fri"/>
    <s v="Jan"/>
    <n v="5"/>
    <n v="1"/>
  </r>
  <r>
    <x v="329"/>
    <d v="1899-12-30T09:20:11"/>
    <n v="9"/>
    <x v="0"/>
    <n v="35.76"/>
    <x v="4"/>
    <s v="Morning"/>
    <s v="Fri"/>
    <s v="Jan"/>
    <n v="5"/>
    <n v="1"/>
  </r>
  <r>
    <x v="329"/>
    <d v="1899-12-30T09:26:47"/>
    <n v="9"/>
    <x v="0"/>
    <n v="35.76"/>
    <x v="7"/>
    <s v="Morning"/>
    <s v="Fri"/>
    <s v="Jan"/>
    <n v="5"/>
    <n v="1"/>
  </r>
  <r>
    <x v="329"/>
    <d v="1899-12-30T09:27:48"/>
    <n v="9"/>
    <x v="0"/>
    <n v="35.76"/>
    <x v="7"/>
    <s v="Morning"/>
    <s v="Fri"/>
    <s v="Jan"/>
    <n v="5"/>
    <n v="1"/>
  </r>
  <r>
    <x v="329"/>
    <d v="1899-12-30T12:31:01"/>
    <n v="12"/>
    <x v="0"/>
    <n v="35.76"/>
    <x v="0"/>
    <s v="Afternoon"/>
    <s v="Fri"/>
    <s v="Jan"/>
    <n v="5"/>
    <n v="1"/>
  </r>
  <r>
    <x v="329"/>
    <d v="1899-12-30T12:54:26"/>
    <n v="12"/>
    <x v="0"/>
    <n v="35.76"/>
    <x v="0"/>
    <s v="Afternoon"/>
    <s v="Fri"/>
    <s v="Jan"/>
    <n v="5"/>
    <n v="1"/>
  </r>
  <r>
    <x v="329"/>
    <d v="1899-12-30T14:02:58"/>
    <n v="14"/>
    <x v="0"/>
    <n v="35.76"/>
    <x v="7"/>
    <s v="Afternoon"/>
    <s v="Fri"/>
    <s v="Jan"/>
    <n v="5"/>
    <n v="1"/>
  </r>
  <r>
    <x v="329"/>
    <d v="1899-12-30T16:48:34"/>
    <n v="16"/>
    <x v="0"/>
    <n v="30.86"/>
    <x v="3"/>
    <s v="Afternoon"/>
    <s v="Fri"/>
    <s v="Jan"/>
    <n v="5"/>
    <n v="1"/>
  </r>
  <r>
    <x v="329"/>
    <d v="1899-12-30T22:35:59"/>
    <n v="22"/>
    <x v="0"/>
    <n v="30.86"/>
    <x v="3"/>
    <s v="Night"/>
    <s v="Fri"/>
    <s v="Jan"/>
    <n v="5"/>
    <n v="1"/>
  </r>
  <r>
    <x v="329"/>
    <d v="1899-12-30T22:37:02"/>
    <n v="22"/>
    <x v="0"/>
    <n v="25.96"/>
    <x v="2"/>
    <s v="Night"/>
    <s v="Fri"/>
    <s v="Jan"/>
    <n v="5"/>
    <n v="1"/>
  </r>
  <r>
    <x v="330"/>
    <d v="1899-12-30T08:50:24"/>
    <n v="8"/>
    <x v="0"/>
    <n v="30.86"/>
    <x v="3"/>
    <s v="Morning"/>
    <s v="Sat"/>
    <s v="Feb"/>
    <n v="6"/>
    <n v="2"/>
  </r>
  <r>
    <x v="330"/>
    <d v="1899-12-30T10:07:23"/>
    <n v="10"/>
    <x v="0"/>
    <n v="30.86"/>
    <x v="3"/>
    <s v="Morning"/>
    <s v="Sat"/>
    <s v="Feb"/>
    <n v="6"/>
    <n v="2"/>
  </r>
  <r>
    <x v="330"/>
    <d v="1899-12-30T13:14:47"/>
    <n v="13"/>
    <x v="0"/>
    <n v="25.96"/>
    <x v="5"/>
    <s v="Afternoon"/>
    <s v="Sat"/>
    <s v="Feb"/>
    <n v="6"/>
    <n v="2"/>
  </r>
  <r>
    <x v="330"/>
    <d v="1899-12-30T13:15:29"/>
    <n v="13"/>
    <x v="0"/>
    <n v="25.96"/>
    <x v="5"/>
    <s v="Afternoon"/>
    <s v="Sat"/>
    <s v="Feb"/>
    <n v="6"/>
    <n v="2"/>
  </r>
  <r>
    <x v="330"/>
    <d v="1899-12-30T14:35:19"/>
    <n v="14"/>
    <x v="0"/>
    <n v="35.76"/>
    <x v="7"/>
    <s v="Afternoon"/>
    <s v="Sat"/>
    <s v="Feb"/>
    <n v="6"/>
    <n v="2"/>
  </r>
  <r>
    <x v="330"/>
    <d v="1899-12-30T14:36:17"/>
    <n v="14"/>
    <x v="0"/>
    <n v="35.76"/>
    <x v="7"/>
    <s v="Afternoon"/>
    <s v="Sat"/>
    <s v="Feb"/>
    <n v="6"/>
    <n v="2"/>
  </r>
  <r>
    <x v="330"/>
    <d v="1899-12-30T15:49:59"/>
    <n v="15"/>
    <x v="0"/>
    <n v="35.76"/>
    <x v="0"/>
    <s v="Afternoon"/>
    <s v="Sat"/>
    <s v="Feb"/>
    <n v="6"/>
    <n v="2"/>
  </r>
  <r>
    <x v="330"/>
    <d v="1899-12-30T18:57:14"/>
    <n v="18"/>
    <x v="0"/>
    <n v="35.76"/>
    <x v="7"/>
    <s v="Night"/>
    <s v="Sat"/>
    <s v="Feb"/>
    <n v="6"/>
    <n v="2"/>
  </r>
  <r>
    <x v="330"/>
    <d v="1899-12-30T19:53:16"/>
    <n v="19"/>
    <x v="0"/>
    <n v="30.86"/>
    <x v="3"/>
    <s v="Night"/>
    <s v="Sat"/>
    <s v="Feb"/>
    <n v="6"/>
    <n v="2"/>
  </r>
  <r>
    <x v="330"/>
    <d v="1899-12-30T19:54:24"/>
    <n v="19"/>
    <x v="0"/>
    <n v="30.86"/>
    <x v="3"/>
    <s v="Night"/>
    <s v="Sat"/>
    <s v="Feb"/>
    <n v="6"/>
    <n v="2"/>
  </r>
  <r>
    <x v="330"/>
    <d v="1899-12-30T21:37:02"/>
    <n v="21"/>
    <x v="0"/>
    <n v="30.86"/>
    <x v="3"/>
    <s v="Night"/>
    <s v="Sat"/>
    <s v="Feb"/>
    <n v="6"/>
    <n v="2"/>
  </r>
  <r>
    <x v="331"/>
    <d v="1899-12-30T10:56:22"/>
    <n v="10"/>
    <x v="0"/>
    <n v="35.76"/>
    <x v="7"/>
    <s v="Morning"/>
    <s v="Sun"/>
    <s v="Feb"/>
    <n v="7"/>
    <n v="2"/>
  </r>
  <r>
    <x v="331"/>
    <d v="1899-12-30T10:57:38"/>
    <n v="10"/>
    <x v="0"/>
    <n v="35.76"/>
    <x v="7"/>
    <s v="Morning"/>
    <s v="Sun"/>
    <s v="Feb"/>
    <n v="7"/>
    <n v="2"/>
  </r>
  <r>
    <x v="331"/>
    <d v="1899-12-30T12:54:32"/>
    <n v="12"/>
    <x v="0"/>
    <n v="35.76"/>
    <x v="0"/>
    <s v="Afternoon"/>
    <s v="Sun"/>
    <s v="Feb"/>
    <n v="7"/>
    <n v="2"/>
  </r>
  <r>
    <x v="331"/>
    <d v="1899-12-30T12:56:05"/>
    <n v="12"/>
    <x v="0"/>
    <n v="35.76"/>
    <x v="0"/>
    <s v="Afternoon"/>
    <s v="Sun"/>
    <s v="Feb"/>
    <n v="7"/>
    <n v="2"/>
  </r>
  <r>
    <x v="331"/>
    <d v="1899-12-30T14:22:57"/>
    <n v="14"/>
    <x v="0"/>
    <n v="30.86"/>
    <x v="3"/>
    <s v="Afternoon"/>
    <s v="Sun"/>
    <s v="Feb"/>
    <n v="7"/>
    <n v="2"/>
  </r>
  <r>
    <x v="331"/>
    <d v="1899-12-30T16:45:08"/>
    <n v="16"/>
    <x v="0"/>
    <n v="35.76"/>
    <x v="0"/>
    <s v="Afternoon"/>
    <s v="Sun"/>
    <s v="Feb"/>
    <n v="7"/>
    <n v="2"/>
  </r>
  <r>
    <x v="331"/>
    <d v="1899-12-30T16:46:57"/>
    <n v="16"/>
    <x v="0"/>
    <n v="35.76"/>
    <x v="0"/>
    <s v="Afternoon"/>
    <s v="Sun"/>
    <s v="Feb"/>
    <n v="7"/>
    <n v="2"/>
  </r>
  <r>
    <x v="332"/>
    <d v="1899-12-30T07:03:25"/>
    <n v="7"/>
    <x v="0"/>
    <n v="35.76"/>
    <x v="7"/>
    <s v="Morning"/>
    <s v="Mon"/>
    <s v="Feb"/>
    <n v="1"/>
    <n v="2"/>
  </r>
  <r>
    <x v="332"/>
    <d v="1899-12-30T07:04:57"/>
    <n v="7"/>
    <x v="0"/>
    <n v="30.86"/>
    <x v="3"/>
    <s v="Morning"/>
    <s v="Mon"/>
    <s v="Feb"/>
    <n v="1"/>
    <n v="2"/>
  </r>
  <r>
    <x v="332"/>
    <d v="1899-12-30T08:04:04"/>
    <n v="8"/>
    <x v="0"/>
    <n v="21.06"/>
    <x v="6"/>
    <s v="Morning"/>
    <s v="Mon"/>
    <s v="Feb"/>
    <n v="1"/>
    <n v="2"/>
  </r>
  <r>
    <x v="332"/>
    <d v="1899-12-30T08:09:09"/>
    <n v="8"/>
    <x v="0"/>
    <n v="30.86"/>
    <x v="3"/>
    <s v="Morning"/>
    <s v="Mon"/>
    <s v="Feb"/>
    <n v="1"/>
    <n v="2"/>
  </r>
  <r>
    <x v="332"/>
    <d v="1899-12-30T10:15:39"/>
    <n v="10"/>
    <x v="0"/>
    <n v="25.96"/>
    <x v="2"/>
    <s v="Morning"/>
    <s v="Mon"/>
    <s v="Feb"/>
    <n v="1"/>
    <n v="2"/>
  </r>
  <r>
    <x v="332"/>
    <d v="1899-12-30T10:22:18"/>
    <n v="10"/>
    <x v="0"/>
    <n v="35.76"/>
    <x v="7"/>
    <s v="Morning"/>
    <s v="Mon"/>
    <s v="Feb"/>
    <n v="1"/>
    <n v="2"/>
  </r>
  <r>
    <x v="332"/>
    <d v="1899-12-30T10:49:59"/>
    <n v="10"/>
    <x v="0"/>
    <n v="30.86"/>
    <x v="3"/>
    <s v="Morning"/>
    <s v="Mon"/>
    <s v="Feb"/>
    <n v="1"/>
    <n v="2"/>
  </r>
  <r>
    <x v="332"/>
    <d v="1899-12-30T13:25:02"/>
    <n v="13"/>
    <x v="0"/>
    <n v="35.76"/>
    <x v="7"/>
    <s v="Afternoon"/>
    <s v="Mon"/>
    <s v="Feb"/>
    <n v="1"/>
    <n v="2"/>
  </r>
  <r>
    <x v="332"/>
    <d v="1899-12-30T13:32:54"/>
    <n v="13"/>
    <x v="0"/>
    <n v="35.76"/>
    <x v="7"/>
    <s v="Afternoon"/>
    <s v="Mon"/>
    <s v="Feb"/>
    <n v="1"/>
    <n v="2"/>
  </r>
  <r>
    <x v="332"/>
    <d v="1899-12-30T13:51:03"/>
    <n v="13"/>
    <x v="0"/>
    <n v="25.96"/>
    <x v="2"/>
    <s v="Afternoon"/>
    <s v="Mon"/>
    <s v="Feb"/>
    <n v="1"/>
    <n v="2"/>
  </r>
  <r>
    <x v="332"/>
    <d v="1899-12-30T14:06:37"/>
    <n v="14"/>
    <x v="0"/>
    <n v="25.96"/>
    <x v="2"/>
    <s v="Afternoon"/>
    <s v="Mon"/>
    <s v="Feb"/>
    <n v="1"/>
    <n v="2"/>
  </r>
  <r>
    <x v="332"/>
    <d v="1899-12-30T14:47:02"/>
    <n v="14"/>
    <x v="0"/>
    <n v="35.76"/>
    <x v="0"/>
    <s v="Afternoon"/>
    <s v="Mon"/>
    <s v="Feb"/>
    <n v="1"/>
    <n v="2"/>
  </r>
  <r>
    <x v="332"/>
    <d v="1899-12-30T14:50:21"/>
    <n v="14"/>
    <x v="0"/>
    <n v="35.76"/>
    <x v="0"/>
    <s v="Afternoon"/>
    <s v="Mon"/>
    <s v="Feb"/>
    <n v="1"/>
    <n v="2"/>
  </r>
  <r>
    <x v="332"/>
    <d v="1899-12-30T15:01:45"/>
    <n v="15"/>
    <x v="0"/>
    <n v="35.76"/>
    <x v="0"/>
    <s v="Afternoon"/>
    <s v="Mon"/>
    <s v="Feb"/>
    <n v="1"/>
    <n v="2"/>
  </r>
  <r>
    <x v="332"/>
    <d v="1899-12-30T15:41:27"/>
    <n v="15"/>
    <x v="0"/>
    <n v="25.96"/>
    <x v="2"/>
    <s v="Afternoon"/>
    <s v="Mon"/>
    <s v="Feb"/>
    <n v="1"/>
    <n v="2"/>
  </r>
  <r>
    <x v="332"/>
    <d v="1899-12-30T17:01:27"/>
    <n v="17"/>
    <x v="0"/>
    <n v="35.76"/>
    <x v="4"/>
    <s v="Night"/>
    <s v="Mon"/>
    <s v="Feb"/>
    <n v="1"/>
    <n v="2"/>
  </r>
  <r>
    <x v="332"/>
    <d v="1899-12-30T17:09:55"/>
    <n v="17"/>
    <x v="0"/>
    <n v="30.86"/>
    <x v="3"/>
    <s v="Night"/>
    <s v="Mon"/>
    <s v="Feb"/>
    <n v="1"/>
    <n v="2"/>
  </r>
  <r>
    <x v="332"/>
    <d v="1899-12-30T17:11:07"/>
    <n v="17"/>
    <x v="0"/>
    <n v="30.86"/>
    <x v="3"/>
    <s v="Night"/>
    <s v="Mon"/>
    <s v="Feb"/>
    <n v="1"/>
    <n v="2"/>
  </r>
  <r>
    <x v="332"/>
    <d v="1899-12-30T17:12:05"/>
    <n v="17"/>
    <x v="0"/>
    <n v="30.86"/>
    <x v="3"/>
    <s v="Night"/>
    <s v="Mon"/>
    <s v="Feb"/>
    <n v="1"/>
    <n v="2"/>
  </r>
  <r>
    <x v="332"/>
    <d v="1899-12-30T17:13:22"/>
    <n v="17"/>
    <x v="0"/>
    <n v="35.76"/>
    <x v="1"/>
    <s v="Night"/>
    <s v="Mon"/>
    <s v="Feb"/>
    <n v="1"/>
    <n v="2"/>
  </r>
  <r>
    <x v="332"/>
    <d v="1899-12-30T17:14:18"/>
    <n v="17"/>
    <x v="0"/>
    <n v="35.76"/>
    <x v="0"/>
    <s v="Night"/>
    <s v="Mon"/>
    <s v="Feb"/>
    <n v="1"/>
    <n v="2"/>
  </r>
  <r>
    <x v="332"/>
    <d v="1899-12-30T17:15:41"/>
    <n v="17"/>
    <x v="0"/>
    <n v="35.76"/>
    <x v="1"/>
    <s v="Night"/>
    <s v="Mon"/>
    <s v="Feb"/>
    <n v="1"/>
    <n v="2"/>
  </r>
  <r>
    <x v="332"/>
    <d v="1899-12-30T17:44:18"/>
    <n v="17"/>
    <x v="0"/>
    <n v="30.86"/>
    <x v="3"/>
    <s v="Night"/>
    <s v="Mon"/>
    <s v="Feb"/>
    <n v="1"/>
    <n v="2"/>
  </r>
  <r>
    <x v="332"/>
    <d v="1899-12-30T18:09:00"/>
    <n v="18"/>
    <x v="0"/>
    <n v="25.96"/>
    <x v="2"/>
    <s v="Night"/>
    <s v="Mon"/>
    <s v="Feb"/>
    <n v="1"/>
    <n v="2"/>
  </r>
  <r>
    <x v="332"/>
    <d v="1899-12-30T20:44:14"/>
    <n v="20"/>
    <x v="0"/>
    <n v="35.76"/>
    <x v="4"/>
    <s v="Night"/>
    <s v="Mon"/>
    <s v="Feb"/>
    <n v="1"/>
    <n v="2"/>
  </r>
  <r>
    <x v="333"/>
    <d v="1899-12-30T10:04:57"/>
    <n v="10"/>
    <x v="0"/>
    <n v="30.86"/>
    <x v="3"/>
    <s v="Morning"/>
    <s v="Tue"/>
    <s v="Feb"/>
    <n v="2"/>
    <n v="2"/>
  </r>
  <r>
    <x v="333"/>
    <d v="1899-12-30T10:11:31"/>
    <n v="10"/>
    <x v="0"/>
    <n v="25.96"/>
    <x v="2"/>
    <s v="Morning"/>
    <s v="Tue"/>
    <s v="Feb"/>
    <n v="2"/>
    <n v="2"/>
  </r>
  <r>
    <x v="333"/>
    <d v="1899-12-30T12:35:58"/>
    <n v="12"/>
    <x v="0"/>
    <n v="30.86"/>
    <x v="3"/>
    <s v="Afternoon"/>
    <s v="Tue"/>
    <s v="Feb"/>
    <n v="2"/>
    <n v="2"/>
  </r>
  <r>
    <x v="333"/>
    <d v="1899-12-30T13:07:39"/>
    <n v="13"/>
    <x v="0"/>
    <n v="25.96"/>
    <x v="5"/>
    <s v="Afternoon"/>
    <s v="Tue"/>
    <s v="Feb"/>
    <n v="2"/>
    <n v="2"/>
  </r>
  <r>
    <x v="333"/>
    <d v="1899-12-30T14:15:14"/>
    <n v="14"/>
    <x v="0"/>
    <n v="25.96"/>
    <x v="2"/>
    <s v="Afternoon"/>
    <s v="Tue"/>
    <s v="Feb"/>
    <n v="2"/>
    <n v="2"/>
  </r>
  <r>
    <x v="333"/>
    <d v="1899-12-30T14:17:36"/>
    <n v="14"/>
    <x v="0"/>
    <n v="30.86"/>
    <x v="3"/>
    <s v="Afternoon"/>
    <s v="Tue"/>
    <s v="Feb"/>
    <n v="2"/>
    <n v="2"/>
  </r>
  <r>
    <x v="333"/>
    <d v="1899-12-30T14:19:49"/>
    <n v="14"/>
    <x v="0"/>
    <n v="25.96"/>
    <x v="2"/>
    <s v="Afternoon"/>
    <s v="Tue"/>
    <s v="Feb"/>
    <n v="2"/>
    <n v="2"/>
  </r>
  <r>
    <x v="333"/>
    <d v="1899-12-30T18:13:42"/>
    <n v="18"/>
    <x v="0"/>
    <n v="30.86"/>
    <x v="3"/>
    <s v="Night"/>
    <s v="Tue"/>
    <s v="Feb"/>
    <n v="2"/>
    <n v="2"/>
  </r>
  <r>
    <x v="333"/>
    <d v="1899-12-30T19:05:22"/>
    <n v="19"/>
    <x v="0"/>
    <n v="35.76"/>
    <x v="4"/>
    <s v="Night"/>
    <s v="Tue"/>
    <s v="Feb"/>
    <n v="2"/>
    <n v="2"/>
  </r>
  <r>
    <x v="333"/>
    <d v="1899-12-30T19:09:37"/>
    <n v="19"/>
    <x v="0"/>
    <n v="35.76"/>
    <x v="4"/>
    <s v="Night"/>
    <s v="Tue"/>
    <s v="Feb"/>
    <n v="2"/>
    <n v="2"/>
  </r>
  <r>
    <x v="333"/>
    <d v="1899-12-30T19:10:28"/>
    <n v="19"/>
    <x v="0"/>
    <n v="35.76"/>
    <x v="4"/>
    <s v="Night"/>
    <s v="Tue"/>
    <s v="Feb"/>
    <n v="2"/>
    <n v="2"/>
  </r>
  <r>
    <x v="333"/>
    <d v="1899-12-30T19:27:27"/>
    <n v="19"/>
    <x v="0"/>
    <n v="25.96"/>
    <x v="5"/>
    <s v="Night"/>
    <s v="Tue"/>
    <s v="Feb"/>
    <n v="2"/>
    <n v="2"/>
  </r>
  <r>
    <x v="334"/>
    <d v="1899-12-30T08:42:11"/>
    <n v="8"/>
    <x v="0"/>
    <n v="30.86"/>
    <x v="3"/>
    <s v="Morning"/>
    <s v="Wed"/>
    <s v="Feb"/>
    <n v="3"/>
    <n v="2"/>
  </r>
  <r>
    <x v="334"/>
    <d v="1899-12-30T09:10:44"/>
    <n v="9"/>
    <x v="0"/>
    <n v="30.86"/>
    <x v="3"/>
    <s v="Morning"/>
    <s v="Wed"/>
    <s v="Feb"/>
    <n v="3"/>
    <n v="2"/>
  </r>
  <r>
    <x v="334"/>
    <d v="1899-12-30T11:49:36"/>
    <n v="11"/>
    <x v="0"/>
    <n v="25.96"/>
    <x v="2"/>
    <s v="Morning"/>
    <s v="Wed"/>
    <s v="Feb"/>
    <n v="3"/>
    <n v="2"/>
  </r>
  <r>
    <x v="334"/>
    <d v="1899-12-30T11:50:42"/>
    <n v="11"/>
    <x v="0"/>
    <n v="25.96"/>
    <x v="2"/>
    <s v="Morning"/>
    <s v="Wed"/>
    <s v="Feb"/>
    <n v="3"/>
    <n v="2"/>
  </r>
  <r>
    <x v="334"/>
    <d v="1899-12-30T11:51:45"/>
    <n v="11"/>
    <x v="0"/>
    <n v="25.96"/>
    <x v="2"/>
    <s v="Morning"/>
    <s v="Wed"/>
    <s v="Feb"/>
    <n v="3"/>
    <n v="2"/>
  </r>
  <r>
    <x v="334"/>
    <d v="1899-12-30T11:58:36"/>
    <n v="11"/>
    <x v="0"/>
    <n v="30.86"/>
    <x v="3"/>
    <s v="Morning"/>
    <s v="Wed"/>
    <s v="Feb"/>
    <n v="3"/>
    <n v="2"/>
  </r>
  <r>
    <x v="334"/>
    <d v="1899-12-30T12:10:47"/>
    <n v="12"/>
    <x v="0"/>
    <n v="25.96"/>
    <x v="2"/>
    <s v="Afternoon"/>
    <s v="Wed"/>
    <s v="Feb"/>
    <n v="3"/>
    <n v="2"/>
  </r>
  <r>
    <x v="334"/>
    <d v="1899-12-30T13:20:46"/>
    <n v="13"/>
    <x v="0"/>
    <n v="25.96"/>
    <x v="2"/>
    <s v="Afternoon"/>
    <s v="Wed"/>
    <s v="Feb"/>
    <n v="3"/>
    <n v="2"/>
  </r>
  <r>
    <x v="334"/>
    <d v="1899-12-30T13:43:43"/>
    <n v="13"/>
    <x v="0"/>
    <n v="21.06"/>
    <x v="6"/>
    <s v="Afternoon"/>
    <s v="Wed"/>
    <s v="Feb"/>
    <n v="3"/>
    <n v="2"/>
  </r>
  <r>
    <x v="334"/>
    <d v="1899-12-30T13:44:29"/>
    <n v="13"/>
    <x v="0"/>
    <n v="21.06"/>
    <x v="6"/>
    <s v="Afternoon"/>
    <s v="Wed"/>
    <s v="Feb"/>
    <n v="3"/>
    <n v="2"/>
  </r>
  <r>
    <x v="334"/>
    <d v="1899-12-30T14:57:53"/>
    <n v="14"/>
    <x v="0"/>
    <n v="35.76"/>
    <x v="7"/>
    <s v="Afternoon"/>
    <s v="Wed"/>
    <s v="Feb"/>
    <n v="3"/>
    <n v="2"/>
  </r>
  <r>
    <x v="334"/>
    <d v="1899-12-30T15:50:59"/>
    <n v="15"/>
    <x v="0"/>
    <n v="35.76"/>
    <x v="7"/>
    <s v="Afternoon"/>
    <s v="Wed"/>
    <s v="Feb"/>
    <n v="3"/>
    <n v="2"/>
  </r>
  <r>
    <x v="334"/>
    <d v="1899-12-30T16:34:20"/>
    <n v="16"/>
    <x v="0"/>
    <n v="35.76"/>
    <x v="1"/>
    <s v="Afternoon"/>
    <s v="Wed"/>
    <s v="Feb"/>
    <n v="3"/>
    <n v="2"/>
  </r>
  <r>
    <x v="334"/>
    <d v="1899-12-30T16:35:33"/>
    <n v="16"/>
    <x v="0"/>
    <n v="35.76"/>
    <x v="0"/>
    <s v="Afternoon"/>
    <s v="Wed"/>
    <s v="Feb"/>
    <n v="3"/>
    <n v="2"/>
  </r>
  <r>
    <x v="334"/>
    <d v="1899-12-30T16:36:34"/>
    <n v="16"/>
    <x v="0"/>
    <n v="35.76"/>
    <x v="0"/>
    <s v="Afternoon"/>
    <s v="Wed"/>
    <s v="Feb"/>
    <n v="3"/>
    <n v="2"/>
  </r>
  <r>
    <x v="334"/>
    <d v="1899-12-30T16:39:02"/>
    <n v="16"/>
    <x v="0"/>
    <n v="35.76"/>
    <x v="4"/>
    <s v="Afternoon"/>
    <s v="Wed"/>
    <s v="Feb"/>
    <n v="3"/>
    <n v="2"/>
  </r>
  <r>
    <x v="334"/>
    <d v="1899-12-30T16:41:10"/>
    <n v="16"/>
    <x v="0"/>
    <n v="35.76"/>
    <x v="1"/>
    <s v="Afternoon"/>
    <s v="Wed"/>
    <s v="Feb"/>
    <n v="3"/>
    <n v="2"/>
  </r>
  <r>
    <x v="334"/>
    <d v="1899-12-30T18:18:34"/>
    <n v="18"/>
    <x v="0"/>
    <n v="35.76"/>
    <x v="7"/>
    <s v="Night"/>
    <s v="Wed"/>
    <s v="Feb"/>
    <n v="3"/>
    <n v="2"/>
  </r>
  <r>
    <x v="334"/>
    <d v="1899-12-30T18:19:49"/>
    <n v="18"/>
    <x v="0"/>
    <n v="35.76"/>
    <x v="7"/>
    <s v="Night"/>
    <s v="Wed"/>
    <s v="Feb"/>
    <n v="3"/>
    <n v="2"/>
  </r>
  <r>
    <x v="334"/>
    <d v="1899-12-30T18:20:51"/>
    <n v="18"/>
    <x v="0"/>
    <n v="35.76"/>
    <x v="4"/>
    <s v="Night"/>
    <s v="Wed"/>
    <s v="Feb"/>
    <n v="3"/>
    <n v="2"/>
  </r>
  <r>
    <x v="334"/>
    <d v="1899-12-30T18:25:29"/>
    <n v="18"/>
    <x v="0"/>
    <n v="30.86"/>
    <x v="3"/>
    <s v="Night"/>
    <s v="Wed"/>
    <s v="Feb"/>
    <n v="3"/>
    <n v="2"/>
  </r>
  <r>
    <x v="334"/>
    <d v="1899-12-30T18:45:42"/>
    <n v="18"/>
    <x v="0"/>
    <n v="35.76"/>
    <x v="7"/>
    <s v="Night"/>
    <s v="Wed"/>
    <s v="Feb"/>
    <n v="3"/>
    <n v="2"/>
  </r>
  <r>
    <x v="334"/>
    <d v="1899-12-30T19:06:46"/>
    <n v="19"/>
    <x v="0"/>
    <n v="35.76"/>
    <x v="1"/>
    <s v="Night"/>
    <s v="Wed"/>
    <s v="Feb"/>
    <n v="3"/>
    <n v="2"/>
  </r>
  <r>
    <x v="334"/>
    <d v="1899-12-30T20:03:21"/>
    <n v="20"/>
    <x v="0"/>
    <n v="35.76"/>
    <x v="4"/>
    <s v="Night"/>
    <s v="Wed"/>
    <s v="Feb"/>
    <n v="3"/>
    <n v="2"/>
  </r>
  <r>
    <x v="335"/>
    <d v="1899-12-30T07:16:49"/>
    <n v="7"/>
    <x v="0"/>
    <n v="30.86"/>
    <x v="3"/>
    <s v="Morning"/>
    <s v="Thu"/>
    <s v="Feb"/>
    <n v="4"/>
    <n v="2"/>
  </r>
  <r>
    <x v="335"/>
    <d v="1899-12-30T13:59:21"/>
    <n v="13"/>
    <x v="0"/>
    <n v="25.96"/>
    <x v="2"/>
    <s v="Afternoon"/>
    <s v="Thu"/>
    <s v="Feb"/>
    <n v="4"/>
    <n v="2"/>
  </r>
  <r>
    <x v="335"/>
    <d v="1899-12-30T14:55:32"/>
    <n v="14"/>
    <x v="0"/>
    <n v="30.86"/>
    <x v="3"/>
    <s v="Afternoon"/>
    <s v="Thu"/>
    <s v="Feb"/>
    <n v="4"/>
    <n v="2"/>
  </r>
  <r>
    <x v="335"/>
    <d v="1899-12-30T14:59:22"/>
    <n v="14"/>
    <x v="0"/>
    <n v="35.76"/>
    <x v="7"/>
    <s v="Afternoon"/>
    <s v="Thu"/>
    <s v="Feb"/>
    <n v="4"/>
    <n v="2"/>
  </r>
  <r>
    <x v="335"/>
    <d v="1899-12-30T16:14:50"/>
    <n v="16"/>
    <x v="0"/>
    <n v="35.76"/>
    <x v="4"/>
    <s v="Afternoon"/>
    <s v="Thu"/>
    <s v="Feb"/>
    <n v="4"/>
    <n v="2"/>
  </r>
  <r>
    <x v="335"/>
    <d v="1899-12-30T17:09:46"/>
    <n v="17"/>
    <x v="0"/>
    <n v="35.76"/>
    <x v="4"/>
    <s v="Night"/>
    <s v="Thu"/>
    <s v="Feb"/>
    <n v="4"/>
    <n v="2"/>
  </r>
  <r>
    <x v="335"/>
    <d v="1899-12-30T17:54:25"/>
    <n v="17"/>
    <x v="0"/>
    <n v="35.76"/>
    <x v="4"/>
    <s v="Night"/>
    <s v="Thu"/>
    <s v="Feb"/>
    <n v="4"/>
    <n v="2"/>
  </r>
  <r>
    <x v="335"/>
    <d v="1899-12-30T19:53:13"/>
    <n v="19"/>
    <x v="0"/>
    <n v="35.76"/>
    <x v="7"/>
    <s v="Night"/>
    <s v="Thu"/>
    <s v="Feb"/>
    <n v="4"/>
    <n v="2"/>
  </r>
  <r>
    <x v="335"/>
    <d v="1899-12-30T19:55:07"/>
    <n v="19"/>
    <x v="0"/>
    <n v="21.06"/>
    <x v="6"/>
    <s v="Night"/>
    <s v="Thu"/>
    <s v="Feb"/>
    <n v="4"/>
    <n v="2"/>
  </r>
  <r>
    <x v="335"/>
    <d v="1899-12-30T20:06:59"/>
    <n v="20"/>
    <x v="0"/>
    <n v="35.76"/>
    <x v="4"/>
    <s v="Night"/>
    <s v="Thu"/>
    <s v="Feb"/>
    <n v="4"/>
    <n v="2"/>
  </r>
  <r>
    <x v="335"/>
    <d v="1899-12-30T20:07:47"/>
    <n v="20"/>
    <x v="0"/>
    <n v="35.76"/>
    <x v="4"/>
    <s v="Night"/>
    <s v="Thu"/>
    <s v="Feb"/>
    <n v="4"/>
    <n v="2"/>
  </r>
  <r>
    <x v="335"/>
    <d v="1899-12-30T20:23:14"/>
    <n v="20"/>
    <x v="0"/>
    <n v="35.76"/>
    <x v="0"/>
    <s v="Night"/>
    <s v="Thu"/>
    <s v="Feb"/>
    <n v="4"/>
    <n v="2"/>
  </r>
  <r>
    <x v="336"/>
    <d v="1899-12-30T08:44:50"/>
    <n v="8"/>
    <x v="0"/>
    <n v="30.86"/>
    <x v="3"/>
    <s v="Morning"/>
    <s v="Fri"/>
    <s v="Feb"/>
    <n v="5"/>
    <n v="2"/>
  </r>
  <r>
    <x v="336"/>
    <d v="1899-12-30T09:07:05"/>
    <n v="9"/>
    <x v="0"/>
    <n v="30.86"/>
    <x v="3"/>
    <s v="Morning"/>
    <s v="Fri"/>
    <s v="Feb"/>
    <n v="5"/>
    <n v="2"/>
  </r>
  <r>
    <x v="336"/>
    <d v="1899-12-30T10:49:23"/>
    <n v="10"/>
    <x v="0"/>
    <n v="25.96"/>
    <x v="2"/>
    <s v="Morning"/>
    <s v="Fri"/>
    <s v="Feb"/>
    <n v="5"/>
    <n v="2"/>
  </r>
  <r>
    <x v="336"/>
    <d v="1899-12-30T12:09:39"/>
    <n v="12"/>
    <x v="0"/>
    <n v="35.76"/>
    <x v="4"/>
    <s v="Afternoon"/>
    <s v="Fri"/>
    <s v="Feb"/>
    <n v="5"/>
    <n v="2"/>
  </r>
  <r>
    <x v="336"/>
    <d v="1899-12-30T12:51:22"/>
    <n v="12"/>
    <x v="0"/>
    <n v="30.86"/>
    <x v="3"/>
    <s v="Afternoon"/>
    <s v="Fri"/>
    <s v="Feb"/>
    <n v="5"/>
    <n v="2"/>
  </r>
  <r>
    <x v="336"/>
    <d v="1899-12-30T12:58:52"/>
    <n v="12"/>
    <x v="0"/>
    <n v="25.96"/>
    <x v="2"/>
    <s v="Afternoon"/>
    <s v="Fri"/>
    <s v="Feb"/>
    <n v="5"/>
    <n v="2"/>
  </r>
  <r>
    <x v="336"/>
    <d v="1899-12-30T16:04:11"/>
    <n v="16"/>
    <x v="0"/>
    <n v="25.96"/>
    <x v="5"/>
    <s v="Afternoon"/>
    <s v="Fri"/>
    <s v="Feb"/>
    <n v="5"/>
    <n v="2"/>
  </r>
  <r>
    <x v="336"/>
    <d v="1899-12-30T16:22:13"/>
    <n v="16"/>
    <x v="0"/>
    <n v="35.76"/>
    <x v="0"/>
    <s v="Afternoon"/>
    <s v="Fri"/>
    <s v="Feb"/>
    <n v="5"/>
    <n v="2"/>
  </r>
  <r>
    <x v="336"/>
    <d v="1899-12-30T16:23:14"/>
    <n v="16"/>
    <x v="0"/>
    <n v="35.76"/>
    <x v="1"/>
    <s v="Afternoon"/>
    <s v="Fri"/>
    <s v="Feb"/>
    <n v="5"/>
    <n v="2"/>
  </r>
  <r>
    <x v="336"/>
    <d v="1899-12-30T16:24:35"/>
    <n v="16"/>
    <x v="0"/>
    <n v="35.76"/>
    <x v="0"/>
    <s v="Afternoon"/>
    <s v="Fri"/>
    <s v="Feb"/>
    <n v="5"/>
    <n v="2"/>
  </r>
  <r>
    <x v="336"/>
    <d v="1899-12-30T18:42:37"/>
    <n v="18"/>
    <x v="0"/>
    <n v="35.76"/>
    <x v="4"/>
    <s v="Night"/>
    <s v="Fri"/>
    <s v="Feb"/>
    <n v="5"/>
    <n v="2"/>
  </r>
  <r>
    <x v="336"/>
    <d v="1899-12-30T18:43:36"/>
    <n v="18"/>
    <x v="0"/>
    <n v="35.76"/>
    <x v="4"/>
    <s v="Night"/>
    <s v="Fri"/>
    <s v="Feb"/>
    <n v="5"/>
    <n v="2"/>
  </r>
  <r>
    <x v="336"/>
    <d v="1899-12-30T18:44:31"/>
    <n v="18"/>
    <x v="0"/>
    <n v="25.96"/>
    <x v="5"/>
    <s v="Night"/>
    <s v="Fri"/>
    <s v="Feb"/>
    <n v="5"/>
    <n v="2"/>
  </r>
  <r>
    <x v="336"/>
    <d v="1899-12-30T18:45:23"/>
    <n v="18"/>
    <x v="0"/>
    <n v="35.76"/>
    <x v="4"/>
    <s v="Night"/>
    <s v="Fri"/>
    <s v="Feb"/>
    <n v="5"/>
    <n v="2"/>
  </r>
  <r>
    <x v="336"/>
    <d v="1899-12-30T20:10:59"/>
    <n v="20"/>
    <x v="0"/>
    <n v="35.76"/>
    <x v="4"/>
    <s v="Night"/>
    <s v="Fri"/>
    <s v="Feb"/>
    <n v="5"/>
    <n v="2"/>
  </r>
  <r>
    <x v="336"/>
    <d v="1899-12-30T20:30:57"/>
    <n v="20"/>
    <x v="0"/>
    <n v="25.96"/>
    <x v="5"/>
    <s v="Night"/>
    <s v="Fri"/>
    <s v="Feb"/>
    <n v="5"/>
    <n v="2"/>
  </r>
  <r>
    <x v="337"/>
    <d v="1899-12-30T09:01:43"/>
    <n v="9"/>
    <x v="0"/>
    <n v="25.96"/>
    <x v="2"/>
    <s v="Morning"/>
    <s v="Sat"/>
    <s v="Feb"/>
    <n v="6"/>
    <n v="2"/>
  </r>
  <r>
    <x v="337"/>
    <d v="1899-12-30T10:56:17"/>
    <n v="10"/>
    <x v="0"/>
    <n v="30.86"/>
    <x v="3"/>
    <s v="Morning"/>
    <s v="Sat"/>
    <s v="Feb"/>
    <n v="6"/>
    <n v="2"/>
  </r>
  <r>
    <x v="337"/>
    <d v="1899-12-30T11:02:41"/>
    <n v="11"/>
    <x v="0"/>
    <n v="25.96"/>
    <x v="5"/>
    <s v="Morning"/>
    <s v="Sat"/>
    <s v="Feb"/>
    <n v="6"/>
    <n v="2"/>
  </r>
  <r>
    <x v="337"/>
    <d v="1899-12-30T11:39:34"/>
    <n v="11"/>
    <x v="0"/>
    <n v="25.96"/>
    <x v="2"/>
    <s v="Morning"/>
    <s v="Sat"/>
    <s v="Feb"/>
    <n v="6"/>
    <n v="2"/>
  </r>
  <r>
    <x v="337"/>
    <d v="1899-12-30T12:46:13"/>
    <n v="12"/>
    <x v="0"/>
    <n v="25.96"/>
    <x v="2"/>
    <s v="Afternoon"/>
    <s v="Sat"/>
    <s v="Feb"/>
    <n v="6"/>
    <n v="2"/>
  </r>
  <r>
    <x v="337"/>
    <d v="1899-12-30T13:26:48"/>
    <n v="13"/>
    <x v="0"/>
    <n v="25.96"/>
    <x v="2"/>
    <s v="Afternoon"/>
    <s v="Sat"/>
    <s v="Feb"/>
    <n v="6"/>
    <n v="2"/>
  </r>
  <r>
    <x v="337"/>
    <d v="1899-12-30T15:07:04"/>
    <n v="15"/>
    <x v="0"/>
    <n v="25.96"/>
    <x v="2"/>
    <s v="Afternoon"/>
    <s v="Sat"/>
    <s v="Feb"/>
    <n v="6"/>
    <n v="2"/>
  </r>
  <r>
    <x v="337"/>
    <d v="1899-12-30T15:08:09"/>
    <n v="15"/>
    <x v="0"/>
    <n v="25.96"/>
    <x v="2"/>
    <s v="Afternoon"/>
    <s v="Sat"/>
    <s v="Feb"/>
    <n v="6"/>
    <n v="2"/>
  </r>
  <r>
    <x v="338"/>
    <d v="1899-12-30T08:49:24"/>
    <n v="8"/>
    <x v="0"/>
    <n v="35.76"/>
    <x v="4"/>
    <s v="Morning"/>
    <s v="Sun"/>
    <s v="Feb"/>
    <n v="7"/>
    <n v="2"/>
  </r>
  <r>
    <x v="338"/>
    <d v="1899-12-30T10:31:09"/>
    <n v="10"/>
    <x v="0"/>
    <n v="30.86"/>
    <x v="3"/>
    <s v="Morning"/>
    <s v="Sun"/>
    <s v="Feb"/>
    <n v="7"/>
    <n v="2"/>
  </r>
  <r>
    <x v="338"/>
    <d v="1899-12-30T10:51:28"/>
    <n v="10"/>
    <x v="0"/>
    <n v="25.96"/>
    <x v="2"/>
    <s v="Morning"/>
    <s v="Sun"/>
    <s v="Feb"/>
    <n v="7"/>
    <n v="2"/>
  </r>
  <r>
    <x v="338"/>
    <d v="1899-12-30T12:05:05"/>
    <n v="12"/>
    <x v="0"/>
    <n v="35.76"/>
    <x v="0"/>
    <s v="Afternoon"/>
    <s v="Sun"/>
    <s v="Feb"/>
    <n v="7"/>
    <n v="2"/>
  </r>
  <r>
    <x v="338"/>
    <d v="1899-12-30T15:13:09"/>
    <n v="15"/>
    <x v="0"/>
    <n v="35.76"/>
    <x v="4"/>
    <s v="Afternoon"/>
    <s v="Sun"/>
    <s v="Feb"/>
    <n v="7"/>
    <n v="2"/>
  </r>
  <r>
    <x v="338"/>
    <d v="1899-12-30T15:14:02"/>
    <n v="15"/>
    <x v="0"/>
    <n v="35.76"/>
    <x v="0"/>
    <s v="Afternoon"/>
    <s v="Sun"/>
    <s v="Feb"/>
    <n v="7"/>
    <n v="2"/>
  </r>
  <r>
    <x v="338"/>
    <d v="1899-12-30T15:15:58"/>
    <n v="15"/>
    <x v="0"/>
    <n v="35.76"/>
    <x v="1"/>
    <s v="Afternoon"/>
    <s v="Sun"/>
    <s v="Feb"/>
    <n v="7"/>
    <n v="2"/>
  </r>
  <r>
    <x v="338"/>
    <d v="1899-12-30T15:16:52"/>
    <n v="15"/>
    <x v="0"/>
    <n v="35.76"/>
    <x v="4"/>
    <s v="Afternoon"/>
    <s v="Sun"/>
    <s v="Feb"/>
    <n v="7"/>
    <n v="2"/>
  </r>
  <r>
    <x v="338"/>
    <d v="1899-12-30T16:20:19"/>
    <n v="16"/>
    <x v="0"/>
    <n v="25.96"/>
    <x v="5"/>
    <s v="Afternoon"/>
    <s v="Sun"/>
    <s v="Feb"/>
    <n v="7"/>
    <n v="2"/>
  </r>
  <r>
    <x v="339"/>
    <d v="1899-12-30T07:01:47"/>
    <n v="7"/>
    <x v="0"/>
    <n v="25.96"/>
    <x v="2"/>
    <s v="Morning"/>
    <s v="Mon"/>
    <s v="Feb"/>
    <n v="1"/>
    <n v="2"/>
  </r>
  <r>
    <x v="339"/>
    <d v="1899-12-30T08:16:32"/>
    <n v="8"/>
    <x v="0"/>
    <n v="25.96"/>
    <x v="2"/>
    <s v="Morning"/>
    <s v="Mon"/>
    <s v="Feb"/>
    <n v="1"/>
    <n v="2"/>
  </r>
  <r>
    <x v="339"/>
    <d v="1899-12-30T08:24:56"/>
    <n v="8"/>
    <x v="0"/>
    <n v="25.96"/>
    <x v="2"/>
    <s v="Morning"/>
    <s v="Mon"/>
    <s v="Feb"/>
    <n v="1"/>
    <n v="2"/>
  </r>
  <r>
    <x v="339"/>
    <d v="1899-12-30T11:11:43"/>
    <n v="11"/>
    <x v="0"/>
    <n v="30.86"/>
    <x v="3"/>
    <s v="Morning"/>
    <s v="Mon"/>
    <s v="Feb"/>
    <n v="1"/>
    <n v="2"/>
  </r>
  <r>
    <x v="339"/>
    <d v="1899-12-30T13:08:50"/>
    <n v="13"/>
    <x v="0"/>
    <n v="25.96"/>
    <x v="2"/>
    <s v="Afternoon"/>
    <s v="Mon"/>
    <s v="Feb"/>
    <n v="1"/>
    <n v="2"/>
  </r>
  <r>
    <x v="339"/>
    <d v="1899-12-30T13:11:06"/>
    <n v="13"/>
    <x v="0"/>
    <n v="35.76"/>
    <x v="4"/>
    <s v="Afternoon"/>
    <s v="Mon"/>
    <s v="Feb"/>
    <n v="1"/>
    <n v="2"/>
  </r>
  <r>
    <x v="339"/>
    <d v="1899-12-30T13:26:55"/>
    <n v="13"/>
    <x v="0"/>
    <n v="30.86"/>
    <x v="3"/>
    <s v="Afternoon"/>
    <s v="Mon"/>
    <s v="Feb"/>
    <n v="1"/>
    <n v="2"/>
  </r>
  <r>
    <x v="339"/>
    <d v="1899-12-30T13:40:13"/>
    <n v="13"/>
    <x v="0"/>
    <n v="25.96"/>
    <x v="2"/>
    <s v="Afternoon"/>
    <s v="Mon"/>
    <s v="Feb"/>
    <n v="1"/>
    <n v="2"/>
  </r>
  <r>
    <x v="339"/>
    <d v="1899-12-30T14:01:52"/>
    <n v="14"/>
    <x v="0"/>
    <n v="35.76"/>
    <x v="0"/>
    <s v="Afternoon"/>
    <s v="Mon"/>
    <s v="Feb"/>
    <n v="1"/>
    <n v="2"/>
  </r>
  <r>
    <x v="339"/>
    <d v="1899-12-30T14:07:41"/>
    <n v="14"/>
    <x v="0"/>
    <n v="25.96"/>
    <x v="2"/>
    <s v="Afternoon"/>
    <s v="Mon"/>
    <s v="Feb"/>
    <n v="1"/>
    <n v="2"/>
  </r>
  <r>
    <x v="339"/>
    <d v="1899-12-30T14:11:46"/>
    <n v="14"/>
    <x v="0"/>
    <n v="35.76"/>
    <x v="4"/>
    <s v="Afternoon"/>
    <s v="Mon"/>
    <s v="Feb"/>
    <n v="1"/>
    <n v="2"/>
  </r>
  <r>
    <x v="339"/>
    <d v="1899-12-30T14:15:45"/>
    <n v="14"/>
    <x v="0"/>
    <n v="35.76"/>
    <x v="4"/>
    <s v="Afternoon"/>
    <s v="Mon"/>
    <s v="Feb"/>
    <n v="1"/>
    <n v="2"/>
  </r>
  <r>
    <x v="339"/>
    <d v="1899-12-30T15:01:55"/>
    <n v="15"/>
    <x v="0"/>
    <n v="35.76"/>
    <x v="7"/>
    <s v="Afternoon"/>
    <s v="Mon"/>
    <s v="Feb"/>
    <n v="1"/>
    <n v="2"/>
  </r>
  <r>
    <x v="339"/>
    <d v="1899-12-30T15:14:01"/>
    <n v="15"/>
    <x v="0"/>
    <n v="30.86"/>
    <x v="3"/>
    <s v="Afternoon"/>
    <s v="Mon"/>
    <s v="Feb"/>
    <n v="1"/>
    <n v="2"/>
  </r>
  <r>
    <x v="339"/>
    <d v="1899-12-30T15:46:03"/>
    <n v="15"/>
    <x v="0"/>
    <n v="35.76"/>
    <x v="0"/>
    <s v="Afternoon"/>
    <s v="Mon"/>
    <s v="Feb"/>
    <n v="1"/>
    <n v="2"/>
  </r>
  <r>
    <x v="339"/>
    <d v="1899-12-30T15:47:44"/>
    <n v="15"/>
    <x v="0"/>
    <n v="35.76"/>
    <x v="1"/>
    <s v="Afternoon"/>
    <s v="Mon"/>
    <s v="Feb"/>
    <n v="1"/>
    <n v="2"/>
  </r>
  <r>
    <x v="339"/>
    <d v="1899-12-30T16:20:55"/>
    <n v="16"/>
    <x v="0"/>
    <n v="35.76"/>
    <x v="4"/>
    <s v="Afternoon"/>
    <s v="Mon"/>
    <s v="Feb"/>
    <n v="1"/>
    <n v="2"/>
  </r>
  <r>
    <x v="339"/>
    <d v="1899-12-30T17:12:02"/>
    <n v="17"/>
    <x v="0"/>
    <n v="25.96"/>
    <x v="2"/>
    <s v="Night"/>
    <s v="Mon"/>
    <s v="Feb"/>
    <n v="1"/>
    <n v="2"/>
  </r>
  <r>
    <x v="339"/>
    <d v="1899-12-30T18:27:15"/>
    <n v="18"/>
    <x v="0"/>
    <n v="30.86"/>
    <x v="3"/>
    <s v="Night"/>
    <s v="Mon"/>
    <s v="Feb"/>
    <n v="1"/>
    <n v="2"/>
  </r>
  <r>
    <x v="339"/>
    <d v="1899-12-30T19:14:01"/>
    <n v="19"/>
    <x v="0"/>
    <n v="35.76"/>
    <x v="0"/>
    <s v="Night"/>
    <s v="Mon"/>
    <s v="Feb"/>
    <n v="1"/>
    <n v="2"/>
  </r>
  <r>
    <x v="339"/>
    <d v="1899-12-30T19:14:54"/>
    <n v="19"/>
    <x v="0"/>
    <n v="35.76"/>
    <x v="0"/>
    <s v="Night"/>
    <s v="Mon"/>
    <s v="Feb"/>
    <n v="1"/>
    <n v="2"/>
  </r>
  <r>
    <x v="340"/>
    <d v="1899-12-30T10:38:26"/>
    <n v="10"/>
    <x v="0"/>
    <n v="25.96"/>
    <x v="2"/>
    <s v="Morning"/>
    <s v="Tue"/>
    <s v="Feb"/>
    <n v="2"/>
    <n v="2"/>
  </r>
  <r>
    <x v="340"/>
    <d v="1899-12-30T11:19:15"/>
    <n v="11"/>
    <x v="0"/>
    <n v="25.96"/>
    <x v="2"/>
    <s v="Morning"/>
    <s v="Tue"/>
    <s v="Feb"/>
    <n v="2"/>
    <n v="2"/>
  </r>
  <r>
    <x v="340"/>
    <d v="1899-12-30T11:20:12"/>
    <n v="11"/>
    <x v="0"/>
    <n v="30.86"/>
    <x v="3"/>
    <s v="Morning"/>
    <s v="Tue"/>
    <s v="Feb"/>
    <n v="2"/>
    <n v="2"/>
  </r>
  <r>
    <x v="340"/>
    <d v="1899-12-30T11:21:08"/>
    <n v="11"/>
    <x v="0"/>
    <n v="35.76"/>
    <x v="4"/>
    <s v="Morning"/>
    <s v="Tue"/>
    <s v="Feb"/>
    <n v="2"/>
    <n v="2"/>
  </r>
  <r>
    <x v="340"/>
    <d v="1899-12-30T15:56:50"/>
    <n v="15"/>
    <x v="0"/>
    <n v="35.76"/>
    <x v="1"/>
    <s v="Afternoon"/>
    <s v="Tue"/>
    <s v="Feb"/>
    <n v="2"/>
    <n v="2"/>
  </r>
  <r>
    <x v="340"/>
    <d v="1899-12-30T16:09:08"/>
    <n v="16"/>
    <x v="0"/>
    <n v="30.86"/>
    <x v="3"/>
    <s v="Afternoon"/>
    <s v="Tue"/>
    <s v="Feb"/>
    <n v="2"/>
    <n v="2"/>
  </r>
  <r>
    <x v="340"/>
    <d v="1899-12-30T16:49:41"/>
    <n v="16"/>
    <x v="0"/>
    <n v="21.06"/>
    <x v="6"/>
    <s v="Afternoon"/>
    <s v="Tue"/>
    <s v="Feb"/>
    <n v="2"/>
    <n v="2"/>
  </r>
  <r>
    <x v="340"/>
    <d v="1899-12-30T17:35:35"/>
    <n v="17"/>
    <x v="0"/>
    <n v="35.76"/>
    <x v="0"/>
    <s v="Night"/>
    <s v="Tue"/>
    <s v="Feb"/>
    <n v="2"/>
    <n v="2"/>
  </r>
  <r>
    <x v="340"/>
    <d v="1899-12-30T17:36:42"/>
    <n v="17"/>
    <x v="0"/>
    <n v="30.86"/>
    <x v="3"/>
    <s v="Night"/>
    <s v="Tue"/>
    <s v="Feb"/>
    <n v="2"/>
    <n v="2"/>
  </r>
  <r>
    <x v="340"/>
    <d v="1899-12-30T17:44:13"/>
    <n v="17"/>
    <x v="0"/>
    <n v="30.86"/>
    <x v="3"/>
    <s v="Night"/>
    <s v="Tue"/>
    <s v="Feb"/>
    <n v="2"/>
    <n v="2"/>
  </r>
  <r>
    <x v="340"/>
    <d v="1899-12-30T17:50:40"/>
    <n v="17"/>
    <x v="0"/>
    <n v="25.96"/>
    <x v="2"/>
    <s v="Night"/>
    <s v="Tue"/>
    <s v="Feb"/>
    <n v="2"/>
    <n v="2"/>
  </r>
  <r>
    <x v="340"/>
    <d v="1899-12-30T17:54:38"/>
    <n v="17"/>
    <x v="0"/>
    <n v="30.86"/>
    <x v="3"/>
    <s v="Night"/>
    <s v="Tue"/>
    <s v="Feb"/>
    <n v="2"/>
    <n v="2"/>
  </r>
  <r>
    <x v="340"/>
    <d v="1899-12-30T19:04:11"/>
    <n v="19"/>
    <x v="0"/>
    <n v="35.76"/>
    <x v="0"/>
    <s v="Night"/>
    <s v="Tue"/>
    <s v="Feb"/>
    <n v="2"/>
    <n v="2"/>
  </r>
  <r>
    <x v="340"/>
    <d v="1899-12-30T19:05:04"/>
    <n v="19"/>
    <x v="0"/>
    <n v="35.76"/>
    <x v="4"/>
    <s v="Night"/>
    <s v="Tue"/>
    <s v="Feb"/>
    <n v="2"/>
    <n v="2"/>
  </r>
  <r>
    <x v="341"/>
    <d v="1899-12-30T07:16:57"/>
    <n v="7"/>
    <x v="0"/>
    <n v="35.76"/>
    <x v="7"/>
    <s v="Morning"/>
    <s v="Wed"/>
    <s v="Feb"/>
    <n v="3"/>
    <n v="2"/>
  </r>
  <r>
    <x v="341"/>
    <d v="1899-12-30T07:35:38"/>
    <n v="7"/>
    <x v="0"/>
    <n v="25.96"/>
    <x v="2"/>
    <s v="Morning"/>
    <s v="Wed"/>
    <s v="Feb"/>
    <n v="3"/>
    <n v="2"/>
  </r>
  <r>
    <x v="341"/>
    <d v="1899-12-30T08:54:36"/>
    <n v="8"/>
    <x v="0"/>
    <n v="35.76"/>
    <x v="4"/>
    <s v="Morning"/>
    <s v="Wed"/>
    <s v="Feb"/>
    <n v="3"/>
    <n v="2"/>
  </r>
  <r>
    <x v="341"/>
    <d v="1899-12-30T09:19:46"/>
    <n v="9"/>
    <x v="0"/>
    <n v="30.86"/>
    <x v="3"/>
    <s v="Morning"/>
    <s v="Wed"/>
    <s v="Feb"/>
    <n v="3"/>
    <n v="2"/>
  </r>
  <r>
    <x v="341"/>
    <d v="1899-12-30T10:43:13"/>
    <n v="10"/>
    <x v="0"/>
    <n v="25.96"/>
    <x v="2"/>
    <s v="Morning"/>
    <s v="Wed"/>
    <s v="Feb"/>
    <n v="3"/>
    <n v="2"/>
  </r>
  <r>
    <x v="341"/>
    <d v="1899-12-30T12:43:29"/>
    <n v="12"/>
    <x v="0"/>
    <n v="25.96"/>
    <x v="2"/>
    <s v="Afternoon"/>
    <s v="Wed"/>
    <s v="Feb"/>
    <n v="3"/>
    <n v="2"/>
  </r>
  <r>
    <x v="341"/>
    <d v="1899-12-30T13:08:09"/>
    <n v="13"/>
    <x v="0"/>
    <n v="25.96"/>
    <x v="2"/>
    <s v="Afternoon"/>
    <s v="Wed"/>
    <s v="Feb"/>
    <n v="3"/>
    <n v="2"/>
  </r>
  <r>
    <x v="341"/>
    <d v="1899-12-30T13:41:40"/>
    <n v="13"/>
    <x v="0"/>
    <n v="35.76"/>
    <x v="1"/>
    <s v="Afternoon"/>
    <s v="Wed"/>
    <s v="Feb"/>
    <n v="3"/>
    <n v="2"/>
  </r>
  <r>
    <x v="341"/>
    <d v="1899-12-30T15:41:25"/>
    <n v="15"/>
    <x v="0"/>
    <n v="35.76"/>
    <x v="1"/>
    <s v="Afternoon"/>
    <s v="Wed"/>
    <s v="Feb"/>
    <n v="3"/>
    <n v="2"/>
  </r>
  <r>
    <x v="341"/>
    <d v="1899-12-30T15:42:17"/>
    <n v="15"/>
    <x v="0"/>
    <n v="35.76"/>
    <x v="0"/>
    <s v="Afternoon"/>
    <s v="Wed"/>
    <s v="Feb"/>
    <n v="3"/>
    <n v="2"/>
  </r>
  <r>
    <x v="341"/>
    <d v="1899-12-30T15:43:35"/>
    <n v="15"/>
    <x v="0"/>
    <n v="35.76"/>
    <x v="1"/>
    <s v="Afternoon"/>
    <s v="Wed"/>
    <s v="Feb"/>
    <n v="3"/>
    <n v="2"/>
  </r>
  <r>
    <x v="341"/>
    <d v="1899-12-30T16:12:58"/>
    <n v="16"/>
    <x v="0"/>
    <n v="25.96"/>
    <x v="2"/>
    <s v="Afternoon"/>
    <s v="Wed"/>
    <s v="Feb"/>
    <n v="3"/>
    <n v="2"/>
  </r>
  <r>
    <x v="341"/>
    <d v="1899-12-30T16:26:09"/>
    <n v="16"/>
    <x v="0"/>
    <n v="25.96"/>
    <x v="2"/>
    <s v="Afternoon"/>
    <s v="Wed"/>
    <s v="Feb"/>
    <n v="3"/>
    <n v="2"/>
  </r>
  <r>
    <x v="341"/>
    <d v="1899-12-30T17:05:32"/>
    <n v="17"/>
    <x v="0"/>
    <n v="35.76"/>
    <x v="7"/>
    <s v="Night"/>
    <s v="Wed"/>
    <s v="Feb"/>
    <n v="3"/>
    <n v="2"/>
  </r>
  <r>
    <x v="341"/>
    <d v="1899-12-30T17:42:51"/>
    <n v="17"/>
    <x v="0"/>
    <n v="25.96"/>
    <x v="2"/>
    <s v="Night"/>
    <s v="Wed"/>
    <s v="Feb"/>
    <n v="3"/>
    <n v="2"/>
  </r>
  <r>
    <x v="341"/>
    <d v="1899-12-30T20:05:41"/>
    <n v="20"/>
    <x v="0"/>
    <n v="35.76"/>
    <x v="0"/>
    <s v="Night"/>
    <s v="Wed"/>
    <s v="Feb"/>
    <n v="3"/>
    <n v="2"/>
  </r>
  <r>
    <x v="341"/>
    <d v="1899-12-30T20:23:13"/>
    <n v="20"/>
    <x v="0"/>
    <n v="35.76"/>
    <x v="4"/>
    <s v="Night"/>
    <s v="Wed"/>
    <s v="Feb"/>
    <n v="3"/>
    <n v="2"/>
  </r>
  <r>
    <x v="341"/>
    <d v="1899-12-30T21:17:04"/>
    <n v="21"/>
    <x v="0"/>
    <n v="35.76"/>
    <x v="7"/>
    <s v="Night"/>
    <s v="Wed"/>
    <s v="Feb"/>
    <n v="3"/>
    <n v="2"/>
  </r>
  <r>
    <x v="342"/>
    <d v="1899-12-30T07:38:48"/>
    <n v="7"/>
    <x v="0"/>
    <n v="30.86"/>
    <x v="3"/>
    <s v="Morning"/>
    <s v="Thu"/>
    <s v="Feb"/>
    <n v="4"/>
    <n v="2"/>
  </r>
  <r>
    <x v="342"/>
    <d v="1899-12-30T08:45:57"/>
    <n v="8"/>
    <x v="0"/>
    <n v="25.96"/>
    <x v="2"/>
    <s v="Morning"/>
    <s v="Thu"/>
    <s v="Feb"/>
    <n v="4"/>
    <n v="2"/>
  </r>
  <r>
    <x v="342"/>
    <d v="1899-12-30T09:17:21"/>
    <n v="9"/>
    <x v="0"/>
    <n v="21.06"/>
    <x v="6"/>
    <s v="Morning"/>
    <s v="Thu"/>
    <s v="Feb"/>
    <n v="4"/>
    <n v="2"/>
  </r>
  <r>
    <x v="342"/>
    <d v="1899-12-30T09:36:05"/>
    <n v="9"/>
    <x v="0"/>
    <n v="35.76"/>
    <x v="4"/>
    <s v="Morning"/>
    <s v="Thu"/>
    <s v="Feb"/>
    <n v="4"/>
    <n v="2"/>
  </r>
  <r>
    <x v="342"/>
    <d v="1899-12-30T10:29:33"/>
    <n v="10"/>
    <x v="0"/>
    <n v="30.86"/>
    <x v="3"/>
    <s v="Morning"/>
    <s v="Thu"/>
    <s v="Feb"/>
    <n v="4"/>
    <n v="2"/>
  </r>
  <r>
    <x v="342"/>
    <d v="1899-12-30T10:59:27"/>
    <n v="10"/>
    <x v="0"/>
    <n v="30.86"/>
    <x v="3"/>
    <s v="Morning"/>
    <s v="Thu"/>
    <s v="Feb"/>
    <n v="4"/>
    <n v="2"/>
  </r>
  <r>
    <x v="342"/>
    <d v="1899-12-30T16:30:39"/>
    <n v="16"/>
    <x v="0"/>
    <n v="25.96"/>
    <x v="2"/>
    <s v="Afternoon"/>
    <s v="Thu"/>
    <s v="Feb"/>
    <n v="4"/>
    <n v="2"/>
  </r>
  <r>
    <x v="342"/>
    <d v="1899-12-30T16:31:34"/>
    <n v="16"/>
    <x v="0"/>
    <n v="25.96"/>
    <x v="2"/>
    <s v="Afternoon"/>
    <s v="Thu"/>
    <s v="Feb"/>
    <n v="4"/>
    <n v="2"/>
  </r>
  <r>
    <x v="342"/>
    <d v="1899-12-30T17:16:12"/>
    <n v="17"/>
    <x v="0"/>
    <n v="30.86"/>
    <x v="3"/>
    <s v="Night"/>
    <s v="Thu"/>
    <s v="Feb"/>
    <n v="4"/>
    <n v="2"/>
  </r>
  <r>
    <x v="342"/>
    <d v="1899-12-30T17:17:20"/>
    <n v="17"/>
    <x v="0"/>
    <n v="30.86"/>
    <x v="3"/>
    <s v="Night"/>
    <s v="Thu"/>
    <s v="Feb"/>
    <n v="4"/>
    <n v="2"/>
  </r>
  <r>
    <x v="342"/>
    <d v="1899-12-30T18:01:35"/>
    <n v="18"/>
    <x v="0"/>
    <n v="35.76"/>
    <x v="0"/>
    <s v="Night"/>
    <s v="Thu"/>
    <s v="Feb"/>
    <n v="4"/>
    <n v="2"/>
  </r>
  <r>
    <x v="342"/>
    <d v="1899-12-30T18:15:09"/>
    <n v="18"/>
    <x v="0"/>
    <n v="35.76"/>
    <x v="7"/>
    <s v="Night"/>
    <s v="Thu"/>
    <s v="Feb"/>
    <n v="4"/>
    <n v="2"/>
  </r>
  <r>
    <x v="342"/>
    <d v="1899-12-30T19:06:30"/>
    <n v="19"/>
    <x v="0"/>
    <n v="35.76"/>
    <x v="0"/>
    <s v="Night"/>
    <s v="Thu"/>
    <s v="Feb"/>
    <n v="4"/>
    <n v="2"/>
  </r>
  <r>
    <x v="343"/>
    <d v="1899-12-30T11:38:56"/>
    <n v="11"/>
    <x v="0"/>
    <n v="25.96"/>
    <x v="2"/>
    <s v="Morning"/>
    <s v="Fri"/>
    <s v="Feb"/>
    <n v="5"/>
    <n v="2"/>
  </r>
  <r>
    <x v="343"/>
    <d v="1899-12-30T14:07:09"/>
    <n v="14"/>
    <x v="0"/>
    <n v="35.76"/>
    <x v="1"/>
    <s v="Afternoon"/>
    <s v="Fri"/>
    <s v="Feb"/>
    <n v="5"/>
    <n v="2"/>
  </r>
  <r>
    <x v="343"/>
    <d v="1899-12-30T14:46:00"/>
    <n v="14"/>
    <x v="0"/>
    <n v="25.96"/>
    <x v="2"/>
    <s v="Afternoon"/>
    <s v="Fri"/>
    <s v="Feb"/>
    <n v="5"/>
    <n v="2"/>
  </r>
  <r>
    <x v="343"/>
    <d v="1899-12-30T14:46:45"/>
    <n v="14"/>
    <x v="0"/>
    <n v="21.06"/>
    <x v="6"/>
    <s v="Afternoon"/>
    <s v="Fri"/>
    <s v="Feb"/>
    <n v="5"/>
    <n v="2"/>
  </r>
  <r>
    <x v="343"/>
    <d v="1899-12-30T14:58:12"/>
    <n v="14"/>
    <x v="0"/>
    <n v="30.86"/>
    <x v="3"/>
    <s v="Afternoon"/>
    <s v="Fri"/>
    <s v="Feb"/>
    <n v="5"/>
    <n v="2"/>
  </r>
  <r>
    <x v="343"/>
    <d v="1899-12-30T15:00:17"/>
    <n v="15"/>
    <x v="0"/>
    <n v="35.76"/>
    <x v="7"/>
    <s v="Afternoon"/>
    <s v="Fri"/>
    <s v="Feb"/>
    <n v="5"/>
    <n v="2"/>
  </r>
  <r>
    <x v="343"/>
    <d v="1899-12-30T15:36:41"/>
    <n v="15"/>
    <x v="0"/>
    <n v="35.76"/>
    <x v="7"/>
    <s v="Afternoon"/>
    <s v="Fri"/>
    <s v="Feb"/>
    <n v="5"/>
    <n v="2"/>
  </r>
  <r>
    <x v="343"/>
    <d v="1899-12-30T15:38:47"/>
    <n v="15"/>
    <x v="0"/>
    <n v="35.76"/>
    <x v="0"/>
    <s v="Afternoon"/>
    <s v="Fri"/>
    <s v="Feb"/>
    <n v="5"/>
    <n v="2"/>
  </r>
  <r>
    <x v="343"/>
    <d v="1899-12-30T15:53:56"/>
    <n v="15"/>
    <x v="0"/>
    <n v="35.76"/>
    <x v="1"/>
    <s v="Afternoon"/>
    <s v="Fri"/>
    <s v="Feb"/>
    <n v="5"/>
    <n v="2"/>
  </r>
  <r>
    <x v="343"/>
    <d v="1899-12-30T15:54:57"/>
    <n v="15"/>
    <x v="0"/>
    <n v="35.76"/>
    <x v="7"/>
    <s v="Afternoon"/>
    <s v="Fri"/>
    <s v="Feb"/>
    <n v="5"/>
    <n v="2"/>
  </r>
  <r>
    <x v="343"/>
    <d v="1899-12-30T17:03:16"/>
    <n v="17"/>
    <x v="0"/>
    <n v="25.96"/>
    <x v="2"/>
    <s v="Night"/>
    <s v="Fri"/>
    <s v="Feb"/>
    <n v="5"/>
    <n v="2"/>
  </r>
  <r>
    <x v="343"/>
    <d v="1899-12-30T17:04:30"/>
    <n v="17"/>
    <x v="0"/>
    <n v="35.76"/>
    <x v="4"/>
    <s v="Night"/>
    <s v="Fri"/>
    <s v="Feb"/>
    <n v="5"/>
    <n v="2"/>
  </r>
  <r>
    <x v="343"/>
    <d v="1899-12-30T17:09:08"/>
    <n v="17"/>
    <x v="0"/>
    <n v="21.06"/>
    <x v="6"/>
    <s v="Night"/>
    <s v="Fri"/>
    <s v="Feb"/>
    <n v="5"/>
    <n v="2"/>
  </r>
  <r>
    <x v="343"/>
    <d v="1899-12-30T17:25:25"/>
    <n v="17"/>
    <x v="0"/>
    <n v="30.86"/>
    <x v="3"/>
    <s v="Night"/>
    <s v="Fri"/>
    <s v="Feb"/>
    <n v="5"/>
    <n v="2"/>
  </r>
  <r>
    <x v="343"/>
    <d v="1899-12-30T21:18:30"/>
    <n v="21"/>
    <x v="0"/>
    <n v="25.96"/>
    <x v="2"/>
    <s v="Night"/>
    <s v="Fri"/>
    <s v="Feb"/>
    <n v="5"/>
    <n v="2"/>
  </r>
  <r>
    <x v="344"/>
    <d v="1899-12-30T09:22:52"/>
    <n v="9"/>
    <x v="0"/>
    <n v="35.76"/>
    <x v="7"/>
    <s v="Morning"/>
    <s v="Sat"/>
    <s v="Feb"/>
    <n v="6"/>
    <n v="2"/>
  </r>
  <r>
    <x v="344"/>
    <d v="1899-12-30T12:41:54"/>
    <n v="12"/>
    <x v="0"/>
    <n v="35.76"/>
    <x v="7"/>
    <s v="Afternoon"/>
    <s v="Sat"/>
    <s v="Feb"/>
    <n v="6"/>
    <n v="2"/>
  </r>
  <r>
    <x v="344"/>
    <d v="1899-12-30T12:44:27"/>
    <n v="12"/>
    <x v="0"/>
    <n v="25.96"/>
    <x v="2"/>
    <s v="Afternoon"/>
    <s v="Sat"/>
    <s v="Feb"/>
    <n v="6"/>
    <n v="2"/>
  </r>
  <r>
    <x v="344"/>
    <d v="1899-12-30T13:02:20"/>
    <n v="13"/>
    <x v="0"/>
    <n v="30.86"/>
    <x v="3"/>
    <s v="Afternoon"/>
    <s v="Sat"/>
    <s v="Feb"/>
    <n v="6"/>
    <n v="2"/>
  </r>
  <r>
    <x v="344"/>
    <d v="1899-12-30T13:32:06"/>
    <n v="13"/>
    <x v="0"/>
    <n v="30.86"/>
    <x v="3"/>
    <s v="Afternoon"/>
    <s v="Sat"/>
    <s v="Feb"/>
    <n v="6"/>
    <n v="2"/>
  </r>
  <r>
    <x v="344"/>
    <d v="1899-12-30T14:01:51"/>
    <n v="14"/>
    <x v="0"/>
    <n v="35.76"/>
    <x v="7"/>
    <s v="Afternoon"/>
    <s v="Sat"/>
    <s v="Feb"/>
    <n v="6"/>
    <n v="2"/>
  </r>
  <r>
    <x v="344"/>
    <d v="1899-12-30T14:11:54"/>
    <n v="14"/>
    <x v="0"/>
    <n v="25.96"/>
    <x v="2"/>
    <s v="Afternoon"/>
    <s v="Sat"/>
    <s v="Feb"/>
    <n v="6"/>
    <n v="2"/>
  </r>
  <r>
    <x v="344"/>
    <d v="1899-12-30T15:40:08"/>
    <n v="15"/>
    <x v="0"/>
    <n v="35.76"/>
    <x v="1"/>
    <s v="Afternoon"/>
    <s v="Sat"/>
    <s v="Feb"/>
    <n v="6"/>
    <n v="2"/>
  </r>
  <r>
    <x v="344"/>
    <d v="1899-12-30T15:40:59"/>
    <n v="15"/>
    <x v="0"/>
    <n v="35.76"/>
    <x v="1"/>
    <s v="Afternoon"/>
    <s v="Sat"/>
    <s v="Feb"/>
    <n v="6"/>
    <n v="2"/>
  </r>
  <r>
    <x v="345"/>
    <d v="1899-12-30T10:46:43"/>
    <n v="10"/>
    <x v="0"/>
    <n v="25.96"/>
    <x v="2"/>
    <s v="Morning"/>
    <s v="Sun"/>
    <s v="Feb"/>
    <n v="7"/>
    <n v="2"/>
  </r>
  <r>
    <x v="345"/>
    <d v="1899-12-30T10:50:01"/>
    <n v="10"/>
    <x v="0"/>
    <n v="25.96"/>
    <x v="2"/>
    <s v="Morning"/>
    <s v="Sun"/>
    <s v="Feb"/>
    <n v="7"/>
    <n v="2"/>
  </r>
  <r>
    <x v="345"/>
    <d v="1899-12-30T10:51:04"/>
    <n v="10"/>
    <x v="0"/>
    <n v="30.86"/>
    <x v="3"/>
    <s v="Morning"/>
    <s v="Sun"/>
    <s v="Feb"/>
    <n v="7"/>
    <n v="2"/>
  </r>
  <r>
    <x v="345"/>
    <d v="1899-12-30T11:04:48"/>
    <n v="11"/>
    <x v="0"/>
    <n v="35.76"/>
    <x v="1"/>
    <s v="Morning"/>
    <s v="Sun"/>
    <s v="Feb"/>
    <n v="7"/>
    <n v="2"/>
  </r>
  <r>
    <x v="345"/>
    <d v="1899-12-30T11:32:29"/>
    <n v="11"/>
    <x v="0"/>
    <n v="25.96"/>
    <x v="2"/>
    <s v="Morning"/>
    <s v="Sun"/>
    <s v="Feb"/>
    <n v="7"/>
    <n v="2"/>
  </r>
  <r>
    <x v="345"/>
    <d v="1899-12-30T14:15:37"/>
    <n v="14"/>
    <x v="0"/>
    <n v="35.76"/>
    <x v="1"/>
    <s v="Afternoon"/>
    <s v="Sun"/>
    <s v="Feb"/>
    <n v="7"/>
    <n v="2"/>
  </r>
  <r>
    <x v="345"/>
    <d v="1899-12-30T14:16:41"/>
    <n v="14"/>
    <x v="0"/>
    <n v="35.76"/>
    <x v="0"/>
    <s v="Afternoon"/>
    <s v="Sun"/>
    <s v="Feb"/>
    <n v="7"/>
    <n v="2"/>
  </r>
  <r>
    <x v="345"/>
    <d v="1899-12-30T17:12:27"/>
    <n v="17"/>
    <x v="0"/>
    <n v="35.76"/>
    <x v="1"/>
    <s v="Night"/>
    <s v="Sun"/>
    <s v="Feb"/>
    <n v="7"/>
    <n v="2"/>
  </r>
  <r>
    <x v="345"/>
    <d v="1899-12-30T17:13:33"/>
    <n v="17"/>
    <x v="0"/>
    <n v="30.86"/>
    <x v="3"/>
    <s v="Night"/>
    <s v="Sun"/>
    <s v="Feb"/>
    <n v="7"/>
    <n v="2"/>
  </r>
  <r>
    <x v="345"/>
    <d v="1899-12-30T17:44:33"/>
    <n v="17"/>
    <x v="0"/>
    <n v="30.86"/>
    <x v="3"/>
    <s v="Night"/>
    <s v="Sun"/>
    <s v="Feb"/>
    <n v="7"/>
    <n v="2"/>
  </r>
  <r>
    <x v="346"/>
    <d v="1899-12-30T06:50:04"/>
    <n v="6"/>
    <x v="0"/>
    <n v="35.76"/>
    <x v="7"/>
    <s v="Morning"/>
    <s v="Mon"/>
    <s v="Feb"/>
    <n v="1"/>
    <n v="2"/>
  </r>
  <r>
    <x v="346"/>
    <d v="1899-12-30T08:53:14"/>
    <n v="8"/>
    <x v="0"/>
    <n v="25.96"/>
    <x v="2"/>
    <s v="Morning"/>
    <s v="Mon"/>
    <s v="Feb"/>
    <n v="1"/>
    <n v="2"/>
  </r>
  <r>
    <x v="346"/>
    <d v="1899-12-30T09:00:55"/>
    <n v="9"/>
    <x v="0"/>
    <n v="25.96"/>
    <x v="2"/>
    <s v="Morning"/>
    <s v="Mon"/>
    <s v="Feb"/>
    <n v="1"/>
    <n v="2"/>
  </r>
  <r>
    <x v="346"/>
    <d v="1899-12-30T09:28:07"/>
    <n v="9"/>
    <x v="0"/>
    <n v="30.86"/>
    <x v="3"/>
    <s v="Morning"/>
    <s v="Mon"/>
    <s v="Feb"/>
    <n v="1"/>
    <n v="2"/>
  </r>
  <r>
    <x v="346"/>
    <d v="1899-12-30T09:56:59"/>
    <n v="9"/>
    <x v="0"/>
    <n v="35.76"/>
    <x v="1"/>
    <s v="Morning"/>
    <s v="Mon"/>
    <s v="Feb"/>
    <n v="1"/>
    <n v="2"/>
  </r>
  <r>
    <x v="346"/>
    <d v="1899-12-30T10:20:12"/>
    <n v="10"/>
    <x v="0"/>
    <n v="30.86"/>
    <x v="3"/>
    <s v="Morning"/>
    <s v="Mon"/>
    <s v="Feb"/>
    <n v="1"/>
    <n v="2"/>
  </r>
  <r>
    <x v="346"/>
    <d v="1899-12-30T10:44:48"/>
    <n v="10"/>
    <x v="0"/>
    <n v="25.96"/>
    <x v="2"/>
    <s v="Morning"/>
    <s v="Mon"/>
    <s v="Feb"/>
    <n v="1"/>
    <n v="2"/>
  </r>
  <r>
    <x v="346"/>
    <d v="1899-12-30T11:53:59"/>
    <n v="11"/>
    <x v="0"/>
    <n v="30.86"/>
    <x v="3"/>
    <s v="Morning"/>
    <s v="Mon"/>
    <s v="Feb"/>
    <n v="1"/>
    <n v="2"/>
  </r>
  <r>
    <x v="346"/>
    <d v="1899-12-30T11:55:02"/>
    <n v="11"/>
    <x v="0"/>
    <n v="21.06"/>
    <x v="6"/>
    <s v="Morning"/>
    <s v="Mon"/>
    <s v="Feb"/>
    <n v="1"/>
    <n v="2"/>
  </r>
  <r>
    <x v="346"/>
    <d v="1899-12-30T12:48:58"/>
    <n v="12"/>
    <x v="0"/>
    <n v="35.76"/>
    <x v="7"/>
    <s v="Afternoon"/>
    <s v="Mon"/>
    <s v="Feb"/>
    <n v="1"/>
    <n v="2"/>
  </r>
  <r>
    <x v="346"/>
    <d v="1899-12-30T14:23:02"/>
    <n v="14"/>
    <x v="0"/>
    <n v="35.76"/>
    <x v="0"/>
    <s v="Afternoon"/>
    <s v="Mon"/>
    <s v="Feb"/>
    <n v="1"/>
    <n v="2"/>
  </r>
  <r>
    <x v="346"/>
    <d v="1899-12-30T15:05:42"/>
    <n v="15"/>
    <x v="0"/>
    <n v="30.86"/>
    <x v="3"/>
    <s v="Afternoon"/>
    <s v="Mon"/>
    <s v="Feb"/>
    <n v="1"/>
    <n v="2"/>
  </r>
  <r>
    <x v="346"/>
    <d v="1899-12-30T15:33:20"/>
    <n v="15"/>
    <x v="0"/>
    <n v="35.76"/>
    <x v="0"/>
    <s v="Afternoon"/>
    <s v="Mon"/>
    <s v="Feb"/>
    <n v="1"/>
    <n v="2"/>
  </r>
  <r>
    <x v="346"/>
    <d v="1899-12-30T16:19:06"/>
    <n v="16"/>
    <x v="0"/>
    <n v="21.06"/>
    <x v="6"/>
    <s v="Afternoon"/>
    <s v="Mon"/>
    <s v="Feb"/>
    <n v="1"/>
    <n v="2"/>
  </r>
  <r>
    <x v="346"/>
    <d v="1899-12-30T16:22:42"/>
    <n v="16"/>
    <x v="0"/>
    <n v="25.96"/>
    <x v="2"/>
    <s v="Afternoon"/>
    <s v="Mon"/>
    <s v="Feb"/>
    <n v="1"/>
    <n v="2"/>
  </r>
  <r>
    <x v="346"/>
    <d v="1899-12-30T17:31:14"/>
    <n v="17"/>
    <x v="0"/>
    <n v="30.86"/>
    <x v="3"/>
    <s v="Night"/>
    <s v="Mon"/>
    <s v="Feb"/>
    <n v="1"/>
    <n v="2"/>
  </r>
  <r>
    <x v="346"/>
    <d v="1899-12-30T18:23:53"/>
    <n v="18"/>
    <x v="0"/>
    <n v="25.96"/>
    <x v="2"/>
    <s v="Night"/>
    <s v="Mon"/>
    <s v="Feb"/>
    <n v="1"/>
    <n v="2"/>
  </r>
  <r>
    <x v="346"/>
    <d v="1899-12-30T19:13:52"/>
    <n v="19"/>
    <x v="0"/>
    <n v="25.96"/>
    <x v="2"/>
    <s v="Night"/>
    <s v="Mon"/>
    <s v="Feb"/>
    <n v="1"/>
    <n v="2"/>
  </r>
  <r>
    <x v="346"/>
    <d v="1899-12-30T19:15:01"/>
    <n v="19"/>
    <x v="0"/>
    <n v="25.96"/>
    <x v="2"/>
    <s v="Night"/>
    <s v="Mon"/>
    <s v="Feb"/>
    <n v="1"/>
    <n v="2"/>
  </r>
  <r>
    <x v="346"/>
    <d v="1899-12-30T20:18:17"/>
    <n v="20"/>
    <x v="0"/>
    <n v="35.76"/>
    <x v="0"/>
    <s v="Night"/>
    <s v="Mon"/>
    <s v="Feb"/>
    <n v="1"/>
    <n v="2"/>
  </r>
  <r>
    <x v="347"/>
    <d v="1899-12-30T08:53:09"/>
    <n v="8"/>
    <x v="0"/>
    <n v="25.96"/>
    <x v="2"/>
    <s v="Morning"/>
    <s v="Tue"/>
    <s v="Feb"/>
    <n v="2"/>
    <n v="2"/>
  </r>
  <r>
    <x v="347"/>
    <d v="1899-12-30T08:54:14"/>
    <n v="8"/>
    <x v="0"/>
    <n v="25.96"/>
    <x v="2"/>
    <s v="Morning"/>
    <s v="Tue"/>
    <s v="Feb"/>
    <n v="2"/>
    <n v="2"/>
  </r>
  <r>
    <x v="347"/>
    <d v="1899-12-30T11:07:35"/>
    <n v="11"/>
    <x v="0"/>
    <n v="25.96"/>
    <x v="2"/>
    <s v="Morning"/>
    <s v="Tue"/>
    <s v="Feb"/>
    <n v="2"/>
    <n v="2"/>
  </r>
  <r>
    <x v="347"/>
    <d v="1899-12-30T11:30:06"/>
    <n v="11"/>
    <x v="0"/>
    <n v="25.96"/>
    <x v="2"/>
    <s v="Morning"/>
    <s v="Tue"/>
    <s v="Feb"/>
    <n v="2"/>
    <n v="2"/>
  </r>
  <r>
    <x v="347"/>
    <d v="1899-12-30T11:38:24"/>
    <n v="11"/>
    <x v="0"/>
    <n v="30.86"/>
    <x v="3"/>
    <s v="Morning"/>
    <s v="Tue"/>
    <s v="Feb"/>
    <n v="2"/>
    <n v="2"/>
  </r>
  <r>
    <x v="347"/>
    <d v="1899-12-30T12:15:27"/>
    <n v="12"/>
    <x v="0"/>
    <n v="30.86"/>
    <x v="3"/>
    <s v="Afternoon"/>
    <s v="Tue"/>
    <s v="Feb"/>
    <n v="2"/>
    <n v="2"/>
  </r>
  <r>
    <x v="347"/>
    <d v="1899-12-30T13:04:27"/>
    <n v="13"/>
    <x v="0"/>
    <n v="35.76"/>
    <x v="4"/>
    <s v="Afternoon"/>
    <s v="Tue"/>
    <s v="Feb"/>
    <n v="2"/>
    <n v="2"/>
  </r>
  <r>
    <x v="347"/>
    <d v="1899-12-30T13:25:45"/>
    <n v="13"/>
    <x v="0"/>
    <n v="25.96"/>
    <x v="2"/>
    <s v="Afternoon"/>
    <s v="Tue"/>
    <s v="Feb"/>
    <n v="2"/>
    <n v="2"/>
  </r>
  <r>
    <x v="347"/>
    <d v="1899-12-30T13:27:05"/>
    <n v="13"/>
    <x v="0"/>
    <n v="30.86"/>
    <x v="3"/>
    <s v="Afternoon"/>
    <s v="Tue"/>
    <s v="Feb"/>
    <n v="2"/>
    <n v="2"/>
  </r>
  <r>
    <x v="347"/>
    <d v="1899-12-30T17:05:28"/>
    <n v="17"/>
    <x v="0"/>
    <n v="35.76"/>
    <x v="1"/>
    <s v="Night"/>
    <s v="Tue"/>
    <s v="Feb"/>
    <n v="2"/>
    <n v="2"/>
  </r>
  <r>
    <x v="347"/>
    <d v="1899-12-30T17:08:19"/>
    <n v="17"/>
    <x v="0"/>
    <n v="30.86"/>
    <x v="3"/>
    <s v="Night"/>
    <s v="Tue"/>
    <s v="Feb"/>
    <n v="2"/>
    <n v="2"/>
  </r>
  <r>
    <x v="347"/>
    <d v="1899-12-30T17:09:17"/>
    <n v="17"/>
    <x v="0"/>
    <n v="21.06"/>
    <x v="6"/>
    <s v="Night"/>
    <s v="Tue"/>
    <s v="Feb"/>
    <n v="2"/>
    <n v="2"/>
  </r>
  <r>
    <x v="347"/>
    <d v="1899-12-30T17:10:23"/>
    <n v="17"/>
    <x v="0"/>
    <n v="35.76"/>
    <x v="4"/>
    <s v="Night"/>
    <s v="Tue"/>
    <s v="Feb"/>
    <n v="2"/>
    <n v="2"/>
  </r>
  <r>
    <x v="347"/>
    <d v="1899-12-30T17:11:36"/>
    <n v="17"/>
    <x v="0"/>
    <n v="35.76"/>
    <x v="4"/>
    <s v="Night"/>
    <s v="Tue"/>
    <s v="Feb"/>
    <n v="2"/>
    <n v="2"/>
  </r>
  <r>
    <x v="347"/>
    <d v="1899-12-30T19:36:27"/>
    <n v="19"/>
    <x v="0"/>
    <n v="35.76"/>
    <x v="4"/>
    <s v="Night"/>
    <s v="Tue"/>
    <s v="Feb"/>
    <n v="2"/>
    <n v="2"/>
  </r>
  <r>
    <x v="347"/>
    <d v="1899-12-30T20:06:56"/>
    <n v="20"/>
    <x v="0"/>
    <n v="35.76"/>
    <x v="4"/>
    <s v="Night"/>
    <s v="Tue"/>
    <s v="Feb"/>
    <n v="2"/>
    <n v="2"/>
  </r>
  <r>
    <x v="347"/>
    <d v="1899-12-30T20:58:13"/>
    <n v="20"/>
    <x v="0"/>
    <n v="35.76"/>
    <x v="1"/>
    <s v="Night"/>
    <s v="Tue"/>
    <s v="Feb"/>
    <n v="2"/>
    <n v="2"/>
  </r>
  <r>
    <x v="347"/>
    <d v="1899-12-30T21:02:00"/>
    <n v="21"/>
    <x v="0"/>
    <n v="30.86"/>
    <x v="3"/>
    <s v="Night"/>
    <s v="Tue"/>
    <s v="Feb"/>
    <n v="2"/>
    <n v="2"/>
  </r>
  <r>
    <x v="348"/>
    <d v="1899-12-30T08:08:53"/>
    <n v="8"/>
    <x v="0"/>
    <n v="35.76"/>
    <x v="7"/>
    <s v="Morning"/>
    <s v="Wed"/>
    <s v="Feb"/>
    <n v="3"/>
    <n v="2"/>
  </r>
  <r>
    <x v="348"/>
    <d v="1899-12-30T08:09:54"/>
    <n v="8"/>
    <x v="0"/>
    <n v="25.96"/>
    <x v="2"/>
    <s v="Morning"/>
    <s v="Wed"/>
    <s v="Feb"/>
    <n v="3"/>
    <n v="2"/>
  </r>
  <r>
    <x v="348"/>
    <d v="1899-12-30T08:47:33"/>
    <n v="8"/>
    <x v="0"/>
    <n v="25.96"/>
    <x v="2"/>
    <s v="Morning"/>
    <s v="Wed"/>
    <s v="Feb"/>
    <n v="3"/>
    <n v="2"/>
  </r>
  <r>
    <x v="348"/>
    <d v="1899-12-30T09:24:32"/>
    <n v="9"/>
    <x v="0"/>
    <n v="35.76"/>
    <x v="7"/>
    <s v="Morning"/>
    <s v="Wed"/>
    <s v="Feb"/>
    <n v="3"/>
    <n v="2"/>
  </r>
  <r>
    <x v="348"/>
    <d v="1899-12-30T10:09:51"/>
    <n v="10"/>
    <x v="0"/>
    <n v="25.96"/>
    <x v="2"/>
    <s v="Morning"/>
    <s v="Wed"/>
    <s v="Feb"/>
    <n v="3"/>
    <n v="2"/>
  </r>
  <r>
    <x v="348"/>
    <d v="1899-12-30T10:19:01"/>
    <n v="10"/>
    <x v="0"/>
    <n v="35.76"/>
    <x v="1"/>
    <s v="Morning"/>
    <s v="Wed"/>
    <s v="Feb"/>
    <n v="3"/>
    <n v="2"/>
  </r>
  <r>
    <x v="348"/>
    <d v="1899-12-30T10:40:52"/>
    <n v="10"/>
    <x v="0"/>
    <n v="30.86"/>
    <x v="3"/>
    <s v="Morning"/>
    <s v="Wed"/>
    <s v="Feb"/>
    <n v="3"/>
    <n v="2"/>
  </r>
  <r>
    <x v="348"/>
    <d v="1899-12-30T12:45:06"/>
    <n v="12"/>
    <x v="0"/>
    <n v="25.96"/>
    <x v="2"/>
    <s v="Afternoon"/>
    <s v="Wed"/>
    <s v="Feb"/>
    <n v="3"/>
    <n v="2"/>
  </r>
  <r>
    <x v="348"/>
    <d v="1899-12-30T12:46:04"/>
    <n v="12"/>
    <x v="0"/>
    <n v="35.76"/>
    <x v="4"/>
    <s v="Afternoon"/>
    <s v="Wed"/>
    <s v="Feb"/>
    <n v="3"/>
    <n v="2"/>
  </r>
  <r>
    <x v="348"/>
    <d v="1899-12-30T13:06:54"/>
    <n v="13"/>
    <x v="0"/>
    <n v="25.96"/>
    <x v="2"/>
    <s v="Afternoon"/>
    <s v="Wed"/>
    <s v="Feb"/>
    <n v="3"/>
    <n v="2"/>
  </r>
  <r>
    <x v="348"/>
    <d v="1899-12-30T15:50:43"/>
    <n v="15"/>
    <x v="0"/>
    <n v="35.76"/>
    <x v="7"/>
    <s v="Afternoon"/>
    <s v="Wed"/>
    <s v="Feb"/>
    <n v="3"/>
    <n v="2"/>
  </r>
  <r>
    <x v="348"/>
    <d v="1899-12-30T17:04:00"/>
    <n v="17"/>
    <x v="0"/>
    <n v="25.96"/>
    <x v="2"/>
    <s v="Night"/>
    <s v="Wed"/>
    <s v="Feb"/>
    <n v="3"/>
    <n v="2"/>
  </r>
  <r>
    <x v="348"/>
    <d v="1899-12-30T17:34:49"/>
    <n v="17"/>
    <x v="0"/>
    <n v="35.76"/>
    <x v="7"/>
    <s v="Night"/>
    <s v="Wed"/>
    <s v="Feb"/>
    <n v="3"/>
    <n v="2"/>
  </r>
  <r>
    <x v="348"/>
    <d v="1899-12-30T17:57:52"/>
    <n v="17"/>
    <x v="0"/>
    <n v="30.86"/>
    <x v="3"/>
    <s v="Night"/>
    <s v="Wed"/>
    <s v="Feb"/>
    <n v="3"/>
    <n v="2"/>
  </r>
  <r>
    <x v="348"/>
    <d v="1899-12-30T18:35:39"/>
    <n v="18"/>
    <x v="0"/>
    <n v="35.76"/>
    <x v="7"/>
    <s v="Night"/>
    <s v="Wed"/>
    <s v="Feb"/>
    <n v="3"/>
    <n v="2"/>
  </r>
  <r>
    <x v="348"/>
    <d v="1899-12-30T19:01:33"/>
    <n v="19"/>
    <x v="0"/>
    <n v="35.76"/>
    <x v="0"/>
    <s v="Night"/>
    <s v="Wed"/>
    <s v="Feb"/>
    <n v="3"/>
    <n v="2"/>
  </r>
  <r>
    <x v="348"/>
    <d v="1899-12-30T19:11:50"/>
    <n v="19"/>
    <x v="0"/>
    <n v="35.76"/>
    <x v="4"/>
    <s v="Night"/>
    <s v="Wed"/>
    <s v="Feb"/>
    <n v="3"/>
    <n v="2"/>
  </r>
  <r>
    <x v="348"/>
    <d v="1899-12-30T19:12:43"/>
    <n v="19"/>
    <x v="0"/>
    <n v="35.76"/>
    <x v="1"/>
    <s v="Night"/>
    <s v="Wed"/>
    <s v="Feb"/>
    <n v="3"/>
    <n v="2"/>
  </r>
  <r>
    <x v="348"/>
    <d v="1899-12-30T19:26:23"/>
    <n v="19"/>
    <x v="0"/>
    <n v="35.76"/>
    <x v="0"/>
    <s v="Night"/>
    <s v="Wed"/>
    <s v="Feb"/>
    <n v="3"/>
    <n v="2"/>
  </r>
  <r>
    <x v="348"/>
    <d v="1899-12-30T20:05:28"/>
    <n v="20"/>
    <x v="0"/>
    <n v="35.76"/>
    <x v="4"/>
    <s v="Night"/>
    <s v="Wed"/>
    <s v="Feb"/>
    <n v="3"/>
    <n v="2"/>
  </r>
  <r>
    <x v="349"/>
    <d v="1899-12-30T07:56:25"/>
    <n v="7"/>
    <x v="0"/>
    <n v="35.76"/>
    <x v="7"/>
    <s v="Morning"/>
    <s v="Thu"/>
    <s v="Feb"/>
    <n v="4"/>
    <n v="2"/>
  </r>
  <r>
    <x v="349"/>
    <d v="1899-12-30T09:17:53"/>
    <n v="9"/>
    <x v="0"/>
    <n v="25.96"/>
    <x v="2"/>
    <s v="Morning"/>
    <s v="Thu"/>
    <s v="Feb"/>
    <n v="4"/>
    <n v="2"/>
  </r>
  <r>
    <x v="349"/>
    <d v="1899-12-30T10:16:40"/>
    <n v="10"/>
    <x v="0"/>
    <n v="35.76"/>
    <x v="7"/>
    <s v="Morning"/>
    <s v="Thu"/>
    <s v="Feb"/>
    <n v="4"/>
    <n v="2"/>
  </r>
  <r>
    <x v="349"/>
    <d v="1899-12-30T10:17:39"/>
    <n v="10"/>
    <x v="0"/>
    <n v="25.96"/>
    <x v="2"/>
    <s v="Morning"/>
    <s v="Thu"/>
    <s v="Feb"/>
    <n v="4"/>
    <n v="2"/>
  </r>
  <r>
    <x v="349"/>
    <d v="1899-12-30T10:20:25"/>
    <n v="10"/>
    <x v="0"/>
    <n v="25.96"/>
    <x v="2"/>
    <s v="Morning"/>
    <s v="Thu"/>
    <s v="Feb"/>
    <n v="4"/>
    <n v="2"/>
  </r>
  <r>
    <x v="349"/>
    <d v="1899-12-30T10:24:24"/>
    <n v="10"/>
    <x v="0"/>
    <n v="25.96"/>
    <x v="2"/>
    <s v="Morning"/>
    <s v="Thu"/>
    <s v="Feb"/>
    <n v="4"/>
    <n v="2"/>
  </r>
  <r>
    <x v="349"/>
    <d v="1899-12-30T13:02:20"/>
    <n v="13"/>
    <x v="0"/>
    <n v="30.86"/>
    <x v="3"/>
    <s v="Afternoon"/>
    <s v="Thu"/>
    <s v="Feb"/>
    <n v="4"/>
    <n v="2"/>
  </r>
  <r>
    <x v="349"/>
    <d v="1899-12-30T14:20:33"/>
    <n v="14"/>
    <x v="0"/>
    <n v="35.76"/>
    <x v="0"/>
    <s v="Afternoon"/>
    <s v="Thu"/>
    <s v="Feb"/>
    <n v="4"/>
    <n v="2"/>
  </r>
  <r>
    <x v="349"/>
    <d v="1899-12-30T14:38:00"/>
    <n v="14"/>
    <x v="0"/>
    <n v="25.96"/>
    <x v="2"/>
    <s v="Afternoon"/>
    <s v="Thu"/>
    <s v="Feb"/>
    <n v="4"/>
    <n v="2"/>
  </r>
  <r>
    <x v="349"/>
    <d v="1899-12-30T14:38:49"/>
    <n v="14"/>
    <x v="0"/>
    <n v="25.96"/>
    <x v="2"/>
    <s v="Afternoon"/>
    <s v="Thu"/>
    <s v="Feb"/>
    <n v="4"/>
    <n v="2"/>
  </r>
  <r>
    <x v="349"/>
    <d v="1899-12-30T15:19:46"/>
    <n v="15"/>
    <x v="0"/>
    <n v="21.06"/>
    <x v="6"/>
    <s v="Afternoon"/>
    <s v="Thu"/>
    <s v="Feb"/>
    <n v="4"/>
    <n v="2"/>
  </r>
  <r>
    <x v="349"/>
    <d v="1899-12-30T16:05:50"/>
    <n v="16"/>
    <x v="0"/>
    <n v="35.76"/>
    <x v="7"/>
    <s v="Afternoon"/>
    <s v="Thu"/>
    <s v="Feb"/>
    <n v="4"/>
    <n v="2"/>
  </r>
  <r>
    <x v="349"/>
    <d v="1899-12-30T16:59:07"/>
    <n v="16"/>
    <x v="0"/>
    <n v="35.76"/>
    <x v="7"/>
    <s v="Afternoon"/>
    <s v="Thu"/>
    <s v="Feb"/>
    <n v="4"/>
    <n v="2"/>
  </r>
  <r>
    <x v="349"/>
    <d v="1899-12-30T17:00:37"/>
    <n v="17"/>
    <x v="0"/>
    <n v="35.76"/>
    <x v="1"/>
    <s v="Night"/>
    <s v="Thu"/>
    <s v="Feb"/>
    <n v="4"/>
    <n v="2"/>
  </r>
  <r>
    <x v="349"/>
    <d v="1899-12-30T17:07:28"/>
    <n v="17"/>
    <x v="0"/>
    <n v="25.96"/>
    <x v="2"/>
    <s v="Night"/>
    <s v="Thu"/>
    <s v="Feb"/>
    <n v="4"/>
    <n v="2"/>
  </r>
  <r>
    <x v="349"/>
    <d v="1899-12-30T18:57:35"/>
    <n v="18"/>
    <x v="0"/>
    <n v="25.96"/>
    <x v="2"/>
    <s v="Night"/>
    <s v="Thu"/>
    <s v="Feb"/>
    <n v="4"/>
    <n v="2"/>
  </r>
  <r>
    <x v="349"/>
    <d v="1899-12-30T19:01:51"/>
    <n v="19"/>
    <x v="0"/>
    <n v="35.76"/>
    <x v="1"/>
    <s v="Night"/>
    <s v="Thu"/>
    <s v="Feb"/>
    <n v="4"/>
    <n v="2"/>
  </r>
  <r>
    <x v="349"/>
    <d v="1899-12-30T19:07:26"/>
    <n v="19"/>
    <x v="0"/>
    <n v="35.76"/>
    <x v="4"/>
    <s v="Night"/>
    <s v="Thu"/>
    <s v="Feb"/>
    <n v="4"/>
    <n v="2"/>
  </r>
  <r>
    <x v="349"/>
    <d v="1899-12-30T20:07:04"/>
    <n v="20"/>
    <x v="0"/>
    <n v="35.76"/>
    <x v="0"/>
    <s v="Night"/>
    <s v="Thu"/>
    <s v="Feb"/>
    <n v="4"/>
    <n v="2"/>
  </r>
  <r>
    <x v="350"/>
    <d v="1899-12-30T06:59:08"/>
    <n v="6"/>
    <x v="0"/>
    <n v="25.96"/>
    <x v="2"/>
    <s v="Morning"/>
    <s v="Fri"/>
    <s v="Feb"/>
    <n v="5"/>
    <n v="2"/>
  </r>
  <r>
    <x v="350"/>
    <d v="1899-12-30T09:41:30"/>
    <n v="9"/>
    <x v="0"/>
    <n v="35.76"/>
    <x v="0"/>
    <s v="Morning"/>
    <s v="Fri"/>
    <s v="Feb"/>
    <n v="5"/>
    <n v="2"/>
  </r>
  <r>
    <x v="350"/>
    <d v="1899-12-30T09:49:21"/>
    <n v="9"/>
    <x v="0"/>
    <n v="35.76"/>
    <x v="7"/>
    <s v="Morning"/>
    <s v="Fri"/>
    <s v="Feb"/>
    <n v="5"/>
    <n v="2"/>
  </r>
  <r>
    <x v="350"/>
    <d v="1899-12-30T09:51:13"/>
    <n v="9"/>
    <x v="0"/>
    <n v="21.06"/>
    <x v="6"/>
    <s v="Morning"/>
    <s v="Fri"/>
    <s v="Feb"/>
    <n v="5"/>
    <n v="2"/>
  </r>
  <r>
    <x v="350"/>
    <d v="1899-12-30T10:18:11"/>
    <n v="10"/>
    <x v="0"/>
    <n v="25.96"/>
    <x v="2"/>
    <s v="Morning"/>
    <s v="Fri"/>
    <s v="Feb"/>
    <n v="5"/>
    <n v="2"/>
  </r>
  <r>
    <x v="350"/>
    <d v="1899-12-30T11:10:08"/>
    <n v="11"/>
    <x v="0"/>
    <n v="30.86"/>
    <x v="3"/>
    <s v="Morning"/>
    <s v="Fri"/>
    <s v="Feb"/>
    <n v="5"/>
    <n v="2"/>
  </r>
  <r>
    <x v="350"/>
    <d v="1899-12-30T12:04:49"/>
    <n v="12"/>
    <x v="0"/>
    <n v="25.96"/>
    <x v="2"/>
    <s v="Afternoon"/>
    <s v="Fri"/>
    <s v="Feb"/>
    <n v="5"/>
    <n v="2"/>
  </r>
  <r>
    <x v="350"/>
    <d v="1899-12-30T12:07:43"/>
    <n v="12"/>
    <x v="0"/>
    <n v="25.96"/>
    <x v="2"/>
    <s v="Afternoon"/>
    <s v="Fri"/>
    <s v="Feb"/>
    <n v="5"/>
    <n v="2"/>
  </r>
  <r>
    <x v="350"/>
    <d v="1899-12-30T12:56:18"/>
    <n v="12"/>
    <x v="0"/>
    <n v="25.96"/>
    <x v="2"/>
    <s v="Afternoon"/>
    <s v="Fri"/>
    <s v="Feb"/>
    <n v="5"/>
    <n v="2"/>
  </r>
  <r>
    <x v="350"/>
    <d v="1899-12-30T12:57:03"/>
    <n v="12"/>
    <x v="0"/>
    <n v="25.96"/>
    <x v="2"/>
    <s v="Afternoon"/>
    <s v="Fri"/>
    <s v="Feb"/>
    <n v="5"/>
    <n v="2"/>
  </r>
  <r>
    <x v="350"/>
    <d v="1899-12-30T13:06:43"/>
    <n v="13"/>
    <x v="0"/>
    <n v="25.96"/>
    <x v="2"/>
    <s v="Afternoon"/>
    <s v="Fri"/>
    <s v="Feb"/>
    <n v="5"/>
    <n v="2"/>
  </r>
  <r>
    <x v="350"/>
    <d v="1899-12-30T14:17:55"/>
    <n v="14"/>
    <x v="0"/>
    <n v="25.96"/>
    <x v="2"/>
    <s v="Afternoon"/>
    <s v="Fri"/>
    <s v="Feb"/>
    <n v="5"/>
    <n v="2"/>
  </r>
  <r>
    <x v="350"/>
    <d v="1899-12-30T15:18:31"/>
    <n v="15"/>
    <x v="0"/>
    <n v="35.76"/>
    <x v="7"/>
    <s v="Afternoon"/>
    <s v="Fri"/>
    <s v="Feb"/>
    <n v="5"/>
    <n v="2"/>
  </r>
  <r>
    <x v="350"/>
    <d v="1899-12-30T15:45:54"/>
    <n v="15"/>
    <x v="0"/>
    <n v="25.96"/>
    <x v="2"/>
    <s v="Afternoon"/>
    <s v="Fri"/>
    <s v="Feb"/>
    <n v="5"/>
    <n v="2"/>
  </r>
  <r>
    <x v="350"/>
    <d v="1899-12-30T15:46:48"/>
    <n v="15"/>
    <x v="0"/>
    <n v="25.96"/>
    <x v="2"/>
    <s v="Afternoon"/>
    <s v="Fri"/>
    <s v="Feb"/>
    <n v="5"/>
    <n v="2"/>
  </r>
  <r>
    <x v="350"/>
    <d v="1899-12-30T15:52:48"/>
    <n v="15"/>
    <x v="0"/>
    <n v="25.96"/>
    <x v="2"/>
    <s v="Afternoon"/>
    <s v="Fri"/>
    <s v="Feb"/>
    <n v="5"/>
    <n v="2"/>
  </r>
  <r>
    <x v="350"/>
    <d v="1899-12-30T16:10:06"/>
    <n v="16"/>
    <x v="0"/>
    <n v="35.76"/>
    <x v="4"/>
    <s v="Afternoon"/>
    <s v="Fri"/>
    <s v="Feb"/>
    <n v="5"/>
    <n v="2"/>
  </r>
  <r>
    <x v="350"/>
    <d v="1899-12-30T16:46:59"/>
    <n v="16"/>
    <x v="0"/>
    <n v="35.76"/>
    <x v="0"/>
    <s v="Afternoon"/>
    <s v="Fri"/>
    <s v="Feb"/>
    <n v="5"/>
    <n v="2"/>
  </r>
  <r>
    <x v="350"/>
    <d v="1899-12-30T16:48:59"/>
    <n v="16"/>
    <x v="0"/>
    <n v="35.76"/>
    <x v="1"/>
    <s v="Afternoon"/>
    <s v="Fri"/>
    <s v="Feb"/>
    <n v="5"/>
    <n v="2"/>
  </r>
  <r>
    <x v="350"/>
    <d v="1899-12-30T16:50:13"/>
    <n v="16"/>
    <x v="0"/>
    <n v="35.76"/>
    <x v="0"/>
    <s v="Afternoon"/>
    <s v="Fri"/>
    <s v="Feb"/>
    <n v="5"/>
    <n v="2"/>
  </r>
  <r>
    <x v="350"/>
    <d v="1899-12-30T19:08:19"/>
    <n v="19"/>
    <x v="0"/>
    <n v="35.76"/>
    <x v="4"/>
    <s v="Night"/>
    <s v="Fri"/>
    <s v="Feb"/>
    <n v="5"/>
    <n v="2"/>
  </r>
  <r>
    <x v="350"/>
    <d v="1899-12-30T19:09:10"/>
    <n v="19"/>
    <x v="0"/>
    <n v="35.76"/>
    <x v="4"/>
    <s v="Night"/>
    <s v="Fri"/>
    <s v="Feb"/>
    <n v="5"/>
    <n v="2"/>
  </r>
  <r>
    <x v="350"/>
    <d v="1899-12-30T19:59:24"/>
    <n v="19"/>
    <x v="0"/>
    <n v="35.76"/>
    <x v="7"/>
    <s v="Night"/>
    <s v="Fri"/>
    <s v="Feb"/>
    <n v="5"/>
    <n v="2"/>
  </r>
  <r>
    <x v="351"/>
    <d v="1899-12-30T10:52:19"/>
    <n v="10"/>
    <x v="0"/>
    <n v="35.76"/>
    <x v="1"/>
    <s v="Morning"/>
    <s v="Sat"/>
    <s v="Feb"/>
    <n v="6"/>
    <n v="2"/>
  </r>
  <r>
    <x v="351"/>
    <d v="1899-12-30T11:28:30"/>
    <n v="11"/>
    <x v="0"/>
    <n v="25.96"/>
    <x v="2"/>
    <s v="Morning"/>
    <s v="Sat"/>
    <s v="Feb"/>
    <n v="6"/>
    <n v="2"/>
  </r>
  <r>
    <x v="351"/>
    <d v="1899-12-30T11:41:13"/>
    <n v="11"/>
    <x v="0"/>
    <n v="25.96"/>
    <x v="2"/>
    <s v="Morning"/>
    <s v="Sat"/>
    <s v="Feb"/>
    <n v="6"/>
    <n v="2"/>
  </r>
  <r>
    <x v="351"/>
    <d v="1899-12-30T12:59:42"/>
    <n v="12"/>
    <x v="0"/>
    <n v="21.06"/>
    <x v="6"/>
    <s v="Afternoon"/>
    <s v="Sat"/>
    <s v="Feb"/>
    <n v="6"/>
    <n v="2"/>
  </r>
  <r>
    <x v="351"/>
    <d v="1899-12-30T15:03:03"/>
    <n v="15"/>
    <x v="0"/>
    <n v="30.86"/>
    <x v="3"/>
    <s v="Afternoon"/>
    <s v="Sat"/>
    <s v="Feb"/>
    <n v="6"/>
    <n v="2"/>
  </r>
  <r>
    <x v="352"/>
    <d v="1899-12-30T10:33:12"/>
    <n v="10"/>
    <x v="0"/>
    <n v="30.86"/>
    <x v="3"/>
    <s v="Morning"/>
    <s v="Sun"/>
    <s v="Feb"/>
    <n v="7"/>
    <n v="2"/>
  </r>
  <r>
    <x v="352"/>
    <d v="1899-12-30T12:52:26"/>
    <n v="12"/>
    <x v="0"/>
    <n v="30.86"/>
    <x v="3"/>
    <s v="Afternoon"/>
    <s v="Sun"/>
    <s v="Feb"/>
    <n v="7"/>
    <n v="2"/>
  </r>
  <r>
    <x v="352"/>
    <d v="1899-12-30T12:54:06"/>
    <n v="12"/>
    <x v="0"/>
    <n v="30.86"/>
    <x v="3"/>
    <s v="Afternoon"/>
    <s v="Sun"/>
    <s v="Feb"/>
    <n v="7"/>
    <n v="2"/>
  </r>
  <r>
    <x v="352"/>
    <d v="1899-12-30T13:50:22"/>
    <n v="13"/>
    <x v="0"/>
    <n v="35.76"/>
    <x v="7"/>
    <s v="Afternoon"/>
    <s v="Sun"/>
    <s v="Feb"/>
    <n v="7"/>
    <n v="2"/>
  </r>
  <r>
    <x v="352"/>
    <d v="1899-12-30T14:02:03"/>
    <n v="14"/>
    <x v="0"/>
    <n v="35.76"/>
    <x v="4"/>
    <s v="Afternoon"/>
    <s v="Sun"/>
    <s v="Feb"/>
    <n v="7"/>
    <n v="2"/>
  </r>
  <r>
    <x v="352"/>
    <d v="1899-12-30T17:27:45"/>
    <n v="17"/>
    <x v="0"/>
    <n v="25.96"/>
    <x v="2"/>
    <s v="Night"/>
    <s v="Sun"/>
    <s v="Feb"/>
    <n v="7"/>
    <n v="2"/>
  </r>
  <r>
    <x v="353"/>
    <d v="1899-12-30T09:14:54"/>
    <n v="9"/>
    <x v="0"/>
    <n v="30.86"/>
    <x v="3"/>
    <s v="Morning"/>
    <s v="Mon"/>
    <s v="Feb"/>
    <n v="1"/>
    <n v="2"/>
  </r>
  <r>
    <x v="353"/>
    <d v="1899-12-30T09:45:11"/>
    <n v="9"/>
    <x v="0"/>
    <n v="35.76"/>
    <x v="0"/>
    <s v="Morning"/>
    <s v="Mon"/>
    <s v="Feb"/>
    <n v="1"/>
    <n v="2"/>
  </r>
  <r>
    <x v="353"/>
    <d v="1899-12-30T10:02:49"/>
    <n v="10"/>
    <x v="0"/>
    <n v="25.96"/>
    <x v="2"/>
    <s v="Morning"/>
    <s v="Mon"/>
    <s v="Feb"/>
    <n v="1"/>
    <n v="2"/>
  </r>
  <r>
    <x v="353"/>
    <d v="1899-12-30T10:09:12"/>
    <n v="10"/>
    <x v="0"/>
    <n v="30.86"/>
    <x v="3"/>
    <s v="Morning"/>
    <s v="Mon"/>
    <s v="Feb"/>
    <n v="1"/>
    <n v="2"/>
  </r>
  <r>
    <x v="353"/>
    <d v="1899-12-30T10:10:22"/>
    <n v="10"/>
    <x v="0"/>
    <n v="30.86"/>
    <x v="3"/>
    <s v="Morning"/>
    <s v="Mon"/>
    <s v="Feb"/>
    <n v="1"/>
    <n v="2"/>
  </r>
  <r>
    <x v="353"/>
    <d v="1899-12-30T10:47:48"/>
    <n v="10"/>
    <x v="0"/>
    <n v="35.76"/>
    <x v="4"/>
    <s v="Morning"/>
    <s v="Mon"/>
    <s v="Feb"/>
    <n v="1"/>
    <n v="2"/>
  </r>
  <r>
    <x v="353"/>
    <d v="1899-12-30T12:58:41"/>
    <n v="12"/>
    <x v="0"/>
    <n v="35.76"/>
    <x v="0"/>
    <s v="Afternoon"/>
    <s v="Mon"/>
    <s v="Feb"/>
    <n v="1"/>
    <n v="2"/>
  </r>
  <r>
    <x v="353"/>
    <d v="1899-12-30T13:00:01"/>
    <n v="13"/>
    <x v="0"/>
    <n v="35.76"/>
    <x v="4"/>
    <s v="Afternoon"/>
    <s v="Mon"/>
    <s v="Feb"/>
    <n v="1"/>
    <n v="2"/>
  </r>
  <r>
    <x v="353"/>
    <d v="1899-12-30T15:40:02"/>
    <n v="15"/>
    <x v="0"/>
    <n v="30.86"/>
    <x v="3"/>
    <s v="Afternoon"/>
    <s v="Mon"/>
    <s v="Feb"/>
    <n v="1"/>
    <n v="2"/>
  </r>
  <r>
    <x v="353"/>
    <d v="1899-12-30T16:00:06"/>
    <n v="16"/>
    <x v="0"/>
    <n v="35.76"/>
    <x v="4"/>
    <s v="Afternoon"/>
    <s v="Mon"/>
    <s v="Feb"/>
    <n v="1"/>
    <n v="2"/>
  </r>
  <r>
    <x v="353"/>
    <d v="1899-12-30T16:10:24"/>
    <n v="16"/>
    <x v="0"/>
    <n v="35.76"/>
    <x v="7"/>
    <s v="Afternoon"/>
    <s v="Mon"/>
    <s v="Feb"/>
    <n v="1"/>
    <n v="2"/>
  </r>
  <r>
    <x v="353"/>
    <d v="1899-12-30T16:28:52"/>
    <n v="16"/>
    <x v="0"/>
    <n v="35.76"/>
    <x v="0"/>
    <s v="Afternoon"/>
    <s v="Mon"/>
    <s v="Feb"/>
    <n v="1"/>
    <n v="2"/>
  </r>
  <r>
    <x v="353"/>
    <d v="1899-12-30T16:59:39"/>
    <n v="16"/>
    <x v="0"/>
    <n v="25.96"/>
    <x v="2"/>
    <s v="Afternoon"/>
    <s v="Mon"/>
    <s v="Feb"/>
    <n v="1"/>
    <n v="2"/>
  </r>
  <r>
    <x v="353"/>
    <d v="1899-12-30T17:00:45"/>
    <n v="17"/>
    <x v="0"/>
    <n v="25.96"/>
    <x v="2"/>
    <s v="Night"/>
    <s v="Mon"/>
    <s v="Feb"/>
    <n v="1"/>
    <n v="2"/>
  </r>
  <r>
    <x v="353"/>
    <d v="1899-12-30T17:37:39"/>
    <n v="17"/>
    <x v="0"/>
    <n v="30.86"/>
    <x v="3"/>
    <s v="Night"/>
    <s v="Mon"/>
    <s v="Feb"/>
    <n v="1"/>
    <n v="2"/>
  </r>
  <r>
    <x v="353"/>
    <d v="1899-12-30T18:07:02"/>
    <n v="18"/>
    <x v="0"/>
    <n v="30.86"/>
    <x v="3"/>
    <s v="Night"/>
    <s v="Mon"/>
    <s v="Feb"/>
    <n v="1"/>
    <n v="2"/>
  </r>
  <r>
    <x v="353"/>
    <d v="1899-12-30T18:21:57"/>
    <n v="18"/>
    <x v="0"/>
    <n v="35.76"/>
    <x v="0"/>
    <s v="Night"/>
    <s v="Mon"/>
    <s v="Feb"/>
    <n v="1"/>
    <n v="2"/>
  </r>
  <r>
    <x v="353"/>
    <d v="1899-12-30T19:04:34"/>
    <n v="19"/>
    <x v="0"/>
    <n v="30.86"/>
    <x v="3"/>
    <s v="Night"/>
    <s v="Mon"/>
    <s v="Feb"/>
    <n v="1"/>
    <n v="2"/>
  </r>
  <r>
    <x v="353"/>
    <d v="1899-12-30T19:24:11"/>
    <n v="19"/>
    <x v="0"/>
    <n v="35.76"/>
    <x v="1"/>
    <s v="Night"/>
    <s v="Mon"/>
    <s v="Feb"/>
    <n v="1"/>
    <n v="2"/>
  </r>
  <r>
    <x v="353"/>
    <d v="1899-12-30T19:24:54"/>
    <n v="19"/>
    <x v="0"/>
    <n v="35.76"/>
    <x v="0"/>
    <s v="Night"/>
    <s v="Mon"/>
    <s v="Feb"/>
    <n v="1"/>
    <n v="2"/>
  </r>
  <r>
    <x v="353"/>
    <d v="1899-12-30T19:26:15"/>
    <n v="19"/>
    <x v="0"/>
    <n v="35.76"/>
    <x v="4"/>
    <s v="Night"/>
    <s v="Mon"/>
    <s v="Feb"/>
    <n v="1"/>
    <n v="2"/>
  </r>
  <r>
    <x v="353"/>
    <d v="1899-12-30T20:14:51"/>
    <n v="20"/>
    <x v="0"/>
    <n v="35.76"/>
    <x v="4"/>
    <s v="Night"/>
    <s v="Mon"/>
    <s v="Feb"/>
    <n v="1"/>
    <n v="2"/>
  </r>
  <r>
    <x v="354"/>
    <d v="1899-12-30T08:00:39"/>
    <n v="8"/>
    <x v="0"/>
    <n v="30.86"/>
    <x v="3"/>
    <s v="Morning"/>
    <s v="Tue"/>
    <s v="Feb"/>
    <n v="2"/>
    <n v="2"/>
  </r>
  <r>
    <x v="354"/>
    <d v="1899-12-30T08:49:21"/>
    <n v="8"/>
    <x v="0"/>
    <n v="25.96"/>
    <x v="2"/>
    <s v="Morning"/>
    <s v="Tue"/>
    <s v="Feb"/>
    <n v="2"/>
    <n v="2"/>
  </r>
  <r>
    <x v="354"/>
    <d v="1899-12-30T08:50:14"/>
    <n v="8"/>
    <x v="0"/>
    <n v="30.86"/>
    <x v="3"/>
    <s v="Morning"/>
    <s v="Tue"/>
    <s v="Feb"/>
    <n v="2"/>
    <n v="2"/>
  </r>
  <r>
    <x v="354"/>
    <d v="1899-12-30T10:02:45"/>
    <n v="10"/>
    <x v="0"/>
    <n v="21.06"/>
    <x v="6"/>
    <s v="Morning"/>
    <s v="Tue"/>
    <s v="Feb"/>
    <n v="2"/>
    <n v="2"/>
  </r>
  <r>
    <x v="354"/>
    <d v="1899-12-30T11:03:34"/>
    <n v="11"/>
    <x v="0"/>
    <n v="25.96"/>
    <x v="2"/>
    <s v="Morning"/>
    <s v="Tue"/>
    <s v="Feb"/>
    <n v="2"/>
    <n v="2"/>
  </r>
  <r>
    <x v="354"/>
    <d v="1899-12-30T11:04:27"/>
    <n v="11"/>
    <x v="0"/>
    <n v="25.96"/>
    <x v="2"/>
    <s v="Morning"/>
    <s v="Tue"/>
    <s v="Feb"/>
    <n v="2"/>
    <n v="2"/>
  </r>
  <r>
    <x v="354"/>
    <d v="1899-12-30T12:20:42"/>
    <n v="12"/>
    <x v="0"/>
    <n v="35.76"/>
    <x v="7"/>
    <s v="Afternoon"/>
    <s v="Tue"/>
    <s v="Feb"/>
    <n v="2"/>
    <n v="2"/>
  </r>
  <r>
    <x v="354"/>
    <d v="1899-12-30T14:14:19"/>
    <n v="14"/>
    <x v="0"/>
    <n v="35.76"/>
    <x v="7"/>
    <s v="Afternoon"/>
    <s v="Tue"/>
    <s v="Feb"/>
    <n v="2"/>
    <n v="2"/>
  </r>
  <r>
    <x v="354"/>
    <d v="1899-12-30T16:49:37"/>
    <n v="16"/>
    <x v="0"/>
    <n v="25.96"/>
    <x v="2"/>
    <s v="Afternoon"/>
    <s v="Tue"/>
    <s v="Feb"/>
    <n v="2"/>
    <n v="2"/>
  </r>
  <r>
    <x v="354"/>
    <d v="1899-12-30T16:50:36"/>
    <n v="16"/>
    <x v="0"/>
    <n v="25.96"/>
    <x v="2"/>
    <s v="Afternoon"/>
    <s v="Tue"/>
    <s v="Feb"/>
    <n v="2"/>
    <n v="2"/>
  </r>
  <r>
    <x v="354"/>
    <d v="1899-12-30T18:19:09"/>
    <n v="18"/>
    <x v="0"/>
    <n v="35.76"/>
    <x v="4"/>
    <s v="Night"/>
    <s v="Tue"/>
    <s v="Feb"/>
    <n v="2"/>
    <n v="2"/>
  </r>
  <r>
    <x v="354"/>
    <d v="1899-12-30T19:32:40"/>
    <n v="19"/>
    <x v="0"/>
    <n v="35.76"/>
    <x v="7"/>
    <s v="Night"/>
    <s v="Tue"/>
    <s v="Feb"/>
    <n v="2"/>
    <n v="2"/>
  </r>
  <r>
    <x v="355"/>
    <d v="1899-12-30T08:57:37"/>
    <n v="8"/>
    <x v="0"/>
    <n v="25.96"/>
    <x v="2"/>
    <s v="Morning"/>
    <s v="Wed"/>
    <s v="Feb"/>
    <n v="3"/>
    <n v="2"/>
  </r>
  <r>
    <x v="355"/>
    <d v="1899-12-30T10:11:27"/>
    <n v="10"/>
    <x v="0"/>
    <n v="30.86"/>
    <x v="3"/>
    <s v="Morning"/>
    <s v="Wed"/>
    <s v="Feb"/>
    <n v="3"/>
    <n v="2"/>
  </r>
  <r>
    <x v="355"/>
    <d v="1899-12-30T10:12:26"/>
    <n v="10"/>
    <x v="0"/>
    <n v="30.86"/>
    <x v="3"/>
    <s v="Morning"/>
    <s v="Wed"/>
    <s v="Feb"/>
    <n v="3"/>
    <n v="2"/>
  </r>
  <r>
    <x v="355"/>
    <d v="1899-12-30T10:16:57"/>
    <n v="10"/>
    <x v="0"/>
    <n v="35.76"/>
    <x v="1"/>
    <s v="Morning"/>
    <s v="Wed"/>
    <s v="Feb"/>
    <n v="3"/>
    <n v="2"/>
  </r>
  <r>
    <x v="355"/>
    <d v="1899-12-30T13:13:27"/>
    <n v="13"/>
    <x v="0"/>
    <n v="35.76"/>
    <x v="4"/>
    <s v="Afternoon"/>
    <s v="Wed"/>
    <s v="Feb"/>
    <n v="3"/>
    <n v="2"/>
  </r>
  <r>
    <x v="355"/>
    <d v="1899-12-30T13:31:24"/>
    <n v="13"/>
    <x v="0"/>
    <n v="35.76"/>
    <x v="0"/>
    <s v="Afternoon"/>
    <s v="Wed"/>
    <s v="Feb"/>
    <n v="3"/>
    <n v="2"/>
  </r>
  <r>
    <x v="355"/>
    <d v="1899-12-30T15:01:59"/>
    <n v="15"/>
    <x v="0"/>
    <n v="25.96"/>
    <x v="2"/>
    <s v="Afternoon"/>
    <s v="Wed"/>
    <s v="Feb"/>
    <n v="3"/>
    <n v="2"/>
  </r>
  <r>
    <x v="355"/>
    <d v="1899-12-30T15:14:48"/>
    <n v="15"/>
    <x v="0"/>
    <n v="25.96"/>
    <x v="2"/>
    <s v="Afternoon"/>
    <s v="Wed"/>
    <s v="Feb"/>
    <n v="3"/>
    <n v="2"/>
  </r>
  <r>
    <x v="355"/>
    <d v="1899-12-30T15:17:25"/>
    <n v="15"/>
    <x v="0"/>
    <n v="25.96"/>
    <x v="5"/>
    <s v="Afternoon"/>
    <s v="Wed"/>
    <s v="Feb"/>
    <n v="3"/>
    <n v="2"/>
  </r>
  <r>
    <x v="355"/>
    <d v="1899-12-30T15:20:03"/>
    <n v="15"/>
    <x v="0"/>
    <n v="35.76"/>
    <x v="1"/>
    <s v="Afternoon"/>
    <s v="Wed"/>
    <s v="Feb"/>
    <n v="3"/>
    <n v="2"/>
  </r>
  <r>
    <x v="355"/>
    <d v="1899-12-30T15:20:49"/>
    <n v="15"/>
    <x v="0"/>
    <n v="25.96"/>
    <x v="2"/>
    <s v="Afternoon"/>
    <s v="Wed"/>
    <s v="Feb"/>
    <n v="3"/>
    <n v="2"/>
  </r>
  <r>
    <x v="355"/>
    <d v="1899-12-30T15:28:45"/>
    <n v="15"/>
    <x v="0"/>
    <n v="25.96"/>
    <x v="2"/>
    <s v="Afternoon"/>
    <s v="Wed"/>
    <s v="Feb"/>
    <n v="3"/>
    <n v="2"/>
  </r>
  <r>
    <x v="355"/>
    <d v="1899-12-30T16:20:47"/>
    <n v="16"/>
    <x v="0"/>
    <n v="35.76"/>
    <x v="0"/>
    <s v="Afternoon"/>
    <s v="Wed"/>
    <s v="Feb"/>
    <n v="3"/>
    <n v="2"/>
  </r>
  <r>
    <x v="355"/>
    <d v="1899-12-30T16:55:14"/>
    <n v="16"/>
    <x v="0"/>
    <n v="35.76"/>
    <x v="1"/>
    <s v="Afternoon"/>
    <s v="Wed"/>
    <s v="Feb"/>
    <n v="3"/>
    <n v="2"/>
  </r>
  <r>
    <x v="355"/>
    <d v="1899-12-30T16:56:00"/>
    <n v="16"/>
    <x v="0"/>
    <n v="35.76"/>
    <x v="0"/>
    <s v="Afternoon"/>
    <s v="Wed"/>
    <s v="Feb"/>
    <n v="3"/>
    <n v="2"/>
  </r>
  <r>
    <x v="355"/>
    <d v="1899-12-30T17:22:45"/>
    <n v="17"/>
    <x v="0"/>
    <n v="30.86"/>
    <x v="3"/>
    <s v="Night"/>
    <s v="Wed"/>
    <s v="Feb"/>
    <n v="3"/>
    <n v="2"/>
  </r>
  <r>
    <x v="355"/>
    <d v="1899-12-30T18:11:24"/>
    <n v="18"/>
    <x v="0"/>
    <n v="35.76"/>
    <x v="0"/>
    <s v="Night"/>
    <s v="Wed"/>
    <s v="Feb"/>
    <n v="3"/>
    <n v="2"/>
  </r>
  <r>
    <x v="355"/>
    <d v="1899-12-30T18:13:50"/>
    <n v="18"/>
    <x v="0"/>
    <n v="35.76"/>
    <x v="7"/>
    <s v="Night"/>
    <s v="Wed"/>
    <s v="Feb"/>
    <n v="3"/>
    <n v="2"/>
  </r>
  <r>
    <x v="356"/>
    <d v="1899-12-30T07:19:00"/>
    <n v="7"/>
    <x v="0"/>
    <n v="35.76"/>
    <x v="7"/>
    <s v="Morning"/>
    <s v="Thu"/>
    <s v="Feb"/>
    <n v="4"/>
    <n v="2"/>
  </r>
  <r>
    <x v="356"/>
    <d v="1899-12-30T07:21:01"/>
    <n v="7"/>
    <x v="0"/>
    <n v="35.76"/>
    <x v="7"/>
    <s v="Morning"/>
    <s v="Thu"/>
    <s v="Feb"/>
    <n v="4"/>
    <n v="2"/>
  </r>
  <r>
    <x v="356"/>
    <d v="1899-12-30T10:52:29"/>
    <n v="10"/>
    <x v="0"/>
    <n v="21.06"/>
    <x v="6"/>
    <s v="Morning"/>
    <s v="Thu"/>
    <s v="Feb"/>
    <n v="4"/>
    <n v="2"/>
  </r>
  <r>
    <x v="356"/>
    <d v="1899-12-30T11:08:17"/>
    <n v="11"/>
    <x v="0"/>
    <n v="35.76"/>
    <x v="4"/>
    <s v="Morning"/>
    <s v="Thu"/>
    <s v="Feb"/>
    <n v="4"/>
    <n v="2"/>
  </r>
  <r>
    <x v="356"/>
    <d v="1899-12-30T12:48:16"/>
    <n v="12"/>
    <x v="0"/>
    <n v="35.76"/>
    <x v="4"/>
    <s v="Afternoon"/>
    <s v="Thu"/>
    <s v="Feb"/>
    <n v="4"/>
    <n v="2"/>
  </r>
  <r>
    <x v="356"/>
    <d v="1899-12-30T13:29:48"/>
    <n v="13"/>
    <x v="0"/>
    <n v="30.86"/>
    <x v="3"/>
    <s v="Afternoon"/>
    <s v="Thu"/>
    <s v="Feb"/>
    <n v="4"/>
    <n v="2"/>
  </r>
  <r>
    <x v="356"/>
    <d v="1899-12-30T14:23:16"/>
    <n v="14"/>
    <x v="0"/>
    <n v="25.96"/>
    <x v="2"/>
    <s v="Afternoon"/>
    <s v="Thu"/>
    <s v="Feb"/>
    <n v="4"/>
    <n v="2"/>
  </r>
  <r>
    <x v="356"/>
    <d v="1899-12-30T14:43:19"/>
    <n v="14"/>
    <x v="0"/>
    <n v="35.76"/>
    <x v="0"/>
    <s v="Afternoon"/>
    <s v="Thu"/>
    <s v="Feb"/>
    <n v="4"/>
    <n v="2"/>
  </r>
  <r>
    <x v="356"/>
    <d v="1899-12-30T15:47:51"/>
    <n v="15"/>
    <x v="0"/>
    <n v="25.96"/>
    <x v="2"/>
    <s v="Afternoon"/>
    <s v="Thu"/>
    <s v="Feb"/>
    <n v="4"/>
    <n v="2"/>
  </r>
  <r>
    <x v="356"/>
    <d v="1899-12-30T16:28:28"/>
    <n v="16"/>
    <x v="0"/>
    <n v="25.96"/>
    <x v="2"/>
    <s v="Afternoon"/>
    <s v="Thu"/>
    <s v="Feb"/>
    <n v="4"/>
    <n v="2"/>
  </r>
  <r>
    <x v="356"/>
    <d v="1899-12-30T17:12:56"/>
    <n v="17"/>
    <x v="0"/>
    <n v="25.96"/>
    <x v="2"/>
    <s v="Night"/>
    <s v="Thu"/>
    <s v="Feb"/>
    <n v="4"/>
    <n v="2"/>
  </r>
  <r>
    <x v="356"/>
    <d v="1899-12-30T17:23:10"/>
    <n v="17"/>
    <x v="0"/>
    <n v="25.96"/>
    <x v="2"/>
    <s v="Night"/>
    <s v="Thu"/>
    <s v="Feb"/>
    <n v="4"/>
    <n v="2"/>
  </r>
  <r>
    <x v="356"/>
    <d v="1899-12-30T17:53:13"/>
    <n v="17"/>
    <x v="0"/>
    <n v="35.76"/>
    <x v="0"/>
    <s v="Night"/>
    <s v="Thu"/>
    <s v="Feb"/>
    <n v="4"/>
    <n v="2"/>
  </r>
  <r>
    <x v="356"/>
    <d v="1899-12-30T18:17:29"/>
    <n v="18"/>
    <x v="0"/>
    <n v="35.76"/>
    <x v="0"/>
    <s v="Night"/>
    <s v="Thu"/>
    <s v="Feb"/>
    <n v="4"/>
    <n v="2"/>
  </r>
  <r>
    <x v="356"/>
    <d v="1899-12-30T18:38:41"/>
    <n v="18"/>
    <x v="0"/>
    <n v="35.76"/>
    <x v="7"/>
    <s v="Night"/>
    <s v="Thu"/>
    <s v="Feb"/>
    <n v="4"/>
    <n v="2"/>
  </r>
  <r>
    <x v="356"/>
    <d v="1899-12-30T18:40:02"/>
    <n v="18"/>
    <x v="0"/>
    <n v="35.76"/>
    <x v="4"/>
    <s v="Night"/>
    <s v="Thu"/>
    <s v="Feb"/>
    <n v="4"/>
    <n v="2"/>
  </r>
  <r>
    <x v="356"/>
    <d v="1899-12-30T18:40:52"/>
    <n v="18"/>
    <x v="0"/>
    <n v="35.76"/>
    <x v="4"/>
    <s v="Night"/>
    <s v="Thu"/>
    <s v="Feb"/>
    <n v="4"/>
    <n v="2"/>
  </r>
  <r>
    <x v="356"/>
    <d v="1899-12-30T19:14:16"/>
    <n v="19"/>
    <x v="0"/>
    <n v="35.76"/>
    <x v="0"/>
    <s v="Night"/>
    <s v="Thu"/>
    <s v="Feb"/>
    <n v="4"/>
    <n v="2"/>
  </r>
  <r>
    <x v="356"/>
    <d v="1899-12-30T20:02:07"/>
    <n v="20"/>
    <x v="0"/>
    <n v="35.76"/>
    <x v="7"/>
    <s v="Night"/>
    <s v="Thu"/>
    <s v="Feb"/>
    <n v="4"/>
    <n v="2"/>
  </r>
  <r>
    <x v="357"/>
    <d v="1899-12-30T06:52:46"/>
    <n v="6"/>
    <x v="0"/>
    <n v="30.86"/>
    <x v="3"/>
    <s v="Morning"/>
    <s v="Fri"/>
    <s v="Feb"/>
    <n v="5"/>
    <n v="2"/>
  </r>
  <r>
    <x v="357"/>
    <d v="1899-12-30T06:55:00"/>
    <n v="6"/>
    <x v="0"/>
    <n v="30.86"/>
    <x v="3"/>
    <s v="Morning"/>
    <s v="Fri"/>
    <s v="Feb"/>
    <n v="5"/>
    <n v="2"/>
  </r>
  <r>
    <x v="357"/>
    <d v="1899-12-30T07:18:37"/>
    <n v="7"/>
    <x v="0"/>
    <n v="35.76"/>
    <x v="7"/>
    <s v="Morning"/>
    <s v="Fri"/>
    <s v="Feb"/>
    <n v="5"/>
    <n v="2"/>
  </r>
  <r>
    <x v="357"/>
    <d v="1899-12-30T08:09:58"/>
    <n v="8"/>
    <x v="0"/>
    <n v="21.06"/>
    <x v="6"/>
    <s v="Morning"/>
    <s v="Fri"/>
    <s v="Feb"/>
    <n v="5"/>
    <n v="2"/>
  </r>
  <r>
    <x v="357"/>
    <d v="1899-12-30T09:02:38"/>
    <n v="9"/>
    <x v="0"/>
    <n v="30.86"/>
    <x v="3"/>
    <s v="Morning"/>
    <s v="Fri"/>
    <s v="Feb"/>
    <n v="5"/>
    <n v="2"/>
  </r>
  <r>
    <x v="357"/>
    <d v="1899-12-30T14:44:28"/>
    <n v="14"/>
    <x v="0"/>
    <n v="25.96"/>
    <x v="2"/>
    <s v="Afternoon"/>
    <s v="Fri"/>
    <s v="Feb"/>
    <n v="5"/>
    <n v="2"/>
  </r>
  <r>
    <x v="357"/>
    <d v="1899-12-30T14:45:22"/>
    <n v="14"/>
    <x v="0"/>
    <n v="25.96"/>
    <x v="2"/>
    <s v="Afternoon"/>
    <s v="Fri"/>
    <s v="Feb"/>
    <n v="5"/>
    <n v="2"/>
  </r>
  <r>
    <x v="357"/>
    <d v="1899-12-30T14:47:52"/>
    <n v="14"/>
    <x v="0"/>
    <n v="25.96"/>
    <x v="2"/>
    <s v="Afternoon"/>
    <s v="Fri"/>
    <s v="Feb"/>
    <n v="5"/>
    <n v="2"/>
  </r>
  <r>
    <x v="357"/>
    <d v="1899-12-30T14:52:02"/>
    <n v="14"/>
    <x v="0"/>
    <n v="35.76"/>
    <x v="0"/>
    <s v="Afternoon"/>
    <s v="Fri"/>
    <s v="Feb"/>
    <n v="5"/>
    <n v="2"/>
  </r>
  <r>
    <x v="357"/>
    <d v="1899-12-30T15:19:19"/>
    <n v="15"/>
    <x v="0"/>
    <n v="25.96"/>
    <x v="2"/>
    <s v="Afternoon"/>
    <s v="Fri"/>
    <s v="Feb"/>
    <n v="5"/>
    <n v="2"/>
  </r>
  <r>
    <x v="357"/>
    <d v="1899-12-30T16:22:27"/>
    <n v="16"/>
    <x v="0"/>
    <n v="35.76"/>
    <x v="4"/>
    <s v="Afternoon"/>
    <s v="Fri"/>
    <s v="Feb"/>
    <n v="5"/>
    <n v="2"/>
  </r>
  <r>
    <x v="357"/>
    <d v="1899-12-30T16:30:07"/>
    <n v="16"/>
    <x v="0"/>
    <n v="25.96"/>
    <x v="2"/>
    <s v="Afternoon"/>
    <s v="Fri"/>
    <s v="Feb"/>
    <n v="5"/>
    <n v="2"/>
  </r>
  <r>
    <x v="357"/>
    <d v="1899-12-30T17:21:01"/>
    <n v="17"/>
    <x v="0"/>
    <n v="35.76"/>
    <x v="0"/>
    <s v="Night"/>
    <s v="Fri"/>
    <s v="Feb"/>
    <n v="5"/>
    <n v="2"/>
  </r>
  <r>
    <x v="357"/>
    <d v="1899-12-30T17:31:04"/>
    <n v="17"/>
    <x v="0"/>
    <n v="30.86"/>
    <x v="3"/>
    <s v="Night"/>
    <s v="Fri"/>
    <s v="Feb"/>
    <n v="5"/>
    <n v="2"/>
  </r>
  <r>
    <x v="357"/>
    <d v="1899-12-30T17:32:17"/>
    <n v="17"/>
    <x v="0"/>
    <n v="25.96"/>
    <x v="2"/>
    <s v="Night"/>
    <s v="Fri"/>
    <s v="Feb"/>
    <n v="5"/>
    <n v="2"/>
  </r>
  <r>
    <x v="357"/>
    <d v="1899-12-30T17:33:49"/>
    <n v="17"/>
    <x v="0"/>
    <n v="25.96"/>
    <x v="2"/>
    <s v="Night"/>
    <s v="Fri"/>
    <s v="Feb"/>
    <n v="5"/>
    <n v="2"/>
  </r>
  <r>
    <x v="357"/>
    <d v="1899-12-30T18:53:49"/>
    <n v="18"/>
    <x v="0"/>
    <n v="35.76"/>
    <x v="0"/>
    <s v="Night"/>
    <s v="Fri"/>
    <s v="Feb"/>
    <n v="5"/>
    <n v="2"/>
  </r>
  <r>
    <x v="358"/>
    <d v="1899-12-30T10:31:46"/>
    <n v="10"/>
    <x v="0"/>
    <n v="35.76"/>
    <x v="7"/>
    <s v="Morning"/>
    <s v="Sat"/>
    <s v="Mar"/>
    <n v="6"/>
    <n v="3"/>
  </r>
  <r>
    <x v="358"/>
    <d v="1899-12-30T11:24:05"/>
    <n v="11"/>
    <x v="0"/>
    <n v="25.96"/>
    <x v="2"/>
    <s v="Morning"/>
    <s v="Sat"/>
    <s v="Mar"/>
    <n v="6"/>
    <n v="3"/>
  </r>
  <r>
    <x v="358"/>
    <d v="1899-12-30T11:27:58"/>
    <n v="11"/>
    <x v="0"/>
    <n v="25.96"/>
    <x v="2"/>
    <s v="Morning"/>
    <s v="Sat"/>
    <s v="Mar"/>
    <n v="6"/>
    <n v="3"/>
  </r>
  <r>
    <x v="358"/>
    <d v="1899-12-30T14:43:24"/>
    <n v="14"/>
    <x v="0"/>
    <n v="35.76"/>
    <x v="0"/>
    <s v="Afternoon"/>
    <s v="Sat"/>
    <s v="Mar"/>
    <n v="6"/>
    <n v="3"/>
  </r>
  <r>
    <x v="358"/>
    <d v="1899-12-30T15:02:31"/>
    <n v="15"/>
    <x v="0"/>
    <n v="25.96"/>
    <x v="2"/>
    <s v="Afternoon"/>
    <s v="Sat"/>
    <s v="Mar"/>
    <n v="6"/>
    <n v="3"/>
  </r>
  <r>
    <x v="358"/>
    <d v="1899-12-30T15:08:20"/>
    <n v="15"/>
    <x v="0"/>
    <n v="30.86"/>
    <x v="3"/>
    <s v="Afternoon"/>
    <s v="Sat"/>
    <s v="Mar"/>
    <n v="6"/>
    <n v="3"/>
  </r>
  <r>
    <x v="358"/>
    <d v="1899-12-30T16:42:13"/>
    <n v="16"/>
    <x v="0"/>
    <n v="35.76"/>
    <x v="7"/>
    <s v="Afternoon"/>
    <s v="Sat"/>
    <s v="Mar"/>
    <n v="6"/>
    <n v="3"/>
  </r>
  <r>
    <x v="358"/>
    <d v="1899-12-30T17:08:34"/>
    <n v="17"/>
    <x v="0"/>
    <n v="25.96"/>
    <x v="2"/>
    <s v="Night"/>
    <s v="Sat"/>
    <s v="Mar"/>
    <n v="6"/>
    <n v="3"/>
  </r>
  <r>
    <x v="359"/>
    <d v="1899-12-30T09:58:15"/>
    <n v="9"/>
    <x v="0"/>
    <n v="35.76"/>
    <x v="4"/>
    <s v="Morning"/>
    <s v="Sun"/>
    <s v="Mar"/>
    <n v="7"/>
    <n v="3"/>
  </r>
  <r>
    <x v="359"/>
    <d v="1899-12-30T12:17:36"/>
    <n v="12"/>
    <x v="0"/>
    <n v="35.76"/>
    <x v="0"/>
    <s v="Afternoon"/>
    <s v="Sun"/>
    <s v="Mar"/>
    <n v="7"/>
    <n v="3"/>
  </r>
  <r>
    <x v="359"/>
    <d v="1899-12-30T13:36:20"/>
    <n v="13"/>
    <x v="0"/>
    <n v="30.86"/>
    <x v="3"/>
    <s v="Afternoon"/>
    <s v="Sun"/>
    <s v="Mar"/>
    <n v="7"/>
    <n v="3"/>
  </r>
  <r>
    <x v="359"/>
    <d v="1899-12-30T15:22:17"/>
    <n v="15"/>
    <x v="0"/>
    <n v="30.86"/>
    <x v="3"/>
    <s v="Afternoon"/>
    <s v="Sun"/>
    <s v="Mar"/>
    <n v="7"/>
    <n v="3"/>
  </r>
  <r>
    <x v="359"/>
    <d v="1899-12-30T15:23:16"/>
    <n v="15"/>
    <x v="0"/>
    <n v="25.96"/>
    <x v="2"/>
    <s v="Afternoon"/>
    <s v="Sun"/>
    <s v="Mar"/>
    <n v="7"/>
    <n v="3"/>
  </r>
  <r>
    <x v="359"/>
    <d v="1899-12-30T15:24:45"/>
    <n v="15"/>
    <x v="0"/>
    <n v="25.96"/>
    <x v="2"/>
    <s v="Afternoon"/>
    <s v="Sun"/>
    <s v="Mar"/>
    <n v="7"/>
    <n v="3"/>
  </r>
  <r>
    <x v="360"/>
    <d v="1899-12-30T08:24:02"/>
    <n v="8"/>
    <x v="0"/>
    <n v="35.76"/>
    <x v="7"/>
    <s v="Morning"/>
    <s v="Mon"/>
    <s v="Mar"/>
    <n v="1"/>
    <n v="3"/>
  </r>
  <r>
    <x v="360"/>
    <d v="1899-12-30T09:46:52"/>
    <n v="9"/>
    <x v="0"/>
    <n v="35.76"/>
    <x v="4"/>
    <s v="Morning"/>
    <s v="Mon"/>
    <s v="Mar"/>
    <n v="1"/>
    <n v="3"/>
  </r>
  <r>
    <x v="360"/>
    <d v="1899-12-30T09:48:39"/>
    <n v="9"/>
    <x v="0"/>
    <n v="35.76"/>
    <x v="0"/>
    <s v="Morning"/>
    <s v="Mon"/>
    <s v="Mar"/>
    <n v="1"/>
    <n v="3"/>
  </r>
  <r>
    <x v="360"/>
    <d v="1899-12-30T10:21:25"/>
    <n v="10"/>
    <x v="0"/>
    <n v="35.76"/>
    <x v="1"/>
    <s v="Morning"/>
    <s v="Mon"/>
    <s v="Mar"/>
    <n v="1"/>
    <n v="3"/>
  </r>
  <r>
    <x v="360"/>
    <d v="1899-12-30T10:24:47"/>
    <n v="10"/>
    <x v="0"/>
    <n v="35.76"/>
    <x v="1"/>
    <s v="Morning"/>
    <s v="Mon"/>
    <s v="Mar"/>
    <n v="1"/>
    <n v="3"/>
  </r>
  <r>
    <x v="360"/>
    <d v="1899-12-30T12:58:08"/>
    <n v="12"/>
    <x v="0"/>
    <n v="35.76"/>
    <x v="7"/>
    <s v="Afternoon"/>
    <s v="Mon"/>
    <s v="Mar"/>
    <n v="1"/>
    <n v="3"/>
  </r>
  <r>
    <x v="360"/>
    <d v="1899-12-30T15:11:01"/>
    <n v="15"/>
    <x v="0"/>
    <n v="35.76"/>
    <x v="0"/>
    <s v="Afternoon"/>
    <s v="Mon"/>
    <s v="Mar"/>
    <n v="1"/>
    <n v="3"/>
  </r>
  <r>
    <x v="360"/>
    <d v="1899-12-30T15:47:59"/>
    <n v="15"/>
    <x v="0"/>
    <n v="25.96"/>
    <x v="2"/>
    <s v="Afternoon"/>
    <s v="Mon"/>
    <s v="Mar"/>
    <n v="1"/>
    <n v="3"/>
  </r>
  <r>
    <x v="360"/>
    <d v="1899-12-30T16:14:50"/>
    <n v="16"/>
    <x v="0"/>
    <n v="35.76"/>
    <x v="4"/>
    <s v="Afternoon"/>
    <s v="Mon"/>
    <s v="Mar"/>
    <n v="1"/>
    <n v="3"/>
  </r>
  <r>
    <x v="360"/>
    <d v="1899-12-30T16:16:35"/>
    <n v="16"/>
    <x v="0"/>
    <n v="35.76"/>
    <x v="0"/>
    <s v="Afternoon"/>
    <s v="Mon"/>
    <s v="Mar"/>
    <n v="1"/>
    <n v="3"/>
  </r>
  <r>
    <x v="360"/>
    <d v="1899-12-30T16:18:27"/>
    <n v="16"/>
    <x v="0"/>
    <n v="35.76"/>
    <x v="0"/>
    <s v="Afternoon"/>
    <s v="Mon"/>
    <s v="Mar"/>
    <n v="1"/>
    <n v="3"/>
  </r>
  <r>
    <x v="360"/>
    <d v="1899-12-30T16:40:29"/>
    <n v="16"/>
    <x v="0"/>
    <n v="35.76"/>
    <x v="7"/>
    <s v="Afternoon"/>
    <s v="Mon"/>
    <s v="Mar"/>
    <n v="1"/>
    <n v="3"/>
  </r>
  <r>
    <x v="360"/>
    <d v="1899-12-30T16:42:23"/>
    <n v="16"/>
    <x v="0"/>
    <n v="35.76"/>
    <x v="7"/>
    <s v="Afternoon"/>
    <s v="Mon"/>
    <s v="Mar"/>
    <n v="1"/>
    <n v="3"/>
  </r>
  <r>
    <x v="360"/>
    <d v="1899-12-30T16:52:12"/>
    <n v="16"/>
    <x v="0"/>
    <n v="25.96"/>
    <x v="2"/>
    <s v="Afternoon"/>
    <s v="Mon"/>
    <s v="Mar"/>
    <n v="1"/>
    <n v="3"/>
  </r>
  <r>
    <x v="360"/>
    <d v="1899-12-30T17:28:43"/>
    <n v="17"/>
    <x v="0"/>
    <n v="30.86"/>
    <x v="3"/>
    <s v="Night"/>
    <s v="Mon"/>
    <s v="Mar"/>
    <n v="1"/>
    <n v="3"/>
  </r>
  <r>
    <x v="360"/>
    <d v="1899-12-30T17:31:22"/>
    <n v="17"/>
    <x v="0"/>
    <n v="25.96"/>
    <x v="2"/>
    <s v="Night"/>
    <s v="Mon"/>
    <s v="Mar"/>
    <n v="1"/>
    <n v="3"/>
  </r>
  <r>
    <x v="360"/>
    <d v="1899-12-30T17:32:18"/>
    <n v="17"/>
    <x v="0"/>
    <n v="35.76"/>
    <x v="1"/>
    <s v="Night"/>
    <s v="Mon"/>
    <s v="Mar"/>
    <n v="1"/>
    <n v="3"/>
  </r>
  <r>
    <x v="360"/>
    <d v="1899-12-30T17:32:59"/>
    <n v="17"/>
    <x v="0"/>
    <n v="25.96"/>
    <x v="2"/>
    <s v="Night"/>
    <s v="Mon"/>
    <s v="Mar"/>
    <n v="1"/>
    <n v="3"/>
  </r>
  <r>
    <x v="360"/>
    <d v="1899-12-30T17:57:33"/>
    <n v="17"/>
    <x v="0"/>
    <n v="35.76"/>
    <x v="1"/>
    <s v="Night"/>
    <s v="Mon"/>
    <s v="Mar"/>
    <n v="1"/>
    <n v="3"/>
  </r>
  <r>
    <x v="360"/>
    <d v="1899-12-30T17:58:27"/>
    <n v="17"/>
    <x v="0"/>
    <n v="35.76"/>
    <x v="1"/>
    <s v="Night"/>
    <s v="Mon"/>
    <s v="Mar"/>
    <n v="1"/>
    <n v="3"/>
  </r>
  <r>
    <x v="360"/>
    <d v="1899-12-30T18:03:05"/>
    <n v="18"/>
    <x v="0"/>
    <n v="30.86"/>
    <x v="3"/>
    <s v="Night"/>
    <s v="Mon"/>
    <s v="Mar"/>
    <n v="1"/>
    <n v="3"/>
  </r>
  <r>
    <x v="360"/>
    <d v="1899-12-30T18:46:53"/>
    <n v="18"/>
    <x v="0"/>
    <n v="35.76"/>
    <x v="0"/>
    <s v="Night"/>
    <s v="Mon"/>
    <s v="Mar"/>
    <n v="1"/>
    <n v="3"/>
  </r>
  <r>
    <x v="361"/>
    <d v="1899-12-30T07:19:22"/>
    <n v="7"/>
    <x v="0"/>
    <n v="35.76"/>
    <x v="7"/>
    <s v="Morning"/>
    <s v="Tue"/>
    <s v="Mar"/>
    <n v="2"/>
    <n v="3"/>
  </r>
  <r>
    <x v="361"/>
    <d v="1899-12-30T07:31:55"/>
    <n v="7"/>
    <x v="0"/>
    <n v="25.96"/>
    <x v="2"/>
    <s v="Morning"/>
    <s v="Tue"/>
    <s v="Mar"/>
    <n v="2"/>
    <n v="3"/>
  </r>
  <r>
    <x v="361"/>
    <d v="1899-12-30T08:51:45"/>
    <n v="8"/>
    <x v="0"/>
    <n v="30.86"/>
    <x v="3"/>
    <s v="Morning"/>
    <s v="Tue"/>
    <s v="Mar"/>
    <n v="2"/>
    <n v="3"/>
  </r>
  <r>
    <x v="361"/>
    <d v="1899-12-30T09:09:32"/>
    <n v="9"/>
    <x v="0"/>
    <n v="25.96"/>
    <x v="2"/>
    <s v="Morning"/>
    <s v="Tue"/>
    <s v="Mar"/>
    <n v="2"/>
    <n v="3"/>
  </r>
  <r>
    <x v="361"/>
    <d v="1899-12-30T09:10:22"/>
    <n v="9"/>
    <x v="0"/>
    <n v="25.96"/>
    <x v="2"/>
    <s v="Morning"/>
    <s v="Tue"/>
    <s v="Mar"/>
    <n v="2"/>
    <n v="3"/>
  </r>
  <r>
    <x v="361"/>
    <d v="1899-12-30T09:58:37"/>
    <n v="9"/>
    <x v="0"/>
    <n v="25.96"/>
    <x v="2"/>
    <s v="Morning"/>
    <s v="Tue"/>
    <s v="Mar"/>
    <n v="2"/>
    <n v="3"/>
  </r>
  <r>
    <x v="361"/>
    <d v="1899-12-30T11:04:02"/>
    <n v="11"/>
    <x v="0"/>
    <n v="30.86"/>
    <x v="3"/>
    <s v="Morning"/>
    <s v="Tue"/>
    <s v="Mar"/>
    <n v="2"/>
    <n v="3"/>
  </r>
  <r>
    <x v="361"/>
    <d v="1899-12-30T11:05:07"/>
    <n v="11"/>
    <x v="0"/>
    <n v="25.96"/>
    <x v="2"/>
    <s v="Morning"/>
    <s v="Tue"/>
    <s v="Mar"/>
    <n v="2"/>
    <n v="3"/>
  </r>
  <r>
    <x v="361"/>
    <d v="1899-12-30T11:46:41"/>
    <n v="11"/>
    <x v="0"/>
    <n v="25.96"/>
    <x v="2"/>
    <s v="Morning"/>
    <s v="Tue"/>
    <s v="Mar"/>
    <n v="2"/>
    <n v="3"/>
  </r>
  <r>
    <x v="361"/>
    <d v="1899-12-30T11:47:25"/>
    <n v="11"/>
    <x v="0"/>
    <n v="25.96"/>
    <x v="2"/>
    <s v="Morning"/>
    <s v="Tue"/>
    <s v="Mar"/>
    <n v="2"/>
    <n v="3"/>
  </r>
  <r>
    <x v="361"/>
    <d v="1899-12-30T11:51:35"/>
    <n v="11"/>
    <x v="0"/>
    <n v="25.96"/>
    <x v="2"/>
    <s v="Morning"/>
    <s v="Tue"/>
    <s v="Mar"/>
    <n v="2"/>
    <n v="3"/>
  </r>
  <r>
    <x v="361"/>
    <d v="1899-12-30T12:25:59"/>
    <n v="12"/>
    <x v="0"/>
    <n v="35.76"/>
    <x v="4"/>
    <s v="Afternoon"/>
    <s v="Tue"/>
    <s v="Mar"/>
    <n v="2"/>
    <n v="3"/>
  </r>
  <r>
    <x v="361"/>
    <d v="1899-12-30T16:48:58"/>
    <n v="16"/>
    <x v="0"/>
    <n v="25.96"/>
    <x v="2"/>
    <s v="Afternoon"/>
    <s v="Tue"/>
    <s v="Mar"/>
    <n v="2"/>
    <n v="3"/>
  </r>
  <r>
    <x v="361"/>
    <d v="1899-12-30T18:43:22"/>
    <n v="18"/>
    <x v="0"/>
    <n v="35.76"/>
    <x v="4"/>
    <s v="Night"/>
    <s v="Tue"/>
    <s v="Mar"/>
    <n v="2"/>
    <n v="3"/>
  </r>
  <r>
    <x v="361"/>
    <d v="1899-12-30T19:10:09"/>
    <n v="19"/>
    <x v="0"/>
    <n v="35.76"/>
    <x v="0"/>
    <s v="Night"/>
    <s v="Tue"/>
    <s v="Mar"/>
    <n v="2"/>
    <n v="3"/>
  </r>
  <r>
    <x v="361"/>
    <d v="1899-12-30T20:09:01"/>
    <n v="20"/>
    <x v="0"/>
    <n v="35.76"/>
    <x v="0"/>
    <s v="Night"/>
    <s v="Tue"/>
    <s v="Mar"/>
    <n v="2"/>
    <n v="3"/>
  </r>
  <r>
    <x v="362"/>
    <d v="1899-12-30T08:39:52"/>
    <n v="8"/>
    <x v="0"/>
    <n v="30.86"/>
    <x v="3"/>
    <s v="Morning"/>
    <s v="Wed"/>
    <s v="Mar"/>
    <n v="3"/>
    <n v="3"/>
  </r>
  <r>
    <x v="362"/>
    <d v="1899-12-30T09:38:24"/>
    <n v="9"/>
    <x v="0"/>
    <n v="25.96"/>
    <x v="2"/>
    <s v="Morning"/>
    <s v="Wed"/>
    <s v="Mar"/>
    <n v="3"/>
    <n v="3"/>
  </r>
  <r>
    <x v="362"/>
    <d v="1899-12-30T10:01:14"/>
    <n v="10"/>
    <x v="0"/>
    <n v="25.96"/>
    <x v="2"/>
    <s v="Morning"/>
    <s v="Wed"/>
    <s v="Mar"/>
    <n v="3"/>
    <n v="3"/>
  </r>
  <r>
    <x v="362"/>
    <d v="1899-12-30T10:02:04"/>
    <n v="10"/>
    <x v="0"/>
    <n v="25.96"/>
    <x v="2"/>
    <s v="Morning"/>
    <s v="Wed"/>
    <s v="Mar"/>
    <n v="3"/>
    <n v="3"/>
  </r>
  <r>
    <x v="362"/>
    <d v="1899-12-30T10:10:51"/>
    <n v="10"/>
    <x v="0"/>
    <n v="35.76"/>
    <x v="7"/>
    <s v="Morning"/>
    <s v="Wed"/>
    <s v="Mar"/>
    <n v="3"/>
    <n v="3"/>
  </r>
  <r>
    <x v="362"/>
    <d v="1899-12-30T10:40:35"/>
    <n v="10"/>
    <x v="0"/>
    <n v="30.86"/>
    <x v="3"/>
    <s v="Morning"/>
    <s v="Wed"/>
    <s v="Mar"/>
    <n v="3"/>
    <n v="3"/>
  </r>
  <r>
    <x v="362"/>
    <d v="1899-12-30T11:08:32"/>
    <n v="11"/>
    <x v="0"/>
    <n v="35.76"/>
    <x v="7"/>
    <s v="Morning"/>
    <s v="Wed"/>
    <s v="Mar"/>
    <n v="3"/>
    <n v="3"/>
  </r>
  <r>
    <x v="362"/>
    <d v="1899-12-30T11:10:54"/>
    <n v="11"/>
    <x v="0"/>
    <n v="35.76"/>
    <x v="4"/>
    <s v="Morning"/>
    <s v="Wed"/>
    <s v="Mar"/>
    <n v="3"/>
    <n v="3"/>
  </r>
  <r>
    <x v="362"/>
    <d v="1899-12-30T11:38:51"/>
    <n v="11"/>
    <x v="0"/>
    <n v="25.96"/>
    <x v="2"/>
    <s v="Morning"/>
    <s v="Wed"/>
    <s v="Mar"/>
    <n v="3"/>
    <n v="3"/>
  </r>
  <r>
    <x v="362"/>
    <d v="1899-12-30T11:41:22"/>
    <n v="11"/>
    <x v="0"/>
    <n v="25.96"/>
    <x v="2"/>
    <s v="Morning"/>
    <s v="Wed"/>
    <s v="Mar"/>
    <n v="3"/>
    <n v="3"/>
  </r>
  <r>
    <x v="362"/>
    <d v="1899-12-30T12:12:56"/>
    <n v="12"/>
    <x v="0"/>
    <n v="25.96"/>
    <x v="2"/>
    <s v="Afternoon"/>
    <s v="Wed"/>
    <s v="Mar"/>
    <n v="3"/>
    <n v="3"/>
  </r>
  <r>
    <x v="362"/>
    <d v="1899-12-30T15:07:51"/>
    <n v="15"/>
    <x v="0"/>
    <n v="35.76"/>
    <x v="0"/>
    <s v="Afternoon"/>
    <s v="Wed"/>
    <s v="Mar"/>
    <n v="3"/>
    <n v="3"/>
  </r>
  <r>
    <x v="362"/>
    <d v="1899-12-30T15:21:36"/>
    <n v="15"/>
    <x v="0"/>
    <n v="35.76"/>
    <x v="0"/>
    <s v="Afternoon"/>
    <s v="Wed"/>
    <s v="Mar"/>
    <n v="3"/>
    <n v="3"/>
  </r>
  <r>
    <x v="362"/>
    <d v="1899-12-30T15:25:11"/>
    <n v="15"/>
    <x v="0"/>
    <n v="35.76"/>
    <x v="1"/>
    <s v="Afternoon"/>
    <s v="Wed"/>
    <s v="Mar"/>
    <n v="3"/>
    <n v="3"/>
  </r>
  <r>
    <x v="362"/>
    <d v="1899-12-30T17:09:57"/>
    <n v="17"/>
    <x v="0"/>
    <n v="30.86"/>
    <x v="3"/>
    <s v="Night"/>
    <s v="Wed"/>
    <s v="Mar"/>
    <n v="3"/>
    <n v="3"/>
  </r>
  <r>
    <x v="362"/>
    <d v="1899-12-30T17:16:24"/>
    <n v="17"/>
    <x v="0"/>
    <n v="21.06"/>
    <x v="6"/>
    <s v="Night"/>
    <s v="Wed"/>
    <s v="Mar"/>
    <n v="3"/>
    <n v="3"/>
  </r>
  <r>
    <x v="362"/>
    <d v="1899-12-30T17:31:41"/>
    <n v="17"/>
    <x v="0"/>
    <n v="35.76"/>
    <x v="0"/>
    <s v="Night"/>
    <s v="Wed"/>
    <s v="Mar"/>
    <n v="3"/>
    <n v="3"/>
  </r>
  <r>
    <x v="362"/>
    <d v="1899-12-30T18:13:27"/>
    <n v="18"/>
    <x v="0"/>
    <n v="35.76"/>
    <x v="7"/>
    <s v="Night"/>
    <s v="Wed"/>
    <s v="Mar"/>
    <n v="3"/>
    <n v="3"/>
  </r>
  <r>
    <x v="362"/>
    <d v="1899-12-30T19:02:57"/>
    <n v="19"/>
    <x v="0"/>
    <n v="35.76"/>
    <x v="4"/>
    <s v="Night"/>
    <s v="Wed"/>
    <s v="Mar"/>
    <n v="3"/>
    <n v="3"/>
  </r>
  <r>
    <x v="363"/>
    <d v="1899-12-30T09:33:39"/>
    <n v="9"/>
    <x v="0"/>
    <n v="35.76"/>
    <x v="1"/>
    <s v="Morning"/>
    <s v="Thu"/>
    <s v="Mar"/>
    <n v="4"/>
    <n v="3"/>
  </r>
  <r>
    <x v="363"/>
    <d v="1899-12-30T09:35:53"/>
    <n v="9"/>
    <x v="0"/>
    <n v="21.06"/>
    <x v="6"/>
    <s v="Morning"/>
    <s v="Thu"/>
    <s v="Mar"/>
    <n v="4"/>
    <n v="3"/>
  </r>
  <r>
    <x v="363"/>
    <d v="1899-12-30T10:48:05"/>
    <n v="10"/>
    <x v="0"/>
    <n v="30.86"/>
    <x v="3"/>
    <s v="Morning"/>
    <s v="Thu"/>
    <s v="Mar"/>
    <n v="4"/>
    <n v="3"/>
  </r>
  <r>
    <x v="363"/>
    <d v="1899-12-30T10:56:47"/>
    <n v="10"/>
    <x v="0"/>
    <n v="25.96"/>
    <x v="2"/>
    <s v="Morning"/>
    <s v="Thu"/>
    <s v="Mar"/>
    <n v="4"/>
    <n v="3"/>
  </r>
  <r>
    <x v="363"/>
    <d v="1899-12-30T10:57:35"/>
    <n v="10"/>
    <x v="0"/>
    <n v="25.96"/>
    <x v="2"/>
    <s v="Morning"/>
    <s v="Thu"/>
    <s v="Mar"/>
    <n v="4"/>
    <n v="3"/>
  </r>
  <r>
    <x v="363"/>
    <d v="1899-12-30T11:05:44"/>
    <n v="11"/>
    <x v="0"/>
    <n v="25.96"/>
    <x v="2"/>
    <s v="Morning"/>
    <s v="Thu"/>
    <s v="Mar"/>
    <n v="4"/>
    <n v="3"/>
  </r>
  <r>
    <x v="363"/>
    <d v="1899-12-30T11:17:38"/>
    <n v="11"/>
    <x v="0"/>
    <n v="35.76"/>
    <x v="7"/>
    <s v="Morning"/>
    <s v="Thu"/>
    <s v="Mar"/>
    <n v="4"/>
    <n v="3"/>
  </r>
  <r>
    <x v="363"/>
    <d v="1899-12-30T13:51:33"/>
    <n v="13"/>
    <x v="0"/>
    <n v="35.76"/>
    <x v="0"/>
    <s v="Afternoon"/>
    <s v="Thu"/>
    <s v="Mar"/>
    <n v="4"/>
    <n v="3"/>
  </r>
  <r>
    <x v="363"/>
    <d v="1899-12-30T16:06:47"/>
    <n v="16"/>
    <x v="0"/>
    <n v="30.86"/>
    <x v="3"/>
    <s v="Afternoon"/>
    <s v="Thu"/>
    <s v="Mar"/>
    <n v="4"/>
    <n v="3"/>
  </r>
  <r>
    <x v="363"/>
    <d v="1899-12-30T17:49:11"/>
    <n v="17"/>
    <x v="0"/>
    <n v="35.76"/>
    <x v="4"/>
    <s v="Night"/>
    <s v="Thu"/>
    <s v="Mar"/>
    <n v="4"/>
    <n v="3"/>
  </r>
  <r>
    <x v="363"/>
    <d v="1899-12-30T18:27:12"/>
    <n v="18"/>
    <x v="0"/>
    <n v="35.76"/>
    <x v="7"/>
    <s v="Night"/>
    <s v="Thu"/>
    <s v="Mar"/>
    <n v="4"/>
    <n v="3"/>
  </r>
  <r>
    <x v="363"/>
    <d v="1899-12-30T19:22:11"/>
    <n v="19"/>
    <x v="0"/>
    <n v="30.86"/>
    <x v="3"/>
    <s v="Night"/>
    <s v="Thu"/>
    <s v="Mar"/>
    <n v="4"/>
    <n v="3"/>
  </r>
  <r>
    <x v="364"/>
    <d v="1899-12-30T07:05:42"/>
    <n v="7"/>
    <x v="0"/>
    <n v="35.76"/>
    <x v="7"/>
    <s v="Morning"/>
    <s v="Fri"/>
    <s v="Mar"/>
    <n v="5"/>
    <n v="3"/>
  </r>
  <r>
    <x v="364"/>
    <d v="1899-12-30T08:45:11"/>
    <n v="8"/>
    <x v="0"/>
    <n v="25.96"/>
    <x v="2"/>
    <s v="Morning"/>
    <s v="Fri"/>
    <s v="Mar"/>
    <n v="5"/>
    <n v="3"/>
  </r>
  <r>
    <x v="364"/>
    <d v="1899-12-30T08:46:04"/>
    <n v="8"/>
    <x v="0"/>
    <n v="25.96"/>
    <x v="2"/>
    <s v="Morning"/>
    <s v="Fri"/>
    <s v="Mar"/>
    <n v="5"/>
    <n v="3"/>
  </r>
  <r>
    <x v="364"/>
    <d v="1899-12-30T09:02:41"/>
    <n v="9"/>
    <x v="0"/>
    <n v="25.96"/>
    <x v="2"/>
    <s v="Morning"/>
    <s v="Fri"/>
    <s v="Mar"/>
    <n v="5"/>
    <n v="3"/>
  </r>
  <r>
    <x v="364"/>
    <d v="1899-12-30T10:09:58"/>
    <n v="10"/>
    <x v="0"/>
    <n v="35.76"/>
    <x v="1"/>
    <s v="Morning"/>
    <s v="Fri"/>
    <s v="Mar"/>
    <n v="5"/>
    <n v="3"/>
  </r>
  <r>
    <x v="364"/>
    <d v="1899-12-30T10:26:35"/>
    <n v="10"/>
    <x v="0"/>
    <n v="30.86"/>
    <x v="3"/>
    <s v="Morning"/>
    <s v="Fri"/>
    <s v="Mar"/>
    <n v="5"/>
    <n v="3"/>
  </r>
  <r>
    <x v="364"/>
    <d v="1899-12-30T10:27:33"/>
    <n v="10"/>
    <x v="0"/>
    <n v="30.86"/>
    <x v="3"/>
    <s v="Morning"/>
    <s v="Fri"/>
    <s v="Mar"/>
    <n v="5"/>
    <n v="3"/>
  </r>
  <r>
    <x v="364"/>
    <d v="1899-12-30T10:41:46"/>
    <n v="10"/>
    <x v="0"/>
    <n v="35.76"/>
    <x v="4"/>
    <s v="Morning"/>
    <s v="Fri"/>
    <s v="Mar"/>
    <n v="5"/>
    <n v="3"/>
  </r>
  <r>
    <x v="364"/>
    <d v="1899-12-30T11:50:59"/>
    <n v="11"/>
    <x v="0"/>
    <n v="35.76"/>
    <x v="4"/>
    <s v="Morning"/>
    <s v="Fri"/>
    <s v="Mar"/>
    <n v="5"/>
    <n v="3"/>
  </r>
  <r>
    <x v="364"/>
    <d v="1899-12-30T12:03:46"/>
    <n v="12"/>
    <x v="0"/>
    <n v="30.86"/>
    <x v="3"/>
    <s v="Afternoon"/>
    <s v="Fri"/>
    <s v="Mar"/>
    <n v="5"/>
    <n v="3"/>
  </r>
  <r>
    <x v="364"/>
    <d v="1899-12-30T13:43:48"/>
    <n v="13"/>
    <x v="0"/>
    <n v="35.76"/>
    <x v="1"/>
    <s v="Afternoon"/>
    <s v="Fri"/>
    <s v="Mar"/>
    <n v="5"/>
    <n v="3"/>
  </r>
  <r>
    <x v="364"/>
    <d v="1899-12-30T13:55:32"/>
    <n v="13"/>
    <x v="0"/>
    <n v="25.96"/>
    <x v="2"/>
    <s v="Afternoon"/>
    <s v="Fri"/>
    <s v="Mar"/>
    <n v="5"/>
    <n v="3"/>
  </r>
  <r>
    <x v="364"/>
    <d v="1899-12-30T14:53:30"/>
    <n v="14"/>
    <x v="0"/>
    <n v="35.76"/>
    <x v="7"/>
    <s v="Afternoon"/>
    <s v="Fri"/>
    <s v="Mar"/>
    <n v="5"/>
    <n v="3"/>
  </r>
  <r>
    <x v="364"/>
    <d v="1899-12-30T15:09:04"/>
    <n v="15"/>
    <x v="0"/>
    <n v="35.76"/>
    <x v="0"/>
    <s v="Afternoon"/>
    <s v="Fri"/>
    <s v="Mar"/>
    <n v="5"/>
    <n v="3"/>
  </r>
  <r>
    <x v="364"/>
    <d v="1899-12-30T15:52:53"/>
    <n v="15"/>
    <x v="0"/>
    <n v="35.76"/>
    <x v="0"/>
    <s v="Afternoon"/>
    <s v="Fri"/>
    <s v="Mar"/>
    <n v="5"/>
    <n v="3"/>
  </r>
  <r>
    <x v="364"/>
    <d v="1899-12-30T17:10:29"/>
    <n v="17"/>
    <x v="0"/>
    <n v="35.76"/>
    <x v="0"/>
    <s v="Night"/>
    <s v="Fri"/>
    <s v="Mar"/>
    <n v="5"/>
    <n v="3"/>
  </r>
  <r>
    <x v="364"/>
    <d v="1899-12-30T17:12:24"/>
    <n v="17"/>
    <x v="0"/>
    <n v="35.76"/>
    <x v="1"/>
    <s v="Night"/>
    <s v="Fri"/>
    <s v="Mar"/>
    <n v="5"/>
    <n v="3"/>
  </r>
  <r>
    <x v="365"/>
    <d v="1899-12-30T09:23:45"/>
    <n v="9"/>
    <x v="0"/>
    <n v="30.86"/>
    <x v="3"/>
    <s v="Morning"/>
    <s v="Sat"/>
    <s v="Mar"/>
    <n v="6"/>
    <n v="3"/>
  </r>
  <r>
    <x v="365"/>
    <d v="1899-12-30T09:41:53"/>
    <n v="9"/>
    <x v="0"/>
    <n v="30.86"/>
    <x v="3"/>
    <s v="Morning"/>
    <s v="Sat"/>
    <s v="Mar"/>
    <n v="6"/>
    <n v="3"/>
  </r>
  <r>
    <x v="365"/>
    <d v="1899-12-30T10:54:14"/>
    <n v="10"/>
    <x v="0"/>
    <n v="25.96"/>
    <x v="2"/>
    <s v="Morning"/>
    <s v="Sat"/>
    <s v="Mar"/>
    <n v="6"/>
    <n v="3"/>
  </r>
  <r>
    <x v="365"/>
    <d v="1899-12-30T11:19:46"/>
    <n v="11"/>
    <x v="0"/>
    <n v="25.96"/>
    <x v="2"/>
    <s v="Morning"/>
    <s v="Sat"/>
    <s v="Mar"/>
    <n v="6"/>
    <n v="3"/>
  </r>
  <r>
    <x v="365"/>
    <d v="1899-12-30T11:20:32"/>
    <n v="11"/>
    <x v="0"/>
    <n v="25.96"/>
    <x v="2"/>
    <s v="Morning"/>
    <s v="Sat"/>
    <s v="Mar"/>
    <n v="6"/>
    <n v="3"/>
  </r>
  <r>
    <x v="365"/>
    <d v="1899-12-30T12:41:20"/>
    <n v="12"/>
    <x v="0"/>
    <n v="30.86"/>
    <x v="3"/>
    <s v="Afternoon"/>
    <s v="Sat"/>
    <s v="Mar"/>
    <n v="6"/>
    <n v="3"/>
  </r>
  <r>
    <x v="365"/>
    <d v="1899-12-30T12:45:05"/>
    <n v="12"/>
    <x v="0"/>
    <n v="25.96"/>
    <x v="2"/>
    <s v="Afternoon"/>
    <s v="Sat"/>
    <s v="Mar"/>
    <n v="6"/>
    <n v="3"/>
  </r>
  <r>
    <x v="365"/>
    <d v="1899-12-30T13:40:06"/>
    <n v="13"/>
    <x v="0"/>
    <n v="35.76"/>
    <x v="7"/>
    <s v="Afternoon"/>
    <s v="Sat"/>
    <s v="Mar"/>
    <n v="6"/>
    <n v="3"/>
  </r>
  <r>
    <x v="366"/>
    <d v="1899-12-30T09:42:04"/>
    <n v="9"/>
    <x v="0"/>
    <n v="21.06"/>
    <x v="6"/>
    <s v="Morning"/>
    <s v="Sun"/>
    <s v="Mar"/>
    <n v="7"/>
    <n v="3"/>
  </r>
  <r>
    <x v="366"/>
    <d v="1899-12-30T11:25:53"/>
    <n v="11"/>
    <x v="0"/>
    <n v="30.86"/>
    <x v="3"/>
    <s v="Morning"/>
    <s v="Sun"/>
    <s v="Mar"/>
    <n v="7"/>
    <n v="3"/>
  </r>
  <r>
    <x v="366"/>
    <d v="1899-12-30T13:51:56"/>
    <n v="13"/>
    <x v="0"/>
    <n v="35.76"/>
    <x v="7"/>
    <s v="Afternoon"/>
    <s v="Sun"/>
    <s v="Mar"/>
    <n v="7"/>
    <n v="3"/>
  </r>
  <r>
    <x v="366"/>
    <d v="1899-12-30T14:18:30"/>
    <n v="14"/>
    <x v="0"/>
    <n v="25.96"/>
    <x v="2"/>
    <s v="Afternoon"/>
    <s v="Sun"/>
    <s v="Mar"/>
    <n v="7"/>
    <n v="3"/>
  </r>
  <r>
    <x v="366"/>
    <d v="1899-12-30T15:12:41"/>
    <n v="15"/>
    <x v="0"/>
    <n v="35.76"/>
    <x v="7"/>
    <s v="Afternoon"/>
    <s v="Sun"/>
    <s v="Mar"/>
    <n v="7"/>
    <n v="3"/>
  </r>
  <r>
    <x v="366"/>
    <d v="1899-12-30T15:39:07"/>
    <n v="15"/>
    <x v="0"/>
    <n v="25.96"/>
    <x v="2"/>
    <s v="Afternoon"/>
    <s v="Sun"/>
    <s v="Mar"/>
    <n v="7"/>
    <n v="3"/>
  </r>
  <r>
    <x v="366"/>
    <d v="1899-12-30T15:52:39"/>
    <n v="15"/>
    <x v="0"/>
    <n v="30.86"/>
    <x v="3"/>
    <s v="Afternoon"/>
    <s v="Sun"/>
    <s v="Mar"/>
    <n v="7"/>
    <n v="3"/>
  </r>
  <r>
    <x v="366"/>
    <d v="1899-12-30T15:53:40"/>
    <n v="15"/>
    <x v="0"/>
    <n v="35.76"/>
    <x v="4"/>
    <s v="Afternoon"/>
    <s v="Sun"/>
    <s v="Mar"/>
    <n v="7"/>
    <n v="3"/>
  </r>
  <r>
    <x v="367"/>
    <d v="1899-12-30T08:34:43"/>
    <n v="8"/>
    <x v="0"/>
    <n v="25.96"/>
    <x v="2"/>
    <s v="Morning"/>
    <s v="Mon"/>
    <s v="Mar"/>
    <n v="1"/>
    <n v="3"/>
  </r>
  <r>
    <x v="367"/>
    <d v="1899-12-30T08:35:40"/>
    <n v="8"/>
    <x v="0"/>
    <n v="35.76"/>
    <x v="0"/>
    <s v="Morning"/>
    <s v="Mon"/>
    <s v="Mar"/>
    <n v="1"/>
    <n v="3"/>
  </r>
  <r>
    <x v="367"/>
    <d v="1899-12-30T09:06:28"/>
    <n v="9"/>
    <x v="0"/>
    <n v="30.86"/>
    <x v="3"/>
    <s v="Morning"/>
    <s v="Mon"/>
    <s v="Mar"/>
    <n v="1"/>
    <n v="3"/>
  </r>
  <r>
    <x v="367"/>
    <d v="1899-12-30T09:19:29"/>
    <n v="9"/>
    <x v="0"/>
    <n v="35.76"/>
    <x v="1"/>
    <s v="Morning"/>
    <s v="Mon"/>
    <s v="Mar"/>
    <n v="1"/>
    <n v="3"/>
  </r>
  <r>
    <x v="367"/>
    <d v="1899-12-30T09:50:54"/>
    <n v="9"/>
    <x v="0"/>
    <n v="35.76"/>
    <x v="4"/>
    <s v="Morning"/>
    <s v="Mon"/>
    <s v="Mar"/>
    <n v="1"/>
    <n v="3"/>
  </r>
  <r>
    <x v="367"/>
    <d v="1899-12-30T10:18:57"/>
    <n v="10"/>
    <x v="0"/>
    <n v="35.76"/>
    <x v="1"/>
    <s v="Morning"/>
    <s v="Mon"/>
    <s v="Mar"/>
    <n v="1"/>
    <n v="3"/>
  </r>
  <r>
    <x v="367"/>
    <d v="1899-12-30T12:36:15"/>
    <n v="12"/>
    <x v="0"/>
    <n v="25.96"/>
    <x v="2"/>
    <s v="Afternoon"/>
    <s v="Mon"/>
    <s v="Mar"/>
    <n v="1"/>
    <n v="3"/>
  </r>
  <r>
    <x v="367"/>
    <d v="1899-12-30T15:32:09"/>
    <n v="15"/>
    <x v="0"/>
    <n v="25.96"/>
    <x v="2"/>
    <s v="Afternoon"/>
    <s v="Mon"/>
    <s v="Mar"/>
    <n v="1"/>
    <n v="3"/>
  </r>
  <r>
    <x v="367"/>
    <d v="1899-12-30T15:41:58"/>
    <n v="15"/>
    <x v="0"/>
    <n v="35.76"/>
    <x v="1"/>
    <s v="Afternoon"/>
    <s v="Mon"/>
    <s v="Mar"/>
    <n v="1"/>
    <n v="3"/>
  </r>
  <r>
    <x v="367"/>
    <d v="1899-12-30T16:18:01"/>
    <n v="16"/>
    <x v="0"/>
    <n v="35.76"/>
    <x v="0"/>
    <s v="Afternoon"/>
    <s v="Mon"/>
    <s v="Mar"/>
    <n v="1"/>
    <n v="3"/>
  </r>
  <r>
    <x v="367"/>
    <d v="1899-12-30T16:18:54"/>
    <n v="16"/>
    <x v="0"/>
    <n v="35.76"/>
    <x v="0"/>
    <s v="Afternoon"/>
    <s v="Mon"/>
    <s v="Mar"/>
    <n v="1"/>
    <n v="3"/>
  </r>
  <r>
    <x v="367"/>
    <d v="1899-12-30T16:24:25"/>
    <n v="16"/>
    <x v="0"/>
    <n v="35.76"/>
    <x v="7"/>
    <s v="Afternoon"/>
    <s v="Mon"/>
    <s v="Mar"/>
    <n v="1"/>
    <n v="3"/>
  </r>
  <r>
    <x v="367"/>
    <d v="1899-12-30T16:25:32"/>
    <n v="16"/>
    <x v="0"/>
    <n v="30.86"/>
    <x v="3"/>
    <s v="Afternoon"/>
    <s v="Mon"/>
    <s v="Mar"/>
    <n v="1"/>
    <n v="3"/>
  </r>
  <r>
    <x v="367"/>
    <d v="1899-12-30T18:15:54"/>
    <n v="18"/>
    <x v="0"/>
    <n v="25.96"/>
    <x v="2"/>
    <s v="Night"/>
    <s v="Mon"/>
    <s v="Mar"/>
    <n v="1"/>
    <n v="3"/>
  </r>
  <r>
    <x v="367"/>
    <d v="1899-12-30T18:48:30"/>
    <n v="18"/>
    <x v="0"/>
    <n v="35.76"/>
    <x v="0"/>
    <s v="Night"/>
    <s v="Mon"/>
    <s v="Mar"/>
    <n v="1"/>
    <n v="3"/>
  </r>
  <r>
    <x v="367"/>
    <d v="1899-12-30T18:49:22"/>
    <n v="18"/>
    <x v="0"/>
    <n v="35.76"/>
    <x v="0"/>
    <s v="Night"/>
    <s v="Mon"/>
    <s v="Mar"/>
    <n v="1"/>
    <n v="3"/>
  </r>
  <r>
    <x v="367"/>
    <d v="1899-12-30T19:26:43"/>
    <n v="19"/>
    <x v="0"/>
    <n v="30.86"/>
    <x v="3"/>
    <s v="Night"/>
    <s v="Mon"/>
    <s v="Mar"/>
    <n v="1"/>
    <n v="3"/>
  </r>
  <r>
    <x v="368"/>
    <d v="1899-12-30T08:46:26"/>
    <n v="8"/>
    <x v="0"/>
    <n v="25.96"/>
    <x v="2"/>
    <s v="Morning"/>
    <s v="Tue"/>
    <s v="Mar"/>
    <n v="2"/>
    <n v="3"/>
  </r>
  <r>
    <x v="368"/>
    <d v="1899-12-30T09:12:28"/>
    <n v="9"/>
    <x v="0"/>
    <n v="35.76"/>
    <x v="7"/>
    <s v="Morning"/>
    <s v="Tue"/>
    <s v="Mar"/>
    <n v="2"/>
    <n v="3"/>
  </r>
  <r>
    <x v="368"/>
    <d v="1899-12-30T09:27:04"/>
    <n v="9"/>
    <x v="0"/>
    <n v="35.76"/>
    <x v="0"/>
    <s v="Morning"/>
    <s v="Tue"/>
    <s v="Mar"/>
    <n v="2"/>
    <n v="3"/>
  </r>
  <r>
    <x v="368"/>
    <d v="1899-12-30T10:26:58"/>
    <n v="10"/>
    <x v="0"/>
    <n v="25.96"/>
    <x v="2"/>
    <s v="Morning"/>
    <s v="Tue"/>
    <s v="Mar"/>
    <n v="2"/>
    <n v="3"/>
  </r>
  <r>
    <x v="368"/>
    <d v="1899-12-30T12:33:20"/>
    <n v="12"/>
    <x v="0"/>
    <n v="25.96"/>
    <x v="2"/>
    <s v="Afternoon"/>
    <s v="Tue"/>
    <s v="Mar"/>
    <n v="2"/>
    <n v="3"/>
  </r>
  <r>
    <x v="368"/>
    <d v="1899-12-30T13:16:55"/>
    <n v="13"/>
    <x v="0"/>
    <n v="25.96"/>
    <x v="2"/>
    <s v="Afternoon"/>
    <s v="Tue"/>
    <s v="Mar"/>
    <n v="2"/>
    <n v="3"/>
  </r>
  <r>
    <x v="368"/>
    <d v="1899-12-30T16:29:31"/>
    <n v="16"/>
    <x v="0"/>
    <n v="35.76"/>
    <x v="1"/>
    <s v="Afternoon"/>
    <s v="Tue"/>
    <s v="Mar"/>
    <n v="2"/>
    <n v="3"/>
  </r>
  <r>
    <x v="368"/>
    <d v="1899-12-30T16:30:16"/>
    <n v="16"/>
    <x v="0"/>
    <n v="35.76"/>
    <x v="4"/>
    <s v="Afternoon"/>
    <s v="Tue"/>
    <s v="Mar"/>
    <n v="2"/>
    <n v="3"/>
  </r>
  <r>
    <x v="368"/>
    <d v="1899-12-30T16:49:41"/>
    <n v="16"/>
    <x v="0"/>
    <n v="35.76"/>
    <x v="1"/>
    <s v="Afternoon"/>
    <s v="Tue"/>
    <s v="Mar"/>
    <n v="2"/>
    <n v="3"/>
  </r>
  <r>
    <x v="368"/>
    <d v="1899-12-30T17:46:50"/>
    <n v="17"/>
    <x v="0"/>
    <n v="35.76"/>
    <x v="7"/>
    <s v="Night"/>
    <s v="Tue"/>
    <s v="Mar"/>
    <n v="2"/>
    <n v="3"/>
  </r>
  <r>
    <x v="368"/>
    <d v="1899-12-30T18:56:52"/>
    <n v="18"/>
    <x v="0"/>
    <n v="30.86"/>
    <x v="3"/>
    <s v="Night"/>
    <s v="Tue"/>
    <s v="Mar"/>
    <n v="2"/>
    <n v="3"/>
  </r>
  <r>
    <x v="368"/>
    <d v="1899-12-30T19:07:14"/>
    <n v="19"/>
    <x v="0"/>
    <n v="35.76"/>
    <x v="0"/>
    <s v="Night"/>
    <s v="Tue"/>
    <s v="Mar"/>
    <n v="2"/>
    <n v="3"/>
  </r>
  <r>
    <x v="368"/>
    <d v="1899-12-30T20:08:56"/>
    <n v="20"/>
    <x v="0"/>
    <n v="35.76"/>
    <x v="4"/>
    <s v="Night"/>
    <s v="Tue"/>
    <s v="Mar"/>
    <n v="2"/>
    <n v="3"/>
  </r>
  <r>
    <x v="369"/>
    <d v="1899-12-30T11:11:39"/>
    <n v="11"/>
    <x v="0"/>
    <n v="35.76"/>
    <x v="4"/>
    <s v="Morning"/>
    <s v="Wed"/>
    <s v="Mar"/>
    <n v="3"/>
    <n v="3"/>
  </r>
  <r>
    <x v="369"/>
    <d v="1899-12-30T11:47:34"/>
    <n v="11"/>
    <x v="0"/>
    <n v="30.86"/>
    <x v="3"/>
    <s v="Morning"/>
    <s v="Wed"/>
    <s v="Mar"/>
    <n v="3"/>
    <n v="3"/>
  </r>
  <r>
    <x v="369"/>
    <d v="1899-12-30T11:50:15"/>
    <n v="11"/>
    <x v="0"/>
    <n v="35.76"/>
    <x v="7"/>
    <s v="Morning"/>
    <s v="Wed"/>
    <s v="Mar"/>
    <n v="3"/>
    <n v="3"/>
  </r>
  <r>
    <x v="369"/>
    <d v="1899-12-30T11:55:56"/>
    <n v="11"/>
    <x v="0"/>
    <n v="25.96"/>
    <x v="2"/>
    <s v="Morning"/>
    <s v="Wed"/>
    <s v="Mar"/>
    <n v="3"/>
    <n v="3"/>
  </r>
  <r>
    <x v="369"/>
    <d v="1899-12-30T11:56:49"/>
    <n v="11"/>
    <x v="0"/>
    <n v="25.96"/>
    <x v="2"/>
    <s v="Morning"/>
    <s v="Wed"/>
    <s v="Mar"/>
    <n v="3"/>
    <n v="3"/>
  </r>
  <r>
    <x v="369"/>
    <d v="1899-12-30T12:06:11"/>
    <n v="12"/>
    <x v="0"/>
    <n v="25.96"/>
    <x v="2"/>
    <s v="Afternoon"/>
    <s v="Wed"/>
    <s v="Mar"/>
    <n v="3"/>
    <n v="3"/>
  </r>
  <r>
    <x v="369"/>
    <d v="1899-12-30T12:55:38"/>
    <n v="12"/>
    <x v="0"/>
    <n v="35.76"/>
    <x v="1"/>
    <s v="Afternoon"/>
    <s v="Wed"/>
    <s v="Mar"/>
    <n v="3"/>
    <n v="3"/>
  </r>
  <r>
    <x v="369"/>
    <d v="1899-12-30T13:01:49"/>
    <n v="13"/>
    <x v="0"/>
    <n v="35.76"/>
    <x v="0"/>
    <s v="Afternoon"/>
    <s v="Wed"/>
    <s v="Mar"/>
    <n v="3"/>
    <n v="3"/>
  </r>
  <r>
    <x v="369"/>
    <d v="1899-12-30T13:56:24"/>
    <n v="13"/>
    <x v="0"/>
    <n v="35.76"/>
    <x v="0"/>
    <s v="Afternoon"/>
    <s v="Wed"/>
    <s v="Mar"/>
    <n v="3"/>
    <n v="3"/>
  </r>
  <r>
    <x v="369"/>
    <d v="1899-12-30T16:27:37"/>
    <n v="16"/>
    <x v="0"/>
    <n v="35.76"/>
    <x v="7"/>
    <s v="Afternoon"/>
    <s v="Wed"/>
    <s v="Mar"/>
    <n v="3"/>
    <n v="3"/>
  </r>
  <r>
    <x v="369"/>
    <d v="1899-12-30T16:35:04"/>
    <n v="16"/>
    <x v="0"/>
    <n v="35.76"/>
    <x v="0"/>
    <s v="Afternoon"/>
    <s v="Wed"/>
    <s v="Mar"/>
    <n v="3"/>
    <n v="3"/>
  </r>
  <r>
    <x v="369"/>
    <d v="1899-12-30T16:36:01"/>
    <n v="16"/>
    <x v="0"/>
    <n v="35.76"/>
    <x v="0"/>
    <s v="Afternoon"/>
    <s v="Wed"/>
    <s v="Mar"/>
    <n v="3"/>
    <n v="3"/>
  </r>
  <r>
    <x v="369"/>
    <d v="1899-12-30T18:10:34"/>
    <n v="18"/>
    <x v="0"/>
    <n v="25.96"/>
    <x v="2"/>
    <s v="Night"/>
    <s v="Wed"/>
    <s v="Mar"/>
    <n v="3"/>
    <n v="3"/>
  </r>
  <r>
    <x v="369"/>
    <d v="1899-12-30T18:17:18"/>
    <n v="18"/>
    <x v="0"/>
    <n v="35.76"/>
    <x v="4"/>
    <s v="Night"/>
    <s v="Wed"/>
    <s v="Mar"/>
    <n v="3"/>
    <n v="3"/>
  </r>
  <r>
    <x v="369"/>
    <d v="1899-12-30T18:24:40"/>
    <n v="18"/>
    <x v="0"/>
    <n v="25.96"/>
    <x v="2"/>
    <s v="Night"/>
    <s v="Wed"/>
    <s v="Mar"/>
    <n v="3"/>
    <n v="3"/>
  </r>
  <r>
    <x v="369"/>
    <d v="1899-12-30T18:38:57"/>
    <n v="18"/>
    <x v="0"/>
    <n v="35.76"/>
    <x v="7"/>
    <s v="Night"/>
    <s v="Wed"/>
    <s v="Mar"/>
    <n v="3"/>
    <n v="3"/>
  </r>
  <r>
    <x v="369"/>
    <d v="1899-12-30T18:42:14"/>
    <n v="18"/>
    <x v="0"/>
    <n v="25.96"/>
    <x v="2"/>
    <s v="Night"/>
    <s v="Wed"/>
    <s v="Mar"/>
    <n v="3"/>
    <n v="3"/>
  </r>
  <r>
    <x v="370"/>
    <d v="1899-12-30T07:01:36"/>
    <n v="7"/>
    <x v="0"/>
    <n v="35.76"/>
    <x v="7"/>
    <s v="Morning"/>
    <s v="Thu"/>
    <s v="Mar"/>
    <n v="4"/>
    <n v="3"/>
  </r>
  <r>
    <x v="370"/>
    <d v="1899-12-30T08:23:17"/>
    <n v="8"/>
    <x v="0"/>
    <n v="30.86"/>
    <x v="3"/>
    <s v="Morning"/>
    <s v="Thu"/>
    <s v="Mar"/>
    <n v="4"/>
    <n v="3"/>
  </r>
  <r>
    <x v="370"/>
    <d v="1899-12-30T09:04:47"/>
    <n v="9"/>
    <x v="0"/>
    <n v="30.86"/>
    <x v="3"/>
    <s v="Morning"/>
    <s v="Thu"/>
    <s v="Mar"/>
    <n v="4"/>
    <n v="3"/>
  </r>
  <r>
    <x v="370"/>
    <d v="1899-12-30T09:20:09"/>
    <n v="9"/>
    <x v="0"/>
    <n v="35.76"/>
    <x v="0"/>
    <s v="Morning"/>
    <s v="Thu"/>
    <s v="Mar"/>
    <n v="4"/>
    <n v="3"/>
  </r>
  <r>
    <x v="370"/>
    <d v="1899-12-30T09:22:05"/>
    <n v="9"/>
    <x v="0"/>
    <n v="21.06"/>
    <x v="6"/>
    <s v="Morning"/>
    <s v="Thu"/>
    <s v="Mar"/>
    <n v="4"/>
    <n v="3"/>
  </r>
  <r>
    <x v="370"/>
    <d v="1899-12-30T09:38:20"/>
    <n v="9"/>
    <x v="0"/>
    <n v="25.96"/>
    <x v="2"/>
    <s v="Morning"/>
    <s v="Thu"/>
    <s v="Mar"/>
    <n v="4"/>
    <n v="3"/>
  </r>
  <r>
    <x v="370"/>
    <d v="1899-12-30T09:39:15"/>
    <n v="9"/>
    <x v="0"/>
    <n v="30.86"/>
    <x v="3"/>
    <s v="Morning"/>
    <s v="Thu"/>
    <s v="Mar"/>
    <n v="4"/>
    <n v="3"/>
  </r>
  <r>
    <x v="370"/>
    <d v="1899-12-30T11:18:02"/>
    <n v="11"/>
    <x v="0"/>
    <n v="25.96"/>
    <x v="2"/>
    <s v="Morning"/>
    <s v="Thu"/>
    <s v="Mar"/>
    <n v="4"/>
    <n v="3"/>
  </r>
  <r>
    <x v="370"/>
    <d v="1899-12-30T12:13:37"/>
    <n v="12"/>
    <x v="0"/>
    <n v="35.76"/>
    <x v="0"/>
    <s v="Afternoon"/>
    <s v="Thu"/>
    <s v="Mar"/>
    <n v="4"/>
    <n v="3"/>
  </r>
  <r>
    <x v="370"/>
    <d v="1899-12-30T14:53:50"/>
    <n v="14"/>
    <x v="0"/>
    <n v="30.86"/>
    <x v="3"/>
    <s v="Afternoon"/>
    <s v="Thu"/>
    <s v="Mar"/>
    <n v="4"/>
    <n v="3"/>
  </r>
  <r>
    <x v="370"/>
    <d v="1899-12-30T14:55:32"/>
    <n v="14"/>
    <x v="0"/>
    <n v="25.96"/>
    <x v="2"/>
    <s v="Afternoon"/>
    <s v="Thu"/>
    <s v="Mar"/>
    <n v="4"/>
    <n v="3"/>
  </r>
  <r>
    <x v="370"/>
    <d v="1899-12-30T18:47:44"/>
    <n v="18"/>
    <x v="0"/>
    <n v="35.76"/>
    <x v="7"/>
    <s v="Night"/>
    <s v="Thu"/>
    <s v="Mar"/>
    <n v="4"/>
    <n v="3"/>
  </r>
  <r>
    <x v="371"/>
    <d v="1899-12-30T07:55:06"/>
    <n v="7"/>
    <x v="0"/>
    <n v="25.96"/>
    <x v="2"/>
    <s v="Morning"/>
    <s v="Fri"/>
    <s v="Mar"/>
    <n v="5"/>
    <n v="3"/>
  </r>
  <r>
    <x v="371"/>
    <d v="1899-12-30T08:13:40"/>
    <n v="8"/>
    <x v="0"/>
    <n v="30.86"/>
    <x v="3"/>
    <s v="Morning"/>
    <s v="Fri"/>
    <s v="Mar"/>
    <n v="5"/>
    <n v="3"/>
  </r>
  <r>
    <x v="371"/>
    <d v="1899-12-30T08:59:27"/>
    <n v="8"/>
    <x v="0"/>
    <n v="25.96"/>
    <x v="2"/>
    <s v="Morning"/>
    <s v="Fri"/>
    <s v="Mar"/>
    <n v="5"/>
    <n v="3"/>
  </r>
  <r>
    <x v="371"/>
    <d v="1899-12-30T09:00:30"/>
    <n v="9"/>
    <x v="0"/>
    <n v="35.76"/>
    <x v="0"/>
    <s v="Morning"/>
    <s v="Fri"/>
    <s v="Mar"/>
    <n v="5"/>
    <n v="3"/>
  </r>
  <r>
    <x v="371"/>
    <d v="1899-12-30T09:26:08"/>
    <n v="9"/>
    <x v="0"/>
    <n v="21.06"/>
    <x v="6"/>
    <s v="Morning"/>
    <s v="Fri"/>
    <s v="Mar"/>
    <n v="5"/>
    <n v="3"/>
  </r>
  <r>
    <x v="371"/>
    <d v="1899-12-30T09:28:37"/>
    <n v="9"/>
    <x v="0"/>
    <n v="25.96"/>
    <x v="2"/>
    <s v="Morning"/>
    <s v="Fri"/>
    <s v="Mar"/>
    <n v="5"/>
    <n v="3"/>
  </r>
  <r>
    <x v="371"/>
    <d v="1899-12-30T10:20:51"/>
    <n v="10"/>
    <x v="0"/>
    <n v="25.96"/>
    <x v="2"/>
    <s v="Morning"/>
    <s v="Fri"/>
    <s v="Mar"/>
    <n v="5"/>
    <n v="3"/>
  </r>
  <r>
    <x v="371"/>
    <d v="1899-12-30T10:48:23"/>
    <n v="10"/>
    <x v="0"/>
    <n v="35.76"/>
    <x v="0"/>
    <s v="Morning"/>
    <s v="Fri"/>
    <s v="Mar"/>
    <n v="5"/>
    <n v="3"/>
  </r>
  <r>
    <x v="371"/>
    <d v="1899-12-30T10:49:28"/>
    <n v="10"/>
    <x v="0"/>
    <n v="35.76"/>
    <x v="7"/>
    <s v="Morning"/>
    <s v="Fri"/>
    <s v="Mar"/>
    <n v="5"/>
    <n v="3"/>
  </r>
  <r>
    <x v="371"/>
    <d v="1899-12-30T14:35:17"/>
    <n v="14"/>
    <x v="0"/>
    <n v="25.96"/>
    <x v="2"/>
    <s v="Afternoon"/>
    <s v="Fri"/>
    <s v="Mar"/>
    <n v="5"/>
    <n v="3"/>
  </r>
  <r>
    <x v="371"/>
    <d v="1899-12-30T14:36:22"/>
    <n v="14"/>
    <x v="0"/>
    <n v="35.76"/>
    <x v="0"/>
    <s v="Afternoon"/>
    <s v="Fri"/>
    <s v="Mar"/>
    <n v="5"/>
    <n v="3"/>
  </r>
  <r>
    <x v="371"/>
    <d v="1899-12-30T15:54:21"/>
    <n v="15"/>
    <x v="0"/>
    <n v="35.76"/>
    <x v="0"/>
    <s v="Afternoon"/>
    <s v="Fri"/>
    <s v="Mar"/>
    <n v="5"/>
    <n v="3"/>
  </r>
  <r>
    <x v="371"/>
    <d v="1899-12-30T15:55:41"/>
    <n v="15"/>
    <x v="0"/>
    <n v="35.76"/>
    <x v="0"/>
    <s v="Afternoon"/>
    <s v="Fri"/>
    <s v="Mar"/>
    <n v="5"/>
    <n v="3"/>
  </r>
  <r>
    <x v="371"/>
    <d v="1899-12-30T16:27:04"/>
    <n v="16"/>
    <x v="0"/>
    <n v="25.96"/>
    <x v="2"/>
    <s v="Afternoon"/>
    <s v="Fri"/>
    <s v="Mar"/>
    <n v="5"/>
    <n v="3"/>
  </r>
  <r>
    <x v="371"/>
    <d v="1899-12-30T16:31:00"/>
    <n v="16"/>
    <x v="0"/>
    <n v="35.76"/>
    <x v="4"/>
    <s v="Afternoon"/>
    <s v="Fri"/>
    <s v="Mar"/>
    <n v="5"/>
    <n v="3"/>
  </r>
  <r>
    <x v="371"/>
    <d v="1899-12-30T16:31:55"/>
    <n v="16"/>
    <x v="0"/>
    <n v="35.76"/>
    <x v="4"/>
    <s v="Afternoon"/>
    <s v="Fri"/>
    <s v="Mar"/>
    <n v="5"/>
    <n v="3"/>
  </r>
  <r>
    <x v="371"/>
    <d v="1899-12-30T16:32:40"/>
    <n v="16"/>
    <x v="0"/>
    <n v="35.76"/>
    <x v="4"/>
    <s v="Afternoon"/>
    <s v="Fri"/>
    <s v="Mar"/>
    <n v="5"/>
    <n v="3"/>
  </r>
  <r>
    <x v="371"/>
    <d v="1899-12-30T17:05:24"/>
    <n v="17"/>
    <x v="0"/>
    <n v="25.96"/>
    <x v="2"/>
    <s v="Night"/>
    <s v="Fri"/>
    <s v="Mar"/>
    <n v="5"/>
    <n v="3"/>
  </r>
  <r>
    <x v="371"/>
    <d v="1899-12-30T17:22:15"/>
    <n v="17"/>
    <x v="0"/>
    <n v="25.96"/>
    <x v="2"/>
    <s v="Night"/>
    <s v="Fri"/>
    <s v="Mar"/>
    <n v="5"/>
    <n v="3"/>
  </r>
  <r>
    <x v="371"/>
    <d v="1899-12-30T17:27:15"/>
    <n v="17"/>
    <x v="0"/>
    <n v="35.76"/>
    <x v="0"/>
    <s v="Night"/>
    <s v="Fri"/>
    <s v="Mar"/>
    <n v="5"/>
    <n v="3"/>
  </r>
  <r>
    <x v="371"/>
    <d v="1899-12-30T17:28:38"/>
    <n v="17"/>
    <x v="0"/>
    <n v="35.76"/>
    <x v="0"/>
    <s v="Night"/>
    <s v="Fri"/>
    <s v="Mar"/>
    <n v="5"/>
    <n v="3"/>
  </r>
  <r>
    <x v="371"/>
    <d v="1899-12-30T20:20:22"/>
    <n v="20"/>
    <x v="0"/>
    <n v="25.96"/>
    <x v="2"/>
    <s v="Night"/>
    <s v="Fri"/>
    <s v="Mar"/>
    <n v="5"/>
    <n v="3"/>
  </r>
  <r>
    <x v="371"/>
    <d v="1899-12-30T21:40:44"/>
    <n v="21"/>
    <x v="0"/>
    <n v="25.96"/>
    <x v="2"/>
    <s v="Night"/>
    <s v="Fri"/>
    <s v="Mar"/>
    <n v="5"/>
    <n v="3"/>
  </r>
  <r>
    <x v="372"/>
    <d v="1899-12-30T09:53:22"/>
    <n v="9"/>
    <x v="0"/>
    <n v="30.86"/>
    <x v="3"/>
    <s v="Morning"/>
    <s v="Sat"/>
    <s v="Mar"/>
    <n v="6"/>
    <n v="3"/>
  </r>
  <r>
    <x v="372"/>
    <d v="1899-12-30T10:03:23"/>
    <n v="10"/>
    <x v="0"/>
    <n v="35.76"/>
    <x v="7"/>
    <s v="Morning"/>
    <s v="Sat"/>
    <s v="Mar"/>
    <n v="6"/>
    <n v="3"/>
  </r>
  <r>
    <x v="372"/>
    <d v="1899-12-30T13:55:42"/>
    <n v="13"/>
    <x v="0"/>
    <n v="25.96"/>
    <x v="2"/>
    <s v="Afternoon"/>
    <s v="Sat"/>
    <s v="Mar"/>
    <n v="6"/>
    <n v="3"/>
  </r>
  <r>
    <x v="372"/>
    <d v="1899-12-30T17:10:23"/>
    <n v="17"/>
    <x v="0"/>
    <n v="35.76"/>
    <x v="7"/>
    <s v="Night"/>
    <s v="Sat"/>
    <s v="Mar"/>
    <n v="6"/>
    <n v="3"/>
  </r>
  <r>
    <x v="372"/>
    <d v="1899-12-30T17:12:08"/>
    <n v="17"/>
    <x v="0"/>
    <n v="30.86"/>
    <x v="3"/>
    <s v="Night"/>
    <s v="Sat"/>
    <s v="Mar"/>
    <n v="6"/>
    <n v="3"/>
  </r>
  <r>
    <x v="372"/>
    <d v="1899-12-30T19:30:37"/>
    <n v="19"/>
    <x v="0"/>
    <n v="30.86"/>
    <x v="3"/>
    <s v="Night"/>
    <s v="Sat"/>
    <s v="Mar"/>
    <n v="6"/>
    <n v="3"/>
  </r>
  <r>
    <x v="372"/>
    <d v="1899-12-30T19:51:27"/>
    <n v="19"/>
    <x v="0"/>
    <n v="35.76"/>
    <x v="7"/>
    <s v="Night"/>
    <s v="Sat"/>
    <s v="Mar"/>
    <n v="6"/>
    <n v="3"/>
  </r>
  <r>
    <x v="373"/>
    <d v="1899-12-30T09:32:17"/>
    <n v="9"/>
    <x v="0"/>
    <n v="35.76"/>
    <x v="7"/>
    <s v="Morning"/>
    <s v="Sun"/>
    <s v="Mar"/>
    <n v="7"/>
    <n v="3"/>
  </r>
  <r>
    <x v="373"/>
    <d v="1899-12-30T09:36:23"/>
    <n v="9"/>
    <x v="0"/>
    <n v="30.86"/>
    <x v="3"/>
    <s v="Morning"/>
    <s v="Sun"/>
    <s v="Mar"/>
    <n v="7"/>
    <n v="3"/>
  </r>
  <r>
    <x v="373"/>
    <d v="1899-12-30T10:50:09"/>
    <n v="10"/>
    <x v="0"/>
    <n v="35.76"/>
    <x v="0"/>
    <s v="Morning"/>
    <s v="Sun"/>
    <s v="Mar"/>
    <n v="7"/>
    <n v="3"/>
  </r>
  <r>
    <x v="373"/>
    <d v="1899-12-30T12:00:47"/>
    <n v="12"/>
    <x v="0"/>
    <n v="35.76"/>
    <x v="1"/>
    <s v="Afternoon"/>
    <s v="Sun"/>
    <s v="Mar"/>
    <n v="7"/>
    <n v="3"/>
  </r>
  <r>
    <x v="373"/>
    <d v="1899-12-30T14:22:43"/>
    <n v="14"/>
    <x v="0"/>
    <n v="25.96"/>
    <x v="2"/>
    <s v="Afternoon"/>
    <s v="Sun"/>
    <s v="Mar"/>
    <n v="7"/>
    <n v="3"/>
  </r>
  <r>
    <x v="374"/>
    <d v="1899-12-30T06:54:41"/>
    <n v="6"/>
    <x v="0"/>
    <n v="25.96"/>
    <x v="2"/>
    <s v="Morning"/>
    <s v="Mon"/>
    <s v="Mar"/>
    <n v="1"/>
    <n v="3"/>
  </r>
  <r>
    <x v="374"/>
    <d v="1899-12-30T08:09:50"/>
    <n v="8"/>
    <x v="0"/>
    <n v="25.96"/>
    <x v="2"/>
    <s v="Morning"/>
    <s v="Mon"/>
    <s v="Mar"/>
    <n v="1"/>
    <n v="3"/>
  </r>
  <r>
    <x v="374"/>
    <d v="1899-12-30T08:18:03"/>
    <n v="8"/>
    <x v="0"/>
    <n v="25.96"/>
    <x v="2"/>
    <s v="Morning"/>
    <s v="Mon"/>
    <s v="Mar"/>
    <n v="1"/>
    <n v="3"/>
  </r>
  <r>
    <x v="374"/>
    <d v="1899-12-30T09:02:59"/>
    <n v="9"/>
    <x v="0"/>
    <n v="30.86"/>
    <x v="3"/>
    <s v="Morning"/>
    <s v="Mon"/>
    <s v="Mar"/>
    <n v="1"/>
    <n v="3"/>
  </r>
  <r>
    <x v="374"/>
    <d v="1899-12-30T10:32:40"/>
    <n v="10"/>
    <x v="0"/>
    <n v="25.96"/>
    <x v="2"/>
    <s v="Morning"/>
    <s v="Mon"/>
    <s v="Mar"/>
    <n v="1"/>
    <n v="3"/>
  </r>
  <r>
    <x v="374"/>
    <d v="1899-12-30T13:59:01"/>
    <n v="13"/>
    <x v="0"/>
    <n v="25.96"/>
    <x v="2"/>
    <s v="Afternoon"/>
    <s v="Mon"/>
    <s v="Mar"/>
    <n v="1"/>
    <n v="3"/>
  </r>
  <r>
    <x v="374"/>
    <d v="1899-12-30T14:21:25"/>
    <n v="14"/>
    <x v="0"/>
    <n v="35.76"/>
    <x v="4"/>
    <s v="Afternoon"/>
    <s v="Mon"/>
    <s v="Mar"/>
    <n v="1"/>
    <n v="3"/>
  </r>
  <r>
    <x v="374"/>
    <d v="1899-12-30T14:22:20"/>
    <n v="14"/>
    <x v="0"/>
    <n v="35.76"/>
    <x v="4"/>
    <s v="Afternoon"/>
    <s v="Mon"/>
    <s v="Mar"/>
    <n v="1"/>
    <n v="3"/>
  </r>
  <r>
    <x v="374"/>
    <d v="1899-12-30T14:48:04"/>
    <n v="14"/>
    <x v="0"/>
    <n v="35.76"/>
    <x v="0"/>
    <s v="Afternoon"/>
    <s v="Mon"/>
    <s v="Mar"/>
    <n v="1"/>
    <n v="3"/>
  </r>
  <r>
    <x v="374"/>
    <d v="1899-12-30T15:11:17"/>
    <n v="15"/>
    <x v="0"/>
    <n v="35.76"/>
    <x v="7"/>
    <s v="Afternoon"/>
    <s v="Mon"/>
    <s v="Mar"/>
    <n v="1"/>
    <n v="3"/>
  </r>
  <r>
    <x v="374"/>
    <d v="1899-12-30T15:47:16"/>
    <n v="15"/>
    <x v="0"/>
    <n v="35.76"/>
    <x v="0"/>
    <s v="Afternoon"/>
    <s v="Mon"/>
    <s v="Mar"/>
    <n v="1"/>
    <n v="3"/>
  </r>
  <r>
    <x v="374"/>
    <d v="1899-12-30T15:48:58"/>
    <n v="15"/>
    <x v="0"/>
    <n v="35.76"/>
    <x v="0"/>
    <s v="Afternoon"/>
    <s v="Mon"/>
    <s v="Mar"/>
    <n v="1"/>
    <n v="3"/>
  </r>
  <r>
    <x v="374"/>
    <d v="1899-12-30T16:46:45"/>
    <n v="16"/>
    <x v="0"/>
    <n v="25.96"/>
    <x v="2"/>
    <s v="Afternoon"/>
    <s v="Mon"/>
    <s v="Mar"/>
    <n v="1"/>
    <n v="3"/>
  </r>
  <r>
    <x v="375"/>
    <d v="1899-12-30T08:23:11"/>
    <n v="8"/>
    <x v="0"/>
    <n v="30.86"/>
    <x v="3"/>
    <s v="Morning"/>
    <s v="Tue"/>
    <s v="Mar"/>
    <n v="2"/>
    <n v="3"/>
  </r>
  <r>
    <x v="375"/>
    <d v="1899-12-30T08:33:50"/>
    <n v="8"/>
    <x v="0"/>
    <n v="35.76"/>
    <x v="0"/>
    <s v="Morning"/>
    <s v="Tue"/>
    <s v="Mar"/>
    <n v="2"/>
    <n v="3"/>
  </r>
  <r>
    <x v="375"/>
    <d v="1899-12-30T10:49:51"/>
    <n v="10"/>
    <x v="0"/>
    <n v="35.76"/>
    <x v="0"/>
    <s v="Morning"/>
    <s v="Tue"/>
    <s v="Mar"/>
    <n v="2"/>
    <n v="3"/>
  </r>
  <r>
    <x v="375"/>
    <d v="1899-12-30T10:51:18"/>
    <n v="10"/>
    <x v="0"/>
    <n v="25.96"/>
    <x v="2"/>
    <s v="Morning"/>
    <s v="Tue"/>
    <s v="Mar"/>
    <n v="2"/>
    <n v="3"/>
  </r>
  <r>
    <x v="375"/>
    <d v="1899-12-30T11:47:20"/>
    <n v="11"/>
    <x v="0"/>
    <n v="35.76"/>
    <x v="1"/>
    <s v="Morning"/>
    <s v="Tue"/>
    <s v="Mar"/>
    <n v="2"/>
    <n v="3"/>
  </r>
  <r>
    <x v="375"/>
    <d v="1899-12-30T11:48:56"/>
    <n v="11"/>
    <x v="0"/>
    <n v="35.76"/>
    <x v="1"/>
    <s v="Morning"/>
    <s v="Tue"/>
    <s v="Mar"/>
    <n v="2"/>
    <n v="3"/>
  </r>
  <r>
    <x v="375"/>
    <d v="1899-12-30T14:43:35"/>
    <n v="14"/>
    <x v="0"/>
    <n v="30.86"/>
    <x v="3"/>
    <s v="Afternoon"/>
    <s v="Tue"/>
    <s v="Mar"/>
    <n v="2"/>
    <n v="3"/>
  </r>
  <r>
    <x v="375"/>
    <d v="1899-12-30T15:03:53"/>
    <n v="15"/>
    <x v="0"/>
    <n v="25.96"/>
    <x v="2"/>
    <s v="Afternoon"/>
    <s v="Tue"/>
    <s v="Mar"/>
    <n v="2"/>
    <n v="3"/>
  </r>
  <r>
    <x v="375"/>
    <d v="1899-12-30T15:11:07"/>
    <n v="15"/>
    <x v="0"/>
    <n v="30.86"/>
    <x v="3"/>
    <s v="Afternoon"/>
    <s v="Tue"/>
    <s v="Mar"/>
    <n v="2"/>
    <n v="3"/>
  </r>
  <r>
    <x v="375"/>
    <d v="1899-12-30T16:09:08"/>
    <n v="16"/>
    <x v="0"/>
    <n v="25.96"/>
    <x v="2"/>
    <s v="Afternoon"/>
    <s v="Tue"/>
    <s v="Mar"/>
    <n v="2"/>
    <n v="3"/>
  </r>
  <r>
    <x v="375"/>
    <d v="1899-12-30T16:11:45"/>
    <n v="16"/>
    <x v="0"/>
    <n v="35.76"/>
    <x v="0"/>
    <s v="Afternoon"/>
    <s v="Tue"/>
    <s v="Mar"/>
    <n v="2"/>
    <n v="3"/>
  </r>
  <r>
    <x v="375"/>
    <d v="1899-12-30T16:23:21"/>
    <n v="16"/>
    <x v="0"/>
    <n v="21.06"/>
    <x v="6"/>
    <s v="Afternoon"/>
    <s v="Tue"/>
    <s v="Mar"/>
    <n v="2"/>
    <n v="3"/>
  </r>
  <r>
    <x v="375"/>
    <d v="1899-12-30T18:42:31"/>
    <n v="18"/>
    <x v="0"/>
    <n v="35.76"/>
    <x v="4"/>
    <s v="Night"/>
    <s v="Tue"/>
    <s v="Mar"/>
    <n v="2"/>
    <n v="3"/>
  </r>
  <r>
    <x v="375"/>
    <d v="1899-12-30T18:43:17"/>
    <n v="18"/>
    <x v="0"/>
    <n v="35.76"/>
    <x v="4"/>
    <s v="Night"/>
    <s v="Tue"/>
    <s v="Mar"/>
    <n v="2"/>
    <n v="3"/>
  </r>
  <r>
    <x v="375"/>
    <d v="1899-12-30T20:00:35"/>
    <n v="20"/>
    <x v="0"/>
    <n v="35.76"/>
    <x v="4"/>
    <s v="Night"/>
    <s v="Tue"/>
    <s v="Mar"/>
    <n v="2"/>
    <n v="3"/>
  </r>
  <r>
    <x v="375"/>
    <d v="1899-12-30T20:01:38"/>
    <n v="20"/>
    <x v="0"/>
    <n v="35.76"/>
    <x v="4"/>
    <s v="Night"/>
    <s v="Tue"/>
    <s v="Mar"/>
    <n v="2"/>
    <n v="3"/>
  </r>
  <r>
    <x v="375"/>
    <d v="1899-12-30T21:20:40"/>
    <n v="21"/>
    <x v="0"/>
    <n v="35.76"/>
    <x v="0"/>
    <s v="Night"/>
    <s v="Tue"/>
    <s v="Mar"/>
    <n v="2"/>
    <n v="3"/>
  </r>
  <r>
    <x v="376"/>
    <d v="1899-12-30T07:03:07"/>
    <n v="7"/>
    <x v="0"/>
    <n v="25.96"/>
    <x v="2"/>
    <s v="Morning"/>
    <s v="Wed"/>
    <s v="Mar"/>
    <n v="3"/>
    <n v="3"/>
  </r>
  <r>
    <x v="376"/>
    <d v="1899-12-30T07:04:09"/>
    <n v="7"/>
    <x v="0"/>
    <n v="25.96"/>
    <x v="2"/>
    <s v="Morning"/>
    <s v="Wed"/>
    <s v="Mar"/>
    <n v="3"/>
    <n v="3"/>
  </r>
  <r>
    <x v="376"/>
    <d v="1899-12-30T07:06:35"/>
    <n v="7"/>
    <x v="0"/>
    <n v="35.76"/>
    <x v="7"/>
    <s v="Morning"/>
    <s v="Wed"/>
    <s v="Mar"/>
    <n v="3"/>
    <n v="3"/>
  </r>
  <r>
    <x v="376"/>
    <d v="1899-12-30T08:03:18"/>
    <n v="8"/>
    <x v="0"/>
    <n v="25.96"/>
    <x v="2"/>
    <s v="Morning"/>
    <s v="Wed"/>
    <s v="Mar"/>
    <n v="3"/>
    <n v="3"/>
  </r>
  <r>
    <x v="376"/>
    <d v="1899-12-30T10:18:39"/>
    <n v="10"/>
    <x v="0"/>
    <n v="35.76"/>
    <x v="1"/>
    <s v="Morning"/>
    <s v="Wed"/>
    <s v="Mar"/>
    <n v="3"/>
    <n v="3"/>
  </r>
  <r>
    <x v="376"/>
    <d v="1899-12-30T11:55:40"/>
    <n v="11"/>
    <x v="0"/>
    <n v="25.96"/>
    <x v="2"/>
    <s v="Morning"/>
    <s v="Wed"/>
    <s v="Mar"/>
    <n v="3"/>
    <n v="3"/>
  </r>
  <r>
    <x v="376"/>
    <d v="1899-12-30T12:58:27"/>
    <n v="12"/>
    <x v="0"/>
    <n v="25.96"/>
    <x v="2"/>
    <s v="Afternoon"/>
    <s v="Wed"/>
    <s v="Mar"/>
    <n v="3"/>
    <n v="3"/>
  </r>
  <r>
    <x v="376"/>
    <d v="1899-12-30T15:12:53"/>
    <n v="15"/>
    <x v="0"/>
    <n v="35.76"/>
    <x v="0"/>
    <s v="Afternoon"/>
    <s v="Wed"/>
    <s v="Mar"/>
    <n v="3"/>
    <n v="3"/>
  </r>
  <r>
    <x v="376"/>
    <d v="1899-12-30T15:14:23"/>
    <n v="15"/>
    <x v="0"/>
    <n v="35.76"/>
    <x v="0"/>
    <s v="Afternoon"/>
    <s v="Wed"/>
    <s v="Mar"/>
    <n v="3"/>
    <n v="3"/>
  </r>
  <r>
    <x v="376"/>
    <d v="1899-12-30T16:19:34"/>
    <n v="16"/>
    <x v="0"/>
    <n v="35.76"/>
    <x v="0"/>
    <s v="Afternoon"/>
    <s v="Wed"/>
    <s v="Mar"/>
    <n v="3"/>
    <n v="3"/>
  </r>
  <r>
    <x v="376"/>
    <d v="1899-12-30T16:29:56"/>
    <n v="16"/>
    <x v="0"/>
    <n v="25.96"/>
    <x v="2"/>
    <s v="Afternoon"/>
    <s v="Wed"/>
    <s v="Mar"/>
    <n v="3"/>
    <n v="3"/>
  </r>
  <r>
    <x v="376"/>
    <d v="1899-12-30T16:40:34"/>
    <n v="16"/>
    <x v="0"/>
    <n v="35.76"/>
    <x v="7"/>
    <s v="Afternoon"/>
    <s v="Wed"/>
    <s v="Mar"/>
    <n v="3"/>
    <n v="3"/>
  </r>
  <r>
    <x v="376"/>
    <d v="1899-12-30T16:42:16"/>
    <n v="16"/>
    <x v="0"/>
    <n v="35.76"/>
    <x v="7"/>
    <s v="Afternoon"/>
    <s v="Wed"/>
    <s v="Mar"/>
    <n v="3"/>
    <n v="3"/>
  </r>
  <r>
    <x v="376"/>
    <d v="1899-12-30T16:51:35"/>
    <n v="16"/>
    <x v="0"/>
    <n v="25.96"/>
    <x v="2"/>
    <s v="Afternoon"/>
    <s v="Wed"/>
    <s v="Mar"/>
    <n v="3"/>
    <n v="3"/>
  </r>
  <r>
    <x v="376"/>
    <d v="1899-12-30T16:52:30"/>
    <n v="16"/>
    <x v="0"/>
    <n v="25.96"/>
    <x v="2"/>
    <s v="Afternoon"/>
    <s v="Wed"/>
    <s v="Mar"/>
    <n v="3"/>
    <n v="3"/>
  </r>
  <r>
    <x v="376"/>
    <d v="1899-12-30T17:00:00"/>
    <n v="17"/>
    <x v="0"/>
    <n v="35.76"/>
    <x v="4"/>
    <s v="Night"/>
    <s v="Wed"/>
    <s v="Mar"/>
    <n v="3"/>
    <n v="3"/>
  </r>
  <r>
    <x v="376"/>
    <d v="1899-12-30T17:09:55"/>
    <n v="17"/>
    <x v="0"/>
    <n v="30.86"/>
    <x v="3"/>
    <s v="Night"/>
    <s v="Wed"/>
    <s v="Mar"/>
    <n v="3"/>
    <n v="3"/>
  </r>
  <r>
    <x v="376"/>
    <d v="1899-12-30T17:27:40"/>
    <n v="17"/>
    <x v="0"/>
    <n v="30.86"/>
    <x v="3"/>
    <s v="Night"/>
    <s v="Wed"/>
    <s v="Mar"/>
    <n v="3"/>
    <n v="3"/>
  </r>
  <r>
    <x v="376"/>
    <d v="1899-12-30T18:29:50"/>
    <n v="18"/>
    <x v="0"/>
    <n v="25.96"/>
    <x v="5"/>
    <s v="Night"/>
    <s v="Wed"/>
    <s v="Mar"/>
    <n v="3"/>
    <n v="3"/>
  </r>
  <r>
    <x v="376"/>
    <d v="1899-12-30T18:30:44"/>
    <n v="18"/>
    <x v="0"/>
    <n v="21.06"/>
    <x v="6"/>
    <s v="Night"/>
    <s v="Wed"/>
    <s v="Mar"/>
    <n v="3"/>
    <n v="3"/>
  </r>
  <r>
    <x v="376"/>
    <d v="1899-12-30T18:31:26"/>
    <n v="18"/>
    <x v="0"/>
    <n v="21.06"/>
    <x v="6"/>
    <s v="Night"/>
    <s v="Wed"/>
    <s v="Mar"/>
    <n v="3"/>
    <n v="3"/>
  </r>
  <r>
    <x v="377"/>
    <d v="1899-12-30T08:13:16"/>
    <n v="8"/>
    <x v="0"/>
    <n v="30.86"/>
    <x v="3"/>
    <s v="Morning"/>
    <s v="Thu"/>
    <s v="Mar"/>
    <n v="4"/>
    <n v="3"/>
  </r>
  <r>
    <x v="377"/>
    <d v="1899-12-30T09:52:05"/>
    <n v="9"/>
    <x v="0"/>
    <n v="30.86"/>
    <x v="3"/>
    <s v="Morning"/>
    <s v="Thu"/>
    <s v="Mar"/>
    <n v="4"/>
    <n v="3"/>
  </r>
  <r>
    <x v="377"/>
    <d v="1899-12-30T10:06:44"/>
    <n v="10"/>
    <x v="0"/>
    <n v="30.86"/>
    <x v="3"/>
    <s v="Morning"/>
    <s v="Thu"/>
    <s v="Mar"/>
    <n v="4"/>
    <n v="3"/>
  </r>
  <r>
    <x v="377"/>
    <d v="1899-12-30T10:45:44"/>
    <n v="10"/>
    <x v="0"/>
    <n v="25.96"/>
    <x v="2"/>
    <s v="Morning"/>
    <s v="Thu"/>
    <s v="Mar"/>
    <n v="4"/>
    <n v="3"/>
  </r>
  <r>
    <x v="377"/>
    <d v="1899-12-30T10:55:17"/>
    <n v="10"/>
    <x v="0"/>
    <n v="25.96"/>
    <x v="2"/>
    <s v="Morning"/>
    <s v="Thu"/>
    <s v="Mar"/>
    <n v="4"/>
    <n v="3"/>
  </r>
  <r>
    <x v="377"/>
    <d v="1899-12-30T12:48:24"/>
    <n v="12"/>
    <x v="0"/>
    <n v="25.96"/>
    <x v="2"/>
    <s v="Afternoon"/>
    <s v="Thu"/>
    <s v="Mar"/>
    <n v="4"/>
    <n v="3"/>
  </r>
  <r>
    <x v="377"/>
    <d v="1899-12-30T14:04:44"/>
    <n v="14"/>
    <x v="0"/>
    <n v="25.96"/>
    <x v="2"/>
    <s v="Afternoon"/>
    <s v="Thu"/>
    <s v="Mar"/>
    <n v="4"/>
    <n v="3"/>
  </r>
  <r>
    <x v="377"/>
    <d v="1899-12-30T14:20:38"/>
    <n v="14"/>
    <x v="0"/>
    <n v="25.96"/>
    <x v="2"/>
    <s v="Afternoon"/>
    <s v="Thu"/>
    <s v="Mar"/>
    <n v="4"/>
    <n v="3"/>
  </r>
  <r>
    <x v="377"/>
    <d v="1899-12-30T14:21:42"/>
    <n v="14"/>
    <x v="0"/>
    <n v="21.06"/>
    <x v="6"/>
    <s v="Afternoon"/>
    <s v="Thu"/>
    <s v="Mar"/>
    <n v="4"/>
    <n v="3"/>
  </r>
  <r>
    <x v="377"/>
    <d v="1899-12-30T14:25:05"/>
    <n v="14"/>
    <x v="0"/>
    <n v="25.96"/>
    <x v="5"/>
    <s v="Afternoon"/>
    <s v="Thu"/>
    <s v="Mar"/>
    <n v="4"/>
    <n v="3"/>
  </r>
  <r>
    <x v="377"/>
    <d v="1899-12-30T14:26:47"/>
    <n v="14"/>
    <x v="0"/>
    <n v="35.76"/>
    <x v="7"/>
    <s v="Afternoon"/>
    <s v="Thu"/>
    <s v="Mar"/>
    <n v="4"/>
    <n v="3"/>
  </r>
  <r>
    <x v="377"/>
    <d v="1899-12-30T14:59:47"/>
    <n v="14"/>
    <x v="0"/>
    <n v="35.76"/>
    <x v="7"/>
    <s v="Afternoon"/>
    <s v="Thu"/>
    <s v="Mar"/>
    <n v="4"/>
    <n v="3"/>
  </r>
  <r>
    <x v="377"/>
    <d v="1899-12-30T15:05:22"/>
    <n v="15"/>
    <x v="0"/>
    <n v="25.96"/>
    <x v="2"/>
    <s v="Afternoon"/>
    <s v="Thu"/>
    <s v="Mar"/>
    <n v="4"/>
    <n v="3"/>
  </r>
  <r>
    <x v="377"/>
    <d v="1899-12-30T15:21:52"/>
    <n v="15"/>
    <x v="0"/>
    <n v="25.96"/>
    <x v="2"/>
    <s v="Afternoon"/>
    <s v="Thu"/>
    <s v="Mar"/>
    <n v="4"/>
    <n v="3"/>
  </r>
  <r>
    <x v="377"/>
    <d v="1899-12-30T16:45:45"/>
    <n v="16"/>
    <x v="0"/>
    <n v="35.76"/>
    <x v="7"/>
    <s v="Afternoon"/>
    <s v="Thu"/>
    <s v="Mar"/>
    <n v="4"/>
    <n v="3"/>
  </r>
  <r>
    <x v="377"/>
    <d v="1899-12-30T17:23:51"/>
    <n v="17"/>
    <x v="0"/>
    <n v="25.96"/>
    <x v="2"/>
    <s v="Night"/>
    <s v="Thu"/>
    <s v="Mar"/>
    <n v="4"/>
    <n v="3"/>
  </r>
  <r>
    <x v="377"/>
    <d v="1899-12-30T18:55:59"/>
    <n v="18"/>
    <x v="0"/>
    <n v="35.76"/>
    <x v="1"/>
    <s v="Night"/>
    <s v="Thu"/>
    <s v="Mar"/>
    <n v="4"/>
    <n v="3"/>
  </r>
  <r>
    <x v="377"/>
    <d v="1899-12-30T19:36:42"/>
    <n v="19"/>
    <x v="0"/>
    <n v="35.76"/>
    <x v="4"/>
    <s v="Night"/>
    <s v="Thu"/>
    <s v="Mar"/>
    <n v="4"/>
    <n v="3"/>
  </r>
  <r>
    <x v="377"/>
    <d v="1899-12-30T19:57:48"/>
    <n v="19"/>
    <x v="0"/>
    <n v="35.76"/>
    <x v="7"/>
    <s v="Night"/>
    <s v="Thu"/>
    <s v="Mar"/>
    <n v="4"/>
    <n v="3"/>
  </r>
  <r>
    <x v="377"/>
    <d v="1899-12-30T21:50:16"/>
    <n v="21"/>
    <x v="0"/>
    <n v="35.76"/>
    <x v="0"/>
    <s v="Night"/>
    <s v="Thu"/>
    <s v="Mar"/>
    <n v="4"/>
    <n v="3"/>
  </r>
  <r>
    <x v="378"/>
    <d v="1899-12-30T07:06:12"/>
    <n v="7"/>
    <x v="0"/>
    <n v="30.86"/>
    <x v="3"/>
    <s v="Morning"/>
    <s v="Fri"/>
    <s v="Mar"/>
    <n v="5"/>
    <n v="3"/>
  </r>
  <r>
    <x v="378"/>
    <d v="1899-12-30T07:09:08"/>
    <n v="7"/>
    <x v="0"/>
    <n v="30.86"/>
    <x v="3"/>
    <s v="Morning"/>
    <s v="Fri"/>
    <s v="Mar"/>
    <n v="5"/>
    <n v="3"/>
  </r>
  <r>
    <x v="378"/>
    <d v="1899-12-30T08:16:44"/>
    <n v="8"/>
    <x v="0"/>
    <n v="25.96"/>
    <x v="2"/>
    <s v="Morning"/>
    <s v="Fri"/>
    <s v="Mar"/>
    <n v="5"/>
    <n v="3"/>
  </r>
  <r>
    <x v="378"/>
    <d v="1899-12-30T08:28:37"/>
    <n v="8"/>
    <x v="0"/>
    <n v="25.96"/>
    <x v="2"/>
    <s v="Morning"/>
    <s v="Fri"/>
    <s v="Mar"/>
    <n v="5"/>
    <n v="3"/>
  </r>
  <r>
    <x v="378"/>
    <d v="1899-12-30T08:29:21"/>
    <n v="8"/>
    <x v="0"/>
    <n v="25.96"/>
    <x v="2"/>
    <s v="Morning"/>
    <s v="Fri"/>
    <s v="Mar"/>
    <n v="5"/>
    <n v="3"/>
  </r>
  <r>
    <x v="378"/>
    <d v="1899-12-30T08:35:19"/>
    <n v="8"/>
    <x v="0"/>
    <n v="35.76"/>
    <x v="7"/>
    <s v="Morning"/>
    <s v="Fri"/>
    <s v="Mar"/>
    <n v="5"/>
    <n v="3"/>
  </r>
  <r>
    <x v="378"/>
    <d v="1899-12-30T11:50:09"/>
    <n v="11"/>
    <x v="0"/>
    <n v="25.96"/>
    <x v="2"/>
    <s v="Morning"/>
    <s v="Fri"/>
    <s v="Mar"/>
    <n v="5"/>
    <n v="3"/>
  </r>
  <r>
    <x v="378"/>
    <d v="1899-12-30T11:51:08"/>
    <n v="11"/>
    <x v="0"/>
    <n v="35.76"/>
    <x v="0"/>
    <s v="Morning"/>
    <s v="Fri"/>
    <s v="Mar"/>
    <n v="5"/>
    <n v="3"/>
  </r>
  <r>
    <x v="378"/>
    <d v="1899-12-30T13:02:48"/>
    <n v="13"/>
    <x v="0"/>
    <n v="25.96"/>
    <x v="2"/>
    <s v="Afternoon"/>
    <s v="Fri"/>
    <s v="Mar"/>
    <n v="5"/>
    <n v="3"/>
  </r>
  <r>
    <x v="378"/>
    <d v="1899-12-30T13:23:57"/>
    <n v="13"/>
    <x v="0"/>
    <n v="35.76"/>
    <x v="0"/>
    <s v="Afternoon"/>
    <s v="Fri"/>
    <s v="Mar"/>
    <n v="5"/>
    <n v="3"/>
  </r>
  <r>
    <x v="378"/>
    <d v="1899-12-30T14:11:44"/>
    <n v="14"/>
    <x v="0"/>
    <n v="35.76"/>
    <x v="7"/>
    <s v="Afternoon"/>
    <s v="Fri"/>
    <s v="Mar"/>
    <n v="5"/>
    <n v="3"/>
  </r>
  <r>
    <x v="378"/>
    <d v="1899-12-30T15:09:03"/>
    <n v="15"/>
    <x v="0"/>
    <n v="35.76"/>
    <x v="7"/>
    <s v="Afternoon"/>
    <s v="Fri"/>
    <s v="Mar"/>
    <n v="5"/>
    <n v="3"/>
  </r>
  <r>
    <x v="378"/>
    <d v="1899-12-30T15:24:43"/>
    <n v="15"/>
    <x v="0"/>
    <n v="25.96"/>
    <x v="2"/>
    <s v="Afternoon"/>
    <s v="Fri"/>
    <s v="Mar"/>
    <n v="5"/>
    <n v="3"/>
  </r>
  <r>
    <x v="378"/>
    <d v="1899-12-30T15:28:20"/>
    <n v="15"/>
    <x v="0"/>
    <n v="35.76"/>
    <x v="0"/>
    <s v="Afternoon"/>
    <s v="Fri"/>
    <s v="Mar"/>
    <n v="5"/>
    <n v="3"/>
  </r>
  <r>
    <x v="378"/>
    <d v="1899-12-30T15:29:32"/>
    <n v="15"/>
    <x v="0"/>
    <n v="35.76"/>
    <x v="7"/>
    <s v="Afternoon"/>
    <s v="Fri"/>
    <s v="Mar"/>
    <n v="5"/>
    <n v="3"/>
  </r>
  <r>
    <x v="378"/>
    <d v="1899-12-30T17:01:29"/>
    <n v="17"/>
    <x v="0"/>
    <n v="35.76"/>
    <x v="1"/>
    <s v="Night"/>
    <s v="Fri"/>
    <s v="Mar"/>
    <n v="5"/>
    <n v="3"/>
  </r>
  <r>
    <x v="378"/>
    <d v="1899-12-30T17:21:17"/>
    <n v="17"/>
    <x v="0"/>
    <n v="35.76"/>
    <x v="0"/>
    <s v="Night"/>
    <s v="Fri"/>
    <s v="Mar"/>
    <n v="5"/>
    <n v="3"/>
  </r>
  <r>
    <x v="378"/>
    <d v="1899-12-30T17:22:50"/>
    <n v="17"/>
    <x v="0"/>
    <n v="35.76"/>
    <x v="0"/>
    <s v="Night"/>
    <s v="Fri"/>
    <s v="Mar"/>
    <n v="5"/>
    <n v="3"/>
  </r>
  <r>
    <x v="378"/>
    <d v="1899-12-30T18:52:13"/>
    <n v="18"/>
    <x v="0"/>
    <n v="35.76"/>
    <x v="0"/>
    <s v="Night"/>
    <s v="Fri"/>
    <s v="Mar"/>
    <n v="5"/>
    <n v="3"/>
  </r>
  <r>
    <x v="378"/>
    <d v="1899-12-30T18:59:24"/>
    <n v="18"/>
    <x v="0"/>
    <n v="25.96"/>
    <x v="2"/>
    <s v="Night"/>
    <s v="Fri"/>
    <s v="Mar"/>
    <n v="5"/>
    <n v="3"/>
  </r>
  <r>
    <x v="379"/>
    <d v="1899-12-30T09:05:13"/>
    <n v="9"/>
    <x v="0"/>
    <n v="30.86"/>
    <x v="3"/>
    <s v="Morning"/>
    <s v="Sat"/>
    <s v="Mar"/>
    <n v="6"/>
    <n v="3"/>
  </r>
  <r>
    <x v="379"/>
    <d v="1899-12-30T10:30:09"/>
    <n v="10"/>
    <x v="0"/>
    <n v="30.86"/>
    <x v="3"/>
    <s v="Morning"/>
    <s v="Sat"/>
    <s v="Mar"/>
    <n v="6"/>
    <n v="3"/>
  </r>
  <r>
    <x v="379"/>
    <d v="1899-12-30T11:14:06"/>
    <n v="11"/>
    <x v="0"/>
    <n v="35.76"/>
    <x v="1"/>
    <s v="Morning"/>
    <s v="Sat"/>
    <s v="Mar"/>
    <n v="6"/>
    <n v="3"/>
  </r>
  <r>
    <x v="379"/>
    <d v="1899-12-30T11:41:21"/>
    <n v="11"/>
    <x v="0"/>
    <n v="35.76"/>
    <x v="4"/>
    <s v="Morning"/>
    <s v="Sat"/>
    <s v="Mar"/>
    <n v="6"/>
    <n v="3"/>
  </r>
  <r>
    <x v="379"/>
    <d v="1899-12-30T12:18:27"/>
    <n v="12"/>
    <x v="0"/>
    <n v="30.86"/>
    <x v="3"/>
    <s v="Afternoon"/>
    <s v="Sat"/>
    <s v="Mar"/>
    <n v="6"/>
    <n v="3"/>
  </r>
  <r>
    <x v="379"/>
    <d v="1899-12-30T12:26:00"/>
    <n v="12"/>
    <x v="0"/>
    <n v="25.96"/>
    <x v="2"/>
    <s v="Afternoon"/>
    <s v="Sat"/>
    <s v="Mar"/>
    <n v="6"/>
    <n v="3"/>
  </r>
  <r>
    <x v="379"/>
    <d v="1899-12-30T13:06:22"/>
    <n v="13"/>
    <x v="0"/>
    <n v="25.96"/>
    <x v="2"/>
    <s v="Afternoon"/>
    <s v="Sat"/>
    <s v="Mar"/>
    <n v="6"/>
    <n v="3"/>
  </r>
  <r>
    <x v="379"/>
    <d v="1899-12-30T13:23:18"/>
    <n v="13"/>
    <x v="0"/>
    <n v="30.86"/>
    <x v="3"/>
    <s v="Afternoon"/>
    <s v="Sat"/>
    <s v="Mar"/>
    <n v="6"/>
    <n v="3"/>
  </r>
  <r>
    <x v="379"/>
    <d v="1899-12-30T15:57:58"/>
    <n v="15"/>
    <x v="0"/>
    <n v="21.06"/>
    <x v="6"/>
    <s v="Afternoon"/>
    <s v="Sat"/>
    <s v="Mar"/>
    <n v="6"/>
    <n v="3"/>
  </r>
  <r>
    <x v="379"/>
    <d v="1899-12-30T16:27:00"/>
    <n v="16"/>
    <x v="0"/>
    <n v="35.76"/>
    <x v="0"/>
    <s v="Afternoon"/>
    <s v="Sat"/>
    <s v="Mar"/>
    <n v="6"/>
    <n v="3"/>
  </r>
  <r>
    <x v="379"/>
    <d v="1899-12-30T17:53:36"/>
    <n v="17"/>
    <x v="0"/>
    <n v="30.86"/>
    <x v="3"/>
    <s v="Night"/>
    <s v="Sat"/>
    <s v="Mar"/>
    <n v="6"/>
    <n v="3"/>
  </r>
  <r>
    <x v="379"/>
    <d v="1899-12-30T19:16:53"/>
    <n v="19"/>
    <x v="0"/>
    <n v="30.86"/>
    <x v="3"/>
    <s v="Night"/>
    <s v="Sat"/>
    <s v="Mar"/>
    <n v="6"/>
    <n v="3"/>
  </r>
  <r>
    <x v="380"/>
    <d v="1899-12-30T10:07:11"/>
    <n v="10"/>
    <x v="0"/>
    <n v="35.76"/>
    <x v="0"/>
    <s v="Morning"/>
    <s v="Sun"/>
    <s v="Mar"/>
    <n v="7"/>
    <n v="3"/>
  </r>
  <r>
    <x v="380"/>
    <d v="1899-12-30T10:34:55"/>
    <n v="10"/>
    <x v="0"/>
    <n v="35.76"/>
    <x v="7"/>
    <s v="Morning"/>
    <s v="Sun"/>
    <s v="Mar"/>
    <n v="7"/>
    <n v="3"/>
  </r>
  <r>
    <x v="380"/>
    <d v="1899-12-30T14:43:37"/>
    <n v="14"/>
    <x v="0"/>
    <n v="35.76"/>
    <x v="4"/>
    <s v="Afternoon"/>
    <s v="Sun"/>
    <s v="Mar"/>
    <n v="7"/>
    <n v="3"/>
  </r>
  <r>
    <x v="380"/>
    <d v="1899-12-30T14:44:17"/>
    <n v="14"/>
    <x v="0"/>
    <n v="35.76"/>
    <x v="4"/>
    <s v="Afternoon"/>
    <s v="Sun"/>
    <s v="Mar"/>
    <n v="7"/>
    <n v="3"/>
  </r>
  <r>
    <x v="380"/>
    <d v="1899-12-30T15:47:29"/>
    <n v="15"/>
    <x v="0"/>
    <n v="25.96"/>
    <x v="2"/>
    <s v="Afternoon"/>
    <s v="Sun"/>
    <s v="Mar"/>
    <n v="7"/>
    <n v="3"/>
  </r>
  <r>
    <x v="380"/>
    <d v="1899-12-30T18:11:39"/>
    <n v="18"/>
    <x v="0"/>
    <n v="35.76"/>
    <x v="0"/>
    <s v="Night"/>
    <s v="Sun"/>
    <s v="Mar"/>
    <n v="7"/>
    <n v="3"/>
  </r>
  <r>
    <x v="381"/>
    <m/>
    <m/>
    <x v="1"/>
    <m/>
    <x v="8"/>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25DAD7-27F6-4CE7-A5E2-9E774B914514}" name="PivotTable1"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
  <location ref="A3:B7" firstHeaderRow="1" firstDataRow="1" firstDataCol="1"/>
  <pivotFields count="12">
    <pivotField showAll="0">
      <items count="3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t="default"/>
      </items>
    </pivotField>
    <pivotField showAll="0"/>
    <pivotField showAll="0"/>
    <pivotField axis="axisRow" showAll="0">
      <items count="3">
        <item x="0"/>
        <item x="1"/>
        <item t="default"/>
      </items>
    </pivotField>
    <pivotField dataField="1" showAll="0"/>
    <pivotField axis="axisRow" showAll="0">
      <items count="10">
        <item x="2"/>
        <item x="3"/>
        <item x="7"/>
        <item x="4"/>
        <item x="5"/>
        <item x="6"/>
        <item x="1"/>
        <item x="0"/>
        <item sd="0" x="8"/>
        <item t="default"/>
      </items>
    </pivotField>
    <pivotField showAll="0"/>
    <pivotField showAll="0"/>
    <pivotField showAll="0"/>
    <pivotField showAll="0"/>
    <pivotField showAll="0"/>
    <pivotField axis="axisRow" showAll="0">
      <items count="5">
        <item n="coffee with a letter " sd="0" x="1"/>
        <item n="coffee with c letter" sd="0" x="2"/>
        <item n="remainning coffee " sd="0" x="3"/>
        <item sd="0" x="0"/>
        <item t="default"/>
      </items>
    </pivotField>
  </pivotFields>
  <rowFields count="3">
    <field x="11"/>
    <field x="5"/>
    <field x="3"/>
  </rowFields>
  <rowItems count="4">
    <i>
      <x/>
    </i>
    <i>
      <x v="1"/>
    </i>
    <i>
      <x v="2"/>
    </i>
    <i t="grand">
      <x/>
    </i>
  </rowItems>
  <colItems count="1">
    <i/>
  </colItems>
  <dataFields count="1">
    <dataField name="Sum of money"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55" name="Date">
      <autoFilter ref="A1">
        <filterColumn colId="0">
          <customFilters and="1">
            <customFilter operator="greaterThanOrEqual" val="45292"/>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0F7306B-EF16-411A-9BE4-728406A923F6}" autoFormatId="16" applyNumberFormats="0" applyBorderFormats="0" applyFontFormats="0" applyPatternFormats="0" applyAlignmentFormats="0" applyWidthHeightFormats="0">
  <queryTableRefresh nextId="14">
    <queryTableFields count="11">
      <queryTableField id="10" name="Date" tableColumnId="10"/>
      <queryTableField id="11" name="Time" tableColumnId="11"/>
      <queryTableField id="1" name="hour_of_day" tableColumnId="1"/>
      <queryTableField id="2" name="cash_type" tableColumnId="2"/>
      <queryTableField id="3" name="money" tableColumnId="3"/>
      <queryTableField id="4" name="coffee_name" tableColumnId="4"/>
      <queryTableField id="5" name="Time_of_Day" tableColumnId="5"/>
      <queryTableField id="6" name="Weekday" tableColumnId="6"/>
      <queryTableField id="7" name="Month_name" tableColumnId="7"/>
      <queryTableField id="8" name="Weekdaysort" tableColumnId="8"/>
      <queryTableField id="9" name="Monthsort"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7" xr16:uid="{2B03B13A-0BA5-4676-B3F6-66393859A11A}"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0.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87FDDED-8FE1-4327-9E65-D823048C58F2}" name="Table1" displayName="Table1" ref="A1:AB28" totalsRowShown="0" headerRowDxfId="115" dataDxfId="113" headerRowBorderDxfId="114" tableBorderDxfId="112" totalsRowBorderDxfId="111">
  <autoFilter ref="A1:AB28" xr:uid="{4C799F5B-EDA0-4577-9C8E-5F4F09791D96}"/>
  <tableColumns count="28">
    <tableColumn id="1" xr3:uid="{DE7C2CB1-444A-48EB-B087-15116D70C55A}" name="Order Date" dataDxfId="110"/>
    <tableColumn id="2" xr3:uid="{D5C8AD5C-28C3-4D6E-9A76-3A606F96EBA1}" name="Sales" dataDxfId="109"/>
    <tableColumn id="3" xr3:uid="{CEA5551F-D3F5-4DDC-8501-9B12C54FF3E7}" name="Quantity" dataDxfId="108"/>
    <tableColumn id="4" xr3:uid="{17943A71-E028-4890-AD5C-AC6E9347FAA8}" name="Profit" dataDxfId="107"/>
    <tableColumn id="5" xr3:uid="{90CEADFE-AA53-44D0-8B11-E4DC8D5F5372}" name="Shipping Cost" dataDxfId="106"/>
    <tableColumn id="26" xr3:uid="{B93FAF74-B2B5-4D42-9F76-F8E9FC8DF829}" name="Total Amount" dataDxfId="105">
      <calculatedColumnFormula>SUM(Table1[[#This Row],[Profit]],Table1[[#This Row],[Shipping Cost]])</calculatedColumnFormula>
    </tableColumn>
    <tableColumn id="6" xr3:uid="{C05D1788-58F0-44AD-B78C-C7479E31CA77}" name="Market" dataDxfId="104"/>
    <tableColumn id="7" xr3:uid="{F95521E9-F0B7-45C8-9D04-0C3AB8F04779}" name="Sub-Category" dataDxfId="103"/>
    <tableColumn id="8" xr3:uid="{E6991BD6-D86B-4371-A884-E673E38CA733}" name="Category" dataDxfId="102"/>
    <tableColumn id="9" xr3:uid="{AA924FAF-8CBD-448A-B56F-428A3C6A9FEF}" name="Order Priority" dataDxfId="101"/>
    <tableColumn id="10" xr3:uid="{E7F59007-FD3F-471B-A878-441F617F96C3}" name="Segment" dataDxfId="100"/>
    <tableColumn id="11" xr3:uid="{4B4206A0-E0CA-43AC-BE02-FB9EC421E14F}" name="Office" dataDxfId="99"/>
    <tableColumn id="12" xr3:uid="{587FD66E-96E1-4C23-A610-D9C50C27319C}" name="Tech" dataDxfId="98"/>
    <tableColumn id="13" xr3:uid="{EC4F2D88-C0C1-4EA1-8F62-FDA5A817D397}" name="USCA" dataDxfId="97"/>
    <tableColumn id="14" xr3:uid="{2FDED174-2785-4775-A076-74D9308410A7}" name="Day" dataDxfId="96">
      <calculatedColumnFormula>DAY(Table1[[#This Row],[Order Date]])</calculatedColumnFormula>
    </tableColumn>
    <tableColumn id="15" xr3:uid="{640B020D-E19F-4917-B35E-2CB7B94744CF}" name="MONTH" dataDxfId="95">
      <calculatedColumnFormula>MONTH(Table1[[#This Row],[Order Date]])</calculatedColumnFormula>
    </tableColumn>
    <tableColumn id="16" xr3:uid="{3F77050D-2AE9-4AF5-AF2A-901AE6AACB9D}" name="YEAR" dataDxfId="94">
      <calculatedColumnFormula>YEAR(Table1[[#This Row],[Order Date]])</calculatedColumnFormula>
    </tableColumn>
    <tableColumn id="17" xr3:uid="{2DF68F90-8BB3-4241-AE05-F98B7AA67DA6}" name="WEEKDAY" dataDxfId="93">
      <calculatedColumnFormula>WEEKDAY(Table1[[#This Row],[Order Date]])</calculatedColumnFormula>
    </tableColumn>
    <tableColumn id="18" xr3:uid="{0829D751-BF6C-4B6A-AE10-2A384F9906AA}" name="UPPER" dataDxfId="92">
      <calculatedColumnFormula>UPPER(Table1[[#This Row],[Order Priority]])</calculatedColumnFormula>
    </tableColumn>
    <tableColumn id="19" xr3:uid="{854EE7A9-53EB-458E-A5BA-B2ED59F73B19}" name="LOWER" dataDxfId="91">
      <calculatedColumnFormula>LOWER(Table1[[#This Row],[Order Priority]])</calculatedColumnFormula>
    </tableColumn>
    <tableColumn id="27" xr3:uid="{02DC80C3-1983-4298-8339-CE34EE16B357}" name="Column2" dataDxfId="90">
      <calculatedColumnFormula>PROPER(Table1[[#This Row],[LOWER]])</calculatedColumnFormula>
    </tableColumn>
    <tableColumn id="20" xr3:uid="{09441727-48E8-49F6-B2A5-B335D0E06227}" name="LEN" dataDxfId="89">
      <calculatedColumnFormula>LEN(Table1[[#This Row],[Column2]])</calculatedColumnFormula>
    </tableColumn>
    <tableColumn id="21" xr3:uid="{F0DF300A-3BED-43FF-A6DF-AA88DC9AE59E}" name="LEFT" dataDxfId="88">
      <calculatedColumnFormula>LEFT(Table1[[#This Row],[Column2]],2)</calculatedColumnFormula>
    </tableColumn>
    <tableColumn id="22" xr3:uid="{3025F935-539E-4D4C-93F1-1BC066611F32}" name="RIGHT" dataDxfId="87">
      <calculatedColumnFormula>RIGHT(Table1[[#This Row],[Column2]],3)</calculatedColumnFormula>
    </tableColumn>
    <tableColumn id="23" xr3:uid="{E2626C15-A2C9-4669-AAF8-265D32F783A3}" name="MID" dataDxfId="86">
      <calculatedColumnFormula>MID(Table1[[#This Row],[Column2]],3,4)</calculatedColumnFormula>
    </tableColumn>
    <tableColumn id="24" xr3:uid="{8C678A1B-1A2F-4AAF-9BCA-F744327F97DB}" name="CONCAT" dataDxfId="85">
      <calculatedColumnFormula>_xlfn.CONCAT(Table1[[#This Row],[Segment]],Table1[[#This Row],[Column2]],Table1[[#This Row],[Sub-Category]])</calculatedColumnFormula>
    </tableColumn>
    <tableColumn id="25" xr3:uid="{A6AD14B7-4CF1-4254-BA9D-7A73AD323CE2}" name="Column1" dataDxfId="84">
      <calculatedColumnFormula>_xlfn.TEXTJOIN(" ",FALSE,Table1[[#This Row],[Segment]],Table1[[#This Row],[Column2]],Table1[[#This Row],[Sub-Category]])</calculatedColumnFormula>
    </tableColumn>
    <tableColumn id="28" xr3:uid="{8CC2214A-FE3E-46B6-8A34-2E9F26CB59AD}" name="Status" dataDxfId="83">
      <calculatedColumnFormula>IF(Table1[[#This Row],[Column2]]="Medium","True","False")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E7BB03F-BD52-4709-8928-4C5249303F92}" name="Table25" displayName="Table25" ref="B80:M86" totalsRowShown="0">
  <autoFilter ref="B80:M86" xr:uid="{12342D95-EBA9-4365-9A7D-35DB4024EAD1}"/>
  <tableColumns count="12">
    <tableColumn id="1" xr3:uid="{02989314-C143-48AF-B37A-0AAAE60BCB4A}" name="emp ID"/>
    <tableColumn id="2" xr3:uid="{FAF4CC8B-38A6-4755-98C6-578987D716E1}" name="emp name"/>
    <tableColumn id="3" xr3:uid="{A95C7C78-30BC-42C8-844C-9594AC681FE8}" name="Gender"/>
    <tableColumn id="4" xr3:uid="{66F55B9A-4A9F-465B-B407-559AD08274EA}" name="Account Number"/>
    <tableColumn id="5" xr3:uid="{3F1EB32A-1076-411B-AAEF-E0F58F26091A}" name="Salary"/>
    <tableColumn id="6" xr3:uid="{F1B65DE3-7E92-4797-892E-E1FB7E899332}" name="Bonus"/>
    <tableColumn id="7" xr3:uid="{146774E6-CA32-494E-8187-43882AAE8FB1}" name="Incentives"/>
    <tableColumn id="8" xr3:uid="{1CA216F1-D5C2-4BA4-A64C-7729A7CC1ADA}" name="Total">
      <calculatedColumnFormula>SUM(F81:H81)</calculatedColumnFormula>
    </tableColumn>
    <tableColumn id="9" xr3:uid="{AE058460-BFF9-45DC-A6E6-F2803071EA8F}" name="Average">
      <calculatedColumnFormula>AVERAGE(F81:H81)</calculatedColumnFormula>
    </tableColumn>
    <tableColumn id="10" xr3:uid="{CD43924E-4230-488B-BFD3-9E9B80411DB7}" name="count">
      <calculatedColumnFormula>COUNT(F81:H81)</calculatedColumnFormula>
    </tableColumn>
    <tableColumn id="11" xr3:uid="{1C377A6E-302E-4EA9-9542-99720E455568}" name="max">
      <calculatedColumnFormula>MAX(F81:H81)</calculatedColumnFormula>
    </tableColumn>
    <tableColumn id="12" xr3:uid="{BB75ED1C-C4AC-4DE9-AEB6-FDBC972C5A3C}" name="min">
      <calculatedColumnFormula>MIN(F81:H81)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AE1E8E-1C34-4202-9BEE-8C378972A266}" name="Table246" displayName="Table246" ref="B91:M97" totalsRowShown="0" headerRowDxfId="82" dataDxfId="81" headerRowCellStyle="Check Cell" dataCellStyle="Check Cell">
  <tableColumns count="12">
    <tableColumn id="1" xr3:uid="{7F49EB0D-A0BB-4570-911F-31A05CDD69CA}" name="emp ID" dataDxfId="80" dataCellStyle="Check Cell"/>
    <tableColumn id="2" xr3:uid="{8C5F5AE5-0EF9-4A49-A393-58185748ECFF}" name="emp name" dataDxfId="79" dataCellStyle="Check Cell"/>
    <tableColumn id="3" xr3:uid="{6468AC87-28E4-4B69-BB28-398302C4A906}" name="Gender" dataDxfId="78" dataCellStyle="Check Cell"/>
    <tableColumn id="4" xr3:uid="{14687AF6-2543-43A1-94E7-83D375438BB3}" name="Account Number" dataDxfId="77" dataCellStyle="Check Cell"/>
    <tableColumn id="5" xr3:uid="{3311A730-475B-41A0-B68E-8E3B9D8EB385}" name="Salary" dataDxfId="76" dataCellStyle="Check Cell"/>
    <tableColumn id="6" xr3:uid="{023012A0-933D-4AC9-9A37-78798CF027D8}" name="Bonus" dataDxfId="75" dataCellStyle="Check Cell"/>
    <tableColumn id="7" xr3:uid="{E5169E42-5A9E-445B-9995-BA5BF467C0A8}" name="Incentives" dataDxfId="74" dataCellStyle="Check Cell"/>
    <tableColumn id="8" xr3:uid="{A152EE23-D844-429D-A9F8-949CB8EE872F}" name="Total" dataDxfId="73" dataCellStyle="Check Cell">
      <calculatedColumnFormula>SUM(F92:H92)</calculatedColumnFormula>
    </tableColumn>
    <tableColumn id="9" xr3:uid="{EB8B0C77-0127-4420-B3B0-7C20102943B0}" name="Average" dataDxfId="72" dataCellStyle="Check Cell">
      <calculatedColumnFormula>AVERAGE(F92:H92)</calculatedColumnFormula>
    </tableColumn>
    <tableColumn id="10" xr3:uid="{10945719-102F-46E8-9D2D-FF003DEB80F6}" name="count" dataDxfId="71" dataCellStyle="Check Cell">
      <calculatedColumnFormula>COUNT(F92:H92)</calculatedColumnFormula>
    </tableColumn>
    <tableColumn id="11" xr3:uid="{2BF6BBD4-AC72-45BC-BD01-456FEF9997F1}" name="max" dataDxfId="70" dataCellStyle="Check Cell">
      <calculatedColumnFormula>MAX(F92:H92)</calculatedColumnFormula>
    </tableColumn>
    <tableColumn id="12" xr3:uid="{20129FF1-CF86-45E3-8612-D87D7FD5C096}" name="min" dataDxfId="69" dataCellStyle="Check Cell">
      <calculatedColumnFormula>MIN(F92:H92)</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342D95-EBA9-4365-9A7D-35DB4024EAD1}" name="Table2" displayName="Table2" ref="B80:M86" totalsRowShown="0">
  <autoFilter ref="B80:M86" xr:uid="{12342D95-EBA9-4365-9A7D-35DB4024EAD1}"/>
  <tableColumns count="12">
    <tableColumn id="1" xr3:uid="{8833FE81-8EC8-4F23-8C3C-0B0ADD5C7682}" name="emp ID"/>
    <tableColumn id="2" xr3:uid="{D37BB7D0-C500-4139-A423-D49A3625CA6D}" name="emp name"/>
    <tableColumn id="3" xr3:uid="{45033A1B-6979-4521-A6E9-5C0D86A6F893}" name="Gender"/>
    <tableColumn id="4" xr3:uid="{11FECC9C-FC23-4F3F-BA01-B2A2B0AD288C}" name="Account Number"/>
    <tableColumn id="5" xr3:uid="{95B1D043-779D-481A-A2CD-DC712F60BBD3}" name="Salary"/>
    <tableColumn id="6" xr3:uid="{6C891DF8-3902-40E2-A028-B33611B7FA46}" name="Bonus"/>
    <tableColumn id="7" xr3:uid="{A73E78AB-A88D-4035-A0CE-9F9A9FF0419D}" name="Incentives"/>
    <tableColumn id="8" xr3:uid="{A999DFFE-159D-4515-88B8-7FE4C76680BD}" name="Total">
      <calculatedColumnFormula>SUM(F81:H81)</calculatedColumnFormula>
    </tableColumn>
    <tableColumn id="9" xr3:uid="{744FB690-567C-4B97-9FBB-F4198CFA1679}" name="Average">
      <calculatedColumnFormula>AVERAGE(F81:H81)</calculatedColumnFormula>
    </tableColumn>
    <tableColumn id="10" xr3:uid="{FD2E14A5-0E1D-426C-9E88-EEBD6A0A4FB2}" name="count">
      <calculatedColumnFormula>COUNT(F81:H81)</calculatedColumnFormula>
    </tableColumn>
    <tableColumn id="11" xr3:uid="{37D1CE3B-0891-4EB8-9E4B-4F306A6BD509}" name="max">
      <calculatedColumnFormula>MAX(F81:H81)</calculatedColumnFormula>
    </tableColumn>
    <tableColumn id="12" xr3:uid="{AF77CE41-E4D2-4524-A65A-86B30766C085}" name="min">
      <calculatedColumnFormula>MIN(F81:H81)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0E2CB51-E975-4728-9A34-543B092151E3}" name="Table24" displayName="Table24" ref="B91:M97" totalsRowShown="0" headerRowDxfId="68" dataDxfId="67" headerRowCellStyle="Check Cell" dataCellStyle="Check Cell">
  <tableColumns count="12">
    <tableColumn id="1" xr3:uid="{4C2CD1CE-5C8A-4313-967F-39797FFDF224}" name="emp ID" dataDxfId="66" dataCellStyle="Check Cell"/>
    <tableColumn id="2" xr3:uid="{77EFF7AB-41FC-47D9-BAFE-BAB53C905B2B}" name="emp name" dataDxfId="65" dataCellStyle="Check Cell"/>
    <tableColumn id="3" xr3:uid="{3DC23235-87E5-4B69-BC86-9D3583F128A5}" name="Gender" dataDxfId="64" dataCellStyle="Check Cell"/>
    <tableColumn id="4" xr3:uid="{30637751-821D-4970-B1AB-8B4955B02E44}" name="Account Number" dataDxfId="63" dataCellStyle="Check Cell"/>
    <tableColumn id="5" xr3:uid="{2A88A670-0466-45DE-8AED-8139CF26668B}" name="Salary" dataDxfId="62" dataCellStyle="Check Cell"/>
    <tableColumn id="6" xr3:uid="{5D2FB4D5-A84F-42AA-A6C6-489153772AE0}" name="Bonus" dataDxfId="61" dataCellStyle="Check Cell"/>
    <tableColumn id="7" xr3:uid="{F31B8BA8-7FC3-4D9F-88AF-26E424DD09B0}" name="Incentives" dataDxfId="60" dataCellStyle="Check Cell"/>
    <tableColumn id="8" xr3:uid="{0B47DBE0-2CC4-424D-8213-97D1756AC6CA}" name="Total" dataDxfId="59" dataCellStyle="Check Cell">
      <calculatedColumnFormula>SUM(F92:H92)</calculatedColumnFormula>
    </tableColumn>
    <tableColumn id="9" xr3:uid="{E100512A-C955-4FD6-8A8A-CA8B90782308}" name="Average" dataDxfId="58" dataCellStyle="Check Cell">
      <calculatedColumnFormula>AVERAGE(F92:H92)</calculatedColumnFormula>
    </tableColumn>
    <tableColumn id="10" xr3:uid="{5BFE8AFD-F615-4315-A828-2D70E827B5E3}" name="count" dataDxfId="57" dataCellStyle="Check Cell">
      <calculatedColumnFormula>COUNT(F92:H92)</calculatedColumnFormula>
    </tableColumn>
    <tableColumn id="11" xr3:uid="{8F711F0B-C91C-4197-B3AA-D0E16D981698}" name="max" dataDxfId="56" dataCellStyle="Check Cell">
      <calculatedColumnFormula>MAX(F92:H92)</calculatedColumnFormula>
    </tableColumn>
    <tableColumn id="12" xr3:uid="{357D44E2-91A3-4588-98D0-037D78B74D52}" name="min" dataDxfId="55" dataCellStyle="Check Cell">
      <calculatedColumnFormula>MIN(F92:H92)</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710D174-03CE-406C-9774-4CE6EB8A3336}" name="Table210" displayName="Table210" ref="B80:M86" totalsRowShown="0">
  <autoFilter ref="B80:M86" xr:uid="{12342D95-EBA9-4365-9A7D-35DB4024EAD1}"/>
  <tableColumns count="12">
    <tableColumn id="1" xr3:uid="{D806453F-19A2-4F5B-962E-D61EDE6B0A81}" name="emp ID"/>
    <tableColumn id="2" xr3:uid="{BED7A670-3073-4CAA-A9CD-50D4D79765F6}" name="emp name"/>
    <tableColumn id="3" xr3:uid="{46955B73-620A-4711-AE8E-9AE1AA761D0F}" name="Gender"/>
    <tableColumn id="4" xr3:uid="{33F3A6FB-B064-4B0E-BEFE-A8958C5D5029}" name="Account Number"/>
    <tableColumn id="5" xr3:uid="{14127689-4B7E-4238-88C8-62FBB516C631}" name="Salary"/>
    <tableColumn id="6" xr3:uid="{5D79B812-EA85-4185-B389-DCFE86CF7955}" name="Bonus"/>
    <tableColumn id="7" xr3:uid="{C8B4BD8C-98D1-4894-A2EF-35B3906D36F4}" name="Incentives"/>
    <tableColumn id="8" xr3:uid="{C537562D-036D-4DC6-ADB7-5C4E1B679799}" name="Total">
      <calculatedColumnFormula>SUM(F81:H81)</calculatedColumnFormula>
    </tableColumn>
    <tableColumn id="9" xr3:uid="{58F11DAF-7A44-4816-8258-86325B7C6F84}" name="Average">
      <calculatedColumnFormula>AVERAGE(F81:H81)</calculatedColumnFormula>
    </tableColumn>
    <tableColumn id="10" xr3:uid="{205DE22C-EE3E-42EF-A4FE-4F74716E4294}" name="count">
      <calculatedColumnFormula>COUNT(F81:H81)</calculatedColumnFormula>
    </tableColumn>
    <tableColumn id="11" xr3:uid="{C179FCC4-53EE-4A9C-ABB4-DFEC60A70B2F}" name="max">
      <calculatedColumnFormula>MAX(F81:H81)</calculatedColumnFormula>
    </tableColumn>
    <tableColumn id="12" xr3:uid="{1EC34D0C-E5D5-407B-8110-85F8B87668DC}" name="min">
      <calculatedColumnFormula>MIN(F81:H81)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D955062-1086-459D-BB14-E10E73411293}" name="Table2411" displayName="Table2411" ref="B91:M97" totalsRowShown="0" headerRowDxfId="54" dataDxfId="53" headerRowCellStyle="Check Cell" dataCellStyle="Check Cell">
  <tableColumns count="12">
    <tableColumn id="1" xr3:uid="{CBCA53F4-39B3-4CCC-BBA4-6C068D5F1A47}" name="emp ID" dataDxfId="52" dataCellStyle="Check Cell"/>
    <tableColumn id="2" xr3:uid="{2EB3E5A5-E368-4EC9-B340-2C1FFC1EB1A0}" name="emp name" dataDxfId="51" dataCellStyle="Check Cell"/>
    <tableColumn id="3" xr3:uid="{108E557E-5736-4140-8200-F586FAAAC032}" name="Gender" dataDxfId="50" dataCellStyle="Check Cell"/>
    <tableColumn id="4" xr3:uid="{76155A81-CD26-4021-9E91-E21231E6043E}" name="Account Number" dataDxfId="49" dataCellStyle="Check Cell"/>
    <tableColumn id="5" xr3:uid="{4A8956A0-9DDD-4456-B670-8D4C52209BD6}" name="Salary" dataDxfId="48" dataCellStyle="Check Cell"/>
    <tableColumn id="6" xr3:uid="{D7D2A20E-2EF6-4B29-8F1C-DB313C88CDAD}" name="Bonus" dataDxfId="47" dataCellStyle="Check Cell"/>
    <tableColumn id="7" xr3:uid="{AD6DC9FF-66CE-4398-854C-AF6809371351}" name="Incentives" dataDxfId="46" dataCellStyle="Check Cell"/>
    <tableColumn id="8" xr3:uid="{D2CEF2CC-C673-40F4-A6D8-320D32424C19}" name="Total" dataDxfId="45" dataCellStyle="Check Cell">
      <calculatedColumnFormula>SUM(F92:H92)</calculatedColumnFormula>
    </tableColumn>
    <tableColumn id="9" xr3:uid="{C0548305-1EC8-44C4-A404-D9FEAF2C8048}" name="Average" dataDxfId="44" dataCellStyle="Check Cell">
      <calculatedColumnFormula>AVERAGE(F92:H92)</calculatedColumnFormula>
    </tableColumn>
    <tableColumn id="10" xr3:uid="{26EE1FA5-15A1-49A2-9523-DF6C9C94B13D}" name="count" dataDxfId="43" dataCellStyle="Check Cell">
      <calculatedColumnFormula>COUNT(F92:H92)</calculatedColumnFormula>
    </tableColumn>
    <tableColumn id="11" xr3:uid="{D14CA91E-9FFE-4702-836B-A8F0CD450FAE}" name="max" dataDxfId="42" dataCellStyle="Check Cell">
      <calculatedColumnFormula>MAX(F92:H92)</calculatedColumnFormula>
    </tableColumn>
    <tableColumn id="12" xr3:uid="{5EDD8F82-CFB8-4C27-B803-72926345BA36}" name="min" dataDxfId="41" dataCellStyle="Check Cell">
      <calculatedColumnFormula>MIN(F92:H92)</calculatedColumn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395F5C6-3A8F-4187-9228-6A85D76D5C38}" name="Table178" displayName="Table178" ref="B3:M9" totalsRowShown="0" headerRowDxfId="40" dataDxfId="39">
  <autoFilter ref="B3:M9" xr:uid="{DBEA44D6-76E1-43F9-B889-E08EEF387094}"/>
  <tableColumns count="12">
    <tableColumn id="1" xr3:uid="{A8E0A4F2-B7C0-45D8-B756-4F6C8D74122D}" name="emp ID" dataDxfId="38"/>
    <tableColumn id="2" xr3:uid="{29DA9A78-229F-4B8E-B29F-EBC12A6C97CF}" name="emp name" dataDxfId="37"/>
    <tableColumn id="3" xr3:uid="{F4766FBC-9DE3-4645-B3CE-A9989C849102}" name="Gender" dataDxfId="36"/>
    <tableColumn id="4" xr3:uid="{A698344E-DADC-4A28-BEC7-A09FABC14897}" name="Account Number" dataDxfId="35"/>
    <tableColumn id="5" xr3:uid="{EA2933FC-D7CF-4ED6-B8E2-D57E1E656BB1}" name="Salary" dataDxfId="34"/>
    <tableColumn id="6" xr3:uid="{94EDD2EC-454A-45ED-895F-E3432ABFEF4D}" name="Bonus" dataDxfId="33"/>
    <tableColumn id="7" xr3:uid="{FEE0C864-1CF2-4255-8CA0-2E918104671A}" name="Incentives" dataDxfId="32"/>
    <tableColumn id="8" xr3:uid="{5C702794-FA3C-4CFA-B5B9-39019144B40E}" name="Total" dataDxfId="31">
      <calculatedColumnFormula>SUM(F4:H4)</calculatedColumnFormula>
    </tableColumn>
    <tableColumn id="9" xr3:uid="{746B15B1-025D-4FD6-AFD8-51971A9CE8B0}" name="Average" dataDxfId="30">
      <calculatedColumnFormula>AVERAGE(F4:H4)</calculatedColumnFormula>
    </tableColumn>
    <tableColumn id="10" xr3:uid="{A131B15B-E6A2-40FF-B673-CC4A960D3131}" name="count" dataDxfId="29">
      <calculatedColumnFormula>COUNT(F4:H4)</calculatedColumnFormula>
    </tableColumn>
    <tableColumn id="11" xr3:uid="{841B7C33-7F3E-46B1-8095-034689405A06}" name="max" dataDxfId="28">
      <calculatedColumnFormula>MAX(F4:H4)</calculatedColumnFormula>
    </tableColumn>
    <tableColumn id="12" xr3:uid="{2FF0B43C-72F4-49D0-92EF-CC3FE7BD909C}" name="min" dataDxfId="27">
      <calculatedColumnFormula>MIN(F4:H4)</calculatedColumnFormula>
    </tableColumn>
  </tableColumns>
  <tableStyleInfo name="TableStyleMedium1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E941C2C-F6A9-43B1-9F66-A45961CAEB2F}" name="Table13" displayName="Table13" ref="A1:D41" totalsRowShown="0" headerRowDxfId="26" dataDxfId="25">
  <autoFilter ref="A1:D41" xr:uid="{2E941C2C-F6A9-43B1-9F66-A45961CAEB2F}"/>
  <tableColumns count="4">
    <tableColumn id="1" xr3:uid="{BADBEA90-3C7D-422C-97F7-41C906A8BABA}" name="ProductID" dataDxfId="24"/>
    <tableColumn id="2" xr3:uid="{46466E73-9C21-4450-B58F-E98E9E85D4C7}" name="ProductName" dataDxfId="23"/>
    <tableColumn id="3" xr3:uid="{25956B9D-75F2-4ACD-8495-3AB29C0FAC56}" name="UnitPrice" dataDxfId="22"/>
    <tableColumn id="4" xr3:uid="{D5A1DCA2-3B7A-4808-B5BC-2D92C3C366B7}" name="Category" dataDxfId="2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EE12C6-09C2-41A8-A8F1-F01CF2B11F8A}" name="Coffe_sales" displayName="Coffe_sales" ref="A1:K3548" tableType="queryTable" totalsRowShown="0" headerRowDxfId="20" headerRowBorderDxfId="19" tableBorderDxfId="18" totalsRowBorderDxfId="17">
  <autoFilter ref="A1:K3548" xr:uid="{D576DE0C-D1FC-419E-9FB9-E194B6BAB156}">
    <filterColumn colId="5">
      <filters>
        <filter val="Americano"/>
        <filter val="Americano with Milk"/>
      </filters>
    </filterColumn>
  </autoFilter>
  <tableColumns count="11">
    <tableColumn id="10" xr3:uid="{78D8EEE5-B1C2-4399-80EC-BBF8144BE93C}" uniqueName="10" name="Date" queryTableFieldId="10" dataDxfId="16"/>
    <tableColumn id="11" xr3:uid="{E85CE87B-8C7C-45B9-BC05-FCE984A0A12A}" uniqueName="11" name="Time" queryTableFieldId="11" dataDxfId="15"/>
    <tableColumn id="1" xr3:uid="{B639B468-2CE8-4585-953B-4B2F0C06CE05}" uniqueName="1" name="hour_of_day" queryTableFieldId="1" dataDxfId="14"/>
    <tableColumn id="2" xr3:uid="{21E93E44-EA6D-45C9-B68E-605F919E8A57}" uniqueName="2" name="cash_type" queryTableFieldId="2" dataDxfId="13"/>
    <tableColumn id="3" xr3:uid="{00DC56E3-B7DE-4C24-9C04-1DF493BB9650}" uniqueName="3" name="money" queryTableFieldId="3" dataDxfId="12"/>
    <tableColumn id="4" xr3:uid="{5E041482-13AB-480C-8285-BE1D231A53CD}" uniqueName="4" name="coffee_name" queryTableFieldId="4" dataDxfId="11"/>
    <tableColumn id="5" xr3:uid="{564DDCFA-6A3F-46C7-ACDA-D9666E85CFE9}" uniqueName="5" name="Time_of_Day" queryTableFieldId="5" dataDxfId="10"/>
    <tableColumn id="6" xr3:uid="{259815D9-0D39-4280-8ED1-9D7E6BF11B04}" uniqueName="6" name="Weekday" queryTableFieldId="6" dataDxfId="9"/>
    <tableColumn id="7" xr3:uid="{21899A75-E619-4DB5-A479-952B1C844935}" uniqueName="7" name="Month_name" queryTableFieldId="7" dataDxfId="8"/>
    <tableColumn id="8" xr3:uid="{685873E5-DD85-41A7-B005-DACE28F56D5D}" uniqueName="8" name="Weekdaysort" queryTableFieldId="8" dataDxfId="7"/>
    <tableColumn id="9" xr3:uid="{8C272884-DD76-4554-849C-B5E4F8070E59}" uniqueName="9" name="Monthsort" queryTableFieldId="9" dataDxfId="6"/>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50A9485-99E4-460E-AF3C-039F01AF145A}" name="Table_14" displayName="Table_14" ref="A1:C6" tableType="queryTable" totalsRowShown="0">
  <autoFilter ref="A1:C6" xr:uid="{41B0FE6A-7B04-4606-BDE5-FCB07B881E88}"/>
  <tableColumns count="3">
    <tableColumn id="1" xr3:uid="{7C2AC407-E8DB-4813-8FBF-6A15D3F562C9}" uniqueName="1" name="Column1" queryTableFieldId="1" dataDxfId="5"/>
    <tableColumn id="2" xr3:uid="{AB361F13-6E1B-44ED-88CA-9F7A82717027}" uniqueName="2" name="Column2" queryTableFieldId="2" dataDxfId="4"/>
    <tableColumn id="3" xr3:uid="{AAE84042-8B52-4BFE-8C3E-F1289E4FA39E}" uniqueName="3" name="Column3" queryTableFieldId="3"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6A520896-F779-41E2-B671-B6A624BB9B03}" sourceName="Date">
  <pivotTables>
    <pivotTable tabId="64" name="PivotTable1"/>
  </pivotTables>
  <state minimalRefreshVersion="6" lastRefreshVersion="6" pivotCacheId="1230801935" filterType="dateBetween">
    <selection startDate="2024-01-01T00:00:00" endDate="2025-12-31T00:00:00"/>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250F8C23-1F4E-4641-98E9-E02E4260C5B3}" cache="NativeTimeline_Date" caption="Date" level="1" selectionLevel="0" scrollPosition="2024-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2.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8.xml"/><Relationship Id="rId1" Type="http://schemas.openxmlformats.org/officeDocument/2006/relationships/pivotTable" Target="../pivotTables/pivotTable1.xml"/></Relationships>
</file>

<file path=xl/worksheets/_rels/sheet3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35.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7A08E-E978-440B-9D25-2078F3CC593E}">
  <dimension ref="A1:AB41"/>
  <sheetViews>
    <sheetView zoomScale="69" zoomScaleNormal="65" workbookViewId="0">
      <selection activeCell="G32" sqref="G32"/>
    </sheetView>
  </sheetViews>
  <sheetFormatPr defaultRowHeight="14.4" x14ac:dyDescent="0.3"/>
  <cols>
    <col min="1" max="1" width="15.21875" customWidth="1"/>
    <col min="2" max="2" width="10.33203125" bestFit="1" customWidth="1"/>
    <col min="3" max="3" width="15.44140625" bestFit="1" customWidth="1"/>
    <col min="4" max="4" width="9" bestFit="1" customWidth="1"/>
    <col min="5" max="5" width="14.6640625" bestFit="1" customWidth="1"/>
    <col min="6" max="6" width="14.6640625" customWidth="1"/>
    <col min="7" max="7" width="10.109375" bestFit="1" customWidth="1"/>
    <col min="8" max="8" width="14.6640625" bestFit="1" customWidth="1"/>
    <col min="9" max="9" width="10.77734375" bestFit="1" customWidth="1"/>
    <col min="10" max="10" width="14.5546875" bestFit="1" customWidth="1"/>
    <col min="11" max="11" width="11.33203125" bestFit="1" customWidth="1"/>
    <col min="12" max="12" width="8.21875" bestFit="1" customWidth="1"/>
    <col min="13" max="13" width="7.21875" bestFit="1" customWidth="1"/>
    <col min="14" max="14" width="7.88671875" bestFit="1" customWidth="1"/>
    <col min="18" max="18" width="15.77734375" customWidth="1"/>
    <col min="19" max="19" width="14.77734375" customWidth="1"/>
    <col min="20" max="21" width="15.21875" customWidth="1"/>
    <col min="26" max="26" width="28.109375" bestFit="1" customWidth="1"/>
    <col min="27" max="27" width="33.33203125" customWidth="1"/>
    <col min="28" max="28" width="13.21875" customWidth="1"/>
  </cols>
  <sheetData>
    <row r="1" spans="1:28" x14ac:dyDescent="0.3">
      <c r="A1" s="64" t="s">
        <v>202</v>
      </c>
      <c r="B1" s="64" t="s">
        <v>203</v>
      </c>
      <c r="C1" s="64" t="s">
        <v>109</v>
      </c>
      <c r="D1" s="64" t="s">
        <v>204</v>
      </c>
      <c r="E1" s="64" t="s">
        <v>205</v>
      </c>
      <c r="F1" s="64" t="s">
        <v>361</v>
      </c>
      <c r="G1" s="64" t="s">
        <v>206</v>
      </c>
      <c r="H1" s="64" t="s">
        <v>207</v>
      </c>
      <c r="I1" s="64" t="s">
        <v>208</v>
      </c>
      <c r="J1" s="64" t="s">
        <v>209</v>
      </c>
      <c r="K1" s="64" t="s">
        <v>210</v>
      </c>
      <c r="L1" s="64" t="s">
        <v>211</v>
      </c>
      <c r="M1" s="64" t="s">
        <v>212</v>
      </c>
      <c r="N1" s="64" t="s">
        <v>213</v>
      </c>
      <c r="O1" s="87" t="s">
        <v>359</v>
      </c>
      <c r="P1" s="87" t="s">
        <v>214</v>
      </c>
      <c r="Q1" s="87" t="s">
        <v>215</v>
      </c>
      <c r="R1" s="87" t="s">
        <v>216</v>
      </c>
      <c r="S1" s="64" t="s">
        <v>217</v>
      </c>
      <c r="T1" s="64" t="s">
        <v>218</v>
      </c>
      <c r="U1" s="64" t="s">
        <v>360</v>
      </c>
      <c r="V1" s="64" t="s">
        <v>219</v>
      </c>
      <c r="W1" s="64" t="s">
        <v>220</v>
      </c>
      <c r="X1" s="64" t="s">
        <v>221</v>
      </c>
      <c r="Y1" s="64" t="s">
        <v>222</v>
      </c>
      <c r="Z1" s="64" t="s">
        <v>223</v>
      </c>
      <c r="AA1" s="64" t="s">
        <v>40</v>
      </c>
      <c r="AB1" s="64" t="s">
        <v>333</v>
      </c>
    </row>
    <row r="2" spans="1:28" x14ac:dyDescent="0.3">
      <c r="A2" s="65">
        <v>42124</v>
      </c>
      <c r="B2" s="66">
        <v>14.399999999999999</v>
      </c>
      <c r="C2" s="66">
        <v>2</v>
      </c>
      <c r="D2" s="66">
        <v>6.48</v>
      </c>
      <c r="E2" s="66">
        <v>1.42</v>
      </c>
      <c r="F2" s="66">
        <f>SUM(Table1[[#This Row],[Profit]],Table1[[#This Row],[Shipping Cost]])</f>
        <v>7.9</v>
      </c>
      <c r="G2" s="66" t="s">
        <v>224</v>
      </c>
      <c r="H2" s="66" t="s">
        <v>225</v>
      </c>
      <c r="I2" s="66" t="s">
        <v>226</v>
      </c>
      <c r="J2" s="66" t="s">
        <v>227</v>
      </c>
      <c r="K2" s="66" t="s">
        <v>228</v>
      </c>
      <c r="L2" s="66">
        <v>0</v>
      </c>
      <c r="M2" s="66">
        <v>1</v>
      </c>
      <c r="N2" s="66">
        <v>0</v>
      </c>
      <c r="O2" s="84">
        <f>DAY(Table1[[#This Row],[Order Date]])</f>
        <v>30</v>
      </c>
      <c r="P2" s="84">
        <f>MONTH(Table1[[#This Row],[Order Date]])</f>
        <v>4</v>
      </c>
      <c r="Q2" s="84">
        <f>YEAR(Table1[[#This Row],[Order Date]])</f>
        <v>2015</v>
      </c>
      <c r="R2" s="84">
        <f>WEEKDAY(Table1[[#This Row],[Order Date]])</f>
        <v>5</v>
      </c>
      <c r="S2" s="67" t="str">
        <f>UPPER(Table1[[#This Row],[Order Priority]])</f>
        <v>MEDIUM</v>
      </c>
      <c r="T2" s="67" t="str">
        <f>LOWER(Table1[[#This Row],[Order Priority]])</f>
        <v>medium</v>
      </c>
      <c r="U2" s="67" t="str">
        <f>PROPER(Table1[[#This Row],[LOWER]])</f>
        <v>Medium</v>
      </c>
      <c r="V2" s="67">
        <f>LEN(Table1[[#This Row],[Column2]])</f>
        <v>6</v>
      </c>
      <c r="W2" s="67" t="str">
        <f>LEFT(Table1[[#This Row],[Column2]],2)</f>
        <v>Me</v>
      </c>
      <c r="X2" s="67" t="str">
        <f>RIGHT(Table1[[#This Row],[Column2]],3)</f>
        <v>ium</v>
      </c>
      <c r="Y2" s="67" t="str">
        <f>MID(Table1[[#This Row],[Column2]],3,4)</f>
        <v>dium</v>
      </c>
      <c r="Z2" s="67" t="str">
        <f>_xlfn.CONCAT(Table1[[#This Row],[Segment]],Table1[[#This Row],[Column2]],Table1[[#This Row],[Sub-Category]])</f>
        <v>CorporateMediumAccessories</v>
      </c>
      <c r="AA2" s="67" t="str">
        <f>_xlfn.TEXTJOIN(" ",FALSE,Table1[[#This Row],[Segment]],Table1[[#This Row],[Column2]],Table1[[#This Row],[Sub-Category]])</f>
        <v>Corporate Medium Accessories</v>
      </c>
      <c r="AB2" s="67" t="str">
        <f>IF(Table1[[#This Row],[Column2]]="Medium","True","False")</f>
        <v>True</v>
      </c>
    </row>
    <row r="3" spans="1:28" x14ac:dyDescent="0.3">
      <c r="A3" s="68">
        <v>42124</v>
      </c>
      <c r="B3" s="69">
        <v>87.08</v>
      </c>
      <c r="C3" s="69">
        <v>1</v>
      </c>
      <c r="D3" s="69">
        <v>6.08</v>
      </c>
      <c r="E3" s="69">
        <v>2.774</v>
      </c>
      <c r="F3" s="69">
        <f>SUM(Table1[[#This Row],[Profit]],Table1[[#This Row],[Shipping Cost]])</f>
        <v>8.8539999999999992</v>
      </c>
      <c r="G3" s="69" t="s">
        <v>213</v>
      </c>
      <c r="H3" s="69" t="s">
        <v>225</v>
      </c>
      <c r="I3" s="69" t="s">
        <v>226</v>
      </c>
      <c r="J3" s="69" t="s">
        <v>229</v>
      </c>
      <c r="K3" s="69" t="s">
        <v>230</v>
      </c>
      <c r="L3" s="69">
        <v>0</v>
      </c>
      <c r="M3" s="69">
        <v>1</v>
      </c>
      <c r="N3" s="69">
        <v>1</v>
      </c>
      <c r="O3" s="85">
        <f>DAY(Table1[[#This Row],[Order Date]])</f>
        <v>30</v>
      </c>
      <c r="P3" s="85">
        <f>MONTH(Table1[[#This Row],[Order Date]])</f>
        <v>4</v>
      </c>
      <c r="Q3" s="85">
        <f>YEAR(Table1[[#This Row],[Order Date]])</f>
        <v>2015</v>
      </c>
      <c r="R3" s="85">
        <f>WEEKDAY(Table1[[#This Row],[Order Date]])</f>
        <v>5</v>
      </c>
      <c r="S3" s="66" t="str">
        <f>UPPER(Table1[[#This Row],[Order Priority]])</f>
        <v>HIGH</v>
      </c>
      <c r="T3" s="66" t="str">
        <f>LOWER(Table1[[#This Row],[Order Priority]])</f>
        <v>high</v>
      </c>
      <c r="U3" s="66" t="str">
        <f>PROPER(Table1[[#This Row],[LOWER]])</f>
        <v>High</v>
      </c>
      <c r="V3" s="66">
        <f>LEN(Table1[[#This Row],[Column2]])</f>
        <v>4</v>
      </c>
      <c r="W3" s="66" t="str">
        <f>LEFT(Table1[[#This Row],[Column2]],2)</f>
        <v>Hi</v>
      </c>
      <c r="X3" s="66" t="str">
        <f>RIGHT(Table1[[#This Row],[Column2]],3)</f>
        <v>igh</v>
      </c>
      <c r="Y3" s="66" t="str">
        <f>MID(Table1[[#This Row],[Column2]],3,4)</f>
        <v>gh</v>
      </c>
      <c r="Z3" s="66" t="str">
        <f>_xlfn.CONCAT(Table1[[#This Row],[Segment]],Table1[[#This Row],[Column2]],Table1[[#This Row],[Sub-Category]])</f>
        <v>Home OfficeHighAccessories</v>
      </c>
      <c r="AA3" s="66" t="str">
        <f>_xlfn.TEXTJOIN(" ",FALSE,Table1[[#This Row],[Segment]],Table1[[#This Row],[Column2]],Table1[[#This Row],[Sub-Category]])</f>
        <v>Home Office High Accessories</v>
      </c>
      <c r="AB3" s="66" t="str">
        <f>IF(Table1[[#This Row],[Column2]]="Medium","True","False")</f>
        <v>False</v>
      </c>
    </row>
    <row r="4" spans="1:28" x14ac:dyDescent="0.3">
      <c r="A4" s="65">
        <v>42124</v>
      </c>
      <c r="B4" s="66">
        <v>128.32284000000001</v>
      </c>
      <c r="C4" s="66">
        <v>1</v>
      </c>
      <c r="D4" s="66">
        <v>22.882840000000002</v>
      </c>
      <c r="E4" s="66">
        <v>14.865</v>
      </c>
      <c r="F4" s="66">
        <f>SUM(Table1[[#This Row],[Profit]],Table1[[#This Row],[Shipping Cost]])</f>
        <v>37.747840000000004</v>
      </c>
      <c r="G4" s="66" t="s">
        <v>231</v>
      </c>
      <c r="H4" s="66" t="s">
        <v>225</v>
      </c>
      <c r="I4" s="66" t="s">
        <v>226</v>
      </c>
      <c r="J4" s="66" t="s">
        <v>229</v>
      </c>
      <c r="K4" s="66" t="s">
        <v>232</v>
      </c>
      <c r="L4" s="66">
        <v>0</v>
      </c>
      <c r="M4" s="66">
        <v>1</v>
      </c>
      <c r="N4" s="66">
        <v>0</v>
      </c>
      <c r="O4" s="85">
        <f>DAY(Table1[[#This Row],[Order Date]])</f>
        <v>30</v>
      </c>
      <c r="P4" s="85">
        <f>MONTH(Table1[[#This Row],[Order Date]])</f>
        <v>4</v>
      </c>
      <c r="Q4" s="85">
        <f>YEAR(Table1[[#This Row],[Order Date]])</f>
        <v>2015</v>
      </c>
      <c r="R4" s="85">
        <f>WEEKDAY(Table1[[#This Row],[Order Date]])</f>
        <v>5</v>
      </c>
      <c r="S4" s="66" t="str">
        <f>UPPER(Table1[[#This Row],[Order Priority]])</f>
        <v>HIGH</v>
      </c>
      <c r="T4" s="66" t="str">
        <f>LOWER(Table1[[#This Row],[Order Priority]])</f>
        <v>high</v>
      </c>
      <c r="U4" s="66" t="str">
        <f>PROPER(Table1[[#This Row],[LOWER]])</f>
        <v>High</v>
      </c>
      <c r="V4" s="66">
        <f>LEN(Table1[[#This Row],[Column2]])</f>
        <v>4</v>
      </c>
      <c r="W4" s="66" t="str">
        <f>LEFT(Table1[[#This Row],[Column2]],2)</f>
        <v>Hi</v>
      </c>
      <c r="X4" s="66" t="str">
        <f>RIGHT(Table1[[#This Row],[Column2]],3)</f>
        <v>igh</v>
      </c>
      <c r="Y4" s="66" t="str">
        <f>MID(Table1[[#This Row],[Column2]],3,4)</f>
        <v>gh</v>
      </c>
      <c r="Z4" s="66" t="str">
        <f>_xlfn.CONCAT(Table1[[#This Row],[Segment]],Table1[[#This Row],[Column2]],Table1[[#This Row],[Sub-Category]])</f>
        <v>ConsumerHighAccessories</v>
      </c>
      <c r="AA4" s="66" t="str">
        <f>_xlfn.TEXTJOIN(" ",FALSE,Table1[[#This Row],[Segment]],Table1[[#This Row],[Column2]],Table1[[#This Row],[Sub-Category]])</f>
        <v>Consumer High Accessories</v>
      </c>
      <c r="AB4" s="66" t="str">
        <f>IF(Table1[[#This Row],[Column2]]="Medium","True","False")</f>
        <v>False</v>
      </c>
    </row>
    <row r="5" spans="1:28" x14ac:dyDescent="0.3">
      <c r="A5" s="68">
        <v>42122</v>
      </c>
      <c r="B5" s="69">
        <v>16.649999999999999</v>
      </c>
      <c r="C5" s="69">
        <v>1</v>
      </c>
      <c r="D5" s="69">
        <v>7.98</v>
      </c>
      <c r="E5" s="69">
        <v>1.23</v>
      </c>
      <c r="F5" s="69">
        <f>SUM(Table1[[#This Row],[Profit]],Table1[[#This Row],[Shipping Cost]])</f>
        <v>9.2100000000000009</v>
      </c>
      <c r="G5" s="69" t="s">
        <v>224</v>
      </c>
      <c r="H5" s="69" t="s">
        <v>225</v>
      </c>
      <c r="I5" s="69" t="s">
        <v>226</v>
      </c>
      <c r="J5" s="69" t="s">
        <v>233</v>
      </c>
      <c r="K5" s="69" t="s">
        <v>232</v>
      </c>
      <c r="L5" s="69">
        <v>0</v>
      </c>
      <c r="M5" s="69">
        <v>1</v>
      </c>
      <c r="N5" s="69">
        <v>0</v>
      </c>
      <c r="O5" s="85">
        <f>DAY(Table1[[#This Row],[Order Date]])</f>
        <v>28</v>
      </c>
      <c r="P5" s="85">
        <f>MONTH(Table1[[#This Row],[Order Date]])</f>
        <v>4</v>
      </c>
      <c r="Q5" s="85">
        <f>YEAR(Table1[[#This Row],[Order Date]])</f>
        <v>2015</v>
      </c>
      <c r="R5" s="85">
        <f>WEEKDAY(Table1[[#This Row],[Order Date]])</f>
        <v>3</v>
      </c>
      <c r="S5" s="66" t="str">
        <f>UPPER(Table1[[#This Row],[Order Priority]])</f>
        <v>CRITICAL</v>
      </c>
      <c r="T5" s="66" t="str">
        <f>LOWER(Table1[[#This Row],[Order Priority]])</f>
        <v>critical</v>
      </c>
      <c r="U5" s="66" t="str">
        <f>PROPER(Table1[[#This Row],[LOWER]])</f>
        <v>Critical</v>
      </c>
      <c r="V5" s="66">
        <f>LEN(Table1[[#This Row],[Column2]])</f>
        <v>8</v>
      </c>
      <c r="W5" s="66" t="str">
        <f>LEFT(Table1[[#This Row],[Column2]],2)</f>
        <v>Cr</v>
      </c>
      <c r="X5" s="66" t="str">
        <f>RIGHT(Table1[[#This Row],[Column2]],3)</f>
        <v>cal</v>
      </c>
      <c r="Y5" s="66" t="str">
        <f>MID(Table1[[#This Row],[Column2]],3,4)</f>
        <v>itic</v>
      </c>
      <c r="Z5" s="66" t="str">
        <f>_xlfn.CONCAT(Table1[[#This Row],[Segment]],Table1[[#This Row],[Column2]],Table1[[#This Row],[Sub-Category]])</f>
        <v>ConsumerCriticalAccessories</v>
      </c>
      <c r="AA5" s="66" t="str">
        <f>_xlfn.TEXTJOIN(" ",FALSE,Table1[[#This Row],[Segment]],Table1[[#This Row],[Column2]],Table1[[#This Row],[Sub-Category]])</f>
        <v>Consumer Critical Accessories</v>
      </c>
      <c r="AB5" s="66" t="str">
        <f>IF(Table1[[#This Row],[Column2]]="Medium","True","False")</f>
        <v>False</v>
      </c>
    </row>
    <row r="6" spans="1:28" x14ac:dyDescent="0.3">
      <c r="A6" s="65">
        <v>42122</v>
      </c>
      <c r="B6" s="66">
        <v>21.959999999999994</v>
      </c>
      <c r="C6" s="66">
        <v>3</v>
      </c>
      <c r="D6" s="66">
        <v>6.12</v>
      </c>
      <c r="E6" s="66">
        <v>1.43</v>
      </c>
      <c r="F6" s="66">
        <f>SUM(Table1[[#This Row],[Profit]],Table1[[#This Row],[Shipping Cost]])</f>
        <v>7.55</v>
      </c>
      <c r="G6" s="66" t="s">
        <v>234</v>
      </c>
      <c r="H6" s="66" t="s">
        <v>225</v>
      </c>
      <c r="I6" s="66" t="s">
        <v>226</v>
      </c>
      <c r="J6" s="66" t="s">
        <v>227</v>
      </c>
      <c r="K6" s="66" t="s">
        <v>232</v>
      </c>
      <c r="L6" s="66">
        <v>0</v>
      </c>
      <c r="M6" s="66">
        <v>1</v>
      </c>
      <c r="N6" s="66">
        <v>0</v>
      </c>
      <c r="O6" s="85">
        <f>DAY(Table1[[#This Row],[Order Date]])</f>
        <v>28</v>
      </c>
      <c r="P6" s="85">
        <f>MONTH(Table1[[#This Row],[Order Date]])</f>
        <v>4</v>
      </c>
      <c r="Q6" s="85">
        <f>YEAR(Table1[[#This Row],[Order Date]])</f>
        <v>2015</v>
      </c>
      <c r="R6" s="85">
        <f>WEEKDAY(Table1[[#This Row],[Order Date]])</f>
        <v>3</v>
      </c>
      <c r="S6" s="66" t="str">
        <f>UPPER(Table1[[#This Row],[Order Priority]])</f>
        <v>MEDIUM</v>
      </c>
      <c r="T6" s="66" t="str">
        <f>LOWER(Table1[[#This Row],[Order Priority]])</f>
        <v>medium</v>
      </c>
      <c r="U6" s="66" t="str">
        <f>PROPER(Table1[[#This Row],[LOWER]])</f>
        <v>Medium</v>
      </c>
      <c r="V6" s="66">
        <f>LEN(Table1[[#This Row],[Column2]])</f>
        <v>6</v>
      </c>
      <c r="W6" s="66" t="str">
        <f>LEFT(Table1[[#This Row],[Column2]],2)</f>
        <v>Me</v>
      </c>
      <c r="X6" s="66" t="str">
        <f>RIGHT(Table1[[#This Row],[Column2]],3)</f>
        <v>ium</v>
      </c>
      <c r="Y6" s="66" t="str">
        <f>MID(Table1[[#This Row],[Column2]],3,4)</f>
        <v>dium</v>
      </c>
      <c r="Z6" s="66" t="str">
        <f>_xlfn.CONCAT(Table1[[#This Row],[Segment]],Table1[[#This Row],[Column2]],Table1[[#This Row],[Sub-Category]])</f>
        <v>ConsumerMediumAccessories</v>
      </c>
      <c r="AA6" s="66" t="str">
        <f>_xlfn.TEXTJOIN(" ",FALSE,Table1[[#This Row],[Segment]],Table1[[#This Row],[Column2]],Table1[[#This Row],[Sub-Category]])</f>
        <v>Consumer Medium Accessories</v>
      </c>
      <c r="AB6" s="66" t="str">
        <f>IF(Table1[[#This Row],[Column2]]="Medium","True","False")</f>
        <v>True</v>
      </c>
    </row>
    <row r="7" spans="1:28" x14ac:dyDescent="0.3">
      <c r="A7" s="68">
        <v>42122</v>
      </c>
      <c r="B7" s="69">
        <v>53.351999999999997</v>
      </c>
      <c r="C7" s="69">
        <v>4</v>
      </c>
      <c r="D7" s="69">
        <v>8.2319999999999993</v>
      </c>
      <c r="E7" s="69">
        <v>3.42</v>
      </c>
      <c r="F7" s="69">
        <f>SUM(Table1[[#This Row],[Profit]],Table1[[#This Row],[Shipping Cost]])</f>
        <v>11.651999999999999</v>
      </c>
      <c r="G7" s="69" t="s">
        <v>234</v>
      </c>
      <c r="H7" s="69" t="s">
        <v>225</v>
      </c>
      <c r="I7" s="69" t="s">
        <v>226</v>
      </c>
      <c r="J7" s="69" t="s">
        <v>227</v>
      </c>
      <c r="K7" s="69" t="s">
        <v>230</v>
      </c>
      <c r="L7" s="69">
        <v>0</v>
      </c>
      <c r="M7" s="69">
        <v>1</v>
      </c>
      <c r="N7" s="69">
        <v>0</v>
      </c>
      <c r="O7" s="85">
        <f>DAY(Table1[[#This Row],[Order Date]])</f>
        <v>28</v>
      </c>
      <c r="P7" s="85">
        <f>MONTH(Table1[[#This Row],[Order Date]])</f>
        <v>4</v>
      </c>
      <c r="Q7" s="85">
        <f>YEAR(Table1[[#This Row],[Order Date]])</f>
        <v>2015</v>
      </c>
      <c r="R7" s="85">
        <f>WEEKDAY(Table1[[#This Row],[Order Date]])</f>
        <v>3</v>
      </c>
      <c r="S7" s="66" t="str">
        <f>UPPER(Table1[[#This Row],[Order Priority]])</f>
        <v>MEDIUM</v>
      </c>
      <c r="T7" s="66" t="str">
        <f>LOWER(Table1[[#This Row],[Order Priority]])</f>
        <v>medium</v>
      </c>
      <c r="U7" s="66" t="str">
        <f>PROPER(Table1[[#This Row],[LOWER]])</f>
        <v>Medium</v>
      </c>
      <c r="V7" s="66">
        <f>LEN(Table1[[#This Row],[Column2]])</f>
        <v>6</v>
      </c>
      <c r="W7" s="66" t="str">
        <f>LEFT(Table1[[#This Row],[Column2]],2)</f>
        <v>Me</v>
      </c>
      <c r="X7" s="66" t="str">
        <f>RIGHT(Table1[[#This Row],[Column2]],3)</f>
        <v>ium</v>
      </c>
      <c r="Y7" s="66" t="str">
        <f>MID(Table1[[#This Row],[Column2]],3,4)</f>
        <v>dium</v>
      </c>
      <c r="Z7" s="66" t="str">
        <f>_xlfn.CONCAT(Table1[[#This Row],[Segment]],Table1[[#This Row],[Column2]],Table1[[#This Row],[Sub-Category]])</f>
        <v>Home OfficeMediumAccessories</v>
      </c>
      <c r="AA7" s="66" t="str">
        <f>_xlfn.TEXTJOIN(" ",FALSE,Table1[[#This Row],[Segment]],Table1[[#This Row],[Column2]],Table1[[#This Row],[Sub-Category]])</f>
        <v>Home Office Medium Accessories</v>
      </c>
      <c r="AB7" s="66" t="str">
        <f>IF(Table1[[#This Row],[Column2]]="Medium","True","False")</f>
        <v>True</v>
      </c>
    </row>
    <row r="8" spans="1:28" x14ac:dyDescent="0.3">
      <c r="A8" s="65">
        <v>42120</v>
      </c>
      <c r="B8" s="66">
        <v>344.98099999999994</v>
      </c>
      <c r="C8" s="66">
        <v>7</v>
      </c>
      <c r="D8" s="66">
        <v>28.410200000000017</v>
      </c>
      <c r="E8" s="66">
        <v>78.44</v>
      </c>
      <c r="F8" s="66">
        <f>SUM(Table1[[#This Row],[Profit]],Table1[[#This Row],[Shipping Cost]])</f>
        <v>106.85020000000002</v>
      </c>
      <c r="G8" s="66" t="s">
        <v>213</v>
      </c>
      <c r="H8" s="66" t="s">
        <v>225</v>
      </c>
      <c r="I8" s="66" t="s">
        <v>226</v>
      </c>
      <c r="J8" s="66" t="s">
        <v>233</v>
      </c>
      <c r="K8" s="66" t="s">
        <v>232</v>
      </c>
      <c r="L8" s="66">
        <v>0</v>
      </c>
      <c r="M8" s="66">
        <v>1</v>
      </c>
      <c r="N8" s="66">
        <v>1</v>
      </c>
      <c r="O8" s="85">
        <f>DAY(Table1[[#This Row],[Order Date]])</f>
        <v>26</v>
      </c>
      <c r="P8" s="85">
        <f>MONTH(Table1[[#This Row],[Order Date]])</f>
        <v>4</v>
      </c>
      <c r="Q8" s="85">
        <f>YEAR(Table1[[#This Row],[Order Date]])</f>
        <v>2015</v>
      </c>
      <c r="R8" s="85">
        <f>WEEKDAY(Table1[[#This Row],[Order Date]])</f>
        <v>1</v>
      </c>
      <c r="S8" s="66" t="str">
        <f>UPPER(Table1[[#This Row],[Order Priority]])</f>
        <v>CRITICAL</v>
      </c>
      <c r="T8" s="66" t="str">
        <f>LOWER(Table1[[#This Row],[Order Priority]])</f>
        <v>critical</v>
      </c>
      <c r="U8" s="66" t="str">
        <f>PROPER(Table1[[#This Row],[LOWER]])</f>
        <v>Critical</v>
      </c>
      <c r="V8" s="66">
        <f>LEN(Table1[[#This Row],[Column2]])</f>
        <v>8</v>
      </c>
      <c r="W8" s="66" t="str">
        <f>LEFT(Table1[[#This Row],[Column2]],2)</f>
        <v>Cr</v>
      </c>
      <c r="X8" s="66" t="str">
        <f>RIGHT(Table1[[#This Row],[Column2]],3)</f>
        <v>cal</v>
      </c>
      <c r="Y8" s="66" t="str">
        <f>MID(Table1[[#This Row],[Column2]],3,4)</f>
        <v>itic</v>
      </c>
      <c r="Z8" s="66" t="str">
        <f>_xlfn.CONCAT(Table1[[#This Row],[Segment]],Table1[[#This Row],[Column2]],Table1[[#This Row],[Sub-Category]])</f>
        <v>ConsumerCriticalAccessories</v>
      </c>
      <c r="AA8" s="66" t="str">
        <f>_xlfn.TEXTJOIN(" ",FALSE,Table1[[#This Row],[Segment]],Table1[[#This Row],[Column2]],Table1[[#This Row],[Sub-Category]])</f>
        <v>Consumer Critical Accessories</v>
      </c>
      <c r="AB8" s="66" t="str">
        <f>IF(Table1[[#This Row],[Column2]]="Medium","True","False")</f>
        <v>False</v>
      </c>
    </row>
    <row r="9" spans="1:28" x14ac:dyDescent="0.3">
      <c r="A9" s="68">
        <v>42120</v>
      </c>
      <c r="B9" s="69">
        <v>450.36</v>
      </c>
      <c r="C9" s="69">
        <v>4</v>
      </c>
      <c r="D9" s="69">
        <v>190.07999999999998</v>
      </c>
      <c r="E9" s="69">
        <v>3.86</v>
      </c>
      <c r="F9" s="69">
        <f>SUM(Table1[[#This Row],[Profit]],Table1[[#This Row],[Shipping Cost]])</f>
        <v>193.94</v>
      </c>
      <c r="G9" s="69" t="s">
        <v>224</v>
      </c>
      <c r="H9" s="69" t="s">
        <v>225</v>
      </c>
      <c r="I9" s="69" t="s">
        <v>226</v>
      </c>
      <c r="J9" s="69" t="s">
        <v>227</v>
      </c>
      <c r="K9" s="69" t="s">
        <v>232</v>
      </c>
      <c r="L9" s="69">
        <v>0</v>
      </c>
      <c r="M9" s="69">
        <v>1</v>
      </c>
      <c r="N9" s="69">
        <v>0</v>
      </c>
      <c r="O9" s="85">
        <f>DAY(Table1[[#This Row],[Order Date]])</f>
        <v>26</v>
      </c>
      <c r="P9" s="85">
        <f>MONTH(Table1[[#This Row],[Order Date]])</f>
        <v>4</v>
      </c>
      <c r="Q9" s="85">
        <f>YEAR(Table1[[#This Row],[Order Date]])</f>
        <v>2015</v>
      </c>
      <c r="R9" s="85">
        <f>WEEKDAY(Table1[[#This Row],[Order Date]])</f>
        <v>1</v>
      </c>
      <c r="S9" s="66" t="str">
        <f>UPPER(Table1[[#This Row],[Order Priority]])</f>
        <v>MEDIUM</v>
      </c>
      <c r="T9" s="66" t="str">
        <f>LOWER(Table1[[#This Row],[Order Priority]])</f>
        <v>medium</v>
      </c>
      <c r="U9" s="66" t="str">
        <f>PROPER(Table1[[#This Row],[LOWER]])</f>
        <v>Medium</v>
      </c>
      <c r="V9" s="66">
        <f>LEN(Table1[[#This Row],[Column2]])</f>
        <v>6</v>
      </c>
      <c r="W9" s="66" t="str">
        <f>LEFT(Table1[[#This Row],[Column2]],2)</f>
        <v>Me</v>
      </c>
      <c r="X9" s="66" t="str">
        <f>RIGHT(Table1[[#This Row],[Column2]],3)</f>
        <v>ium</v>
      </c>
      <c r="Y9" s="66" t="str">
        <f>MID(Table1[[#This Row],[Column2]],3,4)</f>
        <v>dium</v>
      </c>
      <c r="Z9" s="66" t="str">
        <f>_xlfn.CONCAT(Table1[[#This Row],[Segment]],Table1[[#This Row],[Column2]],Table1[[#This Row],[Sub-Category]])</f>
        <v>ConsumerMediumAccessories</v>
      </c>
      <c r="AA9" s="66" t="str">
        <f>_xlfn.TEXTJOIN(" ",FALSE,Table1[[#This Row],[Segment]],Table1[[#This Row],[Column2]],Table1[[#This Row],[Sub-Category]])</f>
        <v>Consumer Medium Accessories</v>
      </c>
      <c r="AB9" s="66" t="str">
        <f>IF(Table1[[#This Row],[Column2]]="Medium","True","False")</f>
        <v>True</v>
      </c>
    </row>
    <row r="10" spans="1:28" x14ac:dyDescent="0.3">
      <c r="A10" s="65">
        <v>42119</v>
      </c>
      <c r="B10" s="66">
        <v>43.103999999999999</v>
      </c>
      <c r="C10" s="66">
        <v>4</v>
      </c>
      <c r="D10" s="66">
        <v>-22.336000000000006</v>
      </c>
      <c r="E10" s="66">
        <v>4.2610000000000001</v>
      </c>
      <c r="F10" s="66">
        <f>SUM(Table1[[#This Row],[Profit]],Table1[[#This Row],[Shipping Cost]])</f>
        <v>-18.075000000000006</v>
      </c>
      <c r="G10" s="66" t="s">
        <v>213</v>
      </c>
      <c r="H10" s="66" t="s">
        <v>225</v>
      </c>
      <c r="I10" s="66" t="s">
        <v>226</v>
      </c>
      <c r="J10" s="66" t="s">
        <v>233</v>
      </c>
      <c r="K10" s="66" t="s">
        <v>232</v>
      </c>
      <c r="L10" s="66">
        <v>0</v>
      </c>
      <c r="M10" s="66">
        <v>1</v>
      </c>
      <c r="N10" s="66">
        <v>1</v>
      </c>
      <c r="O10" s="85">
        <f>DAY(Table1[[#This Row],[Order Date]])</f>
        <v>25</v>
      </c>
      <c r="P10" s="85">
        <f>MONTH(Table1[[#This Row],[Order Date]])</f>
        <v>4</v>
      </c>
      <c r="Q10" s="85">
        <f>YEAR(Table1[[#This Row],[Order Date]])</f>
        <v>2015</v>
      </c>
      <c r="R10" s="85">
        <f>WEEKDAY(Table1[[#This Row],[Order Date]])</f>
        <v>7</v>
      </c>
      <c r="S10" s="66" t="str">
        <f>UPPER(Table1[[#This Row],[Order Priority]])</f>
        <v>CRITICAL</v>
      </c>
      <c r="T10" s="66" t="str">
        <f>LOWER(Table1[[#This Row],[Order Priority]])</f>
        <v>critical</v>
      </c>
      <c r="U10" s="66" t="str">
        <f>PROPER(Table1[[#This Row],[LOWER]])</f>
        <v>Critical</v>
      </c>
      <c r="V10" s="66">
        <f>LEN(Table1[[#This Row],[Column2]])</f>
        <v>8</v>
      </c>
      <c r="W10" s="66" t="str">
        <f>LEFT(Table1[[#This Row],[Column2]],2)</f>
        <v>Cr</v>
      </c>
      <c r="X10" s="66" t="str">
        <f>RIGHT(Table1[[#This Row],[Column2]],3)</f>
        <v>cal</v>
      </c>
      <c r="Y10" s="66" t="str">
        <f>MID(Table1[[#This Row],[Column2]],3,4)</f>
        <v>itic</v>
      </c>
      <c r="Z10" s="66" t="str">
        <f>_xlfn.CONCAT(Table1[[#This Row],[Segment]],Table1[[#This Row],[Column2]],Table1[[#This Row],[Sub-Category]])</f>
        <v>ConsumerCriticalAccessories</v>
      </c>
      <c r="AA10" s="66" t="str">
        <f>_xlfn.TEXTJOIN(" ",FALSE,Table1[[#This Row],[Segment]],Table1[[#This Row],[Column2]],Table1[[#This Row],[Sub-Category]])</f>
        <v>Consumer Critical Accessories</v>
      </c>
      <c r="AB10" s="66" t="str">
        <f>IF(Table1[[#This Row],[Column2]]="Medium","True","False")</f>
        <v>False</v>
      </c>
    </row>
    <row r="11" spans="1:28" x14ac:dyDescent="0.3">
      <c r="A11" s="68">
        <v>42119</v>
      </c>
      <c r="B11" s="69">
        <v>178.08000000000004</v>
      </c>
      <c r="C11" s="69">
        <v>2</v>
      </c>
      <c r="D11" s="69">
        <v>-44.52000000000001</v>
      </c>
      <c r="E11" s="69">
        <v>6.1219999999999999</v>
      </c>
      <c r="F11" s="69">
        <f>SUM(Table1[[#This Row],[Profit]],Table1[[#This Row],[Shipping Cost]])</f>
        <v>-38.39800000000001</v>
      </c>
      <c r="G11" s="69" t="s">
        <v>234</v>
      </c>
      <c r="H11" s="69" t="s">
        <v>225</v>
      </c>
      <c r="I11" s="69" t="s">
        <v>226</v>
      </c>
      <c r="J11" s="69" t="s">
        <v>227</v>
      </c>
      <c r="K11" s="69" t="s">
        <v>230</v>
      </c>
      <c r="L11" s="69">
        <v>0</v>
      </c>
      <c r="M11" s="69">
        <v>1</v>
      </c>
      <c r="N11" s="69">
        <v>0</v>
      </c>
      <c r="O11" s="85">
        <f>DAY(Table1[[#This Row],[Order Date]])</f>
        <v>25</v>
      </c>
      <c r="P11" s="85">
        <f>MONTH(Table1[[#This Row],[Order Date]])</f>
        <v>4</v>
      </c>
      <c r="Q11" s="85">
        <f>YEAR(Table1[[#This Row],[Order Date]])</f>
        <v>2015</v>
      </c>
      <c r="R11" s="85">
        <f>WEEKDAY(Table1[[#This Row],[Order Date]])</f>
        <v>7</v>
      </c>
      <c r="S11" s="66" t="str">
        <f>UPPER(Table1[[#This Row],[Order Priority]])</f>
        <v>MEDIUM</v>
      </c>
      <c r="T11" s="66" t="str">
        <f>LOWER(Table1[[#This Row],[Order Priority]])</f>
        <v>medium</v>
      </c>
      <c r="U11" s="66" t="str">
        <f>PROPER(Table1[[#This Row],[LOWER]])</f>
        <v>Medium</v>
      </c>
      <c r="V11" s="66">
        <f>LEN(Table1[[#This Row],[Column2]])</f>
        <v>6</v>
      </c>
      <c r="W11" s="66" t="str">
        <f>LEFT(Table1[[#This Row],[Column2]],2)</f>
        <v>Me</v>
      </c>
      <c r="X11" s="66" t="str">
        <f>RIGHT(Table1[[#This Row],[Column2]],3)</f>
        <v>ium</v>
      </c>
      <c r="Y11" s="66" t="str">
        <f>MID(Table1[[#This Row],[Column2]],3,4)</f>
        <v>dium</v>
      </c>
      <c r="Z11" s="66" t="str">
        <f>_xlfn.CONCAT(Table1[[#This Row],[Segment]],Table1[[#This Row],[Column2]],Table1[[#This Row],[Sub-Category]])</f>
        <v>Home OfficeMediumAccessories</v>
      </c>
      <c r="AA11" s="66" t="str">
        <f>_xlfn.TEXTJOIN(" ",FALSE,Table1[[#This Row],[Segment]],Table1[[#This Row],[Column2]],Table1[[#This Row],[Sub-Category]])</f>
        <v>Home Office Medium Accessories</v>
      </c>
      <c r="AB11" s="66" t="str">
        <f>IF(Table1[[#This Row],[Column2]]="Medium","True","False")</f>
        <v>True</v>
      </c>
    </row>
    <row r="12" spans="1:28" x14ac:dyDescent="0.3">
      <c r="A12" s="65">
        <v>42119</v>
      </c>
      <c r="B12" s="66">
        <v>113.56800000000001</v>
      </c>
      <c r="C12" s="66">
        <v>2</v>
      </c>
      <c r="D12" s="66">
        <v>-21.294000000000018</v>
      </c>
      <c r="E12" s="66">
        <v>16.21</v>
      </c>
      <c r="F12" s="66">
        <f>SUM(Table1[[#This Row],[Profit]],Table1[[#This Row],[Shipping Cost]])</f>
        <v>-5.0840000000000174</v>
      </c>
      <c r="G12" s="66" t="s">
        <v>213</v>
      </c>
      <c r="H12" s="66" t="s">
        <v>225</v>
      </c>
      <c r="I12" s="66" t="s">
        <v>226</v>
      </c>
      <c r="J12" s="66" t="s">
        <v>227</v>
      </c>
      <c r="K12" s="66" t="s">
        <v>228</v>
      </c>
      <c r="L12" s="66">
        <v>0</v>
      </c>
      <c r="M12" s="66">
        <v>1</v>
      </c>
      <c r="N12" s="66">
        <v>1</v>
      </c>
      <c r="O12" s="85">
        <f>DAY(Table1[[#This Row],[Order Date]])</f>
        <v>25</v>
      </c>
      <c r="P12" s="85">
        <f>MONTH(Table1[[#This Row],[Order Date]])</f>
        <v>4</v>
      </c>
      <c r="Q12" s="85">
        <f>YEAR(Table1[[#This Row],[Order Date]])</f>
        <v>2015</v>
      </c>
      <c r="R12" s="85">
        <f>WEEKDAY(Table1[[#This Row],[Order Date]])</f>
        <v>7</v>
      </c>
      <c r="S12" s="66" t="str">
        <f>UPPER(Table1[[#This Row],[Order Priority]])</f>
        <v>MEDIUM</v>
      </c>
      <c r="T12" s="66" t="str">
        <f>LOWER(Table1[[#This Row],[Order Priority]])</f>
        <v>medium</v>
      </c>
      <c r="U12" s="66" t="str">
        <f>PROPER(Table1[[#This Row],[LOWER]])</f>
        <v>Medium</v>
      </c>
      <c r="V12" s="66">
        <f>LEN(Table1[[#This Row],[Column2]])</f>
        <v>6</v>
      </c>
      <c r="W12" s="66" t="str">
        <f>LEFT(Table1[[#This Row],[Column2]],2)</f>
        <v>Me</v>
      </c>
      <c r="X12" s="66" t="str">
        <f>RIGHT(Table1[[#This Row],[Column2]],3)</f>
        <v>ium</v>
      </c>
      <c r="Y12" s="66" t="str">
        <f>MID(Table1[[#This Row],[Column2]],3,4)</f>
        <v>dium</v>
      </c>
      <c r="Z12" s="66" t="str">
        <f>_xlfn.CONCAT(Table1[[#This Row],[Segment]],Table1[[#This Row],[Column2]],Table1[[#This Row],[Sub-Category]])</f>
        <v>CorporateMediumAccessories</v>
      </c>
      <c r="AA12" s="66" t="str">
        <f>_xlfn.TEXTJOIN(" ",FALSE,Table1[[#This Row],[Segment]],Table1[[#This Row],[Column2]],Table1[[#This Row],[Sub-Category]])</f>
        <v>Corporate Medium Accessories</v>
      </c>
      <c r="AB12" s="66" t="str">
        <f>IF(Table1[[#This Row],[Column2]]="Medium","True","False")</f>
        <v>True</v>
      </c>
    </row>
    <row r="13" spans="1:28" x14ac:dyDescent="0.3">
      <c r="A13" s="68">
        <v>42119</v>
      </c>
      <c r="B13" s="69">
        <v>10.429999999999996</v>
      </c>
      <c r="C13" s="69">
        <v>5</v>
      </c>
      <c r="D13" s="69">
        <v>-18.252500000000001</v>
      </c>
      <c r="E13" s="69">
        <v>1.77</v>
      </c>
      <c r="F13" s="69">
        <f>SUM(Table1[[#This Row],[Profit]],Table1[[#This Row],[Shipping Cost]])</f>
        <v>-16.482500000000002</v>
      </c>
      <c r="G13" s="69" t="s">
        <v>231</v>
      </c>
      <c r="H13" s="69" t="s">
        <v>225</v>
      </c>
      <c r="I13" s="69" t="s">
        <v>226</v>
      </c>
      <c r="J13" s="69" t="s">
        <v>227</v>
      </c>
      <c r="K13" s="69" t="s">
        <v>228</v>
      </c>
      <c r="L13" s="69">
        <v>0</v>
      </c>
      <c r="M13" s="69">
        <v>1</v>
      </c>
      <c r="N13" s="69">
        <v>0</v>
      </c>
      <c r="O13" s="85">
        <f>DAY(Table1[[#This Row],[Order Date]])</f>
        <v>25</v>
      </c>
      <c r="P13" s="85">
        <f>MONTH(Table1[[#This Row],[Order Date]])</f>
        <v>4</v>
      </c>
      <c r="Q13" s="85">
        <f>YEAR(Table1[[#This Row],[Order Date]])</f>
        <v>2015</v>
      </c>
      <c r="R13" s="85">
        <f>WEEKDAY(Table1[[#This Row],[Order Date]])</f>
        <v>7</v>
      </c>
      <c r="S13" s="66" t="str">
        <f>UPPER(Table1[[#This Row],[Order Priority]])</f>
        <v>MEDIUM</v>
      </c>
      <c r="T13" s="66" t="str">
        <f>LOWER(Table1[[#This Row],[Order Priority]])</f>
        <v>medium</v>
      </c>
      <c r="U13" s="66" t="str">
        <f>PROPER(Table1[[#This Row],[LOWER]])</f>
        <v>Medium</v>
      </c>
      <c r="V13" s="66">
        <f>LEN(Table1[[#This Row],[Column2]])</f>
        <v>6</v>
      </c>
      <c r="W13" s="66" t="str">
        <f>LEFT(Table1[[#This Row],[Column2]],2)</f>
        <v>Me</v>
      </c>
      <c r="X13" s="66" t="str">
        <f>RIGHT(Table1[[#This Row],[Column2]],3)</f>
        <v>ium</v>
      </c>
      <c r="Y13" s="66" t="str">
        <f>MID(Table1[[#This Row],[Column2]],3,4)</f>
        <v>dium</v>
      </c>
      <c r="Z13" s="66" t="str">
        <f>_xlfn.CONCAT(Table1[[#This Row],[Segment]],Table1[[#This Row],[Column2]],Table1[[#This Row],[Sub-Category]])</f>
        <v>CorporateMediumAccessories</v>
      </c>
      <c r="AA13" s="66" t="str">
        <f>_xlfn.TEXTJOIN(" ",FALSE,Table1[[#This Row],[Segment]],Table1[[#This Row],[Column2]],Table1[[#This Row],[Sub-Category]])</f>
        <v>Corporate Medium Accessories</v>
      </c>
      <c r="AB13" s="66" t="str">
        <f>IF(Table1[[#This Row],[Column2]]="Medium","True","False")</f>
        <v>True</v>
      </c>
    </row>
    <row r="14" spans="1:28" x14ac:dyDescent="0.3">
      <c r="A14" s="65">
        <v>42087</v>
      </c>
      <c r="B14" s="66">
        <v>11.664000000000001</v>
      </c>
      <c r="C14" s="66">
        <v>3</v>
      </c>
      <c r="D14" s="66">
        <v>3.3534000000000006</v>
      </c>
      <c r="E14" s="66">
        <v>2.02</v>
      </c>
      <c r="F14" s="66">
        <f>SUM(Table1[[#This Row],[Profit]],Table1[[#This Row],[Shipping Cost]])</f>
        <v>5.3734000000000002</v>
      </c>
      <c r="G14" s="66" t="s">
        <v>213</v>
      </c>
      <c r="H14" s="66" t="s">
        <v>225</v>
      </c>
      <c r="I14" s="66" t="s">
        <v>226</v>
      </c>
      <c r="J14" s="66" t="s">
        <v>229</v>
      </c>
      <c r="K14" s="66" t="s">
        <v>230</v>
      </c>
      <c r="L14" s="66">
        <v>0</v>
      </c>
      <c r="M14" s="66">
        <v>1</v>
      </c>
      <c r="N14" s="66">
        <v>1</v>
      </c>
      <c r="O14" s="85">
        <f>DAY(Table1[[#This Row],[Order Date]])</f>
        <v>24</v>
      </c>
      <c r="P14" s="85">
        <f>MONTH(Table1[[#This Row],[Order Date]])</f>
        <v>3</v>
      </c>
      <c r="Q14" s="85">
        <f>YEAR(Table1[[#This Row],[Order Date]])</f>
        <v>2015</v>
      </c>
      <c r="R14" s="85">
        <f>WEEKDAY(Table1[[#This Row],[Order Date]])</f>
        <v>3</v>
      </c>
      <c r="S14" s="66" t="str">
        <f>UPPER(Table1[[#This Row],[Order Priority]])</f>
        <v>HIGH</v>
      </c>
      <c r="T14" s="66" t="str">
        <f>LOWER(Table1[[#This Row],[Order Priority]])</f>
        <v>high</v>
      </c>
      <c r="U14" s="66" t="str">
        <f>PROPER(Table1[[#This Row],[LOWER]])</f>
        <v>High</v>
      </c>
      <c r="V14" s="66">
        <f>LEN(Table1[[#This Row],[Column2]])</f>
        <v>4</v>
      </c>
      <c r="W14" s="66" t="str">
        <f>LEFT(Table1[[#This Row],[Column2]],2)</f>
        <v>Hi</v>
      </c>
      <c r="X14" s="66" t="str">
        <f>RIGHT(Table1[[#This Row],[Column2]],3)</f>
        <v>igh</v>
      </c>
      <c r="Y14" s="66" t="str">
        <f>MID(Table1[[#This Row],[Column2]],3,4)</f>
        <v>gh</v>
      </c>
      <c r="Z14" s="66" t="str">
        <f>_xlfn.CONCAT(Table1[[#This Row],[Segment]],Table1[[#This Row],[Column2]],Table1[[#This Row],[Sub-Category]])</f>
        <v>Home OfficeHighAccessories</v>
      </c>
      <c r="AA14" s="66" t="str">
        <f>_xlfn.TEXTJOIN(" ",FALSE,Table1[[#This Row],[Segment]],Table1[[#This Row],[Column2]],Table1[[#This Row],[Sub-Category]])</f>
        <v>Home Office High Accessories</v>
      </c>
      <c r="AB14" s="66" t="str">
        <f>IF(Table1[[#This Row],[Column2]]="Medium","True","False")</f>
        <v>False</v>
      </c>
    </row>
    <row r="15" spans="1:28" x14ac:dyDescent="0.3">
      <c r="A15" s="68">
        <v>42118</v>
      </c>
      <c r="B15" s="69">
        <v>121.94</v>
      </c>
      <c r="C15" s="69">
        <v>2</v>
      </c>
      <c r="D15" s="69">
        <v>35.362599999999986</v>
      </c>
      <c r="E15" s="69">
        <v>8.48</v>
      </c>
      <c r="F15" s="69">
        <f>SUM(Table1[[#This Row],[Profit]],Table1[[#This Row],[Shipping Cost]])</f>
        <v>43.84259999999999</v>
      </c>
      <c r="G15" s="69" t="s">
        <v>235</v>
      </c>
      <c r="H15" s="69" t="s">
        <v>225</v>
      </c>
      <c r="I15" s="69" t="s">
        <v>226</v>
      </c>
      <c r="J15" s="69" t="s">
        <v>236</v>
      </c>
      <c r="K15" s="69" t="s">
        <v>232</v>
      </c>
      <c r="L15" s="69">
        <v>0</v>
      </c>
      <c r="M15" s="69">
        <v>1</v>
      </c>
      <c r="N15" s="69">
        <v>0</v>
      </c>
      <c r="O15" s="85">
        <f>DAY(Table1[[#This Row],[Order Date]])</f>
        <v>24</v>
      </c>
      <c r="P15" s="85">
        <f>MONTH(Table1[[#This Row],[Order Date]])</f>
        <v>4</v>
      </c>
      <c r="Q15" s="85">
        <f>YEAR(Table1[[#This Row],[Order Date]])</f>
        <v>2015</v>
      </c>
      <c r="R15" s="85">
        <f>WEEKDAY(Table1[[#This Row],[Order Date]])</f>
        <v>6</v>
      </c>
      <c r="S15" s="66" t="str">
        <f>UPPER(Table1[[#This Row],[Order Priority]])</f>
        <v>LOW</v>
      </c>
      <c r="T15" s="66" t="str">
        <f>LOWER(Table1[[#This Row],[Order Priority]])</f>
        <v>low</v>
      </c>
      <c r="U15" s="66" t="str">
        <f>PROPER(Table1[[#This Row],[LOWER]])</f>
        <v>Low</v>
      </c>
      <c r="V15" s="66">
        <f>LEN(Table1[[#This Row],[Column2]])</f>
        <v>3</v>
      </c>
      <c r="W15" s="66" t="str">
        <f>LEFT(Table1[[#This Row],[Column2]],2)</f>
        <v>Lo</v>
      </c>
      <c r="X15" s="66" t="str">
        <f>RIGHT(Table1[[#This Row],[Column2]],3)</f>
        <v>Low</v>
      </c>
      <c r="Y15" s="66" t="str">
        <f>MID(Table1[[#This Row],[Column2]],3,4)</f>
        <v>w</v>
      </c>
      <c r="Z15" s="66" t="str">
        <f>_xlfn.CONCAT(Table1[[#This Row],[Segment]],Table1[[#This Row],[Column2]],Table1[[#This Row],[Sub-Category]])</f>
        <v>ConsumerLowAccessories</v>
      </c>
      <c r="AA15" s="66" t="str">
        <f>_xlfn.TEXTJOIN(" ",FALSE,Table1[[#This Row],[Segment]],Table1[[#This Row],[Column2]],Table1[[#This Row],[Sub-Category]])</f>
        <v>Consumer Low Accessories</v>
      </c>
      <c r="AB15" s="66" t="str">
        <f>IF(Table1[[#This Row],[Column2]]="Medium","True","False")</f>
        <v>False</v>
      </c>
    </row>
    <row r="16" spans="1:28" x14ac:dyDescent="0.3">
      <c r="A16" s="65">
        <v>42118</v>
      </c>
      <c r="B16" s="66">
        <v>64.44</v>
      </c>
      <c r="C16" s="66">
        <v>2</v>
      </c>
      <c r="D16" s="66">
        <v>1.0399999999999978</v>
      </c>
      <c r="E16" s="66">
        <v>6.7909999999999995</v>
      </c>
      <c r="F16" s="66">
        <f>SUM(Table1[[#This Row],[Profit]],Table1[[#This Row],[Shipping Cost]])</f>
        <v>7.8309999999999977</v>
      </c>
      <c r="G16" s="66" t="s">
        <v>224</v>
      </c>
      <c r="H16" s="66" t="s">
        <v>225</v>
      </c>
      <c r="I16" s="66" t="s">
        <v>226</v>
      </c>
      <c r="J16" s="66" t="s">
        <v>227</v>
      </c>
      <c r="K16" s="66" t="s">
        <v>232</v>
      </c>
      <c r="L16" s="66">
        <v>0</v>
      </c>
      <c r="M16" s="66">
        <v>1</v>
      </c>
      <c r="N16" s="66">
        <v>0</v>
      </c>
      <c r="O16" s="85">
        <f>DAY(Table1[[#This Row],[Order Date]])</f>
        <v>24</v>
      </c>
      <c r="P16" s="85">
        <f>MONTH(Table1[[#This Row],[Order Date]])</f>
        <v>4</v>
      </c>
      <c r="Q16" s="85">
        <f>YEAR(Table1[[#This Row],[Order Date]])</f>
        <v>2015</v>
      </c>
      <c r="R16" s="85">
        <f>WEEKDAY(Table1[[#This Row],[Order Date]])</f>
        <v>6</v>
      </c>
      <c r="S16" s="66" t="str">
        <f>UPPER(Table1[[#This Row],[Order Priority]])</f>
        <v>MEDIUM</v>
      </c>
      <c r="T16" s="66" t="str">
        <f>LOWER(Table1[[#This Row],[Order Priority]])</f>
        <v>medium</v>
      </c>
      <c r="U16" s="66" t="str">
        <f>PROPER(Table1[[#This Row],[LOWER]])</f>
        <v>Medium</v>
      </c>
      <c r="V16" s="66">
        <f>LEN(Table1[[#This Row],[Column2]])</f>
        <v>6</v>
      </c>
      <c r="W16" s="66" t="str">
        <f>LEFT(Table1[[#This Row],[Column2]],2)</f>
        <v>Me</v>
      </c>
      <c r="X16" s="66" t="str">
        <f>RIGHT(Table1[[#This Row],[Column2]],3)</f>
        <v>ium</v>
      </c>
      <c r="Y16" s="66" t="str">
        <f>MID(Table1[[#This Row],[Column2]],3,4)</f>
        <v>dium</v>
      </c>
      <c r="Z16" s="66" t="str">
        <f>_xlfn.CONCAT(Table1[[#This Row],[Segment]],Table1[[#This Row],[Column2]],Table1[[#This Row],[Sub-Category]])</f>
        <v>ConsumerMediumAccessories</v>
      </c>
      <c r="AA16" s="66" t="str">
        <f>_xlfn.TEXTJOIN(" ",FALSE,Table1[[#This Row],[Segment]],Table1[[#This Row],[Column2]],Table1[[#This Row],[Sub-Category]])</f>
        <v>Consumer Medium Accessories</v>
      </c>
      <c r="AB16" s="66" t="str">
        <f>IF(Table1[[#This Row],[Column2]]="Medium","True","False")</f>
        <v>True</v>
      </c>
    </row>
    <row r="17" spans="1:28" x14ac:dyDescent="0.3">
      <c r="A17" s="68">
        <v>42118</v>
      </c>
      <c r="B17" s="69">
        <v>5.3440000000000003</v>
      </c>
      <c r="C17" s="69">
        <v>1</v>
      </c>
      <c r="D17" s="69">
        <v>1.8703999999999998</v>
      </c>
      <c r="E17" s="69">
        <v>1.74</v>
      </c>
      <c r="F17" s="69">
        <f>SUM(Table1[[#This Row],[Profit]],Table1[[#This Row],[Shipping Cost]])</f>
        <v>3.6103999999999998</v>
      </c>
      <c r="G17" s="69" t="s">
        <v>224</v>
      </c>
      <c r="H17" s="69" t="s">
        <v>225</v>
      </c>
      <c r="I17" s="69" t="s">
        <v>226</v>
      </c>
      <c r="J17" s="69" t="s">
        <v>227</v>
      </c>
      <c r="K17" s="69" t="s">
        <v>232</v>
      </c>
      <c r="L17" s="69">
        <v>0</v>
      </c>
      <c r="M17" s="69">
        <v>1</v>
      </c>
      <c r="N17" s="69">
        <v>0</v>
      </c>
      <c r="O17" s="85">
        <f>DAY(Table1[[#This Row],[Order Date]])</f>
        <v>24</v>
      </c>
      <c r="P17" s="85">
        <f>MONTH(Table1[[#This Row],[Order Date]])</f>
        <v>4</v>
      </c>
      <c r="Q17" s="85">
        <f>YEAR(Table1[[#This Row],[Order Date]])</f>
        <v>2015</v>
      </c>
      <c r="R17" s="85">
        <f>WEEKDAY(Table1[[#This Row],[Order Date]])</f>
        <v>6</v>
      </c>
      <c r="S17" s="66" t="str">
        <f>UPPER(Table1[[#This Row],[Order Priority]])</f>
        <v>MEDIUM</v>
      </c>
      <c r="T17" s="66" t="str">
        <f>LOWER(Table1[[#This Row],[Order Priority]])</f>
        <v>medium</v>
      </c>
      <c r="U17" s="66" t="str">
        <f>PROPER(Table1[[#This Row],[LOWER]])</f>
        <v>Medium</v>
      </c>
      <c r="V17" s="66">
        <f>LEN(Table1[[#This Row],[Column2]])</f>
        <v>6</v>
      </c>
      <c r="W17" s="66" t="str">
        <f>LEFT(Table1[[#This Row],[Column2]],2)</f>
        <v>Me</v>
      </c>
      <c r="X17" s="66" t="str">
        <f>RIGHT(Table1[[#This Row],[Column2]],3)</f>
        <v>ium</v>
      </c>
      <c r="Y17" s="66" t="str">
        <f>MID(Table1[[#This Row],[Column2]],3,4)</f>
        <v>dium</v>
      </c>
      <c r="Z17" s="66" t="str">
        <f>_xlfn.CONCAT(Table1[[#This Row],[Segment]],Table1[[#This Row],[Column2]],Table1[[#This Row],[Sub-Category]])</f>
        <v>ConsumerMediumAccessories</v>
      </c>
      <c r="AA17" s="66" t="str">
        <f>_xlfn.TEXTJOIN(" ",FALSE,Table1[[#This Row],[Segment]],Table1[[#This Row],[Column2]],Table1[[#This Row],[Sub-Category]])</f>
        <v>Consumer Medium Accessories</v>
      </c>
      <c r="AB17" s="66" t="str">
        <f>IF(Table1[[#This Row],[Column2]]="Medium","True","False")</f>
        <v>True</v>
      </c>
    </row>
    <row r="18" spans="1:28" x14ac:dyDescent="0.3">
      <c r="A18" s="65">
        <v>42116</v>
      </c>
      <c r="B18" s="66">
        <v>908.82</v>
      </c>
      <c r="C18" s="66">
        <v>9</v>
      </c>
      <c r="D18" s="66">
        <v>227.20500000000004</v>
      </c>
      <c r="E18" s="66">
        <v>98.48</v>
      </c>
      <c r="F18" s="66">
        <f>SUM(Table1[[#This Row],[Profit]],Table1[[#This Row],[Shipping Cost]])</f>
        <v>325.68500000000006</v>
      </c>
      <c r="G18" s="66" t="s">
        <v>224</v>
      </c>
      <c r="H18" s="66" t="s">
        <v>225</v>
      </c>
      <c r="I18" s="66" t="s">
        <v>226</v>
      </c>
      <c r="J18" s="66" t="s">
        <v>227</v>
      </c>
      <c r="K18" s="66" t="s">
        <v>232</v>
      </c>
      <c r="L18" s="66">
        <v>0</v>
      </c>
      <c r="M18" s="66">
        <v>1</v>
      </c>
      <c r="N18" s="66">
        <v>0</v>
      </c>
      <c r="O18" s="85">
        <f>DAY(Table1[[#This Row],[Order Date]])</f>
        <v>22</v>
      </c>
      <c r="P18" s="85">
        <f>MONTH(Table1[[#This Row],[Order Date]])</f>
        <v>4</v>
      </c>
      <c r="Q18" s="85">
        <f>YEAR(Table1[[#This Row],[Order Date]])</f>
        <v>2015</v>
      </c>
      <c r="R18" s="85">
        <f>WEEKDAY(Table1[[#This Row],[Order Date]])</f>
        <v>4</v>
      </c>
      <c r="S18" s="66" t="str">
        <f>UPPER(Table1[[#This Row],[Order Priority]])</f>
        <v>MEDIUM</v>
      </c>
      <c r="T18" s="66" t="str">
        <f>LOWER(Table1[[#This Row],[Order Priority]])</f>
        <v>medium</v>
      </c>
      <c r="U18" s="66" t="str">
        <f>PROPER(Table1[[#This Row],[LOWER]])</f>
        <v>Medium</v>
      </c>
      <c r="V18" s="66">
        <f>LEN(Table1[[#This Row],[Column2]])</f>
        <v>6</v>
      </c>
      <c r="W18" s="66" t="str">
        <f>LEFT(Table1[[#This Row],[Column2]],2)</f>
        <v>Me</v>
      </c>
      <c r="X18" s="66" t="str">
        <f>RIGHT(Table1[[#This Row],[Column2]],3)</f>
        <v>ium</v>
      </c>
      <c r="Y18" s="66" t="str">
        <f>MID(Table1[[#This Row],[Column2]],3,4)</f>
        <v>dium</v>
      </c>
      <c r="Z18" s="66" t="str">
        <f>_xlfn.CONCAT(Table1[[#This Row],[Segment]],Table1[[#This Row],[Column2]],Table1[[#This Row],[Sub-Category]])</f>
        <v>ConsumerMediumAccessories</v>
      </c>
      <c r="AA18" s="66" t="str">
        <f>_xlfn.TEXTJOIN(" ",FALSE,Table1[[#This Row],[Segment]],Table1[[#This Row],[Column2]],Table1[[#This Row],[Sub-Category]])</f>
        <v>Consumer Medium Accessories</v>
      </c>
      <c r="AB18" s="66" t="str">
        <f>IF(Table1[[#This Row],[Column2]]="Medium","True","False")</f>
        <v>True</v>
      </c>
    </row>
    <row r="19" spans="1:28" x14ac:dyDescent="0.3">
      <c r="A19" s="68">
        <v>42116</v>
      </c>
      <c r="B19" s="69">
        <v>369.28000000000003</v>
      </c>
      <c r="C19" s="69">
        <v>4</v>
      </c>
      <c r="D19" s="69">
        <v>144</v>
      </c>
      <c r="E19" s="69">
        <v>34.648000000000003</v>
      </c>
      <c r="F19" s="69">
        <f>SUM(Table1[[#This Row],[Profit]],Table1[[#This Row],[Shipping Cost]])</f>
        <v>178.648</v>
      </c>
      <c r="G19" s="69" t="s">
        <v>224</v>
      </c>
      <c r="H19" s="69" t="s">
        <v>225</v>
      </c>
      <c r="I19" s="69" t="s">
        <v>226</v>
      </c>
      <c r="J19" s="69" t="s">
        <v>229</v>
      </c>
      <c r="K19" s="69" t="s">
        <v>230</v>
      </c>
      <c r="L19" s="69">
        <v>0</v>
      </c>
      <c r="M19" s="69">
        <v>1</v>
      </c>
      <c r="N19" s="69">
        <v>0</v>
      </c>
      <c r="O19" s="85">
        <f>DAY(Table1[[#This Row],[Order Date]])</f>
        <v>22</v>
      </c>
      <c r="P19" s="85">
        <f>MONTH(Table1[[#This Row],[Order Date]])</f>
        <v>4</v>
      </c>
      <c r="Q19" s="85">
        <f>YEAR(Table1[[#This Row],[Order Date]])</f>
        <v>2015</v>
      </c>
      <c r="R19" s="85">
        <f>WEEKDAY(Table1[[#This Row],[Order Date]])</f>
        <v>4</v>
      </c>
      <c r="S19" s="66" t="str">
        <f>UPPER(Table1[[#This Row],[Order Priority]])</f>
        <v>HIGH</v>
      </c>
      <c r="T19" s="66" t="str">
        <f>LOWER(Table1[[#This Row],[Order Priority]])</f>
        <v>high</v>
      </c>
      <c r="U19" s="66" t="str">
        <f>PROPER(Table1[[#This Row],[LOWER]])</f>
        <v>High</v>
      </c>
      <c r="V19" s="66">
        <f>LEN(Table1[[#This Row],[Column2]])</f>
        <v>4</v>
      </c>
      <c r="W19" s="66" t="str">
        <f>LEFT(Table1[[#This Row],[Column2]],2)</f>
        <v>Hi</v>
      </c>
      <c r="X19" s="66" t="str">
        <f>RIGHT(Table1[[#This Row],[Column2]],3)</f>
        <v>igh</v>
      </c>
      <c r="Y19" s="66" t="str">
        <f>MID(Table1[[#This Row],[Column2]],3,4)</f>
        <v>gh</v>
      </c>
      <c r="Z19" s="66" t="str">
        <f>_xlfn.CONCAT(Table1[[#This Row],[Segment]],Table1[[#This Row],[Column2]],Table1[[#This Row],[Sub-Category]])</f>
        <v>Home OfficeHighAccessories</v>
      </c>
      <c r="AA19" s="66" t="str">
        <f>_xlfn.TEXTJOIN(" ",FALSE,Table1[[#This Row],[Segment]],Table1[[#This Row],[Column2]],Table1[[#This Row],[Sub-Category]])</f>
        <v>Home Office High Accessories</v>
      </c>
      <c r="AB19" s="66" t="str">
        <f>IF(Table1[[#This Row],[Column2]]="Medium","True","False")</f>
        <v>False</v>
      </c>
    </row>
    <row r="20" spans="1:28" x14ac:dyDescent="0.3">
      <c r="A20" s="65">
        <v>42115</v>
      </c>
      <c r="B20" s="66">
        <v>23.25</v>
      </c>
      <c r="C20" s="66">
        <v>1</v>
      </c>
      <c r="D20" s="66">
        <v>4.8600000000000003</v>
      </c>
      <c r="E20" s="66">
        <v>1.42</v>
      </c>
      <c r="F20" s="66">
        <f>SUM(Table1[[#This Row],[Profit]],Table1[[#This Row],[Shipping Cost]])</f>
        <v>6.28</v>
      </c>
      <c r="G20" s="66" t="s">
        <v>224</v>
      </c>
      <c r="H20" s="66" t="s">
        <v>225</v>
      </c>
      <c r="I20" s="66" t="s">
        <v>226</v>
      </c>
      <c r="J20" s="66" t="s">
        <v>227</v>
      </c>
      <c r="K20" s="66" t="s">
        <v>232</v>
      </c>
      <c r="L20" s="66">
        <v>0</v>
      </c>
      <c r="M20" s="66">
        <v>1</v>
      </c>
      <c r="N20" s="66">
        <v>0</v>
      </c>
      <c r="O20" s="85">
        <f>DAY(Table1[[#This Row],[Order Date]])</f>
        <v>21</v>
      </c>
      <c r="P20" s="85">
        <f>MONTH(Table1[[#This Row],[Order Date]])</f>
        <v>4</v>
      </c>
      <c r="Q20" s="85">
        <f>YEAR(Table1[[#This Row],[Order Date]])</f>
        <v>2015</v>
      </c>
      <c r="R20" s="85">
        <f>WEEKDAY(Table1[[#This Row],[Order Date]])</f>
        <v>3</v>
      </c>
      <c r="S20" s="66" t="str">
        <f>UPPER(Table1[[#This Row],[Order Priority]])</f>
        <v>MEDIUM</v>
      </c>
      <c r="T20" s="66" t="str">
        <f>LOWER(Table1[[#This Row],[Order Priority]])</f>
        <v>medium</v>
      </c>
      <c r="U20" s="66" t="str">
        <f>PROPER(Table1[[#This Row],[LOWER]])</f>
        <v>Medium</v>
      </c>
      <c r="V20" s="66">
        <f>LEN(Table1[[#This Row],[Column2]])</f>
        <v>6</v>
      </c>
      <c r="W20" s="66" t="str">
        <f>LEFT(Table1[[#This Row],[Column2]],2)</f>
        <v>Me</v>
      </c>
      <c r="X20" s="66" t="str">
        <f>RIGHT(Table1[[#This Row],[Column2]],3)</f>
        <v>ium</v>
      </c>
      <c r="Y20" s="66" t="str">
        <f>MID(Table1[[#This Row],[Column2]],3,4)</f>
        <v>dium</v>
      </c>
      <c r="Z20" s="66" t="str">
        <f>_xlfn.CONCAT(Table1[[#This Row],[Segment]],Table1[[#This Row],[Column2]],Table1[[#This Row],[Sub-Category]])</f>
        <v>ConsumerMediumAccessories</v>
      </c>
      <c r="AA20" s="66" t="str">
        <f>_xlfn.TEXTJOIN(" ",FALSE,Table1[[#This Row],[Segment]],Table1[[#This Row],[Column2]],Table1[[#This Row],[Sub-Category]])</f>
        <v>Consumer Medium Accessories</v>
      </c>
      <c r="AB20" s="66" t="str">
        <f>IF(Table1[[#This Row],[Column2]]="Medium","True","False")</f>
        <v>True</v>
      </c>
    </row>
    <row r="21" spans="1:28" x14ac:dyDescent="0.3">
      <c r="A21" s="68">
        <v>42115</v>
      </c>
      <c r="B21" s="69">
        <v>15.76</v>
      </c>
      <c r="C21" s="69">
        <v>2</v>
      </c>
      <c r="D21" s="69">
        <v>3.5460000000000007</v>
      </c>
      <c r="E21" s="69">
        <v>2.0300000000000002</v>
      </c>
      <c r="F21" s="69">
        <f>SUM(Table1[[#This Row],[Profit]],Table1[[#This Row],[Shipping Cost]])</f>
        <v>5.5760000000000005</v>
      </c>
      <c r="G21" s="69" t="s">
        <v>224</v>
      </c>
      <c r="H21" s="69" t="s">
        <v>225</v>
      </c>
      <c r="I21" s="69" t="s">
        <v>226</v>
      </c>
      <c r="J21" s="69" t="s">
        <v>227</v>
      </c>
      <c r="K21" s="69" t="s">
        <v>232</v>
      </c>
      <c r="L21" s="69">
        <v>0</v>
      </c>
      <c r="M21" s="69">
        <v>1</v>
      </c>
      <c r="N21" s="69">
        <v>0</v>
      </c>
      <c r="O21" s="85">
        <f>DAY(Table1[[#This Row],[Order Date]])</f>
        <v>21</v>
      </c>
      <c r="P21" s="85">
        <f>MONTH(Table1[[#This Row],[Order Date]])</f>
        <v>4</v>
      </c>
      <c r="Q21" s="85">
        <f>YEAR(Table1[[#This Row],[Order Date]])</f>
        <v>2015</v>
      </c>
      <c r="R21" s="85">
        <f>WEEKDAY(Table1[[#This Row],[Order Date]])</f>
        <v>3</v>
      </c>
      <c r="S21" s="66" t="str">
        <f>UPPER(Table1[[#This Row],[Order Priority]])</f>
        <v>MEDIUM</v>
      </c>
      <c r="T21" s="66" t="str">
        <f>LOWER(Table1[[#This Row],[Order Priority]])</f>
        <v>medium</v>
      </c>
      <c r="U21" s="66" t="str">
        <f>PROPER(Table1[[#This Row],[LOWER]])</f>
        <v>Medium</v>
      </c>
      <c r="V21" s="66">
        <f>LEN(Table1[[#This Row],[Column2]])</f>
        <v>6</v>
      </c>
      <c r="W21" s="66" t="str">
        <f>LEFT(Table1[[#This Row],[Column2]],2)</f>
        <v>Me</v>
      </c>
      <c r="X21" s="66" t="str">
        <f>RIGHT(Table1[[#This Row],[Column2]],3)</f>
        <v>ium</v>
      </c>
      <c r="Y21" s="66" t="str">
        <f>MID(Table1[[#This Row],[Column2]],3,4)</f>
        <v>dium</v>
      </c>
      <c r="Z21" s="66" t="str">
        <f>_xlfn.CONCAT(Table1[[#This Row],[Segment]],Table1[[#This Row],[Column2]],Table1[[#This Row],[Sub-Category]])</f>
        <v>ConsumerMediumAccessories</v>
      </c>
      <c r="AA21" s="66" t="str">
        <f>_xlfn.TEXTJOIN(" ",FALSE,Table1[[#This Row],[Segment]],Table1[[#This Row],[Column2]],Table1[[#This Row],[Sub-Category]])</f>
        <v>Consumer Medium Accessories</v>
      </c>
      <c r="AB21" s="66" t="str">
        <f>IF(Table1[[#This Row],[Column2]]="Medium","True","False")</f>
        <v>True</v>
      </c>
    </row>
    <row r="22" spans="1:28" x14ac:dyDescent="0.3">
      <c r="A22" s="65">
        <v>42115</v>
      </c>
      <c r="B22" s="66">
        <v>23.787000000000006</v>
      </c>
      <c r="C22" s="66">
        <v>1</v>
      </c>
      <c r="D22" s="66">
        <v>-45.213000000000001</v>
      </c>
      <c r="E22" s="66">
        <v>1.62</v>
      </c>
      <c r="F22" s="66">
        <f>SUM(Table1[[#This Row],[Profit]],Table1[[#This Row],[Shipping Cost]])</f>
        <v>-43.593000000000004</v>
      </c>
      <c r="G22" s="66" t="s">
        <v>224</v>
      </c>
      <c r="H22" s="66" t="s">
        <v>225</v>
      </c>
      <c r="I22" s="66" t="s">
        <v>226</v>
      </c>
      <c r="J22" s="66" t="s">
        <v>227</v>
      </c>
      <c r="K22" s="66" t="s">
        <v>228</v>
      </c>
      <c r="L22" s="66">
        <v>0</v>
      </c>
      <c r="M22" s="66">
        <v>1</v>
      </c>
      <c r="N22" s="66">
        <v>0</v>
      </c>
      <c r="O22" s="85">
        <f>DAY(Table1[[#This Row],[Order Date]])</f>
        <v>21</v>
      </c>
      <c r="P22" s="85">
        <f>MONTH(Table1[[#This Row],[Order Date]])</f>
        <v>4</v>
      </c>
      <c r="Q22" s="85">
        <f>YEAR(Table1[[#This Row],[Order Date]])</f>
        <v>2015</v>
      </c>
      <c r="R22" s="85">
        <f>WEEKDAY(Table1[[#This Row],[Order Date]])</f>
        <v>3</v>
      </c>
      <c r="S22" s="66" t="str">
        <f>UPPER(Table1[[#This Row],[Order Priority]])</f>
        <v>MEDIUM</v>
      </c>
      <c r="T22" s="66" t="str">
        <f>LOWER(Table1[[#This Row],[Order Priority]])</f>
        <v>medium</v>
      </c>
      <c r="U22" s="66" t="str">
        <f>PROPER(Table1[[#This Row],[LOWER]])</f>
        <v>Medium</v>
      </c>
      <c r="V22" s="66">
        <f>LEN(Table1[[#This Row],[Column2]])</f>
        <v>6</v>
      </c>
      <c r="W22" s="66" t="str">
        <f>LEFT(Table1[[#This Row],[Column2]],2)</f>
        <v>Me</v>
      </c>
      <c r="X22" s="66" t="str">
        <f>RIGHT(Table1[[#This Row],[Column2]],3)</f>
        <v>ium</v>
      </c>
      <c r="Y22" s="66" t="str">
        <f>MID(Table1[[#This Row],[Column2]],3,4)</f>
        <v>dium</v>
      </c>
      <c r="Z22" s="66" t="str">
        <f>_xlfn.CONCAT(Table1[[#This Row],[Segment]],Table1[[#This Row],[Column2]],Table1[[#This Row],[Sub-Category]])</f>
        <v>CorporateMediumAccessories</v>
      </c>
      <c r="AA22" s="66" t="str">
        <f>_xlfn.TEXTJOIN(" ",FALSE,Table1[[#This Row],[Segment]],Table1[[#This Row],[Column2]],Table1[[#This Row],[Sub-Category]])</f>
        <v>Corporate Medium Accessories</v>
      </c>
      <c r="AB22" s="66" t="str">
        <f>IF(Table1[[#This Row],[Column2]]="Medium","True","False")</f>
        <v>True</v>
      </c>
    </row>
    <row r="23" spans="1:28" x14ac:dyDescent="0.3">
      <c r="A23" s="68">
        <v>42115</v>
      </c>
      <c r="B23" s="69">
        <v>28.565999999999995</v>
      </c>
      <c r="C23" s="69">
        <v>3</v>
      </c>
      <c r="D23" s="69">
        <v>-5.3999999999994941E-2</v>
      </c>
      <c r="E23" s="69">
        <v>2.2799999999999998</v>
      </c>
      <c r="F23" s="69">
        <f>SUM(Table1[[#This Row],[Profit]],Table1[[#This Row],[Shipping Cost]])</f>
        <v>2.2260000000000049</v>
      </c>
      <c r="G23" s="69" t="s">
        <v>224</v>
      </c>
      <c r="H23" s="69" t="s">
        <v>225</v>
      </c>
      <c r="I23" s="69" t="s">
        <v>226</v>
      </c>
      <c r="J23" s="69" t="s">
        <v>229</v>
      </c>
      <c r="K23" s="69" t="s">
        <v>232</v>
      </c>
      <c r="L23" s="69">
        <v>0</v>
      </c>
      <c r="M23" s="69">
        <v>1</v>
      </c>
      <c r="N23" s="69">
        <v>0</v>
      </c>
      <c r="O23" s="85">
        <f>DAY(Table1[[#This Row],[Order Date]])</f>
        <v>21</v>
      </c>
      <c r="P23" s="85">
        <f>MONTH(Table1[[#This Row],[Order Date]])</f>
        <v>4</v>
      </c>
      <c r="Q23" s="85">
        <f>YEAR(Table1[[#This Row],[Order Date]])</f>
        <v>2015</v>
      </c>
      <c r="R23" s="85">
        <f>WEEKDAY(Table1[[#This Row],[Order Date]])</f>
        <v>3</v>
      </c>
      <c r="S23" s="66" t="str">
        <f>UPPER(Table1[[#This Row],[Order Priority]])</f>
        <v>HIGH</v>
      </c>
      <c r="T23" s="66" t="str">
        <f>LOWER(Table1[[#This Row],[Order Priority]])</f>
        <v>high</v>
      </c>
      <c r="U23" s="66" t="str">
        <f>PROPER(Table1[[#This Row],[LOWER]])</f>
        <v>High</v>
      </c>
      <c r="V23" s="66">
        <f>LEN(Table1[[#This Row],[Column2]])</f>
        <v>4</v>
      </c>
      <c r="W23" s="66" t="str">
        <f>LEFT(Table1[[#This Row],[Column2]],2)</f>
        <v>Hi</v>
      </c>
      <c r="X23" s="66" t="str">
        <f>RIGHT(Table1[[#This Row],[Column2]],3)</f>
        <v>igh</v>
      </c>
      <c r="Y23" s="66" t="str">
        <f>MID(Table1[[#This Row],[Column2]],3,4)</f>
        <v>gh</v>
      </c>
      <c r="Z23" s="66" t="str">
        <f>_xlfn.CONCAT(Table1[[#This Row],[Segment]],Table1[[#This Row],[Column2]],Table1[[#This Row],[Sub-Category]])</f>
        <v>ConsumerHighAccessories</v>
      </c>
      <c r="AA23" s="66" t="str">
        <f>_xlfn.TEXTJOIN(" ",FALSE,Table1[[#This Row],[Segment]],Table1[[#This Row],[Column2]],Table1[[#This Row],[Sub-Category]])</f>
        <v>Consumer High Accessories</v>
      </c>
      <c r="AB23" s="66" t="str">
        <f>IF(Table1[[#This Row],[Column2]]="Medium","True","False")</f>
        <v>False</v>
      </c>
    </row>
    <row r="24" spans="1:28" x14ac:dyDescent="0.3">
      <c r="A24" s="65">
        <v>42115</v>
      </c>
      <c r="B24" s="66">
        <v>51.78</v>
      </c>
      <c r="C24" s="66">
        <v>1</v>
      </c>
      <c r="D24" s="66">
        <v>19.14</v>
      </c>
      <c r="E24" s="66">
        <v>2.93</v>
      </c>
      <c r="F24" s="66">
        <f>SUM(Table1[[#This Row],[Profit]],Table1[[#This Row],[Shipping Cost]])</f>
        <v>22.07</v>
      </c>
      <c r="G24" s="66" t="s">
        <v>224</v>
      </c>
      <c r="H24" s="66" t="s">
        <v>225</v>
      </c>
      <c r="I24" s="66" t="s">
        <v>226</v>
      </c>
      <c r="J24" s="66" t="s">
        <v>227</v>
      </c>
      <c r="K24" s="66" t="s">
        <v>228</v>
      </c>
      <c r="L24" s="66">
        <v>0</v>
      </c>
      <c r="M24" s="66">
        <v>1</v>
      </c>
      <c r="N24" s="66">
        <v>0</v>
      </c>
      <c r="O24" s="85">
        <f>DAY(Table1[[#This Row],[Order Date]])</f>
        <v>21</v>
      </c>
      <c r="P24" s="85">
        <f>MONTH(Table1[[#This Row],[Order Date]])</f>
        <v>4</v>
      </c>
      <c r="Q24" s="85">
        <f>YEAR(Table1[[#This Row],[Order Date]])</f>
        <v>2015</v>
      </c>
      <c r="R24" s="85">
        <f>WEEKDAY(Table1[[#This Row],[Order Date]])</f>
        <v>3</v>
      </c>
      <c r="S24" s="66" t="str">
        <f>UPPER(Table1[[#This Row],[Order Priority]])</f>
        <v>MEDIUM</v>
      </c>
      <c r="T24" s="66" t="str">
        <f>LOWER(Table1[[#This Row],[Order Priority]])</f>
        <v>medium</v>
      </c>
      <c r="U24" s="66" t="str">
        <f>PROPER(Table1[[#This Row],[LOWER]])</f>
        <v>Medium</v>
      </c>
      <c r="V24" s="66">
        <f>LEN(Table1[[#This Row],[Column2]])</f>
        <v>6</v>
      </c>
      <c r="W24" s="66" t="str">
        <f>LEFT(Table1[[#This Row],[Column2]],2)</f>
        <v>Me</v>
      </c>
      <c r="X24" s="66" t="str">
        <f>RIGHT(Table1[[#This Row],[Column2]],3)</f>
        <v>ium</v>
      </c>
      <c r="Y24" s="66" t="str">
        <f>MID(Table1[[#This Row],[Column2]],3,4)</f>
        <v>dium</v>
      </c>
      <c r="Z24" s="66" t="str">
        <f>_xlfn.CONCAT(Table1[[#This Row],[Segment]],Table1[[#This Row],[Column2]],Table1[[#This Row],[Sub-Category]])</f>
        <v>CorporateMediumAccessories</v>
      </c>
      <c r="AA24" s="66" t="str">
        <f>_xlfn.TEXTJOIN(" ",FALSE,Table1[[#This Row],[Segment]],Table1[[#This Row],[Column2]],Table1[[#This Row],[Sub-Category]])</f>
        <v>Corporate Medium Accessories</v>
      </c>
      <c r="AB24" s="66" t="str">
        <f>IF(Table1[[#This Row],[Column2]]="Medium","True","False")</f>
        <v>True</v>
      </c>
    </row>
    <row r="25" spans="1:28" x14ac:dyDescent="0.3">
      <c r="A25" s="68">
        <v>45765</v>
      </c>
      <c r="B25" s="69">
        <v>21.594000000000005</v>
      </c>
      <c r="C25" s="69">
        <v>2</v>
      </c>
      <c r="D25" s="69">
        <v>-15.835599999999999</v>
      </c>
      <c r="E25" s="69">
        <v>2.77</v>
      </c>
      <c r="F25" s="69">
        <f>SUM(Table1[[#This Row],[Profit]],Table1[[#This Row],[Shipping Cost]])</f>
        <v>-13.0656</v>
      </c>
      <c r="G25" s="69" t="s">
        <v>235</v>
      </c>
      <c r="H25" s="69" t="s">
        <v>225</v>
      </c>
      <c r="I25" s="69" t="s">
        <v>226</v>
      </c>
      <c r="J25" s="69" t="s">
        <v>227</v>
      </c>
      <c r="K25" s="69" t="s">
        <v>232</v>
      </c>
      <c r="L25" s="69">
        <v>0</v>
      </c>
      <c r="M25" s="69">
        <v>1</v>
      </c>
      <c r="N25" s="69">
        <v>0</v>
      </c>
      <c r="O25" s="85">
        <f>DAY(Table1[[#This Row],[Order Date]])</f>
        <v>18</v>
      </c>
      <c r="P25" s="85">
        <f>MONTH(Table1[[#This Row],[Order Date]])</f>
        <v>4</v>
      </c>
      <c r="Q25" s="85">
        <f>YEAR(Table1[[#This Row],[Order Date]])</f>
        <v>2025</v>
      </c>
      <c r="R25" s="85">
        <f>WEEKDAY(Table1[[#This Row],[Order Date]])</f>
        <v>6</v>
      </c>
      <c r="S25" s="66" t="str">
        <f>UPPER(Table1[[#This Row],[Order Priority]])</f>
        <v>MEDIUM</v>
      </c>
      <c r="T25" s="66" t="str">
        <f>LOWER(Table1[[#This Row],[Order Priority]])</f>
        <v>medium</v>
      </c>
      <c r="U25" s="66" t="str">
        <f>PROPER(Table1[[#This Row],[LOWER]])</f>
        <v>Medium</v>
      </c>
      <c r="V25" s="66">
        <f>LEN(Table1[[#This Row],[Column2]])</f>
        <v>6</v>
      </c>
      <c r="W25" s="66" t="str">
        <f>LEFT(Table1[[#This Row],[Column2]],2)</f>
        <v>Me</v>
      </c>
      <c r="X25" s="66" t="str">
        <f>RIGHT(Table1[[#This Row],[Column2]],3)</f>
        <v>ium</v>
      </c>
      <c r="Y25" s="66" t="str">
        <f>MID(Table1[[#This Row],[Column2]],3,4)</f>
        <v>dium</v>
      </c>
      <c r="Z25" s="66" t="str">
        <f>_xlfn.CONCAT(Table1[[#This Row],[Segment]],Table1[[#This Row],[Column2]],Table1[[#This Row],[Sub-Category]])</f>
        <v>ConsumerMediumAccessories</v>
      </c>
      <c r="AA25" s="66" t="str">
        <f>_xlfn.TEXTJOIN(" ",FALSE,Table1[[#This Row],[Segment]],Table1[[#This Row],[Column2]],Table1[[#This Row],[Sub-Category]])</f>
        <v>Consumer Medium Accessories</v>
      </c>
      <c r="AB25" s="66" t="str">
        <f>IF(Table1[[#This Row],[Column2]]="Medium","True","False")</f>
        <v>True</v>
      </c>
    </row>
    <row r="26" spans="1:28" x14ac:dyDescent="0.3">
      <c r="A26" s="65">
        <v>42112</v>
      </c>
      <c r="B26" s="66">
        <v>27.78</v>
      </c>
      <c r="C26" s="66">
        <v>1</v>
      </c>
      <c r="D26" s="66">
        <v>6.93</v>
      </c>
      <c r="E26" s="66">
        <v>2.44</v>
      </c>
      <c r="F26" s="66">
        <f>SUM(Table1[[#This Row],[Profit]],Table1[[#This Row],[Shipping Cost]])</f>
        <v>9.3699999999999992</v>
      </c>
      <c r="G26" s="66" t="s">
        <v>235</v>
      </c>
      <c r="H26" s="66" t="s">
        <v>225</v>
      </c>
      <c r="I26" s="66" t="s">
        <v>226</v>
      </c>
      <c r="J26" s="66" t="s">
        <v>227</v>
      </c>
      <c r="K26" s="66" t="s">
        <v>228</v>
      </c>
      <c r="L26" s="66">
        <v>0</v>
      </c>
      <c r="M26" s="66">
        <v>1</v>
      </c>
      <c r="N26" s="66">
        <v>0</v>
      </c>
      <c r="O26" s="85">
        <f>DAY(Table1[[#This Row],[Order Date]])</f>
        <v>18</v>
      </c>
      <c r="P26" s="85">
        <f>MONTH(Table1[[#This Row],[Order Date]])</f>
        <v>4</v>
      </c>
      <c r="Q26" s="85">
        <f>YEAR(Table1[[#This Row],[Order Date]])</f>
        <v>2015</v>
      </c>
      <c r="R26" s="85">
        <f>WEEKDAY(Table1[[#This Row],[Order Date]])</f>
        <v>7</v>
      </c>
      <c r="S26" s="66" t="str">
        <f>UPPER(Table1[[#This Row],[Order Priority]])</f>
        <v>MEDIUM</v>
      </c>
      <c r="T26" s="66" t="str">
        <f>LOWER(Table1[[#This Row],[Order Priority]])</f>
        <v>medium</v>
      </c>
      <c r="U26" s="66" t="str">
        <f>PROPER(Table1[[#This Row],[LOWER]])</f>
        <v>Medium</v>
      </c>
      <c r="V26" s="66">
        <f>LEN(Table1[[#This Row],[Column2]])</f>
        <v>6</v>
      </c>
      <c r="W26" s="66" t="str">
        <f>LEFT(Table1[[#This Row],[Column2]],2)</f>
        <v>Me</v>
      </c>
      <c r="X26" s="66" t="str">
        <f>RIGHT(Table1[[#This Row],[Column2]],3)</f>
        <v>ium</v>
      </c>
      <c r="Y26" s="66" t="str">
        <f>MID(Table1[[#This Row],[Column2]],3,4)</f>
        <v>dium</v>
      </c>
      <c r="Z26" s="66" t="str">
        <f>_xlfn.CONCAT(Table1[[#This Row],[Segment]],Table1[[#This Row],[Column2]],Table1[[#This Row],[Sub-Category]])</f>
        <v>CorporateMediumAccessories</v>
      </c>
      <c r="AA26" s="66" t="str">
        <f>_xlfn.TEXTJOIN(" ",FALSE,Table1[[#This Row],[Segment]],Table1[[#This Row],[Column2]],Table1[[#This Row],[Sub-Category]])</f>
        <v>Corporate Medium Accessories</v>
      </c>
      <c r="AB26" s="66" t="str">
        <f>IF(Table1[[#This Row],[Column2]]="Medium","True","False")</f>
        <v>True</v>
      </c>
    </row>
    <row r="27" spans="1:28" x14ac:dyDescent="0.3">
      <c r="A27" s="68">
        <v>42111</v>
      </c>
      <c r="B27" s="69">
        <v>2.8959999999999995</v>
      </c>
      <c r="C27" s="69">
        <v>1</v>
      </c>
      <c r="D27" s="69">
        <v>-4.7784000000000013</v>
      </c>
      <c r="E27" s="69">
        <v>1.04</v>
      </c>
      <c r="F27" s="69">
        <f>SUM(Table1[[#This Row],[Profit]],Table1[[#This Row],[Shipping Cost]])</f>
        <v>-3.7384000000000013</v>
      </c>
      <c r="G27" s="69" t="s">
        <v>224</v>
      </c>
      <c r="H27" s="69" t="s">
        <v>225</v>
      </c>
      <c r="I27" s="69" t="s">
        <v>226</v>
      </c>
      <c r="J27" s="69" t="s">
        <v>229</v>
      </c>
      <c r="K27" s="69" t="s">
        <v>230</v>
      </c>
      <c r="L27" s="69">
        <v>0</v>
      </c>
      <c r="M27" s="69">
        <v>1</v>
      </c>
      <c r="N27" s="69">
        <v>0</v>
      </c>
      <c r="O27" s="85">
        <f>DAY(Table1[[#This Row],[Order Date]])</f>
        <v>17</v>
      </c>
      <c r="P27" s="85">
        <f>MONTH(Table1[[#This Row],[Order Date]])</f>
        <v>4</v>
      </c>
      <c r="Q27" s="85">
        <f>YEAR(Table1[[#This Row],[Order Date]])</f>
        <v>2015</v>
      </c>
      <c r="R27" s="85">
        <f>WEEKDAY(Table1[[#This Row],[Order Date]])</f>
        <v>6</v>
      </c>
      <c r="S27" s="66" t="str">
        <f>UPPER(Table1[[#This Row],[Order Priority]])</f>
        <v>HIGH</v>
      </c>
      <c r="T27" s="66" t="str">
        <f>LOWER(Table1[[#This Row],[Order Priority]])</f>
        <v>high</v>
      </c>
      <c r="U27" s="66" t="str">
        <f>PROPER(Table1[[#This Row],[LOWER]])</f>
        <v>High</v>
      </c>
      <c r="V27" s="66">
        <f>LEN(Table1[[#This Row],[Column2]])</f>
        <v>4</v>
      </c>
      <c r="W27" s="66" t="str">
        <f>LEFT(Table1[[#This Row],[Column2]],2)</f>
        <v>Hi</v>
      </c>
      <c r="X27" s="66" t="str">
        <f>RIGHT(Table1[[#This Row],[Column2]],3)</f>
        <v>igh</v>
      </c>
      <c r="Y27" s="66" t="str">
        <f>MID(Table1[[#This Row],[Column2]],3,4)</f>
        <v>gh</v>
      </c>
      <c r="Z27" s="66" t="str">
        <f>_xlfn.CONCAT(Table1[[#This Row],[Segment]],Table1[[#This Row],[Column2]],Table1[[#This Row],[Sub-Category]])</f>
        <v>Home OfficeHighAccessories</v>
      </c>
      <c r="AA27" s="66" t="str">
        <f>_xlfn.TEXTJOIN(" ",FALSE,Table1[[#This Row],[Segment]],Table1[[#This Row],[Column2]],Table1[[#This Row],[Sub-Category]])</f>
        <v>Home Office High Accessories</v>
      </c>
      <c r="AB27" s="66" t="str">
        <f>IF(Table1[[#This Row],[Column2]]="Medium","True","False")</f>
        <v>False</v>
      </c>
    </row>
    <row r="28" spans="1:28" x14ac:dyDescent="0.3">
      <c r="A28" s="70">
        <v>45781</v>
      </c>
      <c r="B28" s="71">
        <v>13.68</v>
      </c>
      <c r="C28" s="71">
        <v>1</v>
      </c>
      <c r="D28" s="71">
        <v>4.08</v>
      </c>
      <c r="E28" s="71">
        <v>5.75</v>
      </c>
      <c r="F28" s="71">
        <f>SUM(Table1[[#This Row],[Profit]],Table1[[#This Row],[Shipping Cost]])</f>
        <v>9.83</v>
      </c>
      <c r="G28" s="71" t="s">
        <v>213</v>
      </c>
      <c r="H28" s="71" t="s">
        <v>225</v>
      </c>
      <c r="I28" s="71" t="s">
        <v>226</v>
      </c>
      <c r="J28" s="71" t="s">
        <v>227</v>
      </c>
      <c r="K28" s="71" t="s">
        <v>232</v>
      </c>
      <c r="L28" s="71">
        <v>0</v>
      </c>
      <c r="M28" s="71">
        <v>1</v>
      </c>
      <c r="N28" s="71">
        <v>1</v>
      </c>
      <c r="O28" s="86">
        <f>DAY(Table1[[#This Row],[Order Date]])</f>
        <v>4</v>
      </c>
      <c r="P28" s="86">
        <f>MONTH(Table1[[#This Row],[Order Date]])</f>
        <v>5</v>
      </c>
      <c r="Q28" s="86">
        <f>YEAR(Table1[[#This Row],[Order Date]])</f>
        <v>2025</v>
      </c>
      <c r="R28" s="86">
        <f>WEEKDAY(Table1[[#This Row],[Order Date]])</f>
        <v>1</v>
      </c>
      <c r="S28" s="71" t="str">
        <f>UPPER(Table1[[#This Row],[Order Priority]])</f>
        <v>MEDIUM</v>
      </c>
      <c r="T28" s="71" t="str">
        <f>LOWER(Table1[[#This Row],[Order Priority]])</f>
        <v>medium</v>
      </c>
      <c r="U28" s="71" t="str">
        <f>PROPER(Table1[[#This Row],[LOWER]])</f>
        <v>Medium</v>
      </c>
      <c r="V28" s="71">
        <f>LEN(Table1[[#This Row],[Column2]])</f>
        <v>6</v>
      </c>
      <c r="W28" s="71" t="str">
        <f>LEFT(Table1[[#This Row],[Column2]],2)</f>
        <v>Me</v>
      </c>
      <c r="X28" s="71" t="str">
        <f>RIGHT(Table1[[#This Row],[Column2]],3)</f>
        <v>ium</v>
      </c>
      <c r="Y28" s="71" t="str">
        <f>MID(Table1[[#This Row],[Column2]],3,4)</f>
        <v>dium</v>
      </c>
      <c r="Z28" s="71" t="str">
        <f>_xlfn.CONCAT(Table1[[#This Row],[Segment]],Table1[[#This Row],[Column2]],Table1[[#This Row],[Sub-Category]])</f>
        <v>ConsumerMediumAccessories</v>
      </c>
      <c r="AA28" s="71" t="str">
        <f>_xlfn.TEXTJOIN(" ",FALSE,Table1[[#This Row],[Segment]],Table1[[#This Row],[Column2]],Table1[[#This Row],[Sub-Category]])</f>
        <v>Consumer Medium Accessories</v>
      </c>
      <c r="AB28" s="71" t="str">
        <f>IF(Table1[[#This Row],[Column2]]="Medium","True","False")</f>
        <v>True</v>
      </c>
    </row>
    <row r="30" spans="1:28" x14ac:dyDescent="0.3">
      <c r="A30" t="s">
        <v>343</v>
      </c>
      <c r="B30" s="43">
        <f ca="1">TODAY()</f>
        <v>45920</v>
      </c>
      <c r="E30" t="str">
        <f ca="1">TEXT(TODAY(),"DD-MMM-YYYY")</f>
        <v>20-Sep-2025</v>
      </c>
      <c r="J30" t="s">
        <v>344</v>
      </c>
      <c r="K30" t="str">
        <f>PROPER(J30)</f>
        <v>Hello Motto</v>
      </c>
    </row>
    <row r="31" spans="1:28" x14ac:dyDescent="0.3">
      <c r="A31" t="s">
        <v>345</v>
      </c>
      <c r="C31" s="61">
        <f ca="1">NOW()</f>
        <v>45920.706642708334</v>
      </c>
      <c r="E31" t="str">
        <f>TEXT(A27,"DD-MMM-YYYY")</f>
        <v>17-Apr-2015</v>
      </c>
      <c r="G31" t="str">
        <f>TEXT(A20,"DD-MMM-YYYY")</f>
        <v>21-Apr-2015</v>
      </c>
      <c r="Y31" t="e" cm="1">
        <f t="array" ref="Y31">CONC</f>
        <v>#NAME?</v>
      </c>
    </row>
    <row r="32" spans="1:28" x14ac:dyDescent="0.3">
      <c r="A32" t="s">
        <v>346</v>
      </c>
      <c r="B32">
        <f>DAY(A11)</f>
        <v>25</v>
      </c>
    </row>
    <row r="35" spans="9:19" x14ac:dyDescent="0.3">
      <c r="J35" s="43"/>
      <c r="K35" t="s">
        <v>362</v>
      </c>
    </row>
    <row r="36" spans="9:19" x14ac:dyDescent="0.3">
      <c r="N36" t="s">
        <v>28</v>
      </c>
    </row>
    <row r="37" spans="9:19" x14ac:dyDescent="0.3">
      <c r="K37" t="s">
        <v>363</v>
      </c>
      <c r="N37" t="s">
        <v>364</v>
      </c>
    </row>
    <row r="38" spans="9:19" x14ac:dyDescent="0.3">
      <c r="I38" s="43"/>
      <c r="R38" t="s">
        <v>365</v>
      </c>
      <c r="S38">
        <f>LEN(R38)</f>
        <v>11</v>
      </c>
    </row>
    <row r="39" spans="9:19" x14ac:dyDescent="0.3">
      <c r="R39" t="s">
        <v>366</v>
      </c>
      <c r="S39">
        <f>LEN(R39)</f>
        <v>15</v>
      </c>
    </row>
    <row r="41" spans="9:19" x14ac:dyDescent="0.3">
      <c r="I41" s="43">
        <v>45893</v>
      </c>
      <c r="K41" s="43">
        <v>45893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08944-9939-4C19-98E3-40D16C673FF1}">
  <dimension ref="N27:P29"/>
  <sheetViews>
    <sheetView topLeftCell="A69" zoomScale="89" zoomScaleNormal="350" workbookViewId="0">
      <selection activeCell="H43" sqref="H43"/>
    </sheetView>
  </sheetViews>
  <sheetFormatPr defaultRowHeight="14.4" x14ac:dyDescent="0.3"/>
  <cols>
    <col min="15" max="15" width="14.77734375" customWidth="1"/>
  </cols>
  <sheetData>
    <row r="27" spans="14:16" x14ac:dyDescent="0.3">
      <c r="N27" t="s">
        <v>367</v>
      </c>
      <c r="O27" t="s">
        <v>370</v>
      </c>
      <c r="P27" t="s">
        <v>373</v>
      </c>
    </row>
    <row r="28" spans="14:16" x14ac:dyDescent="0.3">
      <c r="N28" t="s">
        <v>368</v>
      </c>
      <c r="O28" t="s">
        <v>371</v>
      </c>
      <c r="P28" t="s">
        <v>373</v>
      </c>
    </row>
    <row r="29" spans="14:16" x14ac:dyDescent="0.3">
      <c r="N29" t="s">
        <v>369</v>
      </c>
      <c r="O29" t="s">
        <v>372</v>
      </c>
      <c r="P29" t="s">
        <v>374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BE704-438C-4AAA-81E3-134E0D4EB347}">
  <sheetPr>
    <pageSetUpPr autoPageBreaks="0"/>
  </sheetPr>
  <dimension ref="B3:N135"/>
  <sheetViews>
    <sheetView zoomScaleNormal="100" workbookViewId="0">
      <selection activeCell="B4" sqref="B4:H10"/>
    </sheetView>
  </sheetViews>
  <sheetFormatPr defaultRowHeight="14.4" x14ac:dyDescent="0.3"/>
  <cols>
    <col min="2" max="2" width="9.6640625" bestFit="1" customWidth="1"/>
    <col min="3" max="3" width="24.6640625" bestFit="1" customWidth="1"/>
    <col min="4" max="4" width="9.77734375" bestFit="1" customWidth="1"/>
    <col min="5" max="5" width="21.44140625" bestFit="1" customWidth="1"/>
    <col min="6" max="6" width="11.77734375" bestFit="1" customWidth="1"/>
    <col min="7" max="7" width="9.77734375" bestFit="1" customWidth="1"/>
    <col min="8" max="8" width="13.33203125" bestFit="1" customWidth="1"/>
    <col min="9" max="9" width="7.21875" bestFit="1" customWidth="1"/>
    <col min="10" max="10" width="10.77734375" bestFit="1" customWidth="1"/>
    <col min="11" max="11" width="7.77734375" bestFit="1" customWidth="1"/>
    <col min="12" max="12" width="6.33203125" customWidth="1"/>
    <col min="13" max="13" width="6" customWidth="1"/>
    <col min="14" max="14" width="10.21875" bestFit="1" customWidth="1"/>
  </cols>
  <sheetData>
    <row r="3" spans="2:14" ht="23.4" x14ac:dyDescent="0.3">
      <c r="B3" s="117" t="s">
        <v>26</v>
      </c>
      <c r="C3" s="117"/>
      <c r="D3" s="117"/>
      <c r="E3" s="117"/>
      <c r="F3" s="117"/>
      <c r="G3" s="117"/>
      <c r="H3" s="117"/>
      <c r="I3" s="117"/>
      <c r="J3" s="117"/>
      <c r="K3" s="117"/>
      <c r="L3" s="117"/>
      <c r="M3" s="117"/>
      <c r="N3" s="117"/>
    </row>
    <row r="4" spans="2:14" ht="21" x14ac:dyDescent="0.3">
      <c r="B4" s="28" t="s">
        <v>0</v>
      </c>
      <c r="C4" s="28" t="s">
        <v>1</v>
      </c>
      <c r="D4" s="28" t="s">
        <v>2</v>
      </c>
      <c r="E4" s="28" t="s">
        <v>3</v>
      </c>
      <c r="F4" s="28" t="s">
        <v>4</v>
      </c>
      <c r="G4" s="28" t="s">
        <v>5</v>
      </c>
      <c r="H4" s="28" t="s">
        <v>6</v>
      </c>
      <c r="I4" s="28" t="s">
        <v>7</v>
      </c>
      <c r="J4" s="28" t="s">
        <v>8</v>
      </c>
      <c r="K4" s="28" t="s">
        <v>9</v>
      </c>
      <c r="L4" s="28" t="s">
        <v>10</v>
      </c>
      <c r="M4" s="28" t="s">
        <v>11</v>
      </c>
      <c r="N4" s="28"/>
    </row>
    <row r="5" spans="2:14" x14ac:dyDescent="0.3">
      <c r="B5" s="2">
        <v>1</v>
      </c>
      <c r="C5" s="2" t="s">
        <v>12</v>
      </c>
      <c r="D5" s="2" t="s">
        <v>13</v>
      </c>
      <c r="E5" s="2" t="s">
        <v>14</v>
      </c>
      <c r="F5" s="2">
        <v>50</v>
      </c>
      <c r="G5" s="2">
        <v>20</v>
      </c>
      <c r="H5" s="2">
        <v>5</v>
      </c>
      <c r="I5" s="2">
        <f t="shared" ref="I5:I10" si="0">SUM(F5:H5)</f>
        <v>75</v>
      </c>
      <c r="J5" s="2"/>
      <c r="K5" s="2"/>
      <c r="L5" s="2"/>
      <c r="M5" s="2"/>
      <c r="N5" s="29"/>
    </row>
    <row r="6" spans="2:14" x14ac:dyDescent="0.3">
      <c r="B6" s="2">
        <v>2</v>
      </c>
      <c r="C6" s="2" t="s">
        <v>15</v>
      </c>
      <c r="D6" s="2" t="s">
        <v>16</v>
      </c>
      <c r="E6" s="2" t="s">
        <v>17</v>
      </c>
      <c r="F6" s="2">
        <v>60</v>
      </c>
      <c r="G6" s="2">
        <v>30</v>
      </c>
      <c r="H6" s="2">
        <v>6</v>
      </c>
      <c r="I6" s="2">
        <f t="shared" si="0"/>
        <v>96</v>
      </c>
      <c r="J6" s="2"/>
      <c r="K6" s="2"/>
      <c r="L6" s="2"/>
      <c r="M6" s="2"/>
      <c r="N6" s="29"/>
    </row>
    <row r="7" spans="2:14" x14ac:dyDescent="0.3">
      <c r="B7" s="2">
        <v>3</v>
      </c>
      <c r="C7" s="2" t="s">
        <v>18</v>
      </c>
      <c r="D7" s="2" t="s">
        <v>13</v>
      </c>
      <c r="E7" s="2" t="s">
        <v>19</v>
      </c>
      <c r="F7" s="2">
        <v>45</v>
      </c>
      <c r="G7" s="2">
        <v>10</v>
      </c>
      <c r="H7" s="2">
        <v>7</v>
      </c>
      <c r="I7" s="2">
        <f t="shared" si="0"/>
        <v>62</v>
      </c>
      <c r="J7" s="2"/>
      <c r="K7" s="2"/>
      <c r="L7" s="2"/>
      <c r="M7" s="2"/>
      <c r="N7" s="29"/>
    </row>
    <row r="8" spans="2:14" x14ac:dyDescent="0.3">
      <c r="B8" s="2">
        <v>4</v>
      </c>
      <c r="C8" s="2" t="s">
        <v>20</v>
      </c>
      <c r="D8" s="2" t="s">
        <v>13</v>
      </c>
      <c r="E8" s="2" t="s">
        <v>21</v>
      </c>
      <c r="F8" s="2">
        <v>75</v>
      </c>
      <c r="G8" s="2">
        <v>15</v>
      </c>
      <c r="H8" s="2">
        <v>8</v>
      </c>
      <c r="I8" s="2">
        <f t="shared" si="0"/>
        <v>98</v>
      </c>
      <c r="J8" s="2"/>
      <c r="K8" s="2"/>
      <c r="L8" s="2"/>
      <c r="M8" s="2"/>
      <c r="N8" s="29"/>
    </row>
    <row r="9" spans="2:14" x14ac:dyDescent="0.3">
      <c r="B9" s="2">
        <v>5</v>
      </c>
      <c r="C9" s="2" t="s">
        <v>22</v>
      </c>
      <c r="D9" s="2" t="s">
        <v>13</v>
      </c>
      <c r="E9" s="2" t="s">
        <v>23</v>
      </c>
      <c r="F9" s="2">
        <v>80</v>
      </c>
      <c r="G9" s="2">
        <v>17</v>
      </c>
      <c r="H9" s="2">
        <v>5</v>
      </c>
      <c r="I9" s="2">
        <f t="shared" si="0"/>
        <v>102</v>
      </c>
      <c r="J9" s="2"/>
      <c r="K9" s="2"/>
      <c r="L9" s="2"/>
      <c r="M9" s="2"/>
      <c r="N9" s="29"/>
    </row>
    <row r="10" spans="2:14" x14ac:dyDescent="0.3">
      <c r="B10" s="2">
        <v>6</v>
      </c>
      <c r="C10" s="2" t="s">
        <v>24</v>
      </c>
      <c r="D10" s="2" t="s">
        <v>16</v>
      </c>
      <c r="E10" s="2" t="s">
        <v>25</v>
      </c>
      <c r="F10" s="2">
        <v>90</v>
      </c>
      <c r="G10" s="2">
        <v>25</v>
      </c>
      <c r="H10" s="2">
        <v>3</v>
      </c>
      <c r="I10" s="2">
        <f t="shared" si="0"/>
        <v>118</v>
      </c>
      <c r="J10" s="2"/>
      <c r="K10" s="2"/>
      <c r="L10" s="2"/>
      <c r="M10" s="2"/>
      <c r="N10" s="29"/>
    </row>
    <row r="17" spans="2:13" ht="31.95" customHeight="1" x14ac:dyDescent="0.3">
      <c r="B17" s="118" t="s">
        <v>26</v>
      </c>
      <c r="C17" s="118"/>
      <c r="D17" s="118"/>
      <c r="E17" s="118"/>
      <c r="F17" s="118"/>
      <c r="G17" s="118"/>
      <c r="H17" s="118"/>
      <c r="I17" s="118"/>
      <c r="J17" s="118"/>
      <c r="K17" s="118"/>
      <c r="L17" s="118"/>
      <c r="M17" s="118"/>
    </row>
    <row r="18" spans="2:13" ht="21" x14ac:dyDescent="0.3">
      <c r="B18" s="3" t="s">
        <v>0</v>
      </c>
      <c r="C18" s="4" t="s">
        <v>1</v>
      </c>
      <c r="D18" s="5" t="s">
        <v>2</v>
      </c>
      <c r="E18" s="6" t="s">
        <v>3</v>
      </c>
      <c r="F18" s="7" t="s">
        <v>4</v>
      </c>
      <c r="G18" s="8" t="s">
        <v>5</v>
      </c>
      <c r="H18" s="9" t="s">
        <v>6</v>
      </c>
      <c r="I18" s="22" t="s">
        <v>7</v>
      </c>
      <c r="J18" s="23" t="s">
        <v>8</v>
      </c>
      <c r="K18" s="24" t="s">
        <v>9</v>
      </c>
      <c r="L18" s="25" t="s">
        <v>10</v>
      </c>
      <c r="M18" s="26" t="s">
        <v>11</v>
      </c>
    </row>
    <row r="19" spans="2:13" x14ac:dyDescent="0.3">
      <c r="B19" s="15">
        <v>1</v>
      </c>
      <c r="C19" s="16" t="s">
        <v>12</v>
      </c>
      <c r="D19" s="17" t="s">
        <v>13</v>
      </c>
      <c r="E19" s="18" t="s">
        <v>14</v>
      </c>
      <c r="F19" s="19">
        <v>50</v>
      </c>
      <c r="G19" s="20">
        <v>20</v>
      </c>
      <c r="H19" s="21">
        <v>5</v>
      </c>
      <c r="I19" s="10">
        <f t="shared" ref="I19:I24" si="1">SUM(F19:H19)</f>
        <v>75</v>
      </c>
      <c r="J19" s="11">
        <f t="shared" ref="J19:J24" si="2">AVERAGE(F19:H19)</f>
        <v>25</v>
      </c>
      <c r="K19" s="12">
        <f t="shared" ref="K19:K24" si="3">COUNT(F19:H19)</f>
        <v>3</v>
      </c>
      <c r="L19" s="13">
        <f t="shared" ref="L19:L24" si="4">MAX(F19:H19)</f>
        <v>50</v>
      </c>
      <c r="M19" s="14">
        <f t="shared" ref="M19:M24" si="5">MIN(F19:H19)</f>
        <v>5</v>
      </c>
    </row>
    <row r="20" spans="2:13" x14ac:dyDescent="0.3">
      <c r="B20" s="15">
        <v>2</v>
      </c>
      <c r="C20" s="16" t="s">
        <v>15</v>
      </c>
      <c r="D20" s="17" t="s">
        <v>16</v>
      </c>
      <c r="E20" s="18" t="s">
        <v>17</v>
      </c>
      <c r="F20" s="19">
        <v>60</v>
      </c>
      <c r="G20" s="20">
        <v>30</v>
      </c>
      <c r="H20" s="21">
        <v>6</v>
      </c>
      <c r="I20" s="10">
        <f t="shared" si="1"/>
        <v>96</v>
      </c>
      <c r="J20" s="11">
        <f t="shared" si="2"/>
        <v>32</v>
      </c>
      <c r="K20" s="12">
        <f t="shared" si="3"/>
        <v>3</v>
      </c>
      <c r="L20" s="13">
        <f t="shared" si="4"/>
        <v>60</v>
      </c>
      <c r="M20" s="14">
        <f t="shared" si="5"/>
        <v>6</v>
      </c>
    </row>
    <row r="21" spans="2:13" x14ac:dyDescent="0.3">
      <c r="B21" s="15">
        <v>3</v>
      </c>
      <c r="C21" s="16" t="s">
        <v>18</v>
      </c>
      <c r="D21" s="17" t="s">
        <v>13</v>
      </c>
      <c r="E21" s="18" t="s">
        <v>19</v>
      </c>
      <c r="F21" s="19">
        <v>45</v>
      </c>
      <c r="G21" s="20">
        <v>10</v>
      </c>
      <c r="H21" s="21">
        <v>7</v>
      </c>
      <c r="I21" s="10">
        <f t="shared" si="1"/>
        <v>62</v>
      </c>
      <c r="J21" s="27">
        <f t="shared" si="2"/>
        <v>20.666666666666668</v>
      </c>
      <c r="K21" s="12">
        <f t="shared" si="3"/>
        <v>3</v>
      </c>
      <c r="L21" s="13">
        <f t="shared" si="4"/>
        <v>45</v>
      </c>
      <c r="M21" s="14">
        <f t="shared" si="5"/>
        <v>7</v>
      </c>
    </row>
    <row r="22" spans="2:13" x14ac:dyDescent="0.3">
      <c r="B22" s="15">
        <v>4</v>
      </c>
      <c r="C22" s="16" t="s">
        <v>20</v>
      </c>
      <c r="D22" s="17" t="s">
        <v>13</v>
      </c>
      <c r="E22" s="18" t="s">
        <v>21</v>
      </c>
      <c r="F22" s="19">
        <v>75</v>
      </c>
      <c r="G22" s="20">
        <v>15</v>
      </c>
      <c r="H22" s="21">
        <v>8</v>
      </c>
      <c r="I22" s="10">
        <f t="shared" si="1"/>
        <v>98</v>
      </c>
      <c r="J22" s="27">
        <f t="shared" si="2"/>
        <v>32.666666666666664</v>
      </c>
      <c r="K22" s="12">
        <f t="shared" si="3"/>
        <v>3</v>
      </c>
      <c r="L22" s="13">
        <f t="shared" si="4"/>
        <v>75</v>
      </c>
      <c r="M22" s="14">
        <f t="shared" si="5"/>
        <v>8</v>
      </c>
    </row>
    <row r="23" spans="2:13" x14ac:dyDescent="0.3">
      <c r="B23" s="15">
        <v>5</v>
      </c>
      <c r="C23" s="16" t="s">
        <v>22</v>
      </c>
      <c r="D23" s="17" t="s">
        <v>13</v>
      </c>
      <c r="E23" s="18" t="s">
        <v>23</v>
      </c>
      <c r="F23" s="19">
        <v>80</v>
      </c>
      <c r="G23" s="20">
        <v>17</v>
      </c>
      <c r="H23" s="21">
        <v>5</v>
      </c>
      <c r="I23" s="10">
        <f t="shared" si="1"/>
        <v>102</v>
      </c>
      <c r="J23" s="11">
        <f t="shared" si="2"/>
        <v>34</v>
      </c>
      <c r="K23" s="12">
        <f t="shared" si="3"/>
        <v>3</v>
      </c>
      <c r="L23" s="13">
        <f t="shared" si="4"/>
        <v>80</v>
      </c>
      <c r="M23" s="14">
        <f t="shared" si="5"/>
        <v>5</v>
      </c>
    </row>
    <row r="24" spans="2:13" x14ac:dyDescent="0.3">
      <c r="B24" s="15">
        <v>6</v>
      </c>
      <c r="C24" s="16" t="s">
        <v>24</v>
      </c>
      <c r="D24" s="17" t="s">
        <v>16</v>
      </c>
      <c r="E24" s="18" t="s">
        <v>25</v>
      </c>
      <c r="F24" s="19">
        <v>90</v>
      </c>
      <c r="G24" s="20">
        <v>25</v>
      </c>
      <c r="H24" s="21">
        <v>3</v>
      </c>
      <c r="I24" s="10">
        <f t="shared" si="1"/>
        <v>118</v>
      </c>
      <c r="J24" s="27">
        <f t="shared" si="2"/>
        <v>39.333333333333336</v>
      </c>
      <c r="K24" s="12">
        <f t="shared" si="3"/>
        <v>3</v>
      </c>
      <c r="L24" s="13">
        <f t="shared" si="4"/>
        <v>90</v>
      </c>
      <c r="M24" s="14">
        <f t="shared" si="5"/>
        <v>3</v>
      </c>
    </row>
    <row r="29" spans="2:13" x14ac:dyDescent="0.3">
      <c r="D29" t="s">
        <v>27</v>
      </c>
      <c r="F29" t="s">
        <v>33</v>
      </c>
      <c r="G29" t="str">
        <f>UPPER(F29)</f>
        <v>DHANASHREE</v>
      </c>
    </row>
    <row r="31" spans="2:13" x14ac:dyDescent="0.3">
      <c r="G31" t="str">
        <f>LOWER(G29)</f>
        <v>dhanashree</v>
      </c>
    </row>
    <row r="33" spans="2:13" x14ac:dyDescent="0.3">
      <c r="G33" t="str">
        <f>PROPER(G31)</f>
        <v>Dhanashree</v>
      </c>
    </row>
    <row r="44" spans="2:13" ht="22.2" x14ac:dyDescent="0.3">
      <c r="B44" s="119"/>
      <c r="C44" s="119"/>
      <c r="D44" s="119"/>
      <c r="E44" s="119"/>
      <c r="F44" s="119"/>
      <c r="G44" s="119"/>
      <c r="H44" s="119"/>
      <c r="I44" s="119"/>
      <c r="J44" s="119"/>
      <c r="K44" s="119"/>
      <c r="L44" s="119"/>
      <c r="M44" s="119"/>
    </row>
    <row r="45" spans="2:13" ht="21" x14ac:dyDescent="0.3">
      <c r="B45" s="3"/>
      <c r="C45" s="4"/>
      <c r="D45" s="5"/>
      <c r="E45" s="6"/>
      <c r="F45" s="7"/>
      <c r="G45" s="8"/>
      <c r="H45" s="9"/>
      <c r="I45" s="22"/>
      <c r="J45" s="23"/>
      <c r="K45" s="24"/>
      <c r="L45" s="25"/>
      <c r="M45" s="26"/>
    </row>
    <row r="46" spans="2:13" x14ac:dyDescent="0.3">
      <c r="B46" s="15"/>
      <c r="C46" s="16"/>
      <c r="D46" s="17"/>
      <c r="E46" s="18"/>
      <c r="F46" s="19"/>
      <c r="G46" s="20"/>
      <c r="H46" s="21"/>
      <c r="I46" s="10"/>
      <c r="J46" s="11"/>
      <c r="K46" s="12"/>
      <c r="L46" s="13"/>
      <c r="M46" s="14"/>
    </row>
    <row r="47" spans="2:13" x14ac:dyDescent="0.3">
      <c r="B47" s="15"/>
      <c r="C47" s="16"/>
      <c r="D47" s="17"/>
      <c r="E47" s="18"/>
      <c r="F47" s="19"/>
      <c r="G47" s="20"/>
      <c r="H47" s="21"/>
      <c r="I47" s="10"/>
      <c r="J47" s="11"/>
      <c r="K47" s="12"/>
      <c r="L47" s="13"/>
      <c r="M47" s="14"/>
    </row>
    <row r="48" spans="2:13" x14ac:dyDescent="0.3">
      <c r="B48" s="15"/>
      <c r="C48" s="16"/>
      <c r="D48" s="17"/>
      <c r="E48" s="18"/>
      <c r="F48" s="19"/>
      <c r="G48" s="20"/>
      <c r="H48" s="21"/>
      <c r="I48" s="10"/>
      <c r="J48" s="27"/>
      <c r="K48" s="12"/>
      <c r="L48" s="13"/>
      <c r="M48" s="14"/>
    </row>
    <row r="49" spans="2:13" x14ac:dyDescent="0.3">
      <c r="B49" s="15"/>
      <c r="C49" s="16"/>
      <c r="D49" s="17"/>
      <c r="E49" s="18"/>
      <c r="F49" s="19"/>
      <c r="G49" s="20"/>
      <c r="H49" s="21"/>
      <c r="I49" s="10"/>
      <c r="J49" s="27"/>
      <c r="K49" s="12"/>
      <c r="L49" s="13"/>
      <c r="M49" s="14"/>
    </row>
    <row r="50" spans="2:13" x14ac:dyDescent="0.3">
      <c r="B50" s="15"/>
      <c r="C50" s="16"/>
      <c r="D50" s="17"/>
      <c r="E50" s="18"/>
      <c r="F50" s="19"/>
      <c r="G50" s="20"/>
      <c r="H50" s="21"/>
      <c r="I50" s="10"/>
      <c r="J50" s="11"/>
      <c r="K50" s="12"/>
      <c r="L50" s="13"/>
      <c r="M50" s="14"/>
    </row>
    <row r="51" spans="2:13" x14ac:dyDescent="0.3">
      <c r="B51" s="15"/>
      <c r="C51" s="16"/>
      <c r="D51" s="17"/>
      <c r="E51" s="18"/>
      <c r="F51" s="19"/>
      <c r="G51" s="20"/>
      <c r="H51" s="21"/>
      <c r="I51" s="10"/>
      <c r="J51" s="27"/>
      <c r="K51" s="12"/>
      <c r="L51" s="13"/>
      <c r="M51" s="14"/>
    </row>
    <row r="57" spans="2:13" x14ac:dyDescent="0.3">
      <c r="C57" t="s">
        <v>28</v>
      </c>
    </row>
    <row r="59" spans="2:13" x14ac:dyDescent="0.3">
      <c r="C59" s="30">
        <v>45665</v>
      </c>
      <c r="E59" s="33">
        <v>4</v>
      </c>
      <c r="G59" s="36">
        <v>10</v>
      </c>
    </row>
    <row r="60" spans="2:13" x14ac:dyDescent="0.3">
      <c r="C60" s="31">
        <v>45666</v>
      </c>
      <c r="E60" s="33">
        <v>7</v>
      </c>
      <c r="G60" s="36">
        <v>0.08</v>
      </c>
      <c r="H60" s="39" t="s">
        <v>30</v>
      </c>
    </row>
    <row r="61" spans="2:13" x14ac:dyDescent="0.3">
      <c r="C61" s="32">
        <v>45667</v>
      </c>
      <c r="E61" s="34">
        <v>80</v>
      </c>
      <c r="G61" s="36">
        <v>0.08</v>
      </c>
    </row>
    <row r="62" spans="2:13" x14ac:dyDescent="0.3">
      <c r="C62" s="31">
        <v>45668</v>
      </c>
      <c r="E62" s="35">
        <v>100</v>
      </c>
      <c r="G62" s="36">
        <v>0.4</v>
      </c>
      <c r="H62">
        <v>3984732894</v>
      </c>
    </row>
    <row r="63" spans="2:13" x14ac:dyDescent="0.3">
      <c r="C63" s="30">
        <v>45669</v>
      </c>
      <c r="E63" s="33">
        <v>50</v>
      </c>
      <c r="G63" s="36">
        <v>0.5</v>
      </c>
      <c r="H63" s="39" t="s">
        <v>29</v>
      </c>
    </row>
    <row r="64" spans="2:13" x14ac:dyDescent="0.3">
      <c r="C64" s="30">
        <v>45670</v>
      </c>
      <c r="G64" s="38">
        <v>0.03</v>
      </c>
    </row>
    <row r="65" spans="2:13" x14ac:dyDescent="0.3">
      <c r="C65" s="30">
        <v>45671</v>
      </c>
      <c r="G65" s="37">
        <v>0.6</v>
      </c>
    </row>
    <row r="67" spans="2:13" x14ac:dyDescent="0.3">
      <c r="H67" s="39" t="s">
        <v>31</v>
      </c>
    </row>
    <row r="68" spans="2:13" x14ac:dyDescent="0.3">
      <c r="E68" s="39" t="s">
        <v>32</v>
      </c>
      <c r="F68" s="40"/>
      <c r="H68">
        <v>45</v>
      </c>
    </row>
    <row r="69" spans="2:13" x14ac:dyDescent="0.3">
      <c r="E69" s="40"/>
    </row>
    <row r="72" spans="2:13" x14ac:dyDescent="0.3">
      <c r="F72">
        <v>7568789790890890</v>
      </c>
    </row>
    <row r="79" spans="2:13" x14ac:dyDescent="0.3">
      <c r="B79" s="120"/>
      <c r="C79" s="120"/>
      <c r="D79" s="120"/>
      <c r="E79" s="120"/>
      <c r="F79" s="120"/>
      <c r="G79" s="120"/>
      <c r="H79" s="120"/>
      <c r="I79" s="120"/>
      <c r="J79" s="120"/>
      <c r="K79" s="120"/>
      <c r="L79" s="120"/>
      <c r="M79" s="120"/>
    </row>
    <row r="80" spans="2:13" x14ac:dyDescent="0.3">
      <c r="B80" t="s">
        <v>0</v>
      </c>
      <c r="C80" t="s">
        <v>1</v>
      </c>
      <c r="D80" t="s">
        <v>2</v>
      </c>
      <c r="E80" t="s">
        <v>3</v>
      </c>
      <c r="F80" t="s">
        <v>4</v>
      </c>
      <c r="G80" t="s">
        <v>5</v>
      </c>
      <c r="H80" t="s">
        <v>6</v>
      </c>
      <c r="I80" t="s">
        <v>7</v>
      </c>
      <c r="J80" t="s">
        <v>8</v>
      </c>
      <c r="K80" t="s">
        <v>9</v>
      </c>
      <c r="L80" t="s">
        <v>10</v>
      </c>
      <c r="M80" t="s">
        <v>11</v>
      </c>
    </row>
    <row r="81" spans="2:13" x14ac:dyDescent="0.3">
      <c r="B81">
        <v>1</v>
      </c>
      <c r="C81" t="s">
        <v>12</v>
      </c>
      <c r="D81" t="s">
        <v>13</v>
      </c>
      <c r="E81" t="s">
        <v>14</v>
      </c>
      <c r="F81">
        <v>50</v>
      </c>
      <c r="G81">
        <v>20</v>
      </c>
      <c r="H81">
        <v>5</v>
      </c>
      <c r="I81">
        <f t="shared" ref="I81:I86" si="6">SUM(F81:H81)</f>
        <v>75</v>
      </c>
      <c r="J81">
        <f t="shared" ref="J81:J86" si="7">AVERAGE(F81:H81)</f>
        <v>25</v>
      </c>
      <c r="K81">
        <f t="shared" ref="K81:K86" si="8">COUNT(F81:H81)</f>
        <v>3</v>
      </c>
      <c r="L81">
        <f t="shared" ref="L81:L86" si="9">MAX(F81:H81)</f>
        <v>50</v>
      </c>
      <c r="M81">
        <f t="shared" ref="M81:M86" si="10">MIN(F81:H81)</f>
        <v>5</v>
      </c>
    </row>
    <row r="82" spans="2:13" x14ac:dyDescent="0.3">
      <c r="B82">
        <v>2</v>
      </c>
      <c r="C82" t="s">
        <v>15</v>
      </c>
      <c r="D82" t="s">
        <v>16</v>
      </c>
      <c r="E82" t="s">
        <v>17</v>
      </c>
      <c r="F82">
        <v>60</v>
      </c>
      <c r="G82">
        <v>30</v>
      </c>
      <c r="H82">
        <v>6</v>
      </c>
      <c r="I82">
        <f t="shared" si="6"/>
        <v>96</v>
      </c>
      <c r="J82">
        <f t="shared" si="7"/>
        <v>32</v>
      </c>
      <c r="K82">
        <f t="shared" si="8"/>
        <v>3</v>
      </c>
      <c r="L82">
        <f t="shared" si="9"/>
        <v>60</v>
      </c>
      <c r="M82">
        <f t="shared" si="10"/>
        <v>6</v>
      </c>
    </row>
    <row r="83" spans="2:13" x14ac:dyDescent="0.3">
      <c r="B83">
        <v>3</v>
      </c>
      <c r="C83" t="s">
        <v>18</v>
      </c>
      <c r="D83" t="s">
        <v>13</v>
      </c>
      <c r="E83" t="s">
        <v>19</v>
      </c>
      <c r="F83">
        <v>45</v>
      </c>
      <c r="G83">
        <v>10</v>
      </c>
      <c r="H83">
        <v>7</v>
      </c>
      <c r="I83">
        <f t="shared" si="6"/>
        <v>62</v>
      </c>
      <c r="J83">
        <f t="shared" si="7"/>
        <v>20.666666666666668</v>
      </c>
      <c r="K83">
        <f t="shared" si="8"/>
        <v>3</v>
      </c>
      <c r="L83">
        <f t="shared" si="9"/>
        <v>45</v>
      </c>
      <c r="M83">
        <f t="shared" si="10"/>
        <v>7</v>
      </c>
    </row>
    <row r="84" spans="2:13" x14ac:dyDescent="0.3">
      <c r="B84">
        <v>4</v>
      </c>
      <c r="C84" t="s">
        <v>20</v>
      </c>
      <c r="D84" t="s">
        <v>13</v>
      </c>
      <c r="E84" t="s">
        <v>21</v>
      </c>
      <c r="F84">
        <v>75</v>
      </c>
      <c r="G84">
        <v>15</v>
      </c>
      <c r="H84">
        <v>8</v>
      </c>
      <c r="I84">
        <f t="shared" si="6"/>
        <v>98</v>
      </c>
      <c r="J84">
        <f t="shared" si="7"/>
        <v>32.666666666666664</v>
      </c>
      <c r="K84">
        <f t="shared" si="8"/>
        <v>3</v>
      </c>
      <c r="L84">
        <f t="shared" si="9"/>
        <v>75</v>
      </c>
      <c r="M84">
        <f t="shared" si="10"/>
        <v>8</v>
      </c>
    </row>
    <row r="85" spans="2:13" x14ac:dyDescent="0.3">
      <c r="B85">
        <v>5</v>
      </c>
      <c r="C85" t="s">
        <v>22</v>
      </c>
      <c r="D85" t="s">
        <v>13</v>
      </c>
      <c r="E85" t="s">
        <v>23</v>
      </c>
      <c r="F85">
        <v>80</v>
      </c>
      <c r="G85">
        <v>17</v>
      </c>
      <c r="H85">
        <v>5</v>
      </c>
      <c r="I85">
        <f t="shared" si="6"/>
        <v>102</v>
      </c>
      <c r="J85">
        <f t="shared" si="7"/>
        <v>34</v>
      </c>
      <c r="K85">
        <f t="shared" si="8"/>
        <v>3</v>
      </c>
      <c r="L85">
        <f t="shared" si="9"/>
        <v>80</v>
      </c>
      <c r="M85">
        <f t="shared" si="10"/>
        <v>5</v>
      </c>
    </row>
    <row r="86" spans="2:13" x14ac:dyDescent="0.3">
      <c r="B86">
        <v>6</v>
      </c>
      <c r="C86" t="s">
        <v>24</v>
      </c>
      <c r="D86" t="s">
        <v>16</v>
      </c>
      <c r="E86" t="s">
        <v>25</v>
      </c>
      <c r="F86">
        <v>90</v>
      </c>
      <c r="G86">
        <v>25</v>
      </c>
      <c r="H86">
        <v>3</v>
      </c>
      <c r="I86">
        <f t="shared" si="6"/>
        <v>118</v>
      </c>
      <c r="J86">
        <f t="shared" si="7"/>
        <v>39.333333333333336</v>
      </c>
      <c r="K86">
        <f t="shared" si="8"/>
        <v>3</v>
      </c>
      <c r="L86">
        <f t="shared" si="9"/>
        <v>90</v>
      </c>
      <c r="M86">
        <f t="shared" si="10"/>
        <v>3</v>
      </c>
    </row>
    <row r="90" spans="2:13" ht="15" thickBot="1" x14ac:dyDescent="0.35"/>
    <row r="91" spans="2:13" ht="15.6" thickTop="1" thickBot="1" x14ac:dyDescent="0.35">
      <c r="B91" s="41" t="s">
        <v>0</v>
      </c>
      <c r="C91" s="41" t="s">
        <v>1</v>
      </c>
      <c r="D91" s="41" t="s">
        <v>2</v>
      </c>
      <c r="E91" s="41" t="s">
        <v>3</v>
      </c>
      <c r="F91" s="41" t="s">
        <v>4</v>
      </c>
      <c r="G91" s="41" t="s">
        <v>5</v>
      </c>
      <c r="H91" s="41" t="s">
        <v>6</v>
      </c>
      <c r="I91" s="41" t="s">
        <v>7</v>
      </c>
      <c r="J91" s="41" t="s">
        <v>8</v>
      </c>
      <c r="K91" s="41" t="s">
        <v>9</v>
      </c>
      <c r="L91" s="41" t="s">
        <v>10</v>
      </c>
      <c r="M91" s="41" t="s">
        <v>11</v>
      </c>
    </row>
    <row r="92" spans="2:13" ht="15.6" thickTop="1" thickBot="1" x14ac:dyDescent="0.35">
      <c r="B92" s="41">
        <v>1</v>
      </c>
      <c r="C92" s="41" t="s">
        <v>12</v>
      </c>
      <c r="D92" s="41" t="s">
        <v>13</v>
      </c>
      <c r="E92" s="41" t="s">
        <v>14</v>
      </c>
      <c r="F92" s="41">
        <v>50</v>
      </c>
      <c r="G92" s="41">
        <v>20</v>
      </c>
      <c r="H92" s="41">
        <v>5</v>
      </c>
      <c r="I92" s="41">
        <f t="shared" ref="I92:I97" si="11">SUM(F92:H92)</f>
        <v>75</v>
      </c>
      <c r="J92" s="41">
        <f t="shared" ref="J92:J97" si="12">AVERAGE(F92:H92)</f>
        <v>25</v>
      </c>
      <c r="K92" s="41">
        <f t="shared" ref="K92:K97" si="13">COUNT(F92:H92)</f>
        <v>3</v>
      </c>
      <c r="L92" s="41">
        <f t="shared" ref="L92:L97" si="14">MAX(F92:H92)</f>
        <v>50</v>
      </c>
      <c r="M92" s="41">
        <f t="shared" ref="M92:M97" si="15">MIN(F92:H92)</f>
        <v>5</v>
      </c>
    </row>
    <row r="93" spans="2:13" ht="15.6" thickTop="1" thickBot="1" x14ac:dyDescent="0.35">
      <c r="B93" s="41">
        <v>2</v>
      </c>
      <c r="C93" s="41" t="s">
        <v>15</v>
      </c>
      <c r="D93" s="41" t="s">
        <v>16</v>
      </c>
      <c r="E93" s="41" t="s">
        <v>17</v>
      </c>
      <c r="F93" s="41">
        <v>60</v>
      </c>
      <c r="G93" s="41">
        <v>30</v>
      </c>
      <c r="H93" s="41">
        <v>6</v>
      </c>
      <c r="I93" s="41">
        <f t="shared" si="11"/>
        <v>96</v>
      </c>
      <c r="J93" s="41">
        <f t="shared" si="12"/>
        <v>32</v>
      </c>
      <c r="K93" s="41">
        <f t="shared" si="13"/>
        <v>3</v>
      </c>
      <c r="L93" s="41">
        <f t="shared" si="14"/>
        <v>60</v>
      </c>
      <c r="M93" s="41">
        <f t="shared" si="15"/>
        <v>6</v>
      </c>
    </row>
    <row r="94" spans="2:13" ht="15.6" thickTop="1" thickBot="1" x14ac:dyDescent="0.35">
      <c r="B94" s="41">
        <v>3</v>
      </c>
      <c r="C94" s="41" t="s">
        <v>18</v>
      </c>
      <c r="D94" s="41" t="s">
        <v>13</v>
      </c>
      <c r="E94" s="41" t="s">
        <v>19</v>
      </c>
      <c r="F94" s="41">
        <v>45</v>
      </c>
      <c r="G94" s="41">
        <v>10</v>
      </c>
      <c r="H94" s="41">
        <v>7</v>
      </c>
      <c r="I94" s="41">
        <f t="shared" si="11"/>
        <v>62</v>
      </c>
      <c r="J94" s="41">
        <f t="shared" si="12"/>
        <v>20.666666666666668</v>
      </c>
      <c r="K94" s="41">
        <f t="shared" si="13"/>
        <v>3</v>
      </c>
      <c r="L94" s="41">
        <f t="shared" si="14"/>
        <v>45</v>
      </c>
      <c r="M94" s="41">
        <f t="shared" si="15"/>
        <v>7</v>
      </c>
    </row>
    <row r="95" spans="2:13" ht="15.6" thickTop="1" thickBot="1" x14ac:dyDescent="0.35">
      <c r="B95" s="41">
        <v>4</v>
      </c>
      <c r="C95" s="41" t="s">
        <v>20</v>
      </c>
      <c r="D95" s="41" t="s">
        <v>13</v>
      </c>
      <c r="E95" s="41" t="s">
        <v>21</v>
      </c>
      <c r="F95" s="41">
        <v>75</v>
      </c>
      <c r="G95" s="41">
        <v>15</v>
      </c>
      <c r="H95" s="41">
        <v>8</v>
      </c>
      <c r="I95" s="41">
        <f t="shared" si="11"/>
        <v>98</v>
      </c>
      <c r="J95" s="41">
        <f t="shared" si="12"/>
        <v>32.666666666666664</v>
      </c>
      <c r="K95" s="41">
        <f t="shared" si="13"/>
        <v>3</v>
      </c>
      <c r="L95" s="41">
        <f t="shared" si="14"/>
        <v>75</v>
      </c>
      <c r="M95" s="41">
        <f t="shared" si="15"/>
        <v>8</v>
      </c>
    </row>
    <row r="96" spans="2:13" ht="15.6" thickTop="1" thickBot="1" x14ac:dyDescent="0.35">
      <c r="B96" s="41">
        <v>5</v>
      </c>
      <c r="C96" s="41" t="s">
        <v>22</v>
      </c>
      <c r="D96" s="41" t="s">
        <v>13</v>
      </c>
      <c r="E96" s="41" t="s">
        <v>23</v>
      </c>
      <c r="F96" s="41">
        <v>80</v>
      </c>
      <c r="G96" s="41">
        <v>17</v>
      </c>
      <c r="H96" s="41">
        <v>5</v>
      </c>
      <c r="I96" s="41">
        <f t="shared" si="11"/>
        <v>102</v>
      </c>
      <c r="J96" s="41">
        <f t="shared" si="12"/>
        <v>34</v>
      </c>
      <c r="K96" s="41">
        <f t="shared" si="13"/>
        <v>3</v>
      </c>
      <c r="L96" s="41">
        <f t="shared" si="14"/>
        <v>80</v>
      </c>
      <c r="M96" s="41">
        <f t="shared" si="15"/>
        <v>5</v>
      </c>
    </row>
    <row r="97" spans="2:14" ht="15.6" thickTop="1" thickBot="1" x14ac:dyDescent="0.35">
      <c r="B97" s="41">
        <v>6</v>
      </c>
      <c r="C97" s="41" t="s">
        <v>24</v>
      </c>
      <c r="D97" s="41" t="s">
        <v>16</v>
      </c>
      <c r="E97" s="41" t="s">
        <v>25</v>
      </c>
      <c r="F97" s="41">
        <v>90</v>
      </c>
      <c r="G97" s="41">
        <v>25</v>
      </c>
      <c r="H97" s="41">
        <v>3</v>
      </c>
      <c r="I97" s="41">
        <f t="shared" si="11"/>
        <v>118</v>
      </c>
      <c r="J97" s="41">
        <f t="shared" si="12"/>
        <v>39.333333333333336</v>
      </c>
      <c r="K97" s="41">
        <f t="shared" si="13"/>
        <v>3</v>
      </c>
      <c r="L97" s="41">
        <f t="shared" si="14"/>
        <v>90</v>
      </c>
      <c r="M97" s="41">
        <f t="shared" si="15"/>
        <v>3</v>
      </c>
    </row>
    <row r="98" spans="2:14" ht="15" thickTop="1" x14ac:dyDescent="0.3"/>
    <row r="102" spans="2:14" ht="21" x14ac:dyDescent="0.3">
      <c r="B102" s="45" t="s">
        <v>0</v>
      </c>
      <c r="C102" s="45" t="s">
        <v>1</v>
      </c>
      <c r="D102" s="45" t="s">
        <v>2</v>
      </c>
      <c r="E102" s="45" t="s">
        <v>3</v>
      </c>
      <c r="F102" s="45" t="s">
        <v>4</v>
      </c>
      <c r="G102" s="45" t="s">
        <v>5</v>
      </c>
      <c r="H102" s="45" t="s">
        <v>6</v>
      </c>
      <c r="I102" s="45" t="s">
        <v>7</v>
      </c>
      <c r="J102" s="45" t="s">
        <v>8</v>
      </c>
      <c r="K102" s="45" t="s">
        <v>9</v>
      </c>
      <c r="L102" s="45" t="s">
        <v>10</v>
      </c>
      <c r="M102" s="45" t="s">
        <v>11</v>
      </c>
      <c r="N102" s="28"/>
    </row>
    <row r="103" spans="2:14" x14ac:dyDescent="0.3">
      <c r="B103" s="46">
        <v>1</v>
      </c>
      <c r="C103" s="46" t="s">
        <v>12</v>
      </c>
      <c r="D103" s="46" t="s">
        <v>13</v>
      </c>
      <c r="E103" s="46" t="s">
        <v>14</v>
      </c>
      <c r="F103" s="46">
        <v>50</v>
      </c>
      <c r="G103" s="46">
        <v>20</v>
      </c>
      <c r="H103" s="46">
        <v>5</v>
      </c>
      <c r="I103" s="46">
        <f t="shared" ref="I103:I108" si="16">SUM(F103:H103)</f>
        <v>75</v>
      </c>
      <c r="J103" s="2"/>
      <c r="K103" s="2"/>
      <c r="L103" s="2"/>
      <c r="M103" s="2"/>
      <c r="N103" s="29"/>
    </row>
    <row r="104" spans="2:14" x14ac:dyDescent="0.3">
      <c r="B104" s="46">
        <v>2</v>
      </c>
      <c r="C104" s="46" t="s">
        <v>15</v>
      </c>
      <c r="D104" s="46" t="s">
        <v>16</v>
      </c>
      <c r="E104" s="46" t="s">
        <v>17</v>
      </c>
      <c r="F104" s="46">
        <v>60</v>
      </c>
      <c r="G104" s="46">
        <v>30</v>
      </c>
      <c r="H104" s="46">
        <v>6</v>
      </c>
      <c r="I104" s="46">
        <f t="shared" si="16"/>
        <v>96</v>
      </c>
      <c r="J104" s="2"/>
      <c r="K104" s="2"/>
      <c r="L104" s="2"/>
      <c r="M104" s="2"/>
      <c r="N104" s="29"/>
    </row>
    <row r="105" spans="2:14" x14ac:dyDescent="0.3">
      <c r="B105" s="47">
        <v>3</v>
      </c>
      <c r="C105" s="47" t="s">
        <v>18</v>
      </c>
      <c r="D105" s="47" t="s">
        <v>13</v>
      </c>
      <c r="E105" s="47" t="s">
        <v>19</v>
      </c>
      <c r="F105" s="47">
        <v>45</v>
      </c>
      <c r="G105" s="47">
        <v>10</v>
      </c>
      <c r="H105" s="47">
        <v>7</v>
      </c>
      <c r="I105" s="47">
        <f t="shared" si="16"/>
        <v>62</v>
      </c>
      <c r="J105" s="2"/>
      <c r="K105" s="2"/>
      <c r="L105" s="2"/>
      <c r="M105" s="2"/>
      <c r="N105" s="29"/>
    </row>
    <row r="106" spans="2:14" x14ac:dyDescent="0.3">
      <c r="B106" s="47">
        <v>4</v>
      </c>
      <c r="C106" s="47" t="s">
        <v>20</v>
      </c>
      <c r="D106" s="47" t="s">
        <v>13</v>
      </c>
      <c r="E106" s="47" t="s">
        <v>21</v>
      </c>
      <c r="F106" s="47">
        <v>75</v>
      </c>
      <c r="G106" s="47">
        <v>15</v>
      </c>
      <c r="H106" s="47">
        <v>8</v>
      </c>
      <c r="I106" s="47">
        <f t="shared" si="16"/>
        <v>98</v>
      </c>
      <c r="J106" s="2"/>
      <c r="K106" s="2"/>
      <c r="L106" s="2"/>
      <c r="M106" s="2"/>
      <c r="N106" s="29"/>
    </row>
    <row r="107" spans="2:14" x14ac:dyDescent="0.3">
      <c r="B107" s="48">
        <v>5</v>
      </c>
      <c r="C107" s="48" t="s">
        <v>22</v>
      </c>
      <c r="D107" s="48" t="s">
        <v>13</v>
      </c>
      <c r="E107" s="48" t="s">
        <v>23</v>
      </c>
      <c r="F107" s="48">
        <v>80</v>
      </c>
      <c r="G107" s="48">
        <v>17</v>
      </c>
      <c r="H107" s="48">
        <v>5</v>
      </c>
      <c r="I107" s="48">
        <f t="shared" si="16"/>
        <v>102</v>
      </c>
      <c r="J107" s="2"/>
      <c r="K107" s="2"/>
      <c r="L107" s="2"/>
      <c r="M107" s="2"/>
      <c r="N107" s="29"/>
    </row>
    <row r="108" spans="2:14" x14ac:dyDescent="0.3">
      <c r="B108" s="49">
        <v>6</v>
      </c>
      <c r="C108" s="49" t="s">
        <v>24</v>
      </c>
      <c r="D108" s="49" t="s">
        <v>16</v>
      </c>
      <c r="E108" s="49" t="s">
        <v>25</v>
      </c>
      <c r="F108" s="49">
        <v>90</v>
      </c>
      <c r="G108" s="49">
        <v>25</v>
      </c>
      <c r="H108" s="49">
        <v>3</v>
      </c>
      <c r="I108" s="49">
        <f t="shared" si="16"/>
        <v>118</v>
      </c>
      <c r="J108" s="2"/>
      <c r="K108" s="2"/>
      <c r="L108" s="2"/>
      <c r="M108" s="2"/>
      <c r="N108" s="29"/>
    </row>
    <row r="113" spans="2:14" ht="21" x14ac:dyDescent="0.3">
      <c r="B113" s="3" t="s">
        <v>0</v>
      </c>
      <c r="C113" s="4" t="s">
        <v>1</v>
      </c>
      <c r="D113" s="5" t="s">
        <v>2</v>
      </c>
      <c r="E113" s="6" t="s">
        <v>3</v>
      </c>
      <c r="F113" s="7" t="s">
        <v>4</v>
      </c>
      <c r="G113" s="8" t="s">
        <v>5</v>
      </c>
      <c r="H113" s="9" t="s">
        <v>6</v>
      </c>
      <c r="I113" s="22" t="s">
        <v>7</v>
      </c>
      <c r="J113" s="23" t="s">
        <v>8</v>
      </c>
      <c r="K113" s="24" t="s">
        <v>9</v>
      </c>
      <c r="L113" s="25" t="s">
        <v>10</v>
      </c>
      <c r="M113" s="26" t="s">
        <v>11</v>
      </c>
      <c r="N113" t="s">
        <v>34</v>
      </c>
    </row>
    <row r="114" spans="2:14" x14ac:dyDescent="0.3">
      <c r="B114" s="42">
        <v>2</v>
      </c>
      <c r="C114" s="16" t="s">
        <v>15</v>
      </c>
      <c r="D114" s="17" t="s">
        <v>16</v>
      </c>
      <c r="E114" s="18" t="s">
        <v>17</v>
      </c>
      <c r="F114" s="19">
        <v>60</v>
      </c>
      <c r="G114" s="20">
        <v>30</v>
      </c>
      <c r="H114" s="21">
        <v>6</v>
      </c>
      <c r="I114" s="10">
        <f t="shared" ref="I114:I119" si="17">SUM(F114:H114)</f>
        <v>96</v>
      </c>
      <c r="J114" s="11">
        <f t="shared" ref="J114:J119" si="18">AVERAGE(F114:H114)</f>
        <v>32</v>
      </c>
      <c r="K114" s="12">
        <f t="shared" ref="K114:K119" si="19">COUNT(F114:H114)</f>
        <v>3</v>
      </c>
      <c r="L114" s="13">
        <f t="shared" ref="L114:L119" si="20">MAX(F114:H114)</f>
        <v>60</v>
      </c>
      <c r="M114" s="14">
        <f t="shared" ref="M114:M119" si="21">MIN(F114:H114)</f>
        <v>6</v>
      </c>
      <c r="N114" t="s">
        <v>36</v>
      </c>
    </row>
    <row r="115" spans="2:14" x14ac:dyDescent="0.3">
      <c r="B115" s="42">
        <v>4</v>
      </c>
      <c r="C115" s="16" t="s">
        <v>20</v>
      </c>
      <c r="D115" s="17" t="s">
        <v>13</v>
      </c>
      <c r="E115" s="18" t="s">
        <v>21</v>
      </c>
      <c r="F115" s="19">
        <v>75</v>
      </c>
      <c r="G115" s="20">
        <v>15</v>
      </c>
      <c r="H115" s="21">
        <v>8</v>
      </c>
      <c r="I115" s="10">
        <f t="shared" si="17"/>
        <v>98</v>
      </c>
      <c r="J115" s="27">
        <f t="shared" si="18"/>
        <v>32.666666666666664</v>
      </c>
      <c r="K115" s="12">
        <f t="shared" si="19"/>
        <v>3</v>
      </c>
      <c r="L115" s="13">
        <f t="shared" si="20"/>
        <v>75</v>
      </c>
      <c r="M115" s="14">
        <f t="shared" si="21"/>
        <v>8</v>
      </c>
      <c r="N115" t="s">
        <v>36</v>
      </c>
    </row>
    <row r="116" spans="2:14" x14ac:dyDescent="0.3">
      <c r="B116" s="15">
        <v>5</v>
      </c>
      <c r="C116" s="16" t="s">
        <v>22</v>
      </c>
      <c r="D116" s="17" t="s">
        <v>13</v>
      </c>
      <c r="E116" s="18" t="s">
        <v>23</v>
      </c>
      <c r="F116" s="19">
        <v>80</v>
      </c>
      <c r="G116" s="20">
        <v>17</v>
      </c>
      <c r="H116" s="21">
        <v>5</v>
      </c>
      <c r="I116" s="10">
        <f t="shared" si="17"/>
        <v>102</v>
      </c>
      <c r="J116" s="11">
        <f t="shared" si="18"/>
        <v>34</v>
      </c>
      <c r="K116" s="12">
        <f t="shared" si="19"/>
        <v>3</v>
      </c>
      <c r="L116" s="13">
        <f t="shared" si="20"/>
        <v>80</v>
      </c>
      <c r="M116" s="14">
        <f t="shared" si="21"/>
        <v>5</v>
      </c>
      <c r="N116" t="s">
        <v>37</v>
      </c>
    </row>
    <row r="117" spans="2:14" x14ac:dyDescent="0.3">
      <c r="B117" s="15">
        <v>6</v>
      </c>
      <c r="C117" s="16" t="s">
        <v>24</v>
      </c>
      <c r="D117" s="17" t="s">
        <v>16</v>
      </c>
      <c r="E117" s="18" t="s">
        <v>25</v>
      </c>
      <c r="F117" s="19">
        <v>90</v>
      </c>
      <c r="G117" s="20">
        <v>25</v>
      </c>
      <c r="H117" s="21">
        <v>3</v>
      </c>
      <c r="I117" s="10">
        <f t="shared" si="17"/>
        <v>118</v>
      </c>
      <c r="J117" s="27">
        <f t="shared" si="18"/>
        <v>39.333333333333336</v>
      </c>
      <c r="K117" s="12">
        <f t="shared" si="19"/>
        <v>3</v>
      </c>
      <c r="L117" s="13">
        <f t="shared" si="20"/>
        <v>90</v>
      </c>
      <c r="M117" s="14">
        <f t="shared" si="21"/>
        <v>3</v>
      </c>
      <c r="N117" t="s">
        <v>37</v>
      </c>
    </row>
    <row r="118" spans="2:14" x14ac:dyDescent="0.3">
      <c r="B118" s="15">
        <v>1</v>
      </c>
      <c r="C118" s="16" t="s">
        <v>12</v>
      </c>
      <c r="D118" s="17" t="s">
        <v>13</v>
      </c>
      <c r="E118" s="18" t="s">
        <v>14</v>
      </c>
      <c r="F118" s="19">
        <v>50</v>
      </c>
      <c r="G118" s="20">
        <v>20</v>
      </c>
      <c r="H118" s="21">
        <v>5</v>
      </c>
      <c r="I118" s="10">
        <f t="shared" si="17"/>
        <v>75</v>
      </c>
      <c r="J118" s="11">
        <f t="shared" si="18"/>
        <v>25</v>
      </c>
      <c r="K118" s="12">
        <f t="shared" si="19"/>
        <v>3</v>
      </c>
      <c r="L118" s="13">
        <f t="shared" si="20"/>
        <v>50</v>
      </c>
      <c r="M118" s="14">
        <f t="shared" si="21"/>
        <v>5</v>
      </c>
      <c r="N118" t="s">
        <v>35</v>
      </c>
    </row>
    <row r="119" spans="2:14" x14ac:dyDescent="0.3">
      <c r="B119" s="15">
        <v>3</v>
      </c>
      <c r="C119" s="16" t="s">
        <v>18</v>
      </c>
      <c r="D119" s="17" t="s">
        <v>13</v>
      </c>
      <c r="E119" s="18" t="s">
        <v>19</v>
      </c>
      <c r="F119" s="19">
        <v>45</v>
      </c>
      <c r="G119" s="20">
        <v>10</v>
      </c>
      <c r="H119" s="21">
        <v>7</v>
      </c>
      <c r="I119" s="10">
        <f t="shared" si="17"/>
        <v>62</v>
      </c>
      <c r="J119" s="27">
        <f t="shared" si="18"/>
        <v>20.666666666666668</v>
      </c>
      <c r="K119" s="12">
        <f t="shared" si="19"/>
        <v>3</v>
      </c>
      <c r="L119" s="13">
        <f t="shared" si="20"/>
        <v>45</v>
      </c>
      <c r="M119" s="14">
        <f t="shared" si="21"/>
        <v>7</v>
      </c>
      <c r="N119" t="s">
        <v>35</v>
      </c>
    </row>
    <row r="125" spans="2:14" x14ac:dyDescent="0.3">
      <c r="C125" t="s">
        <v>33</v>
      </c>
      <c r="D125" t="str">
        <f>UPPER(C125)</f>
        <v>DHANASHREE</v>
      </c>
    </row>
    <row r="126" spans="2:14" x14ac:dyDescent="0.3">
      <c r="C126" t="s">
        <v>33</v>
      </c>
      <c r="D126" t="str">
        <f>LOWER(D125)</f>
        <v>dhanashree</v>
      </c>
    </row>
    <row r="127" spans="2:14" x14ac:dyDescent="0.3">
      <c r="C127" t="s">
        <v>33</v>
      </c>
      <c r="D127" t="str">
        <f>PROPER(C125)</f>
        <v>Dhanashree</v>
      </c>
    </row>
    <row r="128" spans="2:14" x14ac:dyDescent="0.3">
      <c r="C128" t="s">
        <v>33</v>
      </c>
    </row>
    <row r="129" spans="3:4" x14ac:dyDescent="0.3">
      <c r="C129" t="s">
        <v>33</v>
      </c>
      <c r="D129" t="str" cm="1">
        <f t="array" ref="D129:D135">UPPER(C125:C131)</f>
        <v>DHANASHREE</v>
      </c>
    </row>
    <row r="130" spans="3:4" x14ac:dyDescent="0.3">
      <c r="C130" t="s">
        <v>33</v>
      </c>
      <c r="D130" t="str">
        <v>DHANASHREE</v>
      </c>
    </row>
    <row r="131" spans="3:4" x14ac:dyDescent="0.3">
      <c r="C131" t="s">
        <v>33</v>
      </c>
      <c r="D131" t="str">
        <v>DHANASHREE</v>
      </c>
    </row>
    <row r="132" spans="3:4" x14ac:dyDescent="0.3">
      <c r="D132" t="str">
        <v>DHANASHREE</v>
      </c>
    </row>
    <row r="133" spans="3:4" x14ac:dyDescent="0.3">
      <c r="D133" t="str">
        <v>DHANASHREE</v>
      </c>
    </row>
    <row r="134" spans="3:4" x14ac:dyDescent="0.3">
      <c r="D134" t="str">
        <v>DHANASHREE</v>
      </c>
    </row>
    <row r="135" spans="3:4" x14ac:dyDescent="0.3">
      <c r="D135" t="str">
        <v>DHANASHREE</v>
      </c>
    </row>
  </sheetData>
  <mergeCells count="4">
    <mergeCell ref="B3:N3"/>
    <mergeCell ref="B17:M17"/>
    <mergeCell ref="B44:M44"/>
    <mergeCell ref="B79:M79"/>
  </mergeCells>
  <conditionalFormatting sqref="B3:N10 B102:N108">
    <cfRule type="cellIs" dxfId="2" priority="1" operator="equal">
      <formula>40</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805F0-795A-4348-987C-01C73109C9B9}">
  <sheetPr>
    <pageSetUpPr autoPageBreaks="0"/>
  </sheetPr>
  <dimension ref="B3:N119"/>
  <sheetViews>
    <sheetView topLeftCell="A108" zoomScaleNormal="100" workbookViewId="0">
      <selection activeCell="C20" sqref="C20"/>
    </sheetView>
  </sheetViews>
  <sheetFormatPr defaultRowHeight="14.4" x14ac:dyDescent="0.3"/>
  <cols>
    <col min="2" max="2" width="9.6640625" bestFit="1" customWidth="1"/>
    <col min="3" max="3" width="24.6640625" bestFit="1" customWidth="1"/>
    <col min="4" max="4" width="9.77734375" bestFit="1" customWidth="1"/>
    <col min="5" max="5" width="21.44140625" bestFit="1" customWidth="1"/>
    <col min="6" max="6" width="11.77734375" bestFit="1" customWidth="1"/>
    <col min="7" max="7" width="9.77734375" bestFit="1" customWidth="1"/>
    <col min="8" max="8" width="13.33203125" bestFit="1" customWidth="1"/>
    <col min="9" max="9" width="7.21875" bestFit="1" customWidth="1"/>
    <col min="10" max="10" width="10.77734375" bestFit="1" customWidth="1"/>
    <col min="11" max="11" width="7.77734375" bestFit="1" customWidth="1"/>
    <col min="12" max="12" width="6.33203125" customWidth="1"/>
    <col min="13" max="13" width="6" customWidth="1"/>
    <col min="14" max="14" width="10.21875" bestFit="1" customWidth="1"/>
  </cols>
  <sheetData>
    <row r="3" spans="2:14" ht="23.4" x14ac:dyDescent="0.3">
      <c r="B3" s="117" t="s">
        <v>26</v>
      </c>
      <c r="C3" s="117"/>
      <c r="D3" s="117"/>
      <c r="E3" s="117"/>
      <c r="F3" s="117"/>
      <c r="G3" s="117"/>
      <c r="H3" s="117"/>
      <c r="I3" s="117"/>
      <c r="J3" s="117"/>
      <c r="K3" s="117"/>
      <c r="L3" s="117"/>
      <c r="M3" s="117"/>
      <c r="N3" s="117"/>
    </row>
    <row r="4" spans="2:14" ht="21" x14ac:dyDescent="0.3">
      <c r="B4" s="28" t="s">
        <v>0</v>
      </c>
      <c r="C4" s="28" t="s">
        <v>1</v>
      </c>
      <c r="D4" s="28" t="s">
        <v>2</v>
      </c>
      <c r="E4" s="28" t="s">
        <v>3</v>
      </c>
      <c r="F4" s="28" t="s">
        <v>4</v>
      </c>
      <c r="G4" s="28" t="s">
        <v>5</v>
      </c>
      <c r="H4" s="28" t="s">
        <v>6</v>
      </c>
      <c r="I4" s="28" t="s">
        <v>7</v>
      </c>
      <c r="J4" s="28" t="s">
        <v>8</v>
      </c>
      <c r="K4" s="28" t="s">
        <v>9</v>
      </c>
      <c r="L4" s="28" t="s">
        <v>10</v>
      </c>
      <c r="M4" s="28" t="s">
        <v>11</v>
      </c>
      <c r="N4" s="28"/>
    </row>
    <row r="5" spans="2:14" x14ac:dyDescent="0.3">
      <c r="B5" s="2">
        <v>1</v>
      </c>
      <c r="C5" s="2" t="s">
        <v>12</v>
      </c>
      <c r="D5" s="2" t="s">
        <v>13</v>
      </c>
      <c r="E5" s="2" t="s">
        <v>14</v>
      </c>
      <c r="F5" s="2">
        <v>50</v>
      </c>
      <c r="G5" s="2">
        <v>20</v>
      </c>
      <c r="H5" s="2">
        <v>5</v>
      </c>
      <c r="I5" s="2">
        <f t="shared" ref="I5:I10" si="0">SUM(F5:H5)</f>
        <v>75</v>
      </c>
      <c r="J5" s="2"/>
      <c r="K5" s="2"/>
      <c r="L5" s="2"/>
      <c r="M5" s="2"/>
      <c r="N5" s="29"/>
    </row>
    <row r="6" spans="2:14" x14ac:dyDescent="0.3">
      <c r="B6" s="2">
        <v>2</v>
      </c>
      <c r="C6" s="2" t="s">
        <v>15</v>
      </c>
      <c r="D6" s="2" t="s">
        <v>16</v>
      </c>
      <c r="E6" s="2" t="s">
        <v>17</v>
      </c>
      <c r="F6" s="2">
        <v>60</v>
      </c>
      <c r="G6" s="2">
        <v>30</v>
      </c>
      <c r="H6" s="2">
        <v>6</v>
      </c>
      <c r="I6" s="2">
        <f t="shared" si="0"/>
        <v>96</v>
      </c>
      <c r="J6" s="2"/>
      <c r="K6" s="2"/>
      <c r="L6" s="2"/>
      <c r="M6" s="2"/>
      <c r="N6" s="29"/>
    </row>
    <row r="7" spans="2:14" x14ac:dyDescent="0.3">
      <c r="B7" s="2">
        <v>3</v>
      </c>
      <c r="C7" s="2" t="s">
        <v>18</v>
      </c>
      <c r="D7" s="2" t="s">
        <v>13</v>
      </c>
      <c r="E7" s="2" t="s">
        <v>19</v>
      </c>
      <c r="F7" s="2">
        <v>45</v>
      </c>
      <c r="G7" s="2">
        <v>10</v>
      </c>
      <c r="H7" s="2">
        <v>7</v>
      </c>
      <c r="I7" s="2">
        <f t="shared" si="0"/>
        <v>62</v>
      </c>
      <c r="J7" s="2"/>
      <c r="K7" s="2"/>
      <c r="L7" s="2"/>
      <c r="M7" s="2"/>
      <c r="N7" s="29"/>
    </row>
    <row r="8" spans="2:14" x14ac:dyDescent="0.3">
      <c r="B8" s="2">
        <v>4</v>
      </c>
      <c r="C8" s="2" t="s">
        <v>20</v>
      </c>
      <c r="D8" s="2" t="s">
        <v>13</v>
      </c>
      <c r="E8" s="2" t="s">
        <v>21</v>
      </c>
      <c r="F8" s="2">
        <v>75</v>
      </c>
      <c r="G8" s="2">
        <v>15</v>
      </c>
      <c r="H8" s="2">
        <v>8</v>
      </c>
      <c r="I8" s="2">
        <f t="shared" si="0"/>
        <v>98</v>
      </c>
      <c r="J8" s="2"/>
      <c r="K8" s="2"/>
      <c r="L8" s="2"/>
      <c r="M8" s="2"/>
      <c r="N8" s="29"/>
    </row>
    <row r="9" spans="2:14" x14ac:dyDescent="0.3">
      <c r="B9" s="2">
        <v>5</v>
      </c>
      <c r="C9" s="2" t="s">
        <v>22</v>
      </c>
      <c r="D9" s="2" t="s">
        <v>13</v>
      </c>
      <c r="E9" s="2" t="s">
        <v>23</v>
      </c>
      <c r="F9" s="2">
        <v>80</v>
      </c>
      <c r="G9" s="2">
        <v>17</v>
      </c>
      <c r="H9" s="2">
        <v>5</v>
      </c>
      <c r="I9" s="2">
        <f t="shared" si="0"/>
        <v>102</v>
      </c>
      <c r="J9" s="2"/>
      <c r="K9" s="2"/>
      <c r="L9" s="2"/>
      <c r="M9" s="2"/>
      <c r="N9" s="29"/>
    </row>
    <row r="10" spans="2:14" x14ac:dyDescent="0.3">
      <c r="B10" s="2">
        <v>6</v>
      </c>
      <c r="C10" s="2" t="s">
        <v>24</v>
      </c>
      <c r="D10" s="2" t="s">
        <v>16</v>
      </c>
      <c r="E10" s="2" t="s">
        <v>25</v>
      </c>
      <c r="F10" s="2">
        <v>90</v>
      </c>
      <c r="G10" s="2">
        <v>25</v>
      </c>
      <c r="H10" s="2">
        <v>3</v>
      </c>
      <c r="I10" s="2">
        <f t="shared" si="0"/>
        <v>118</v>
      </c>
      <c r="J10" s="2"/>
      <c r="K10" s="2"/>
      <c r="L10" s="2"/>
      <c r="M10" s="2"/>
      <c r="N10" s="29"/>
    </row>
    <row r="17" spans="2:13" ht="31.95" customHeight="1" x14ac:dyDescent="0.3">
      <c r="B17" s="118" t="s">
        <v>26</v>
      </c>
      <c r="C17" s="118"/>
      <c r="D17" s="118"/>
      <c r="E17" s="118"/>
      <c r="F17" s="118"/>
      <c r="G17" s="118"/>
      <c r="H17" s="118"/>
      <c r="I17" s="118"/>
      <c r="J17" s="118"/>
      <c r="K17" s="118"/>
      <c r="L17" s="118"/>
      <c r="M17" s="118"/>
    </row>
    <row r="18" spans="2:13" ht="21" x14ac:dyDescent="0.3">
      <c r="B18" s="3" t="s">
        <v>0</v>
      </c>
      <c r="C18" s="4" t="s">
        <v>1</v>
      </c>
      <c r="D18" s="5" t="s">
        <v>2</v>
      </c>
      <c r="E18" s="6" t="s">
        <v>3</v>
      </c>
      <c r="F18" s="7" t="s">
        <v>4</v>
      </c>
      <c r="G18" s="8" t="s">
        <v>5</v>
      </c>
      <c r="H18" s="9" t="s">
        <v>6</v>
      </c>
      <c r="I18" s="22" t="s">
        <v>7</v>
      </c>
      <c r="J18" s="23" t="s">
        <v>8</v>
      </c>
      <c r="K18" s="24" t="s">
        <v>9</v>
      </c>
      <c r="L18" s="25" t="s">
        <v>10</v>
      </c>
      <c r="M18" s="26" t="s">
        <v>11</v>
      </c>
    </row>
    <row r="19" spans="2:13" x14ac:dyDescent="0.3">
      <c r="B19" s="15">
        <v>1</v>
      </c>
      <c r="C19" s="16" t="s">
        <v>12</v>
      </c>
      <c r="D19" s="17" t="s">
        <v>13</v>
      </c>
      <c r="E19" s="18" t="s">
        <v>14</v>
      </c>
      <c r="F19" s="19">
        <v>50</v>
      </c>
      <c r="G19" s="20">
        <v>20</v>
      </c>
      <c r="H19" s="21">
        <v>5</v>
      </c>
      <c r="I19" s="10">
        <f t="shared" ref="I19:I24" si="1">SUM(F19:H19)</f>
        <v>75</v>
      </c>
      <c r="J19" s="11">
        <f t="shared" ref="J19:J24" si="2">AVERAGE(F19:H19)</f>
        <v>25</v>
      </c>
      <c r="K19" s="12">
        <f t="shared" ref="K19:K24" si="3">COUNT(F19:H19)</f>
        <v>3</v>
      </c>
      <c r="L19" s="13">
        <f t="shared" ref="L19:L24" si="4">MAX(F19:H19)</f>
        <v>50</v>
      </c>
      <c r="M19" s="14">
        <f t="shared" ref="M19:M24" si="5">MIN(F19:H19)</f>
        <v>5</v>
      </c>
    </row>
    <row r="20" spans="2:13" x14ac:dyDescent="0.3">
      <c r="B20" s="15">
        <v>2</v>
      </c>
      <c r="C20" s="16" t="s">
        <v>15</v>
      </c>
      <c r="D20" s="17" t="s">
        <v>16</v>
      </c>
      <c r="E20" s="18" t="s">
        <v>17</v>
      </c>
      <c r="F20" s="19">
        <v>60</v>
      </c>
      <c r="G20" s="20">
        <v>30</v>
      </c>
      <c r="H20" s="21">
        <v>6</v>
      </c>
      <c r="I20" s="10">
        <f t="shared" si="1"/>
        <v>96</v>
      </c>
      <c r="J20" s="11">
        <f t="shared" si="2"/>
        <v>32</v>
      </c>
      <c r="K20" s="12">
        <f t="shared" si="3"/>
        <v>3</v>
      </c>
      <c r="L20" s="13">
        <f t="shared" si="4"/>
        <v>60</v>
      </c>
      <c r="M20" s="14">
        <f t="shared" si="5"/>
        <v>6</v>
      </c>
    </row>
    <row r="21" spans="2:13" x14ac:dyDescent="0.3">
      <c r="B21" s="15">
        <v>3</v>
      </c>
      <c r="C21" s="16" t="s">
        <v>18</v>
      </c>
      <c r="D21" s="17" t="s">
        <v>13</v>
      </c>
      <c r="E21" s="18" t="s">
        <v>19</v>
      </c>
      <c r="F21" s="19">
        <v>45</v>
      </c>
      <c r="G21" s="20">
        <v>10</v>
      </c>
      <c r="H21" s="21">
        <v>7</v>
      </c>
      <c r="I21" s="10">
        <f t="shared" si="1"/>
        <v>62</v>
      </c>
      <c r="J21" s="27">
        <f t="shared" si="2"/>
        <v>20.666666666666668</v>
      </c>
      <c r="K21" s="12">
        <f t="shared" si="3"/>
        <v>3</v>
      </c>
      <c r="L21" s="13">
        <f t="shared" si="4"/>
        <v>45</v>
      </c>
      <c r="M21" s="14">
        <f t="shared" si="5"/>
        <v>7</v>
      </c>
    </row>
    <row r="22" spans="2:13" x14ac:dyDescent="0.3">
      <c r="B22" s="15">
        <v>4</v>
      </c>
      <c r="C22" s="16" t="s">
        <v>20</v>
      </c>
      <c r="D22" s="17" t="s">
        <v>13</v>
      </c>
      <c r="E22" s="18" t="s">
        <v>21</v>
      </c>
      <c r="F22" s="19">
        <v>75</v>
      </c>
      <c r="G22" s="20">
        <v>15</v>
      </c>
      <c r="H22" s="21">
        <v>8</v>
      </c>
      <c r="I22" s="10">
        <f t="shared" si="1"/>
        <v>98</v>
      </c>
      <c r="J22" s="27">
        <f t="shared" si="2"/>
        <v>32.666666666666664</v>
      </c>
      <c r="K22" s="12">
        <f t="shared" si="3"/>
        <v>3</v>
      </c>
      <c r="L22" s="13">
        <f t="shared" si="4"/>
        <v>75</v>
      </c>
      <c r="M22" s="14">
        <f t="shared" si="5"/>
        <v>8</v>
      </c>
    </row>
    <row r="23" spans="2:13" x14ac:dyDescent="0.3">
      <c r="B23" s="15">
        <v>5</v>
      </c>
      <c r="C23" s="16" t="s">
        <v>22</v>
      </c>
      <c r="D23" s="17" t="s">
        <v>13</v>
      </c>
      <c r="E23" s="18" t="s">
        <v>23</v>
      </c>
      <c r="F23" s="19">
        <v>80</v>
      </c>
      <c r="G23" s="20">
        <v>17</v>
      </c>
      <c r="H23" s="21">
        <v>5</v>
      </c>
      <c r="I23" s="10">
        <f t="shared" si="1"/>
        <v>102</v>
      </c>
      <c r="J23" s="11">
        <f t="shared" si="2"/>
        <v>34</v>
      </c>
      <c r="K23" s="12">
        <f t="shared" si="3"/>
        <v>3</v>
      </c>
      <c r="L23" s="13">
        <f t="shared" si="4"/>
        <v>80</v>
      </c>
      <c r="M23" s="14">
        <f t="shared" si="5"/>
        <v>5</v>
      </c>
    </row>
    <row r="24" spans="2:13" x14ac:dyDescent="0.3">
      <c r="B24" s="15">
        <v>6</v>
      </c>
      <c r="C24" s="16" t="s">
        <v>24</v>
      </c>
      <c r="D24" s="17" t="s">
        <v>16</v>
      </c>
      <c r="E24" s="18" t="s">
        <v>25</v>
      </c>
      <c r="F24" s="19">
        <v>90</v>
      </c>
      <c r="G24" s="20">
        <v>25</v>
      </c>
      <c r="H24" s="21">
        <v>3</v>
      </c>
      <c r="I24" s="10">
        <f t="shared" si="1"/>
        <v>118</v>
      </c>
      <c r="J24" s="27">
        <f t="shared" si="2"/>
        <v>39.333333333333336</v>
      </c>
      <c r="K24" s="12">
        <f t="shared" si="3"/>
        <v>3</v>
      </c>
      <c r="L24" s="13">
        <f t="shared" si="4"/>
        <v>90</v>
      </c>
      <c r="M24" s="14">
        <f t="shared" si="5"/>
        <v>3</v>
      </c>
    </row>
    <row r="29" spans="2:13" x14ac:dyDescent="0.3">
      <c r="D29" t="s">
        <v>27</v>
      </c>
      <c r="F29" t="s">
        <v>33</v>
      </c>
      <c r="G29" t="str">
        <f>UPPER(F29)</f>
        <v>DHANASHREE</v>
      </c>
    </row>
    <row r="31" spans="2:13" x14ac:dyDescent="0.3">
      <c r="G31" t="str">
        <f>LOWER(G29)</f>
        <v>dhanashree</v>
      </c>
    </row>
    <row r="33" spans="2:13" x14ac:dyDescent="0.3">
      <c r="G33" t="str">
        <f>PROPER(G31)</f>
        <v>Dhanashree</v>
      </c>
    </row>
    <row r="44" spans="2:13" ht="22.2" x14ac:dyDescent="0.3">
      <c r="B44" s="119"/>
      <c r="C44" s="119"/>
      <c r="D44" s="119"/>
      <c r="E44" s="119"/>
      <c r="F44" s="119"/>
      <c r="G44" s="119"/>
      <c r="H44" s="119"/>
      <c r="I44" s="119"/>
      <c r="J44" s="119"/>
      <c r="K44" s="119"/>
      <c r="L44" s="119"/>
      <c r="M44" s="119"/>
    </row>
    <row r="45" spans="2:13" ht="21" x14ac:dyDescent="0.3">
      <c r="B45" s="3"/>
      <c r="C45" s="4"/>
      <c r="D45" s="5"/>
      <c r="E45" s="6"/>
      <c r="F45" s="7"/>
      <c r="G45" s="8"/>
      <c r="H45" s="9"/>
      <c r="I45" s="22"/>
      <c r="J45" s="23"/>
      <c r="K45" s="24"/>
      <c r="L45" s="25"/>
      <c r="M45" s="26"/>
    </row>
    <row r="46" spans="2:13" x14ac:dyDescent="0.3">
      <c r="B46" s="15"/>
      <c r="C46" s="16"/>
      <c r="D46" s="17"/>
      <c r="E46" s="18"/>
      <c r="F46" s="19"/>
      <c r="G46" s="20"/>
      <c r="H46" s="21"/>
      <c r="I46" s="10"/>
      <c r="J46" s="11"/>
      <c r="K46" s="12"/>
      <c r="L46" s="13"/>
      <c r="M46" s="14"/>
    </row>
    <row r="47" spans="2:13" x14ac:dyDescent="0.3">
      <c r="B47" s="15"/>
      <c r="C47" s="16"/>
      <c r="D47" s="17"/>
      <c r="E47" s="18"/>
      <c r="F47" s="19"/>
      <c r="G47" s="20"/>
      <c r="H47" s="21"/>
      <c r="I47" s="10"/>
      <c r="J47" s="11"/>
      <c r="K47" s="12"/>
      <c r="L47" s="13"/>
      <c r="M47" s="14"/>
    </row>
    <row r="48" spans="2:13" x14ac:dyDescent="0.3">
      <c r="B48" s="15"/>
      <c r="C48" s="16"/>
      <c r="D48" s="17"/>
      <c r="E48" s="18"/>
      <c r="F48" s="19"/>
      <c r="G48" s="20"/>
      <c r="H48" s="21"/>
      <c r="I48" s="10"/>
      <c r="J48" s="27"/>
      <c r="K48" s="12"/>
      <c r="L48" s="13"/>
      <c r="M48" s="14"/>
    </row>
    <row r="49" spans="2:13" x14ac:dyDescent="0.3">
      <c r="B49" s="15"/>
      <c r="C49" s="16"/>
      <c r="D49" s="17"/>
      <c r="E49" s="18"/>
      <c r="F49" s="19"/>
      <c r="G49" s="20"/>
      <c r="H49" s="21"/>
      <c r="I49" s="10"/>
      <c r="J49" s="27"/>
      <c r="K49" s="12"/>
      <c r="L49" s="13"/>
      <c r="M49" s="14"/>
    </row>
    <row r="50" spans="2:13" x14ac:dyDescent="0.3">
      <c r="B50" s="15"/>
      <c r="C50" s="16"/>
      <c r="D50" s="17"/>
      <c r="E50" s="18"/>
      <c r="F50" s="19"/>
      <c r="G50" s="20"/>
      <c r="H50" s="21"/>
      <c r="I50" s="10"/>
      <c r="J50" s="11"/>
      <c r="K50" s="12"/>
      <c r="L50" s="13"/>
      <c r="M50" s="14"/>
    </row>
    <row r="51" spans="2:13" x14ac:dyDescent="0.3">
      <c r="B51" s="15"/>
      <c r="C51" s="16"/>
      <c r="D51" s="17"/>
      <c r="E51" s="18"/>
      <c r="F51" s="19"/>
      <c r="G51" s="20"/>
      <c r="H51" s="21"/>
      <c r="I51" s="10"/>
      <c r="J51" s="27"/>
      <c r="K51" s="12"/>
      <c r="L51" s="13"/>
      <c r="M51" s="14"/>
    </row>
    <row r="57" spans="2:13" x14ac:dyDescent="0.3">
      <c r="C57" t="s">
        <v>28</v>
      </c>
    </row>
    <row r="59" spans="2:13" x14ac:dyDescent="0.3">
      <c r="C59" s="30">
        <v>45665</v>
      </c>
      <c r="E59" s="33">
        <v>4</v>
      </c>
      <c r="G59" s="36">
        <v>10</v>
      </c>
    </row>
    <row r="60" spans="2:13" x14ac:dyDescent="0.3">
      <c r="C60" s="31">
        <v>45666</v>
      </c>
      <c r="E60" s="33">
        <v>7</v>
      </c>
      <c r="G60" s="36">
        <v>0.08</v>
      </c>
      <c r="H60" s="39" t="s">
        <v>30</v>
      </c>
    </row>
    <row r="61" spans="2:13" x14ac:dyDescent="0.3">
      <c r="C61" s="32">
        <v>45667</v>
      </c>
      <c r="E61" s="34">
        <v>80</v>
      </c>
      <c r="G61" s="36">
        <v>0.08</v>
      </c>
    </row>
    <row r="62" spans="2:13" x14ac:dyDescent="0.3">
      <c r="C62" s="31">
        <v>45668</v>
      </c>
      <c r="E62" s="35">
        <v>100</v>
      </c>
      <c r="G62" s="36">
        <v>0.4</v>
      </c>
      <c r="H62">
        <v>3984732894</v>
      </c>
    </row>
    <row r="63" spans="2:13" x14ac:dyDescent="0.3">
      <c r="C63" s="30">
        <v>45669</v>
      </c>
      <c r="E63" s="33">
        <v>50</v>
      </c>
      <c r="G63" s="36">
        <v>0.5</v>
      </c>
      <c r="H63" s="39" t="s">
        <v>29</v>
      </c>
    </row>
    <row r="64" spans="2:13" x14ac:dyDescent="0.3">
      <c r="C64" s="30">
        <v>45670</v>
      </c>
      <c r="G64" s="38">
        <v>0.03</v>
      </c>
    </row>
    <row r="65" spans="2:13" x14ac:dyDescent="0.3">
      <c r="C65" s="30">
        <v>45671</v>
      </c>
      <c r="G65" s="37">
        <v>0.6</v>
      </c>
    </row>
    <row r="67" spans="2:13" x14ac:dyDescent="0.3">
      <c r="H67" s="39" t="s">
        <v>31</v>
      </c>
    </row>
    <row r="68" spans="2:13" x14ac:dyDescent="0.3">
      <c r="E68" s="39" t="s">
        <v>32</v>
      </c>
      <c r="F68" s="40"/>
      <c r="H68">
        <v>45</v>
      </c>
    </row>
    <row r="69" spans="2:13" x14ac:dyDescent="0.3">
      <c r="E69" s="40"/>
    </row>
    <row r="72" spans="2:13" x14ac:dyDescent="0.3">
      <c r="F72">
        <v>7568789790890890</v>
      </c>
    </row>
    <row r="79" spans="2:13" x14ac:dyDescent="0.3">
      <c r="B79" s="120"/>
      <c r="C79" s="120"/>
      <c r="D79" s="120"/>
      <c r="E79" s="120"/>
      <c r="F79" s="120"/>
      <c r="G79" s="120"/>
      <c r="H79" s="120"/>
      <c r="I79" s="120"/>
      <c r="J79" s="120"/>
      <c r="K79" s="120"/>
      <c r="L79" s="120"/>
      <c r="M79" s="120"/>
    </row>
    <row r="80" spans="2:13" x14ac:dyDescent="0.3">
      <c r="B80" t="s">
        <v>0</v>
      </c>
      <c r="C80" t="s">
        <v>1</v>
      </c>
      <c r="D80" t="s">
        <v>2</v>
      </c>
      <c r="E80" t="s">
        <v>3</v>
      </c>
      <c r="F80" t="s">
        <v>4</v>
      </c>
      <c r="G80" t="s">
        <v>5</v>
      </c>
      <c r="H80" t="s">
        <v>6</v>
      </c>
      <c r="I80" t="s">
        <v>7</v>
      </c>
      <c r="J80" t="s">
        <v>8</v>
      </c>
      <c r="K80" t="s">
        <v>9</v>
      </c>
      <c r="L80" t="s">
        <v>10</v>
      </c>
      <c r="M80" t="s">
        <v>11</v>
      </c>
    </row>
    <row r="81" spans="2:13" x14ac:dyDescent="0.3">
      <c r="B81">
        <v>1</v>
      </c>
      <c r="C81" t="s">
        <v>12</v>
      </c>
      <c r="D81" t="s">
        <v>13</v>
      </c>
      <c r="E81" t="s">
        <v>14</v>
      </c>
      <c r="F81">
        <v>50</v>
      </c>
      <c r="G81">
        <v>20</v>
      </c>
      <c r="H81">
        <v>5</v>
      </c>
      <c r="I81">
        <f t="shared" ref="I81:I86" si="6">SUM(F81:H81)</f>
        <v>75</v>
      </c>
      <c r="J81">
        <f t="shared" ref="J81:J86" si="7">AVERAGE(F81:H81)</f>
        <v>25</v>
      </c>
      <c r="K81">
        <f t="shared" ref="K81:K86" si="8">COUNT(F81:H81)</f>
        <v>3</v>
      </c>
      <c r="L81">
        <f t="shared" ref="L81:L86" si="9">MAX(F81:H81)</f>
        <v>50</v>
      </c>
      <c r="M81">
        <f t="shared" ref="M81:M86" si="10">MIN(F81:H81)</f>
        <v>5</v>
      </c>
    </row>
    <row r="82" spans="2:13" x14ac:dyDescent="0.3">
      <c r="B82">
        <v>2</v>
      </c>
      <c r="C82" t="s">
        <v>15</v>
      </c>
      <c r="D82" t="s">
        <v>16</v>
      </c>
      <c r="E82" t="s">
        <v>17</v>
      </c>
      <c r="F82">
        <v>60</v>
      </c>
      <c r="G82">
        <v>30</v>
      </c>
      <c r="H82">
        <v>6</v>
      </c>
      <c r="I82">
        <f t="shared" si="6"/>
        <v>96</v>
      </c>
      <c r="J82">
        <f t="shared" si="7"/>
        <v>32</v>
      </c>
      <c r="K82">
        <f t="shared" si="8"/>
        <v>3</v>
      </c>
      <c r="L82">
        <f t="shared" si="9"/>
        <v>60</v>
      </c>
      <c r="M82">
        <f t="shared" si="10"/>
        <v>6</v>
      </c>
    </row>
    <row r="83" spans="2:13" x14ac:dyDescent="0.3">
      <c r="B83">
        <v>3</v>
      </c>
      <c r="C83" t="s">
        <v>18</v>
      </c>
      <c r="D83" t="s">
        <v>13</v>
      </c>
      <c r="E83" t="s">
        <v>19</v>
      </c>
      <c r="F83">
        <v>45</v>
      </c>
      <c r="G83">
        <v>10</v>
      </c>
      <c r="H83">
        <v>7</v>
      </c>
      <c r="I83">
        <f t="shared" si="6"/>
        <v>62</v>
      </c>
      <c r="J83">
        <f t="shared" si="7"/>
        <v>20.666666666666668</v>
      </c>
      <c r="K83">
        <f t="shared" si="8"/>
        <v>3</v>
      </c>
      <c r="L83">
        <f t="shared" si="9"/>
        <v>45</v>
      </c>
      <c r="M83">
        <f t="shared" si="10"/>
        <v>7</v>
      </c>
    </row>
    <row r="84" spans="2:13" x14ac:dyDescent="0.3">
      <c r="B84">
        <v>4</v>
      </c>
      <c r="C84" t="s">
        <v>20</v>
      </c>
      <c r="D84" t="s">
        <v>13</v>
      </c>
      <c r="E84" t="s">
        <v>21</v>
      </c>
      <c r="F84">
        <v>75</v>
      </c>
      <c r="G84">
        <v>15</v>
      </c>
      <c r="H84">
        <v>8</v>
      </c>
      <c r="I84">
        <f t="shared" si="6"/>
        <v>98</v>
      </c>
      <c r="J84">
        <f t="shared" si="7"/>
        <v>32.666666666666664</v>
      </c>
      <c r="K84">
        <f t="shared" si="8"/>
        <v>3</v>
      </c>
      <c r="L84">
        <f t="shared" si="9"/>
        <v>75</v>
      </c>
      <c r="M84">
        <f t="shared" si="10"/>
        <v>8</v>
      </c>
    </row>
    <row r="85" spans="2:13" x14ac:dyDescent="0.3">
      <c r="B85">
        <v>5</v>
      </c>
      <c r="C85" t="s">
        <v>22</v>
      </c>
      <c r="D85" t="s">
        <v>13</v>
      </c>
      <c r="E85" t="s">
        <v>23</v>
      </c>
      <c r="F85">
        <v>80</v>
      </c>
      <c r="G85">
        <v>17</v>
      </c>
      <c r="H85">
        <v>5</v>
      </c>
      <c r="I85">
        <f t="shared" si="6"/>
        <v>102</v>
      </c>
      <c r="J85">
        <f t="shared" si="7"/>
        <v>34</v>
      </c>
      <c r="K85">
        <f t="shared" si="8"/>
        <v>3</v>
      </c>
      <c r="L85">
        <f t="shared" si="9"/>
        <v>80</v>
      </c>
      <c r="M85">
        <f t="shared" si="10"/>
        <v>5</v>
      </c>
    </row>
    <row r="86" spans="2:13" x14ac:dyDescent="0.3">
      <c r="B86">
        <v>6</v>
      </c>
      <c r="C86" t="s">
        <v>24</v>
      </c>
      <c r="D86" t="s">
        <v>16</v>
      </c>
      <c r="E86" t="s">
        <v>25</v>
      </c>
      <c r="F86">
        <v>90</v>
      </c>
      <c r="G86">
        <v>25</v>
      </c>
      <c r="H86">
        <v>3</v>
      </c>
      <c r="I86">
        <f t="shared" si="6"/>
        <v>118</v>
      </c>
      <c r="J86">
        <f t="shared" si="7"/>
        <v>39.333333333333336</v>
      </c>
      <c r="K86">
        <f t="shared" si="8"/>
        <v>3</v>
      </c>
      <c r="L86">
        <f t="shared" si="9"/>
        <v>90</v>
      </c>
      <c r="M86">
        <f t="shared" si="10"/>
        <v>3</v>
      </c>
    </row>
    <row r="90" spans="2:13" ht="15" thickBot="1" x14ac:dyDescent="0.35"/>
    <row r="91" spans="2:13" ht="15.6" thickTop="1" thickBot="1" x14ac:dyDescent="0.35">
      <c r="B91" s="41" t="s">
        <v>0</v>
      </c>
      <c r="C91" s="41" t="s">
        <v>1</v>
      </c>
      <c r="D91" s="41" t="s">
        <v>2</v>
      </c>
      <c r="E91" s="41" t="s">
        <v>3</v>
      </c>
      <c r="F91" s="41" t="s">
        <v>4</v>
      </c>
      <c r="G91" s="41" t="s">
        <v>5</v>
      </c>
      <c r="H91" s="41" t="s">
        <v>6</v>
      </c>
      <c r="I91" s="41" t="s">
        <v>7</v>
      </c>
      <c r="J91" s="41" t="s">
        <v>8</v>
      </c>
      <c r="K91" s="41" t="s">
        <v>9</v>
      </c>
      <c r="L91" s="41" t="s">
        <v>10</v>
      </c>
      <c r="M91" s="41" t="s">
        <v>11</v>
      </c>
    </row>
    <row r="92" spans="2:13" ht="15.6" thickTop="1" thickBot="1" x14ac:dyDescent="0.35">
      <c r="B92" s="41">
        <v>1</v>
      </c>
      <c r="C92" s="41" t="s">
        <v>12</v>
      </c>
      <c r="D92" s="41" t="s">
        <v>13</v>
      </c>
      <c r="E92" s="41" t="s">
        <v>14</v>
      </c>
      <c r="F92" s="41">
        <v>50</v>
      </c>
      <c r="G92" s="41">
        <v>20</v>
      </c>
      <c r="H92" s="41">
        <v>5</v>
      </c>
      <c r="I92" s="41">
        <f t="shared" ref="I92:I97" si="11">SUM(F92:H92)</f>
        <v>75</v>
      </c>
      <c r="J92" s="41">
        <f t="shared" ref="J92:J97" si="12">AVERAGE(F92:H92)</f>
        <v>25</v>
      </c>
      <c r="K92" s="41">
        <f t="shared" ref="K92:K97" si="13">COUNT(F92:H92)</f>
        <v>3</v>
      </c>
      <c r="L92" s="41">
        <f t="shared" ref="L92:L97" si="14">MAX(F92:H92)</f>
        <v>50</v>
      </c>
      <c r="M92" s="41">
        <f t="shared" ref="M92:M97" si="15">MIN(F92:H92)</f>
        <v>5</v>
      </c>
    </row>
    <row r="93" spans="2:13" ht="15.6" thickTop="1" thickBot="1" x14ac:dyDescent="0.35">
      <c r="B93" s="41">
        <v>2</v>
      </c>
      <c r="C93" s="41" t="s">
        <v>15</v>
      </c>
      <c r="D93" s="41" t="s">
        <v>16</v>
      </c>
      <c r="E93" s="41" t="s">
        <v>17</v>
      </c>
      <c r="F93" s="41">
        <v>60</v>
      </c>
      <c r="G93" s="41">
        <v>30</v>
      </c>
      <c r="H93" s="41">
        <v>6</v>
      </c>
      <c r="I93" s="41">
        <f t="shared" si="11"/>
        <v>96</v>
      </c>
      <c r="J93" s="41">
        <f t="shared" si="12"/>
        <v>32</v>
      </c>
      <c r="K93" s="41">
        <f t="shared" si="13"/>
        <v>3</v>
      </c>
      <c r="L93" s="41">
        <f t="shared" si="14"/>
        <v>60</v>
      </c>
      <c r="M93" s="41">
        <f t="shared" si="15"/>
        <v>6</v>
      </c>
    </row>
    <row r="94" spans="2:13" ht="15.6" thickTop="1" thickBot="1" x14ac:dyDescent="0.35">
      <c r="B94" s="41">
        <v>3</v>
      </c>
      <c r="C94" s="41" t="s">
        <v>18</v>
      </c>
      <c r="D94" s="41" t="s">
        <v>13</v>
      </c>
      <c r="E94" s="41" t="s">
        <v>19</v>
      </c>
      <c r="F94" s="41">
        <v>45</v>
      </c>
      <c r="G94" s="41">
        <v>10</v>
      </c>
      <c r="H94" s="41">
        <v>7</v>
      </c>
      <c r="I94" s="41">
        <f t="shared" si="11"/>
        <v>62</v>
      </c>
      <c r="J94" s="41">
        <f t="shared" si="12"/>
        <v>20.666666666666668</v>
      </c>
      <c r="K94" s="41">
        <f t="shared" si="13"/>
        <v>3</v>
      </c>
      <c r="L94" s="41">
        <f t="shared" si="14"/>
        <v>45</v>
      </c>
      <c r="M94" s="41">
        <f t="shared" si="15"/>
        <v>7</v>
      </c>
    </row>
    <row r="95" spans="2:13" ht="15.6" thickTop="1" thickBot="1" x14ac:dyDescent="0.35">
      <c r="B95" s="41">
        <v>4</v>
      </c>
      <c r="C95" s="41" t="s">
        <v>20</v>
      </c>
      <c r="D95" s="41" t="s">
        <v>13</v>
      </c>
      <c r="E95" s="41" t="s">
        <v>21</v>
      </c>
      <c r="F95" s="41">
        <v>75</v>
      </c>
      <c r="G95" s="41">
        <v>15</v>
      </c>
      <c r="H95" s="41">
        <v>8</v>
      </c>
      <c r="I95" s="41">
        <f t="shared" si="11"/>
        <v>98</v>
      </c>
      <c r="J95" s="41">
        <f t="shared" si="12"/>
        <v>32.666666666666664</v>
      </c>
      <c r="K95" s="41">
        <f t="shared" si="13"/>
        <v>3</v>
      </c>
      <c r="L95" s="41">
        <f t="shared" si="14"/>
        <v>75</v>
      </c>
      <c r="M95" s="41">
        <f t="shared" si="15"/>
        <v>8</v>
      </c>
    </row>
    <row r="96" spans="2:13" ht="15.6" thickTop="1" thickBot="1" x14ac:dyDescent="0.35">
      <c r="B96" s="41">
        <v>5</v>
      </c>
      <c r="C96" s="41" t="s">
        <v>22</v>
      </c>
      <c r="D96" s="41" t="s">
        <v>13</v>
      </c>
      <c r="E96" s="41" t="s">
        <v>23</v>
      </c>
      <c r="F96" s="41">
        <v>80</v>
      </c>
      <c r="G96" s="41">
        <v>17</v>
      </c>
      <c r="H96" s="41">
        <v>5</v>
      </c>
      <c r="I96" s="41">
        <f t="shared" si="11"/>
        <v>102</v>
      </c>
      <c r="J96" s="41">
        <f t="shared" si="12"/>
        <v>34</v>
      </c>
      <c r="K96" s="41">
        <f t="shared" si="13"/>
        <v>3</v>
      </c>
      <c r="L96" s="41">
        <f t="shared" si="14"/>
        <v>80</v>
      </c>
      <c r="M96" s="41">
        <f t="shared" si="15"/>
        <v>5</v>
      </c>
    </row>
    <row r="97" spans="2:14" ht="15.6" thickTop="1" thickBot="1" x14ac:dyDescent="0.35">
      <c r="B97" s="41">
        <v>6</v>
      </c>
      <c r="C97" s="41" t="s">
        <v>24</v>
      </c>
      <c r="D97" s="41" t="s">
        <v>16</v>
      </c>
      <c r="E97" s="41" t="s">
        <v>25</v>
      </c>
      <c r="F97" s="41">
        <v>90</v>
      </c>
      <c r="G97" s="41">
        <v>25</v>
      </c>
      <c r="H97" s="41">
        <v>3</v>
      </c>
      <c r="I97" s="41">
        <f t="shared" si="11"/>
        <v>118</v>
      </c>
      <c r="J97" s="41">
        <f t="shared" si="12"/>
        <v>39.333333333333336</v>
      </c>
      <c r="K97" s="41">
        <f t="shared" si="13"/>
        <v>3</v>
      </c>
      <c r="L97" s="41">
        <f t="shared" si="14"/>
        <v>90</v>
      </c>
      <c r="M97" s="41">
        <f t="shared" si="15"/>
        <v>3</v>
      </c>
    </row>
    <row r="98" spans="2:14" ht="15" thickTop="1" x14ac:dyDescent="0.3"/>
    <row r="102" spans="2:14" ht="21" x14ac:dyDescent="0.3">
      <c r="B102" s="44" t="s">
        <v>0</v>
      </c>
      <c r="C102" s="44" t="s">
        <v>1</v>
      </c>
      <c r="D102" s="44" t="s">
        <v>2</v>
      </c>
      <c r="E102" s="44" t="s">
        <v>3</v>
      </c>
      <c r="F102" s="44" t="s">
        <v>4</v>
      </c>
      <c r="G102" s="44" t="s">
        <v>5</v>
      </c>
      <c r="H102" s="44" t="s">
        <v>6</v>
      </c>
      <c r="I102" s="44" t="s">
        <v>7</v>
      </c>
      <c r="J102" s="44" t="s">
        <v>8</v>
      </c>
      <c r="K102" s="44" t="s">
        <v>9</v>
      </c>
      <c r="L102" s="44" t="s">
        <v>10</v>
      </c>
      <c r="M102" s="44" t="s">
        <v>11</v>
      </c>
      <c r="N102" s="28"/>
    </row>
    <row r="103" spans="2:14" x14ac:dyDescent="0.3">
      <c r="B103" s="2">
        <v>1</v>
      </c>
      <c r="C103" s="2" t="s">
        <v>12</v>
      </c>
      <c r="D103" s="2" t="s">
        <v>13</v>
      </c>
      <c r="E103" s="2" t="s">
        <v>14</v>
      </c>
      <c r="F103" s="2">
        <v>50</v>
      </c>
      <c r="G103" s="2">
        <v>20</v>
      </c>
      <c r="H103" s="2">
        <v>5</v>
      </c>
      <c r="I103" s="2">
        <f t="shared" ref="I103:I108" si="16">SUM(F103:H103)</f>
        <v>75</v>
      </c>
      <c r="J103" s="2"/>
      <c r="K103" s="2"/>
      <c r="L103" s="2"/>
      <c r="M103" s="2"/>
      <c r="N103" s="29"/>
    </row>
    <row r="104" spans="2:14" x14ac:dyDescent="0.3">
      <c r="B104" s="2">
        <v>2</v>
      </c>
      <c r="C104" s="2" t="s">
        <v>15</v>
      </c>
      <c r="D104" s="2" t="s">
        <v>16</v>
      </c>
      <c r="E104" s="2" t="s">
        <v>17</v>
      </c>
      <c r="F104" s="2">
        <v>60</v>
      </c>
      <c r="G104" s="2">
        <v>30</v>
      </c>
      <c r="H104" s="2">
        <v>6</v>
      </c>
      <c r="I104" s="2">
        <f t="shared" si="16"/>
        <v>96</v>
      </c>
      <c r="J104" s="2"/>
      <c r="K104" s="2"/>
      <c r="L104" s="2"/>
      <c r="M104" s="2"/>
      <c r="N104" s="29"/>
    </row>
    <row r="105" spans="2:14" x14ac:dyDescent="0.3">
      <c r="B105" s="2">
        <v>3</v>
      </c>
      <c r="C105" s="2" t="s">
        <v>18</v>
      </c>
      <c r="D105" s="2" t="s">
        <v>13</v>
      </c>
      <c r="E105" s="2" t="s">
        <v>19</v>
      </c>
      <c r="F105" s="2">
        <v>45</v>
      </c>
      <c r="G105" s="2">
        <v>10</v>
      </c>
      <c r="H105" s="2">
        <v>7</v>
      </c>
      <c r="I105" s="2">
        <f t="shared" si="16"/>
        <v>62</v>
      </c>
      <c r="J105" s="2"/>
      <c r="K105" s="2"/>
      <c r="L105" s="2"/>
      <c r="M105" s="2"/>
      <c r="N105" s="29"/>
    </row>
    <row r="106" spans="2:14" x14ac:dyDescent="0.3">
      <c r="B106" s="2">
        <v>4</v>
      </c>
      <c r="C106" s="2" t="s">
        <v>20</v>
      </c>
      <c r="D106" s="2" t="s">
        <v>13</v>
      </c>
      <c r="E106" s="2" t="s">
        <v>21</v>
      </c>
      <c r="F106" s="2">
        <v>75</v>
      </c>
      <c r="G106" s="2">
        <v>15</v>
      </c>
      <c r="H106" s="2">
        <v>8</v>
      </c>
      <c r="I106" s="2">
        <f t="shared" si="16"/>
        <v>98</v>
      </c>
      <c r="J106" s="2"/>
      <c r="K106" s="2"/>
      <c r="L106" s="2"/>
      <c r="M106" s="2"/>
      <c r="N106" s="29"/>
    </row>
    <row r="107" spans="2:14" x14ac:dyDescent="0.3">
      <c r="B107" s="2">
        <v>5</v>
      </c>
      <c r="C107" s="2" t="s">
        <v>22</v>
      </c>
      <c r="D107" s="2" t="s">
        <v>13</v>
      </c>
      <c r="E107" s="2" t="s">
        <v>23</v>
      </c>
      <c r="F107" s="2">
        <v>80</v>
      </c>
      <c r="G107" s="2">
        <v>17</v>
      </c>
      <c r="H107" s="2">
        <v>5</v>
      </c>
      <c r="I107" s="2">
        <f t="shared" si="16"/>
        <v>102</v>
      </c>
      <c r="J107" s="2"/>
      <c r="K107" s="2"/>
      <c r="L107" s="2"/>
      <c r="M107" s="2"/>
      <c r="N107" s="29"/>
    </row>
    <row r="108" spans="2:14" x14ac:dyDescent="0.3">
      <c r="B108" s="2">
        <v>6</v>
      </c>
      <c r="C108" s="2" t="s">
        <v>24</v>
      </c>
      <c r="D108" s="2" t="s">
        <v>16</v>
      </c>
      <c r="E108" s="2" t="s">
        <v>25</v>
      </c>
      <c r="F108" s="2">
        <v>90</v>
      </c>
      <c r="G108" s="2">
        <v>25</v>
      </c>
      <c r="H108" s="2">
        <v>3</v>
      </c>
      <c r="I108" s="2">
        <f t="shared" si="16"/>
        <v>118</v>
      </c>
      <c r="J108" s="2"/>
      <c r="K108" s="2"/>
      <c r="L108" s="2"/>
      <c r="M108" s="2"/>
      <c r="N108" s="29"/>
    </row>
    <row r="113" spans="2:14" ht="21" x14ac:dyDescent="0.3">
      <c r="B113" s="3" t="s">
        <v>0</v>
      </c>
      <c r="C113" s="4" t="s">
        <v>1</v>
      </c>
      <c r="D113" s="5" t="s">
        <v>2</v>
      </c>
      <c r="E113" s="6" t="s">
        <v>3</v>
      </c>
      <c r="F113" s="7" t="s">
        <v>4</v>
      </c>
      <c r="G113" s="8" t="s">
        <v>5</v>
      </c>
      <c r="H113" s="9" t="s">
        <v>6</v>
      </c>
      <c r="I113" s="22" t="s">
        <v>7</v>
      </c>
      <c r="J113" s="23" t="s">
        <v>8</v>
      </c>
      <c r="K113" s="24" t="s">
        <v>9</v>
      </c>
      <c r="L113" s="25" t="s">
        <v>10</v>
      </c>
      <c r="M113" s="26" t="s">
        <v>11</v>
      </c>
      <c r="N113" t="s">
        <v>34</v>
      </c>
    </row>
    <row r="114" spans="2:14" x14ac:dyDescent="0.3">
      <c r="B114" s="42">
        <v>2</v>
      </c>
      <c r="C114" s="16" t="s">
        <v>15</v>
      </c>
      <c r="D114" s="17" t="s">
        <v>16</v>
      </c>
      <c r="E114" s="18" t="s">
        <v>17</v>
      </c>
      <c r="F114" s="19">
        <v>60</v>
      </c>
      <c r="G114" s="20">
        <v>30</v>
      </c>
      <c r="H114" s="21">
        <v>6</v>
      </c>
      <c r="I114" s="10">
        <f t="shared" ref="I114:I119" si="17">SUM(F114:H114)</f>
        <v>96</v>
      </c>
      <c r="J114" s="11">
        <f t="shared" ref="J114:J119" si="18">AVERAGE(F114:H114)</f>
        <v>32</v>
      </c>
      <c r="K114" s="12">
        <f t="shared" ref="K114:K119" si="19">COUNT(F114:H114)</f>
        <v>3</v>
      </c>
      <c r="L114" s="13">
        <f t="shared" ref="L114:L119" si="20">MAX(F114:H114)</f>
        <v>60</v>
      </c>
      <c r="M114" s="14">
        <f t="shared" ref="M114:M119" si="21">MIN(F114:H114)</f>
        <v>6</v>
      </c>
      <c r="N114" t="s">
        <v>36</v>
      </c>
    </row>
    <row r="115" spans="2:14" x14ac:dyDescent="0.3">
      <c r="B115" s="42">
        <v>4</v>
      </c>
      <c r="C115" s="16" t="s">
        <v>20</v>
      </c>
      <c r="D115" s="17" t="s">
        <v>13</v>
      </c>
      <c r="E115" s="18" t="s">
        <v>21</v>
      </c>
      <c r="F115" s="19">
        <v>75</v>
      </c>
      <c r="G115" s="20">
        <v>15</v>
      </c>
      <c r="H115" s="21">
        <v>8</v>
      </c>
      <c r="I115" s="10">
        <f t="shared" si="17"/>
        <v>98</v>
      </c>
      <c r="J115" s="27">
        <f t="shared" si="18"/>
        <v>32.666666666666664</v>
      </c>
      <c r="K115" s="12">
        <f t="shared" si="19"/>
        <v>3</v>
      </c>
      <c r="L115" s="13">
        <f t="shared" si="20"/>
        <v>75</v>
      </c>
      <c r="M115" s="14">
        <f t="shared" si="21"/>
        <v>8</v>
      </c>
      <c r="N115" t="s">
        <v>36</v>
      </c>
    </row>
    <row r="116" spans="2:14" x14ac:dyDescent="0.3">
      <c r="B116" s="15">
        <v>5</v>
      </c>
      <c r="C116" s="16" t="s">
        <v>22</v>
      </c>
      <c r="D116" s="17" t="s">
        <v>13</v>
      </c>
      <c r="E116" s="18" t="s">
        <v>23</v>
      </c>
      <c r="F116" s="19">
        <v>80</v>
      </c>
      <c r="G116" s="20">
        <v>17</v>
      </c>
      <c r="H116" s="21">
        <v>5</v>
      </c>
      <c r="I116" s="10">
        <f t="shared" si="17"/>
        <v>102</v>
      </c>
      <c r="J116" s="11">
        <f t="shared" si="18"/>
        <v>34</v>
      </c>
      <c r="K116" s="12">
        <f t="shared" si="19"/>
        <v>3</v>
      </c>
      <c r="L116" s="13">
        <f t="shared" si="20"/>
        <v>80</v>
      </c>
      <c r="M116" s="14">
        <f t="shared" si="21"/>
        <v>5</v>
      </c>
      <c r="N116" t="s">
        <v>37</v>
      </c>
    </row>
    <row r="117" spans="2:14" x14ac:dyDescent="0.3">
      <c r="B117" s="15">
        <v>6</v>
      </c>
      <c r="C117" s="16" t="s">
        <v>24</v>
      </c>
      <c r="D117" s="17" t="s">
        <v>16</v>
      </c>
      <c r="E117" s="18" t="s">
        <v>25</v>
      </c>
      <c r="F117" s="19">
        <v>90</v>
      </c>
      <c r="G117" s="20">
        <v>25</v>
      </c>
      <c r="H117" s="21">
        <v>3</v>
      </c>
      <c r="I117" s="10">
        <f t="shared" si="17"/>
        <v>118</v>
      </c>
      <c r="J117" s="27">
        <f t="shared" si="18"/>
        <v>39.333333333333336</v>
      </c>
      <c r="K117" s="12">
        <f t="shared" si="19"/>
        <v>3</v>
      </c>
      <c r="L117" s="13">
        <f t="shared" si="20"/>
        <v>90</v>
      </c>
      <c r="M117" s="14">
        <f t="shared" si="21"/>
        <v>3</v>
      </c>
      <c r="N117" t="s">
        <v>37</v>
      </c>
    </row>
    <row r="118" spans="2:14" x14ac:dyDescent="0.3">
      <c r="B118" s="15">
        <v>1</v>
      </c>
      <c r="C118" s="16" t="s">
        <v>12</v>
      </c>
      <c r="D118" s="17" t="s">
        <v>13</v>
      </c>
      <c r="E118" s="18" t="s">
        <v>14</v>
      </c>
      <c r="F118" s="19">
        <v>50</v>
      </c>
      <c r="G118" s="20">
        <v>20</v>
      </c>
      <c r="H118" s="21">
        <v>5</v>
      </c>
      <c r="I118" s="10">
        <f t="shared" si="17"/>
        <v>75</v>
      </c>
      <c r="J118" s="11">
        <f t="shared" si="18"/>
        <v>25</v>
      </c>
      <c r="K118" s="12">
        <f t="shared" si="19"/>
        <v>3</v>
      </c>
      <c r="L118" s="13">
        <f t="shared" si="20"/>
        <v>50</v>
      </c>
      <c r="M118" s="14">
        <f t="shared" si="21"/>
        <v>5</v>
      </c>
      <c r="N118" t="s">
        <v>35</v>
      </c>
    </row>
    <row r="119" spans="2:14" x14ac:dyDescent="0.3">
      <c r="B119" s="15">
        <v>3</v>
      </c>
      <c r="C119" s="16" t="s">
        <v>18</v>
      </c>
      <c r="D119" s="17" t="s">
        <v>13</v>
      </c>
      <c r="E119" s="18" t="s">
        <v>19</v>
      </c>
      <c r="F119" s="19">
        <v>45</v>
      </c>
      <c r="G119" s="20">
        <v>10</v>
      </c>
      <c r="H119" s="21">
        <v>7</v>
      </c>
      <c r="I119" s="10">
        <f t="shared" si="17"/>
        <v>62</v>
      </c>
      <c r="J119" s="27">
        <f t="shared" si="18"/>
        <v>20.666666666666668</v>
      </c>
      <c r="K119" s="12">
        <f t="shared" si="19"/>
        <v>3</v>
      </c>
      <c r="L119" s="13">
        <f t="shared" si="20"/>
        <v>45</v>
      </c>
      <c r="M119" s="14">
        <f t="shared" si="21"/>
        <v>7</v>
      </c>
      <c r="N119" t="s">
        <v>35</v>
      </c>
    </row>
  </sheetData>
  <sortState ref="B114:N119">
    <sortCondition ref="N114:N119" customList="pune,delhi,hyderabad"/>
  </sortState>
  <mergeCells count="4">
    <mergeCell ref="B79:M79"/>
    <mergeCell ref="B17:M17"/>
    <mergeCell ref="B44:M44"/>
    <mergeCell ref="B3:N3"/>
  </mergeCells>
  <phoneticPr fontId="4" type="noConversion"/>
  <conditionalFormatting sqref="B3:N10 B102:N108">
    <cfRule type="cellIs" dxfId="1" priority="2" operator="equal">
      <formula>40</formula>
    </cfRule>
  </conditionalFormatting>
  <pageMargins left="0.7" right="0.7" top="0.75" bottom="0.75" header="0.3" footer="0.3"/>
  <pageSetup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9723D-1C5B-492B-AC9C-172BB151C536}">
  <sheetPr>
    <pageSetUpPr autoPageBreaks="0"/>
  </sheetPr>
  <dimension ref="B3:N119"/>
  <sheetViews>
    <sheetView topLeftCell="A112" zoomScaleNormal="100" workbookViewId="0">
      <selection activeCell="N113" sqref="N113:N119"/>
    </sheetView>
  </sheetViews>
  <sheetFormatPr defaultRowHeight="14.4" x14ac:dyDescent="0.3"/>
  <cols>
    <col min="2" max="2" width="9.6640625" bestFit="1" customWidth="1"/>
    <col min="3" max="3" width="24.6640625" bestFit="1" customWidth="1"/>
    <col min="4" max="4" width="9.77734375" bestFit="1" customWidth="1"/>
    <col min="5" max="5" width="21.44140625" bestFit="1" customWidth="1"/>
    <col min="6" max="6" width="11.77734375" bestFit="1" customWidth="1"/>
    <col min="7" max="7" width="9.77734375" bestFit="1" customWidth="1"/>
    <col min="8" max="8" width="13.33203125" bestFit="1" customWidth="1"/>
    <col min="9" max="9" width="7.21875" bestFit="1" customWidth="1"/>
    <col min="10" max="10" width="10.77734375" bestFit="1" customWidth="1"/>
    <col min="11" max="11" width="7.77734375" bestFit="1" customWidth="1"/>
    <col min="12" max="12" width="6.33203125" customWidth="1"/>
    <col min="13" max="13" width="6" customWidth="1"/>
    <col min="14" max="14" width="10.21875" bestFit="1" customWidth="1"/>
  </cols>
  <sheetData>
    <row r="3" spans="2:14" ht="23.4" x14ac:dyDescent="0.3">
      <c r="B3" s="117" t="s">
        <v>26</v>
      </c>
      <c r="C3" s="117"/>
      <c r="D3" s="117"/>
      <c r="E3" s="117"/>
      <c r="F3" s="117"/>
      <c r="G3" s="117"/>
      <c r="H3" s="117"/>
      <c r="I3" s="117"/>
      <c r="J3" s="117"/>
      <c r="K3" s="117"/>
      <c r="L3" s="117"/>
      <c r="M3" s="117"/>
      <c r="N3" s="117"/>
    </row>
    <row r="4" spans="2:14" ht="21" x14ac:dyDescent="0.3">
      <c r="B4" s="28" t="s">
        <v>0</v>
      </c>
      <c r="C4" s="28" t="s">
        <v>1</v>
      </c>
      <c r="D4" s="28" t="s">
        <v>2</v>
      </c>
      <c r="E4" s="28" t="s">
        <v>3</v>
      </c>
      <c r="F4" s="28" t="s">
        <v>4</v>
      </c>
      <c r="G4" s="28" t="s">
        <v>5</v>
      </c>
      <c r="H4" s="28" t="s">
        <v>6</v>
      </c>
      <c r="I4" s="28" t="s">
        <v>7</v>
      </c>
      <c r="J4" s="28" t="s">
        <v>8</v>
      </c>
      <c r="K4" s="28" t="s">
        <v>9</v>
      </c>
      <c r="L4" s="28" t="s">
        <v>10</v>
      </c>
      <c r="M4" s="28" t="s">
        <v>11</v>
      </c>
      <c r="N4" s="28"/>
    </row>
    <row r="5" spans="2:14" x14ac:dyDescent="0.3">
      <c r="B5" s="2">
        <v>1</v>
      </c>
      <c r="C5" s="2" t="s">
        <v>12</v>
      </c>
      <c r="D5" s="2" t="s">
        <v>13</v>
      </c>
      <c r="E5" s="2" t="s">
        <v>14</v>
      </c>
      <c r="F5" s="2">
        <v>50</v>
      </c>
      <c r="G5" s="2">
        <v>20</v>
      </c>
      <c r="H5" s="2">
        <v>5</v>
      </c>
      <c r="I5" s="2">
        <f t="shared" ref="I5:I10" si="0">SUM(F5:H5)</f>
        <v>75</v>
      </c>
      <c r="J5" s="2"/>
      <c r="K5" s="2"/>
      <c r="L5" s="2"/>
      <c r="M5" s="2"/>
      <c r="N5" s="29"/>
    </row>
    <row r="6" spans="2:14" x14ac:dyDescent="0.3">
      <c r="B6" s="2">
        <v>2</v>
      </c>
      <c r="C6" s="2" t="s">
        <v>15</v>
      </c>
      <c r="D6" s="2" t="s">
        <v>16</v>
      </c>
      <c r="E6" s="2" t="s">
        <v>17</v>
      </c>
      <c r="F6" s="2">
        <v>60</v>
      </c>
      <c r="G6" s="2">
        <v>30</v>
      </c>
      <c r="H6" s="2">
        <v>6</v>
      </c>
      <c r="I6" s="2">
        <f t="shared" si="0"/>
        <v>96</v>
      </c>
      <c r="J6" s="2"/>
      <c r="K6" s="2"/>
      <c r="L6" s="2"/>
      <c r="M6" s="2"/>
      <c r="N6" s="29"/>
    </row>
    <row r="7" spans="2:14" x14ac:dyDescent="0.3">
      <c r="B7" s="2">
        <v>3</v>
      </c>
      <c r="C7" s="2" t="s">
        <v>18</v>
      </c>
      <c r="D7" s="2" t="s">
        <v>13</v>
      </c>
      <c r="E7" s="2" t="s">
        <v>19</v>
      </c>
      <c r="F7" s="2">
        <v>45</v>
      </c>
      <c r="G7" s="2">
        <v>10</v>
      </c>
      <c r="H7" s="2">
        <v>7</v>
      </c>
      <c r="I7" s="2">
        <f t="shared" si="0"/>
        <v>62</v>
      </c>
      <c r="J7" s="2"/>
      <c r="K7" s="2"/>
      <c r="L7" s="2"/>
      <c r="M7" s="2"/>
      <c r="N7" s="29"/>
    </row>
    <row r="8" spans="2:14" x14ac:dyDescent="0.3">
      <c r="B8" s="2">
        <v>4</v>
      </c>
      <c r="C8" s="2" t="s">
        <v>20</v>
      </c>
      <c r="D8" s="2" t="s">
        <v>13</v>
      </c>
      <c r="E8" s="2" t="s">
        <v>21</v>
      </c>
      <c r="F8" s="2">
        <v>75</v>
      </c>
      <c r="G8" s="2">
        <v>15</v>
      </c>
      <c r="H8" s="2">
        <v>8</v>
      </c>
      <c r="I8" s="2">
        <f t="shared" si="0"/>
        <v>98</v>
      </c>
      <c r="J8" s="2"/>
      <c r="K8" s="2"/>
      <c r="L8" s="2"/>
      <c r="M8" s="2"/>
      <c r="N8" s="29"/>
    </row>
    <row r="9" spans="2:14" x14ac:dyDescent="0.3">
      <c r="B9" s="2">
        <v>5</v>
      </c>
      <c r="C9" s="2" t="s">
        <v>22</v>
      </c>
      <c r="D9" s="2" t="s">
        <v>13</v>
      </c>
      <c r="E9" s="2" t="s">
        <v>23</v>
      </c>
      <c r="F9" s="2">
        <v>80</v>
      </c>
      <c r="G9" s="2">
        <v>17</v>
      </c>
      <c r="H9" s="2">
        <v>5</v>
      </c>
      <c r="I9" s="2">
        <f t="shared" si="0"/>
        <v>102</v>
      </c>
      <c r="J9" s="2"/>
      <c r="K9" s="2"/>
      <c r="L9" s="2"/>
      <c r="M9" s="2"/>
      <c r="N9" s="29"/>
    </row>
    <row r="10" spans="2:14" x14ac:dyDescent="0.3">
      <c r="B10" s="2">
        <v>6</v>
      </c>
      <c r="C10" s="2" t="s">
        <v>24</v>
      </c>
      <c r="D10" s="2" t="s">
        <v>16</v>
      </c>
      <c r="E10" s="2" t="s">
        <v>25</v>
      </c>
      <c r="F10" s="2">
        <v>90</v>
      </c>
      <c r="G10" s="2">
        <v>25</v>
      </c>
      <c r="H10" s="2">
        <v>3</v>
      </c>
      <c r="I10" s="2">
        <f t="shared" si="0"/>
        <v>118</v>
      </c>
      <c r="J10" s="2"/>
      <c r="K10" s="2"/>
      <c r="L10" s="2"/>
      <c r="M10" s="2"/>
      <c r="N10" s="29"/>
    </row>
    <row r="17" spans="2:13" ht="31.95" customHeight="1" x14ac:dyDescent="0.3">
      <c r="B17" s="118" t="s">
        <v>26</v>
      </c>
      <c r="C17" s="118"/>
      <c r="D17" s="118"/>
      <c r="E17" s="118"/>
      <c r="F17" s="118"/>
      <c r="G17" s="118"/>
      <c r="H17" s="118"/>
      <c r="I17" s="118"/>
      <c r="J17" s="118"/>
      <c r="K17" s="118"/>
      <c r="L17" s="118"/>
      <c r="M17" s="118"/>
    </row>
    <row r="18" spans="2:13" ht="21" x14ac:dyDescent="0.3">
      <c r="B18" s="3" t="s">
        <v>0</v>
      </c>
      <c r="C18" s="4" t="s">
        <v>1</v>
      </c>
      <c r="D18" s="5" t="s">
        <v>2</v>
      </c>
      <c r="E18" s="6" t="s">
        <v>3</v>
      </c>
      <c r="F18" s="7" t="s">
        <v>4</v>
      </c>
      <c r="G18" s="8" t="s">
        <v>5</v>
      </c>
      <c r="H18" s="9" t="s">
        <v>6</v>
      </c>
      <c r="I18" s="22" t="s">
        <v>7</v>
      </c>
      <c r="J18" s="23" t="s">
        <v>8</v>
      </c>
      <c r="K18" s="24" t="s">
        <v>9</v>
      </c>
      <c r="L18" s="25" t="s">
        <v>10</v>
      </c>
      <c r="M18" s="26" t="s">
        <v>11</v>
      </c>
    </row>
    <row r="19" spans="2:13" x14ac:dyDescent="0.3">
      <c r="B19" s="15">
        <v>1</v>
      </c>
      <c r="C19" s="16" t="s">
        <v>12</v>
      </c>
      <c r="D19" s="17" t="s">
        <v>13</v>
      </c>
      <c r="E19" s="18" t="s">
        <v>14</v>
      </c>
      <c r="F19" s="19">
        <v>50</v>
      </c>
      <c r="G19" s="20">
        <v>20</v>
      </c>
      <c r="H19" s="21">
        <v>5</v>
      </c>
      <c r="I19" s="10">
        <f t="shared" ref="I19:I24" si="1">SUM(F19:H19)</f>
        <v>75</v>
      </c>
      <c r="J19" s="11">
        <f t="shared" ref="J19:J24" si="2">AVERAGE(F19:H19)</f>
        <v>25</v>
      </c>
      <c r="K19" s="12">
        <f t="shared" ref="K19:K24" si="3">COUNT(F19:H19)</f>
        <v>3</v>
      </c>
      <c r="L19" s="13">
        <f t="shared" ref="L19:L24" si="4">MAX(F19:H19)</f>
        <v>50</v>
      </c>
      <c r="M19" s="14">
        <f t="shared" ref="M19:M24" si="5">MIN(F19:H19)</f>
        <v>5</v>
      </c>
    </row>
    <row r="20" spans="2:13" x14ac:dyDescent="0.3">
      <c r="B20" s="15">
        <v>2</v>
      </c>
      <c r="C20" s="16" t="s">
        <v>15</v>
      </c>
      <c r="D20" s="17" t="s">
        <v>16</v>
      </c>
      <c r="E20" s="18" t="s">
        <v>17</v>
      </c>
      <c r="F20" s="19">
        <v>60</v>
      </c>
      <c r="G20" s="20">
        <v>30</v>
      </c>
      <c r="H20" s="21">
        <v>6</v>
      </c>
      <c r="I20" s="10">
        <f t="shared" si="1"/>
        <v>96</v>
      </c>
      <c r="J20" s="11">
        <f t="shared" si="2"/>
        <v>32</v>
      </c>
      <c r="K20" s="12">
        <f t="shared" si="3"/>
        <v>3</v>
      </c>
      <c r="L20" s="13">
        <f t="shared" si="4"/>
        <v>60</v>
      </c>
      <c r="M20" s="14">
        <f t="shared" si="5"/>
        <v>6</v>
      </c>
    </row>
    <row r="21" spans="2:13" x14ac:dyDescent="0.3">
      <c r="B21" s="15">
        <v>3</v>
      </c>
      <c r="C21" s="16" t="s">
        <v>18</v>
      </c>
      <c r="D21" s="17" t="s">
        <v>13</v>
      </c>
      <c r="E21" s="18" t="s">
        <v>19</v>
      </c>
      <c r="F21" s="19">
        <v>45</v>
      </c>
      <c r="G21" s="20">
        <v>10</v>
      </c>
      <c r="H21" s="21">
        <v>7</v>
      </c>
      <c r="I21" s="10">
        <f t="shared" si="1"/>
        <v>62</v>
      </c>
      <c r="J21" s="27">
        <f t="shared" si="2"/>
        <v>20.666666666666668</v>
      </c>
      <c r="K21" s="12">
        <f t="shared" si="3"/>
        <v>3</v>
      </c>
      <c r="L21" s="13">
        <f t="shared" si="4"/>
        <v>45</v>
      </c>
      <c r="M21" s="14">
        <f t="shared" si="5"/>
        <v>7</v>
      </c>
    </row>
    <row r="22" spans="2:13" x14ac:dyDescent="0.3">
      <c r="B22" s="15">
        <v>4</v>
      </c>
      <c r="C22" s="16" t="s">
        <v>20</v>
      </c>
      <c r="D22" s="17" t="s">
        <v>13</v>
      </c>
      <c r="E22" s="18" t="s">
        <v>21</v>
      </c>
      <c r="F22" s="19">
        <v>75</v>
      </c>
      <c r="G22" s="20">
        <v>15</v>
      </c>
      <c r="H22" s="21">
        <v>8</v>
      </c>
      <c r="I22" s="10">
        <f t="shared" si="1"/>
        <v>98</v>
      </c>
      <c r="J22" s="27">
        <f t="shared" si="2"/>
        <v>32.666666666666664</v>
      </c>
      <c r="K22" s="12">
        <f t="shared" si="3"/>
        <v>3</v>
      </c>
      <c r="L22" s="13">
        <f t="shared" si="4"/>
        <v>75</v>
      </c>
      <c r="M22" s="14">
        <f t="shared" si="5"/>
        <v>8</v>
      </c>
    </row>
    <row r="23" spans="2:13" x14ac:dyDescent="0.3">
      <c r="B23" s="15">
        <v>5</v>
      </c>
      <c r="C23" s="16" t="s">
        <v>22</v>
      </c>
      <c r="D23" s="17" t="s">
        <v>13</v>
      </c>
      <c r="E23" s="18" t="s">
        <v>23</v>
      </c>
      <c r="F23" s="19">
        <v>80</v>
      </c>
      <c r="G23" s="20">
        <v>17</v>
      </c>
      <c r="H23" s="21">
        <v>5</v>
      </c>
      <c r="I23" s="10">
        <f t="shared" si="1"/>
        <v>102</v>
      </c>
      <c r="J23" s="11">
        <f t="shared" si="2"/>
        <v>34</v>
      </c>
      <c r="K23" s="12">
        <f t="shared" si="3"/>
        <v>3</v>
      </c>
      <c r="L23" s="13">
        <f t="shared" si="4"/>
        <v>80</v>
      </c>
      <c r="M23" s="14">
        <f t="shared" si="5"/>
        <v>5</v>
      </c>
    </row>
    <row r="24" spans="2:13" x14ac:dyDescent="0.3">
      <c r="B24" s="15">
        <v>6</v>
      </c>
      <c r="C24" s="16" t="s">
        <v>24</v>
      </c>
      <c r="D24" s="17" t="s">
        <v>16</v>
      </c>
      <c r="E24" s="18" t="s">
        <v>25</v>
      </c>
      <c r="F24" s="19">
        <v>90</v>
      </c>
      <c r="G24" s="20">
        <v>25</v>
      </c>
      <c r="H24" s="21">
        <v>3</v>
      </c>
      <c r="I24" s="10">
        <f t="shared" si="1"/>
        <v>118</v>
      </c>
      <c r="J24" s="27">
        <f t="shared" si="2"/>
        <v>39.333333333333336</v>
      </c>
      <c r="K24" s="12">
        <f t="shared" si="3"/>
        <v>3</v>
      </c>
      <c r="L24" s="13">
        <f t="shared" si="4"/>
        <v>90</v>
      </c>
      <c r="M24" s="14">
        <f t="shared" si="5"/>
        <v>3</v>
      </c>
    </row>
    <row r="29" spans="2:13" x14ac:dyDescent="0.3">
      <c r="D29" t="s">
        <v>27</v>
      </c>
      <c r="F29" t="s">
        <v>33</v>
      </c>
      <c r="G29" t="str">
        <f>UPPER(F29)</f>
        <v>DHANASHREE</v>
      </c>
    </row>
    <row r="31" spans="2:13" x14ac:dyDescent="0.3">
      <c r="G31" t="str">
        <f>LOWER(G29)</f>
        <v>dhanashree</v>
      </c>
    </row>
    <row r="33" spans="2:13" x14ac:dyDescent="0.3">
      <c r="G33" t="str">
        <f>PROPER(G31)</f>
        <v>Dhanashree</v>
      </c>
    </row>
    <row r="44" spans="2:13" ht="22.2" x14ac:dyDescent="0.3">
      <c r="B44" s="119"/>
      <c r="C44" s="119"/>
      <c r="D44" s="119"/>
      <c r="E44" s="119"/>
      <c r="F44" s="119"/>
      <c r="G44" s="119"/>
      <c r="H44" s="119"/>
      <c r="I44" s="119"/>
      <c r="J44" s="119"/>
      <c r="K44" s="119"/>
      <c r="L44" s="119"/>
      <c r="M44" s="119"/>
    </row>
    <row r="45" spans="2:13" ht="21" x14ac:dyDescent="0.3">
      <c r="B45" s="3"/>
      <c r="C45" s="4"/>
      <c r="D45" s="5"/>
      <c r="E45" s="6"/>
      <c r="F45" s="7"/>
      <c r="G45" s="8"/>
      <c r="H45" s="9"/>
      <c r="I45" s="22"/>
      <c r="J45" s="23"/>
      <c r="K45" s="24"/>
      <c r="L45" s="25"/>
      <c r="M45" s="26"/>
    </row>
    <row r="46" spans="2:13" x14ac:dyDescent="0.3">
      <c r="B46" s="15"/>
      <c r="C46" s="16"/>
      <c r="D46" s="17"/>
      <c r="E46" s="18"/>
      <c r="F46" s="19"/>
      <c r="G46" s="20"/>
      <c r="H46" s="21"/>
      <c r="I46" s="10"/>
      <c r="J46" s="11"/>
      <c r="K46" s="12"/>
      <c r="L46" s="13"/>
      <c r="M46" s="14"/>
    </row>
    <row r="47" spans="2:13" x14ac:dyDescent="0.3">
      <c r="B47" s="15"/>
      <c r="C47" s="16"/>
      <c r="D47" s="17"/>
      <c r="E47" s="18"/>
      <c r="F47" s="19"/>
      <c r="G47" s="20"/>
      <c r="H47" s="21"/>
      <c r="I47" s="10"/>
      <c r="J47" s="11"/>
      <c r="K47" s="12"/>
      <c r="L47" s="13"/>
      <c r="M47" s="14"/>
    </row>
    <row r="48" spans="2:13" x14ac:dyDescent="0.3">
      <c r="B48" s="15"/>
      <c r="C48" s="16"/>
      <c r="D48" s="17"/>
      <c r="E48" s="18"/>
      <c r="F48" s="19"/>
      <c r="G48" s="20"/>
      <c r="H48" s="21"/>
      <c r="I48" s="10"/>
      <c r="J48" s="27"/>
      <c r="K48" s="12"/>
      <c r="L48" s="13"/>
      <c r="M48" s="14"/>
    </row>
    <row r="49" spans="2:13" x14ac:dyDescent="0.3">
      <c r="B49" s="15"/>
      <c r="C49" s="16"/>
      <c r="D49" s="17"/>
      <c r="E49" s="18"/>
      <c r="F49" s="19"/>
      <c r="G49" s="20"/>
      <c r="H49" s="21"/>
      <c r="I49" s="10"/>
      <c r="J49" s="27"/>
      <c r="K49" s="12"/>
      <c r="L49" s="13"/>
      <c r="M49" s="14"/>
    </row>
    <row r="50" spans="2:13" x14ac:dyDescent="0.3">
      <c r="B50" s="15"/>
      <c r="C50" s="16"/>
      <c r="D50" s="17"/>
      <c r="E50" s="18"/>
      <c r="F50" s="19"/>
      <c r="G50" s="20"/>
      <c r="H50" s="21"/>
      <c r="I50" s="10"/>
      <c r="J50" s="11"/>
      <c r="K50" s="12"/>
      <c r="L50" s="13"/>
      <c r="M50" s="14"/>
    </row>
    <row r="51" spans="2:13" x14ac:dyDescent="0.3">
      <c r="B51" s="15"/>
      <c r="C51" s="16"/>
      <c r="D51" s="17"/>
      <c r="E51" s="18"/>
      <c r="F51" s="19"/>
      <c r="G51" s="20"/>
      <c r="H51" s="21"/>
      <c r="I51" s="10"/>
      <c r="J51" s="27"/>
      <c r="K51" s="12"/>
      <c r="L51" s="13"/>
      <c r="M51" s="14"/>
    </row>
    <row r="57" spans="2:13" x14ac:dyDescent="0.3">
      <c r="C57" t="s">
        <v>28</v>
      </c>
    </row>
    <row r="59" spans="2:13" x14ac:dyDescent="0.3">
      <c r="C59" s="30">
        <v>45665</v>
      </c>
      <c r="E59" s="33">
        <v>4</v>
      </c>
      <c r="G59" s="36">
        <v>10</v>
      </c>
    </row>
    <row r="60" spans="2:13" x14ac:dyDescent="0.3">
      <c r="C60" s="31">
        <v>45666</v>
      </c>
      <c r="E60" s="33">
        <v>7</v>
      </c>
      <c r="G60" s="36">
        <v>0.08</v>
      </c>
      <c r="H60" s="39" t="s">
        <v>30</v>
      </c>
    </row>
    <row r="61" spans="2:13" x14ac:dyDescent="0.3">
      <c r="C61" s="32">
        <v>45667</v>
      </c>
      <c r="E61" s="34">
        <v>80</v>
      </c>
      <c r="G61" s="36">
        <v>0.08</v>
      </c>
    </row>
    <row r="62" spans="2:13" x14ac:dyDescent="0.3">
      <c r="C62" s="31">
        <v>45668</v>
      </c>
      <c r="E62" s="35">
        <v>100</v>
      </c>
      <c r="G62" s="36">
        <v>0.4</v>
      </c>
      <c r="H62">
        <v>3984732894</v>
      </c>
    </row>
    <row r="63" spans="2:13" x14ac:dyDescent="0.3">
      <c r="C63" s="30">
        <v>45669</v>
      </c>
      <c r="E63" s="33">
        <v>50</v>
      </c>
      <c r="G63" s="36">
        <v>0.5</v>
      </c>
      <c r="H63" s="39" t="s">
        <v>29</v>
      </c>
    </row>
    <row r="64" spans="2:13" x14ac:dyDescent="0.3">
      <c r="C64" s="30">
        <v>45670</v>
      </c>
      <c r="G64" s="38">
        <v>0.03</v>
      </c>
    </row>
    <row r="65" spans="2:13" x14ac:dyDescent="0.3">
      <c r="C65" s="30">
        <v>45671</v>
      </c>
      <c r="G65" s="37">
        <v>0.6</v>
      </c>
    </row>
    <row r="67" spans="2:13" x14ac:dyDescent="0.3">
      <c r="H67" s="39" t="s">
        <v>31</v>
      </c>
    </row>
    <row r="68" spans="2:13" x14ac:dyDescent="0.3">
      <c r="E68" s="39" t="s">
        <v>32</v>
      </c>
      <c r="F68" s="40"/>
      <c r="H68">
        <v>45</v>
      </c>
    </row>
    <row r="69" spans="2:13" x14ac:dyDescent="0.3">
      <c r="E69" s="40"/>
    </row>
    <row r="72" spans="2:13" x14ac:dyDescent="0.3">
      <c r="F72">
        <v>7568789790890890</v>
      </c>
    </row>
    <row r="79" spans="2:13" x14ac:dyDescent="0.3">
      <c r="B79" s="120"/>
      <c r="C79" s="120"/>
      <c r="D79" s="120"/>
      <c r="E79" s="120"/>
      <c r="F79" s="120"/>
      <c r="G79" s="120"/>
      <c r="H79" s="120"/>
      <c r="I79" s="120"/>
      <c r="J79" s="120"/>
      <c r="K79" s="120"/>
      <c r="L79" s="120"/>
      <c r="M79" s="120"/>
    </row>
    <row r="80" spans="2:13" x14ac:dyDescent="0.3">
      <c r="B80" t="s">
        <v>0</v>
      </c>
      <c r="C80" t="s">
        <v>1</v>
      </c>
      <c r="D80" t="s">
        <v>2</v>
      </c>
      <c r="E80" t="s">
        <v>3</v>
      </c>
      <c r="F80" t="s">
        <v>4</v>
      </c>
      <c r="G80" t="s">
        <v>5</v>
      </c>
      <c r="H80" t="s">
        <v>6</v>
      </c>
      <c r="I80" t="s">
        <v>7</v>
      </c>
      <c r="J80" t="s">
        <v>8</v>
      </c>
      <c r="K80" t="s">
        <v>9</v>
      </c>
      <c r="L80" t="s">
        <v>10</v>
      </c>
      <c r="M80" t="s">
        <v>11</v>
      </c>
    </row>
    <row r="81" spans="2:13" x14ac:dyDescent="0.3">
      <c r="B81">
        <v>1</v>
      </c>
      <c r="C81" t="s">
        <v>12</v>
      </c>
      <c r="D81" t="s">
        <v>13</v>
      </c>
      <c r="E81" t="s">
        <v>14</v>
      </c>
      <c r="F81">
        <v>50</v>
      </c>
      <c r="G81">
        <v>20</v>
      </c>
      <c r="H81">
        <v>5</v>
      </c>
      <c r="I81">
        <f t="shared" ref="I81:I86" si="6">SUM(F81:H81)</f>
        <v>75</v>
      </c>
      <c r="J81">
        <f t="shared" ref="J81:J86" si="7">AVERAGE(F81:H81)</f>
        <v>25</v>
      </c>
      <c r="K81">
        <f t="shared" ref="K81:K86" si="8">COUNT(F81:H81)</f>
        <v>3</v>
      </c>
      <c r="L81">
        <f t="shared" ref="L81:L86" si="9">MAX(F81:H81)</f>
        <v>50</v>
      </c>
      <c r="M81">
        <f t="shared" ref="M81:M86" si="10">MIN(F81:H81)</f>
        <v>5</v>
      </c>
    </row>
    <row r="82" spans="2:13" x14ac:dyDescent="0.3">
      <c r="B82">
        <v>2</v>
      </c>
      <c r="C82" t="s">
        <v>15</v>
      </c>
      <c r="D82" t="s">
        <v>16</v>
      </c>
      <c r="E82" t="s">
        <v>17</v>
      </c>
      <c r="F82">
        <v>60</v>
      </c>
      <c r="G82">
        <v>30</v>
      </c>
      <c r="H82">
        <v>6</v>
      </c>
      <c r="I82">
        <f t="shared" si="6"/>
        <v>96</v>
      </c>
      <c r="J82">
        <f t="shared" si="7"/>
        <v>32</v>
      </c>
      <c r="K82">
        <f t="shared" si="8"/>
        <v>3</v>
      </c>
      <c r="L82">
        <f t="shared" si="9"/>
        <v>60</v>
      </c>
      <c r="M82">
        <f t="shared" si="10"/>
        <v>6</v>
      </c>
    </row>
    <row r="83" spans="2:13" x14ac:dyDescent="0.3">
      <c r="B83">
        <v>3</v>
      </c>
      <c r="C83" t="s">
        <v>18</v>
      </c>
      <c r="D83" t="s">
        <v>13</v>
      </c>
      <c r="E83" t="s">
        <v>19</v>
      </c>
      <c r="F83">
        <v>45</v>
      </c>
      <c r="G83">
        <v>10</v>
      </c>
      <c r="H83">
        <v>7</v>
      </c>
      <c r="I83">
        <f t="shared" si="6"/>
        <v>62</v>
      </c>
      <c r="J83">
        <f t="shared" si="7"/>
        <v>20.666666666666668</v>
      </c>
      <c r="K83">
        <f t="shared" si="8"/>
        <v>3</v>
      </c>
      <c r="L83">
        <f t="shared" si="9"/>
        <v>45</v>
      </c>
      <c r="M83">
        <f t="shared" si="10"/>
        <v>7</v>
      </c>
    </row>
    <row r="84" spans="2:13" x14ac:dyDescent="0.3">
      <c r="B84">
        <v>4</v>
      </c>
      <c r="C84" t="s">
        <v>20</v>
      </c>
      <c r="D84" t="s">
        <v>13</v>
      </c>
      <c r="E84" t="s">
        <v>21</v>
      </c>
      <c r="F84">
        <v>75</v>
      </c>
      <c r="G84">
        <v>15</v>
      </c>
      <c r="H84">
        <v>8</v>
      </c>
      <c r="I84">
        <f t="shared" si="6"/>
        <v>98</v>
      </c>
      <c r="J84">
        <f t="shared" si="7"/>
        <v>32.666666666666664</v>
      </c>
      <c r="K84">
        <f t="shared" si="8"/>
        <v>3</v>
      </c>
      <c r="L84">
        <f t="shared" si="9"/>
        <v>75</v>
      </c>
      <c r="M84">
        <f t="shared" si="10"/>
        <v>8</v>
      </c>
    </row>
    <row r="85" spans="2:13" x14ac:dyDescent="0.3">
      <c r="B85">
        <v>5</v>
      </c>
      <c r="C85" t="s">
        <v>22</v>
      </c>
      <c r="D85" t="s">
        <v>13</v>
      </c>
      <c r="E85" t="s">
        <v>23</v>
      </c>
      <c r="F85">
        <v>80</v>
      </c>
      <c r="G85">
        <v>17</v>
      </c>
      <c r="H85">
        <v>5</v>
      </c>
      <c r="I85">
        <f t="shared" si="6"/>
        <v>102</v>
      </c>
      <c r="J85">
        <f t="shared" si="7"/>
        <v>34</v>
      </c>
      <c r="K85">
        <f t="shared" si="8"/>
        <v>3</v>
      </c>
      <c r="L85">
        <f t="shared" si="9"/>
        <v>80</v>
      </c>
      <c r="M85">
        <f t="shared" si="10"/>
        <v>5</v>
      </c>
    </row>
    <row r="86" spans="2:13" x14ac:dyDescent="0.3">
      <c r="B86">
        <v>6</v>
      </c>
      <c r="C86" t="s">
        <v>24</v>
      </c>
      <c r="D86" t="s">
        <v>16</v>
      </c>
      <c r="E86" t="s">
        <v>25</v>
      </c>
      <c r="F86">
        <v>90</v>
      </c>
      <c r="G86">
        <v>25</v>
      </c>
      <c r="H86">
        <v>3</v>
      </c>
      <c r="I86">
        <f t="shared" si="6"/>
        <v>118</v>
      </c>
      <c r="J86">
        <f t="shared" si="7"/>
        <v>39.333333333333336</v>
      </c>
      <c r="K86">
        <f t="shared" si="8"/>
        <v>3</v>
      </c>
      <c r="L86">
        <f t="shared" si="9"/>
        <v>90</v>
      </c>
      <c r="M86">
        <f t="shared" si="10"/>
        <v>3</v>
      </c>
    </row>
    <row r="90" spans="2:13" ht="15" thickBot="1" x14ac:dyDescent="0.35"/>
    <row r="91" spans="2:13" ht="15.6" thickTop="1" thickBot="1" x14ac:dyDescent="0.35">
      <c r="B91" s="41" t="s">
        <v>0</v>
      </c>
      <c r="C91" s="41" t="s">
        <v>1</v>
      </c>
      <c r="D91" s="41" t="s">
        <v>2</v>
      </c>
      <c r="E91" s="41" t="s">
        <v>3</v>
      </c>
      <c r="F91" s="41" t="s">
        <v>4</v>
      </c>
      <c r="G91" s="41" t="s">
        <v>5</v>
      </c>
      <c r="H91" s="41" t="s">
        <v>6</v>
      </c>
      <c r="I91" s="41" t="s">
        <v>7</v>
      </c>
      <c r="J91" s="41" t="s">
        <v>8</v>
      </c>
      <c r="K91" s="41" t="s">
        <v>9</v>
      </c>
      <c r="L91" s="41" t="s">
        <v>10</v>
      </c>
      <c r="M91" s="41" t="s">
        <v>11</v>
      </c>
    </row>
    <row r="92" spans="2:13" ht="15.6" thickTop="1" thickBot="1" x14ac:dyDescent="0.35">
      <c r="B92" s="41">
        <v>1</v>
      </c>
      <c r="C92" s="41" t="s">
        <v>12</v>
      </c>
      <c r="D92" s="41" t="s">
        <v>13</v>
      </c>
      <c r="E92" s="41" t="s">
        <v>14</v>
      </c>
      <c r="F92" s="41">
        <v>50</v>
      </c>
      <c r="G92" s="41">
        <v>20</v>
      </c>
      <c r="H92" s="41">
        <v>5</v>
      </c>
      <c r="I92" s="41">
        <f t="shared" ref="I92:I97" si="11">SUM(F92:H92)</f>
        <v>75</v>
      </c>
      <c r="J92" s="41">
        <f t="shared" ref="J92:J97" si="12">AVERAGE(F92:H92)</f>
        <v>25</v>
      </c>
      <c r="K92" s="41">
        <f t="shared" ref="K92:K97" si="13">COUNT(F92:H92)</f>
        <v>3</v>
      </c>
      <c r="L92" s="41">
        <f t="shared" ref="L92:L97" si="14">MAX(F92:H92)</f>
        <v>50</v>
      </c>
      <c r="M92" s="41">
        <f t="shared" ref="M92:M97" si="15">MIN(F92:H92)</f>
        <v>5</v>
      </c>
    </row>
    <row r="93" spans="2:13" ht="15.6" thickTop="1" thickBot="1" x14ac:dyDescent="0.35">
      <c r="B93" s="41">
        <v>2</v>
      </c>
      <c r="C93" s="41" t="s">
        <v>15</v>
      </c>
      <c r="D93" s="41" t="s">
        <v>16</v>
      </c>
      <c r="E93" s="41" t="s">
        <v>17</v>
      </c>
      <c r="F93" s="41">
        <v>60</v>
      </c>
      <c r="G93" s="41">
        <v>30</v>
      </c>
      <c r="H93" s="41">
        <v>6</v>
      </c>
      <c r="I93" s="41">
        <f t="shared" si="11"/>
        <v>96</v>
      </c>
      <c r="J93" s="41">
        <f t="shared" si="12"/>
        <v>32</v>
      </c>
      <c r="K93" s="41">
        <f t="shared" si="13"/>
        <v>3</v>
      </c>
      <c r="L93" s="41">
        <f t="shared" si="14"/>
        <v>60</v>
      </c>
      <c r="M93" s="41">
        <f t="shared" si="15"/>
        <v>6</v>
      </c>
    </row>
    <row r="94" spans="2:13" ht="15.6" thickTop="1" thickBot="1" x14ac:dyDescent="0.35">
      <c r="B94" s="41">
        <v>3</v>
      </c>
      <c r="C94" s="41" t="s">
        <v>18</v>
      </c>
      <c r="D94" s="41" t="s">
        <v>13</v>
      </c>
      <c r="E94" s="41" t="s">
        <v>19</v>
      </c>
      <c r="F94" s="41">
        <v>45</v>
      </c>
      <c r="G94" s="41">
        <v>10</v>
      </c>
      <c r="H94" s="41">
        <v>7</v>
      </c>
      <c r="I94" s="41">
        <f t="shared" si="11"/>
        <v>62</v>
      </c>
      <c r="J94" s="41">
        <f t="shared" si="12"/>
        <v>20.666666666666668</v>
      </c>
      <c r="K94" s="41">
        <f t="shared" si="13"/>
        <v>3</v>
      </c>
      <c r="L94" s="41">
        <f t="shared" si="14"/>
        <v>45</v>
      </c>
      <c r="M94" s="41">
        <f t="shared" si="15"/>
        <v>7</v>
      </c>
    </row>
    <row r="95" spans="2:13" ht="15.6" thickTop="1" thickBot="1" x14ac:dyDescent="0.35">
      <c r="B95" s="41">
        <v>4</v>
      </c>
      <c r="C95" s="41" t="s">
        <v>20</v>
      </c>
      <c r="D95" s="41" t="s">
        <v>13</v>
      </c>
      <c r="E95" s="41" t="s">
        <v>21</v>
      </c>
      <c r="F95" s="41">
        <v>75</v>
      </c>
      <c r="G95" s="41">
        <v>15</v>
      </c>
      <c r="H95" s="41">
        <v>8</v>
      </c>
      <c r="I95" s="41">
        <f t="shared" si="11"/>
        <v>98</v>
      </c>
      <c r="J95" s="41">
        <f t="shared" si="12"/>
        <v>32.666666666666664</v>
      </c>
      <c r="K95" s="41">
        <f t="shared" si="13"/>
        <v>3</v>
      </c>
      <c r="L95" s="41">
        <f t="shared" si="14"/>
        <v>75</v>
      </c>
      <c r="M95" s="41">
        <f t="shared" si="15"/>
        <v>8</v>
      </c>
    </row>
    <row r="96" spans="2:13" ht="15.6" thickTop="1" thickBot="1" x14ac:dyDescent="0.35">
      <c r="B96" s="41">
        <v>5</v>
      </c>
      <c r="C96" s="41" t="s">
        <v>22</v>
      </c>
      <c r="D96" s="41" t="s">
        <v>13</v>
      </c>
      <c r="E96" s="41" t="s">
        <v>23</v>
      </c>
      <c r="F96" s="41">
        <v>80</v>
      </c>
      <c r="G96" s="41">
        <v>17</v>
      </c>
      <c r="H96" s="41">
        <v>5</v>
      </c>
      <c r="I96" s="41">
        <f t="shared" si="11"/>
        <v>102</v>
      </c>
      <c r="J96" s="41">
        <f t="shared" si="12"/>
        <v>34</v>
      </c>
      <c r="K96" s="41">
        <f t="shared" si="13"/>
        <v>3</v>
      </c>
      <c r="L96" s="41">
        <f t="shared" si="14"/>
        <v>80</v>
      </c>
      <c r="M96" s="41">
        <f t="shared" si="15"/>
        <v>5</v>
      </c>
    </row>
    <row r="97" spans="2:14" ht="15.6" thickTop="1" thickBot="1" x14ac:dyDescent="0.35">
      <c r="B97" s="41">
        <v>6</v>
      </c>
      <c r="C97" s="41" t="s">
        <v>24</v>
      </c>
      <c r="D97" s="41" t="s">
        <v>16</v>
      </c>
      <c r="E97" s="41" t="s">
        <v>25</v>
      </c>
      <c r="F97" s="41">
        <v>90</v>
      </c>
      <c r="G97" s="41">
        <v>25</v>
      </c>
      <c r="H97" s="41">
        <v>3</v>
      </c>
      <c r="I97" s="41">
        <f t="shared" si="11"/>
        <v>118</v>
      </c>
      <c r="J97" s="41">
        <f t="shared" si="12"/>
        <v>39.333333333333336</v>
      </c>
      <c r="K97" s="41">
        <f t="shared" si="13"/>
        <v>3</v>
      </c>
      <c r="L97" s="41">
        <f t="shared" si="14"/>
        <v>90</v>
      </c>
      <c r="M97" s="41">
        <f t="shared" si="15"/>
        <v>3</v>
      </c>
    </row>
    <row r="98" spans="2:14" ht="15" thickTop="1" x14ac:dyDescent="0.3"/>
    <row r="102" spans="2:14" ht="21" x14ac:dyDescent="0.3">
      <c r="B102" s="44" t="s">
        <v>0</v>
      </c>
      <c r="C102" s="44" t="s">
        <v>1</v>
      </c>
      <c r="D102" s="44" t="s">
        <v>2</v>
      </c>
      <c r="E102" s="44" t="s">
        <v>3</v>
      </c>
      <c r="F102" s="44" t="s">
        <v>4</v>
      </c>
      <c r="G102" s="44" t="s">
        <v>5</v>
      </c>
      <c r="H102" s="44" t="s">
        <v>6</v>
      </c>
      <c r="I102" s="44" t="s">
        <v>7</v>
      </c>
      <c r="J102" s="44" t="s">
        <v>8</v>
      </c>
      <c r="K102" s="44" t="s">
        <v>9</v>
      </c>
      <c r="L102" s="44" t="s">
        <v>10</v>
      </c>
      <c r="M102" s="44" t="s">
        <v>11</v>
      </c>
      <c r="N102" s="28"/>
    </row>
    <row r="103" spans="2:14" x14ac:dyDescent="0.3">
      <c r="B103" s="2">
        <v>1</v>
      </c>
      <c r="C103" s="2" t="s">
        <v>12</v>
      </c>
      <c r="D103" s="2" t="s">
        <v>13</v>
      </c>
      <c r="E103" s="2" t="s">
        <v>14</v>
      </c>
      <c r="F103" s="2">
        <v>50</v>
      </c>
      <c r="G103" s="2">
        <v>20</v>
      </c>
      <c r="H103" s="2">
        <v>5</v>
      </c>
      <c r="I103" s="2">
        <f t="shared" ref="I103:I108" si="16">SUM(F103:H103)</f>
        <v>75</v>
      </c>
      <c r="J103" s="2"/>
      <c r="K103" s="2"/>
      <c r="L103" s="2"/>
      <c r="M103" s="2"/>
      <c r="N103" s="29"/>
    </row>
    <row r="104" spans="2:14" x14ac:dyDescent="0.3">
      <c r="B104" s="2">
        <v>2</v>
      </c>
      <c r="C104" s="2" t="s">
        <v>15</v>
      </c>
      <c r="D104" s="2" t="s">
        <v>16</v>
      </c>
      <c r="E104" s="2" t="s">
        <v>17</v>
      </c>
      <c r="F104" s="2">
        <v>60</v>
      </c>
      <c r="G104" s="2">
        <v>30</v>
      </c>
      <c r="H104" s="2">
        <v>6</v>
      </c>
      <c r="I104" s="2">
        <f t="shared" si="16"/>
        <v>96</v>
      </c>
      <c r="J104" s="2"/>
      <c r="K104" s="2"/>
      <c r="L104" s="2"/>
      <c r="M104" s="2"/>
      <c r="N104" s="29"/>
    </row>
    <row r="105" spans="2:14" x14ac:dyDescent="0.3">
      <c r="B105" s="2">
        <v>3</v>
      </c>
      <c r="C105" s="2" t="s">
        <v>18</v>
      </c>
      <c r="D105" s="2" t="s">
        <v>13</v>
      </c>
      <c r="E105" s="2" t="s">
        <v>19</v>
      </c>
      <c r="F105" s="2">
        <v>45</v>
      </c>
      <c r="G105" s="2">
        <v>10</v>
      </c>
      <c r="H105" s="2">
        <v>7</v>
      </c>
      <c r="I105" s="2">
        <f t="shared" si="16"/>
        <v>62</v>
      </c>
      <c r="J105" s="2"/>
      <c r="K105" s="2"/>
      <c r="L105" s="2"/>
      <c r="M105" s="2"/>
      <c r="N105" s="29"/>
    </row>
    <row r="106" spans="2:14" x14ac:dyDescent="0.3">
      <c r="B106" s="2">
        <v>4</v>
      </c>
      <c r="C106" s="2" t="s">
        <v>20</v>
      </c>
      <c r="D106" s="2" t="s">
        <v>13</v>
      </c>
      <c r="E106" s="2" t="s">
        <v>21</v>
      </c>
      <c r="F106" s="2">
        <v>75</v>
      </c>
      <c r="G106" s="2">
        <v>15</v>
      </c>
      <c r="H106" s="2">
        <v>8</v>
      </c>
      <c r="I106" s="2">
        <f t="shared" si="16"/>
        <v>98</v>
      </c>
      <c r="J106" s="2"/>
      <c r="K106" s="2"/>
      <c r="L106" s="2"/>
      <c r="M106" s="2"/>
      <c r="N106" s="29"/>
    </row>
    <row r="107" spans="2:14" x14ac:dyDescent="0.3">
      <c r="B107" s="2">
        <v>5</v>
      </c>
      <c r="C107" s="2" t="s">
        <v>22</v>
      </c>
      <c r="D107" s="2" t="s">
        <v>13</v>
      </c>
      <c r="E107" s="2" t="s">
        <v>23</v>
      </c>
      <c r="F107" s="2">
        <v>80</v>
      </c>
      <c r="G107" s="2">
        <v>17</v>
      </c>
      <c r="H107" s="2">
        <v>5</v>
      </c>
      <c r="I107" s="2">
        <f t="shared" si="16"/>
        <v>102</v>
      </c>
      <c r="J107" s="2"/>
      <c r="K107" s="2"/>
      <c r="L107" s="2"/>
      <c r="M107" s="2"/>
      <c r="N107" s="29"/>
    </row>
    <row r="108" spans="2:14" x14ac:dyDescent="0.3">
      <c r="B108" s="2">
        <v>6</v>
      </c>
      <c r="C108" s="2" t="s">
        <v>24</v>
      </c>
      <c r="D108" s="2" t="s">
        <v>16</v>
      </c>
      <c r="E108" s="2" t="s">
        <v>25</v>
      </c>
      <c r="F108" s="2">
        <v>90</v>
      </c>
      <c r="G108" s="2">
        <v>25</v>
      </c>
      <c r="H108" s="2">
        <v>3</v>
      </c>
      <c r="I108" s="2">
        <f t="shared" si="16"/>
        <v>118</v>
      </c>
      <c r="J108" s="2"/>
      <c r="K108" s="2"/>
      <c r="L108" s="2"/>
      <c r="M108" s="2"/>
      <c r="N108" s="29"/>
    </row>
    <row r="113" spans="2:14" ht="21" x14ac:dyDescent="0.3">
      <c r="B113" s="3" t="s">
        <v>0</v>
      </c>
      <c r="C113" s="4" t="s">
        <v>1</v>
      </c>
      <c r="D113" s="5" t="s">
        <v>2</v>
      </c>
      <c r="E113" s="6" t="s">
        <v>3</v>
      </c>
      <c r="F113" s="7" t="s">
        <v>4</v>
      </c>
      <c r="G113" s="8" t="s">
        <v>5</v>
      </c>
      <c r="H113" s="9" t="s">
        <v>6</v>
      </c>
      <c r="I113" s="22" t="s">
        <v>7</v>
      </c>
      <c r="J113" s="23" t="s">
        <v>8</v>
      </c>
      <c r="K113" s="24" t="s">
        <v>9</v>
      </c>
      <c r="L113" s="25" t="s">
        <v>10</v>
      </c>
      <c r="M113" s="26" t="s">
        <v>11</v>
      </c>
      <c r="N113" t="s">
        <v>34</v>
      </c>
    </row>
    <row r="114" spans="2:14" x14ac:dyDescent="0.3">
      <c r="B114" s="42">
        <v>2</v>
      </c>
      <c r="C114" s="16" t="s">
        <v>15</v>
      </c>
      <c r="D114" s="17" t="s">
        <v>16</v>
      </c>
      <c r="E114" s="18" t="s">
        <v>17</v>
      </c>
      <c r="F114" s="19">
        <v>60</v>
      </c>
      <c r="G114" s="20">
        <v>30</v>
      </c>
      <c r="H114" s="21">
        <v>6</v>
      </c>
      <c r="I114" s="10">
        <f t="shared" ref="I114:I119" si="17">SUM(F114:H114)</f>
        <v>96</v>
      </c>
      <c r="J114" s="11">
        <f t="shared" ref="J114:J119" si="18">AVERAGE(F114:H114)</f>
        <v>32</v>
      </c>
      <c r="K114" s="12">
        <f t="shared" ref="K114:K119" si="19">COUNT(F114:H114)</f>
        <v>3</v>
      </c>
      <c r="L114" s="13">
        <f t="shared" ref="L114:L119" si="20">MAX(F114:H114)</f>
        <v>60</v>
      </c>
      <c r="M114" s="14">
        <f t="shared" ref="M114:M119" si="21">MIN(F114:H114)</f>
        <v>6</v>
      </c>
      <c r="N114" t="s">
        <v>36</v>
      </c>
    </row>
    <row r="115" spans="2:14" x14ac:dyDescent="0.3">
      <c r="B115" s="42">
        <v>4</v>
      </c>
      <c r="C115" s="16" t="s">
        <v>20</v>
      </c>
      <c r="D115" s="17" t="s">
        <v>13</v>
      </c>
      <c r="E115" s="18" t="s">
        <v>21</v>
      </c>
      <c r="F115" s="19">
        <v>75</v>
      </c>
      <c r="G115" s="20">
        <v>15</v>
      </c>
      <c r="H115" s="21">
        <v>8</v>
      </c>
      <c r="I115" s="10">
        <f t="shared" si="17"/>
        <v>98</v>
      </c>
      <c r="J115" s="27">
        <f t="shared" si="18"/>
        <v>32.666666666666664</v>
      </c>
      <c r="K115" s="12">
        <f t="shared" si="19"/>
        <v>3</v>
      </c>
      <c r="L115" s="13">
        <f t="shared" si="20"/>
        <v>75</v>
      </c>
      <c r="M115" s="14">
        <f t="shared" si="21"/>
        <v>8</v>
      </c>
      <c r="N115" t="s">
        <v>36</v>
      </c>
    </row>
    <row r="116" spans="2:14" x14ac:dyDescent="0.3">
      <c r="B116" s="15">
        <v>5</v>
      </c>
      <c r="C116" s="16" t="s">
        <v>22</v>
      </c>
      <c r="D116" s="17" t="s">
        <v>13</v>
      </c>
      <c r="E116" s="18" t="s">
        <v>23</v>
      </c>
      <c r="F116" s="19">
        <v>80</v>
      </c>
      <c r="G116" s="20">
        <v>17</v>
      </c>
      <c r="H116" s="21">
        <v>5</v>
      </c>
      <c r="I116" s="10">
        <f t="shared" si="17"/>
        <v>102</v>
      </c>
      <c r="J116" s="11">
        <f t="shared" si="18"/>
        <v>34</v>
      </c>
      <c r="K116" s="12">
        <f t="shared" si="19"/>
        <v>3</v>
      </c>
      <c r="L116" s="13">
        <f t="shared" si="20"/>
        <v>80</v>
      </c>
      <c r="M116" s="14">
        <f t="shared" si="21"/>
        <v>5</v>
      </c>
      <c r="N116" t="s">
        <v>37</v>
      </c>
    </row>
    <row r="117" spans="2:14" x14ac:dyDescent="0.3">
      <c r="B117" s="15">
        <v>6</v>
      </c>
      <c r="C117" s="16" t="s">
        <v>24</v>
      </c>
      <c r="D117" s="17" t="s">
        <v>16</v>
      </c>
      <c r="E117" s="18" t="s">
        <v>25</v>
      </c>
      <c r="F117" s="19">
        <v>90</v>
      </c>
      <c r="G117" s="20">
        <v>25</v>
      </c>
      <c r="H117" s="21">
        <v>3</v>
      </c>
      <c r="I117" s="10">
        <f t="shared" si="17"/>
        <v>118</v>
      </c>
      <c r="J117" s="27">
        <f t="shared" si="18"/>
        <v>39.333333333333336</v>
      </c>
      <c r="K117" s="12">
        <f t="shared" si="19"/>
        <v>3</v>
      </c>
      <c r="L117" s="13">
        <f t="shared" si="20"/>
        <v>90</v>
      </c>
      <c r="M117" s="14">
        <f t="shared" si="21"/>
        <v>3</v>
      </c>
      <c r="N117" t="s">
        <v>37</v>
      </c>
    </row>
    <row r="118" spans="2:14" x14ac:dyDescent="0.3">
      <c r="B118" s="15">
        <v>1</v>
      </c>
      <c r="C118" s="16" t="s">
        <v>12</v>
      </c>
      <c r="D118" s="17" t="s">
        <v>13</v>
      </c>
      <c r="E118" s="18" t="s">
        <v>14</v>
      </c>
      <c r="F118" s="19">
        <v>50</v>
      </c>
      <c r="G118" s="20">
        <v>20</v>
      </c>
      <c r="H118" s="21">
        <v>5</v>
      </c>
      <c r="I118" s="10">
        <f t="shared" si="17"/>
        <v>75</v>
      </c>
      <c r="J118" s="11">
        <f t="shared" si="18"/>
        <v>25</v>
      </c>
      <c r="K118" s="12">
        <f t="shared" si="19"/>
        <v>3</v>
      </c>
      <c r="L118" s="13">
        <f t="shared" si="20"/>
        <v>50</v>
      </c>
      <c r="M118" s="14">
        <f t="shared" si="21"/>
        <v>5</v>
      </c>
      <c r="N118" t="s">
        <v>35</v>
      </c>
    </row>
    <row r="119" spans="2:14" x14ac:dyDescent="0.3">
      <c r="B119" s="15">
        <v>3</v>
      </c>
      <c r="C119" s="16" t="s">
        <v>18</v>
      </c>
      <c r="D119" s="17" t="s">
        <v>13</v>
      </c>
      <c r="E119" s="18" t="s">
        <v>19</v>
      </c>
      <c r="F119" s="19">
        <v>45</v>
      </c>
      <c r="G119" s="20">
        <v>10</v>
      </c>
      <c r="H119" s="21">
        <v>7</v>
      </c>
      <c r="I119" s="10">
        <f t="shared" si="17"/>
        <v>62</v>
      </c>
      <c r="J119" s="27">
        <f t="shared" si="18"/>
        <v>20.666666666666668</v>
      </c>
      <c r="K119" s="12">
        <f t="shared" si="19"/>
        <v>3</v>
      </c>
      <c r="L119" s="13">
        <f t="shared" si="20"/>
        <v>45</v>
      </c>
      <c r="M119" s="14">
        <f t="shared" si="21"/>
        <v>7</v>
      </c>
      <c r="N119" t="s">
        <v>35</v>
      </c>
    </row>
  </sheetData>
  <mergeCells count="4">
    <mergeCell ref="B3:N3"/>
    <mergeCell ref="B17:M17"/>
    <mergeCell ref="B44:M44"/>
    <mergeCell ref="B79:M79"/>
  </mergeCells>
  <conditionalFormatting sqref="B3:N10 B102:N108">
    <cfRule type="cellIs" dxfId="0" priority="1" operator="equal">
      <formula>40</formula>
    </cfRule>
  </conditionalFormatting>
  <pageMargins left="0.7" right="0.7" top="0.75" bottom="0.75" header="0.3" footer="0.3"/>
  <pageSetup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EACAC-BA8E-49F2-B1AA-6857420FEAD9}">
  <dimension ref="B3:P102"/>
  <sheetViews>
    <sheetView topLeftCell="A13" zoomScaleNormal="100" workbookViewId="0">
      <selection activeCell="E95" sqref="E95"/>
    </sheetView>
  </sheetViews>
  <sheetFormatPr defaultRowHeight="14.4" x14ac:dyDescent="0.3"/>
  <cols>
    <col min="2" max="2" width="11.33203125" bestFit="1" customWidth="1"/>
    <col min="3" max="3" width="13.88671875" bestFit="1" customWidth="1"/>
    <col min="4" max="4" width="9.77734375" bestFit="1" customWidth="1"/>
    <col min="5" max="5" width="35.33203125" customWidth="1"/>
    <col min="6" max="6" width="10.33203125" bestFit="1" customWidth="1"/>
    <col min="7" max="7" width="18" customWidth="1"/>
    <col min="8" max="8" width="28.5546875" customWidth="1"/>
    <col min="9" max="9" width="7.21875" bestFit="1" customWidth="1"/>
    <col min="10" max="10" width="28.88671875" customWidth="1"/>
    <col min="11" max="11" width="7.77734375" bestFit="1" customWidth="1"/>
    <col min="12" max="12" width="12.5546875" customWidth="1"/>
    <col min="13" max="13" width="6" customWidth="1"/>
  </cols>
  <sheetData>
    <row r="3" spans="2:16" x14ac:dyDescent="0.3">
      <c r="B3" s="1" t="s">
        <v>0</v>
      </c>
      <c r="C3" s="1" t="s">
        <v>1</v>
      </c>
      <c r="D3" s="1" t="s">
        <v>2</v>
      </c>
      <c r="E3" s="1" t="s">
        <v>3</v>
      </c>
      <c r="F3" s="1" t="s">
        <v>4</v>
      </c>
      <c r="G3" s="1" t="s">
        <v>5</v>
      </c>
      <c r="H3" s="1" t="s">
        <v>6</v>
      </c>
      <c r="I3" s="1" t="s">
        <v>7</v>
      </c>
      <c r="J3" s="1" t="s">
        <v>8</v>
      </c>
      <c r="K3" s="1" t="s">
        <v>9</v>
      </c>
      <c r="L3" s="1" t="s">
        <v>10</v>
      </c>
      <c r="M3" s="1" t="s">
        <v>11</v>
      </c>
    </row>
    <row r="4" spans="2:16" x14ac:dyDescent="0.3">
      <c r="B4" s="1">
        <v>1</v>
      </c>
      <c r="C4" s="1" t="s">
        <v>12</v>
      </c>
      <c r="D4" s="1" t="s">
        <v>13</v>
      </c>
      <c r="E4" s="1" t="s">
        <v>14</v>
      </c>
      <c r="F4" s="1">
        <v>50</v>
      </c>
      <c r="G4" s="1">
        <v>20</v>
      </c>
      <c r="H4" s="1">
        <v>5</v>
      </c>
      <c r="I4" s="1">
        <f t="shared" ref="I4:I9" si="0">SUM(F4:H4)</f>
        <v>75</v>
      </c>
      <c r="J4" s="1">
        <f t="shared" ref="J4:J9" si="1">AVERAGE(F4:H4)</f>
        <v>25</v>
      </c>
      <c r="K4" s="1">
        <f t="shared" ref="K4:K9" si="2">COUNT(F4:H4)</f>
        <v>3</v>
      </c>
      <c r="L4" s="1">
        <f t="shared" ref="L4:L9" si="3">MAX(F4:H4)</f>
        <v>50</v>
      </c>
      <c r="M4" s="1">
        <f t="shared" ref="M4:M9" si="4">MIN(F4:H4)</f>
        <v>5</v>
      </c>
    </row>
    <row r="5" spans="2:16" x14ac:dyDescent="0.3">
      <c r="B5" s="1">
        <v>2</v>
      </c>
      <c r="C5" s="1" t="s">
        <v>15</v>
      </c>
      <c r="D5" s="1" t="s">
        <v>16</v>
      </c>
      <c r="E5" s="1" t="s">
        <v>17</v>
      </c>
      <c r="F5" s="1">
        <v>60</v>
      </c>
      <c r="G5" s="1">
        <v>30</v>
      </c>
      <c r="H5" s="1">
        <v>6</v>
      </c>
      <c r="I5" s="1">
        <f t="shared" si="0"/>
        <v>96</v>
      </c>
      <c r="J5" s="1">
        <f t="shared" si="1"/>
        <v>32</v>
      </c>
      <c r="K5" s="1">
        <f t="shared" si="2"/>
        <v>3</v>
      </c>
      <c r="L5" s="1">
        <f t="shared" si="3"/>
        <v>60</v>
      </c>
      <c r="M5" s="1">
        <f t="shared" si="4"/>
        <v>6</v>
      </c>
    </row>
    <row r="6" spans="2:16" x14ac:dyDescent="0.3">
      <c r="B6" s="1">
        <v>3</v>
      </c>
      <c r="C6" s="1" t="s">
        <v>18</v>
      </c>
      <c r="D6" s="1" t="s">
        <v>13</v>
      </c>
      <c r="E6" s="1" t="s">
        <v>19</v>
      </c>
      <c r="F6" s="1">
        <v>55</v>
      </c>
      <c r="G6" s="1">
        <v>10</v>
      </c>
      <c r="H6" s="1">
        <v>7</v>
      </c>
      <c r="I6" s="1">
        <f t="shared" si="0"/>
        <v>72</v>
      </c>
      <c r="J6" s="1">
        <f t="shared" si="1"/>
        <v>24</v>
      </c>
      <c r="K6" s="1">
        <f t="shared" si="2"/>
        <v>3</v>
      </c>
      <c r="L6" s="1">
        <f t="shared" si="3"/>
        <v>55</v>
      </c>
      <c r="M6" s="1">
        <f t="shared" si="4"/>
        <v>7</v>
      </c>
    </row>
    <row r="7" spans="2:16" x14ac:dyDescent="0.3">
      <c r="B7" s="1">
        <v>4</v>
      </c>
      <c r="C7" s="1" t="s">
        <v>20</v>
      </c>
      <c r="D7" s="1" t="s">
        <v>13</v>
      </c>
      <c r="E7" s="1" t="s">
        <v>21</v>
      </c>
      <c r="F7" s="1">
        <v>75</v>
      </c>
      <c r="G7" s="1">
        <v>15</v>
      </c>
      <c r="H7" s="1">
        <v>8</v>
      </c>
      <c r="I7" s="1">
        <f t="shared" si="0"/>
        <v>98</v>
      </c>
      <c r="J7" s="1">
        <f t="shared" si="1"/>
        <v>32.666666666666664</v>
      </c>
      <c r="K7" s="1">
        <f t="shared" si="2"/>
        <v>3</v>
      </c>
      <c r="L7" s="1">
        <f t="shared" si="3"/>
        <v>75</v>
      </c>
      <c r="M7" s="1">
        <f t="shared" si="4"/>
        <v>8</v>
      </c>
    </row>
    <row r="8" spans="2:16" x14ac:dyDescent="0.3">
      <c r="B8" s="1">
        <v>5</v>
      </c>
      <c r="C8" s="1" t="s">
        <v>22</v>
      </c>
      <c r="D8" s="1" t="s">
        <v>13</v>
      </c>
      <c r="E8" s="1" t="s">
        <v>23</v>
      </c>
      <c r="F8" s="1">
        <v>80</v>
      </c>
      <c r="G8" s="1">
        <v>17</v>
      </c>
      <c r="H8" s="1">
        <v>5</v>
      </c>
      <c r="I8" s="1">
        <f t="shared" si="0"/>
        <v>102</v>
      </c>
      <c r="J8" s="1">
        <f t="shared" si="1"/>
        <v>34</v>
      </c>
      <c r="K8" s="1">
        <f t="shared" si="2"/>
        <v>3</v>
      </c>
      <c r="L8" s="1">
        <f t="shared" si="3"/>
        <v>80</v>
      </c>
      <c r="M8" s="1">
        <f t="shared" si="4"/>
        <v>5</v>
      </c>
    </row>
    <row r="9" spans="2:16" x14ac:dyDescent="0.3">
      <c r="B9" s="1">
        <v>6</v>
      </c>
      <c r="C9" s="1" t="s">
        <v>24</v>
      </c>
      <c r="D9" s="1" t="s">
        <v>16</v>
      </c>
      <c r="E9" s="1" t="s">
        <v>25</v>
      </c>
      <c r="F9" s="1">
        <v>90</v>
      </c>
      <c r="G9" s="1">
        <v>25</v>
      </c>
      <c r="H9" s="1">
        <v>3</v>
      </c>
      <c r="I9" s="1">
        <f t="shared" si="0"/>
        <v>118</v>
      </c>
      <c r="J9" s="1">
        <f t="shared" si="1"/>
        <v>39.333333333333336</v>
      </c>
      <c r="K9" s="1">
        <f t="shared" si="2"/>
        <v>3</v>
      </c>
      <c r="L9" s="1">
        <f t="shared" si="3"/>
        <v>90</v>
      </c>
      <c r="M9" s="1">
        <f t="shared" si="4"/>
        <v>3</v>
      </c>
    </row>
    <row r="10" spans="2:16" x14ac:dyDescent="0.3">
      <c r="N10">
        <v>1</v>
      </c>
      <c r="O10">
        <v>1</v>
      </c>
      <c r="P10">
        <v>1</v>
      </c>
    </row>
    <row r="11" spans="2:16" x14ac:dyDescent="0.3">
      <c r="C11">
        <v>1</v>
      </c>
      <c r="D11">
        <v>3</v>
      </c>
      <c r="E11">
        <v>9</v>
      </c>
      <c r="N11">
        <v>2</v>
      </c>
      <c r="O11">
        <v>3</v>
      </c>
      <c r="P11">
        <v>4</v>
      </c>
    </row>
    <row r="12" spans="2:16" x14ac:dyDescent="0.3">
      <c r="C12">
        <v>1</v>
      </c>
      <c r="D12">
        <v>2</v>
      </c>
      <c r="E12">
        <v>4</v>
      </c>
      <c r="F12">
        <v>8</v>
      </c>
      <c r="G12">
        <v>16</v>
      </c>
      <c r="N12">
        <v>3</v>
      </c>
      <c r="O12">
        <v>5</v>
      </c>
      <c r="P12">
        <v>7</v>
      </c>
    </row>
    <row r="13" spans="2:16" x14ac:dyDescent="0.3">
      <c r="C13">
        <v>1</v>
      </c>
      <c r="N13">
        <v>4</v>
      </c>
      <c r="O13">
        <v>7</v>
      </c>
      <c r="P13">
        <v>10</v>
      </c>
    </row>
    <row r="14" spans="2:16" x14ac:dyDescent="0.3">
      <c r="N14">
        <v>5</v>
      </c>
      <c r="O14">
        <v>9</v>
      </c>
      <c r="P14">
        <v>13</v>
      </c>
    </row>
    <row r="15" spans="2:16" x14ac:dyDescent="0.3">
      <c r="B15">
        <v>1</v>
      </c>
      <c r="E15" t="s">
        <v>38</v>
      </c>
      <c r="H15" s="50" t="s">
        <v>41</v>
      </c>
      <c r="L15">
        <v>1</v>
      </c>
      <c r="N15">
        <v>6</v>
      </c>
      <c r="O15">
        <v>11</v>
      </c>
      <c r="P15">
        <v>16</v>
      </c>
    </row>
    <row r="16" spans="2:16" x14ac:dyDescent="0.3">
      <c r="B16">
        <v>2</v>
      </c>
      <c r="E16" t="s">
        <v>39</v>
      </c>
      <c r="G16" s="50" t="s">
        <v>41</v>
      </c>
      <c r="H16" s="50" t="s">
        <v>41</v>
      </c>
      <c r="I16" s="50" t="s">
        <v>41</v>
      </c>
      <c r="L16">
        <v>2</v>
      </c>
      <c r="N16">
        <v>7</v>
      </c>
      <c r="O16">
        <v>13</v>
      </c>
      <c r="P16">
        <v>19</v>
      </c>
    </row>
    <row r="17" spans="2:15" x14ac:dyDescent="0.3">
      <c r="B17">
        <v>3</v>
      </c>
      <c r="H17" s="50" t="s">
        <v>41</v>
      </c>
      <c r="L17">
        <v>3</v>
      </c>
      <c r="N17">
        <v>8</v>
      </c>
      <c r="O17">
        <v>15</v>
      </c>
    </row>
    <row r="18" spans="2:15" x14ac:dyDescent="0.3">
      <c r="B18">
        <v>4</v>
      </c>
      <c r="E18" t="s">
        <v>44</v>
      </c>
      <c r="L18">
        <v>4</v>
      </c>
      <c r="N18">
        <v>9</v>
      </c>
      <c r="O18">
        <v>17</v>
      </c>
    </row>
    <row r="19" spans="2:15" x14ac:dyDescent="0.3">
      <c r="B19">
        <v>5</v>
      </c>
      <c r="H19" s="50" t="s">
        <v>41</v>
      </c>
      <c r="L19">
        <v>5</v>
      </c>
      <c r="N19">
        <v>10</v>
      </c>
      <c r="O19">
        <v>19</v>
      </c>
    </row>
    <row r="20" spans="2:15" x14ac:dyDescent="0.3">
      <c r="B20">
        <v>6</v>
      </c>
      <c r="G20" s="50" t="s">
        <v>41</v>
      </c>
      <c r="H20" s="50" t="s">
        <v>41</v>
      </c>
      <c r="I20" s="50" t="s">
        <v>41</v>
      </c>
      <c r="L20">
        <v>6</v>
      </c>
    </row>
    <row r="21" spans="2:15" x14ac:dyDescent="0.3">
      <c r="B21">
        <v>7</v>
      </c>
      <c r="H21" s="50" t="s">
        <v>41</v>
      </c>
      <c r="L21">
        <v>7</v>
      </c>
    </row>
    <row r="22" spans="2:15" x14ac:dyDescent="0.3">
      <c r="B22">
        <v>8</v>
      </c>
    </row>
    <row r="23" spans="2:15" x14ac:dyDescent="0.3">
      <c r="B23">
        <v>9</v>
      </c>
    </row>
    <row r="24" spans="2:15" x14ac:dyDescent="0.3">
      <c r="B24">
        <v>10</v>
      </c>
    </row>
    <row r="25" spans="2:15" x14ac:dyDescent="0.3">
      <c r="B25">
        <v>11</v>
      </c>
    </row>
    <row r="26" spans="2:15" x14ac:dyDescent="0.3">
      <c r="B26">
        <v>12</v>
      </c>
    </row>
    <row r="27" spans="2:15" x14ac:dyDescent="0.3">
      <c r="B27">
        <v>13</v>
      </c>
    </row>
    <row r="28" spans="2:15" x14ac:dyDescent="0.3">
      <c r="B28">
        <v>14</v>
      </c>
      <c r="C28">
        <v>1</v>
      </c>
      <c r="D28">
        <v>5</v>
      </c>
      <c r="E28">
        <v>9</v>
      </c>
      <c r="F28">
        <v>13</v>
      </c>
      <c r="G28">
        <v>17</v>
      </c>
    </row>
    <row r="29" spans="2:15" x14ac:dyDescent="0.3">
      <c r="B29">
        <v>15</v>
      </c>
      <c r="C29">
        <v>1</v>
      </c>
      <c r="D29">
        <v>2</v>
      </c>
      <c r="E29">
        <v>3</v>
      </c>
      <c r="F29">
        <v>4</v>
      </c>
      <c r="G29">
        <v>5</v>
      </c>
      <c r="H29">
        <v>6</v>
      </c>
      <c r="I29">
        <v>7</v>
      </c>
      <c r="J29">
        <v>8</v>
      </c>
      <c r="K29">
        <v>9</v>
      </c>
      <c r="L29">
        <v>10</v>
      </c>
      <c r="M29">
        <v>11</v>
      </c>
      <c r="N29">
        <v>12</v>
      </c>
      <c r="O29">
        <v>13</v>
      </c>
    </row>
    <row r="31" spans="2:15" x14ac:dyDescent="0.3">
      <c r="C31">
        <v>1</v>
      </c>
      <c r="D31">
        <v>2</v>
      </c>
      <c r="E31">
        <v>3</v>
      </c>
      <c r="F31">
        <v>4</v>
      </c>
      <c r="G31">
        <v>5</v>
      </c>
      <c r="H31">
        <v>6</v>
      </c>
      <c r="I31">
        <v>7</v>
      </c>
      <c r="J31">
        <v>8</v>
      </c>
      <c r="K31">
        <v>9</v>
      </c>
      <c r="L31">
        <v>10</v>
      </c>
      <c r="M31">
        <v>11</v>
      </c>
      <c r="N31">
        <v>12</v>
      </c>
    </row>
    <row r="37" spans="3:12" x14ac:dyDescent="0.3">
      <c r="G37" s="43">
        <v>45323</v>
      </c>
      <c r="J37" s="30">
        <v>45323</v>
      </c>
      <c r="L37" s="43">
        <v>45323</v>
      </c>
    </row>
    <row r="38" spans="3:12" x14ac:dyDescent="0.3">
      <c r="C38" t="s">
        <v>42</v>
      </c>
      <c r="G38" s="43">
        <v>45324</v>
      </c>
      <c r="J38" s="30">
        <v>45324</v>
      </c>
      <c r="L38" s="43">
        <v>45324</v>
      </c>
    </row>
    <row r="39" spans="3:12" x14ac:dyDescent="0.3">
      <c r="C39" t="s">
        <v>43</v>
      </c>
      <c r="G39" s="43">
        <v>45325</v>
      </c>
      <c r="J39" s="30">
        <v>45325</v>
      </c>
      <c r="L39" s="43">
        <v>45327</v>
      </c>
    </row>
    <row r="40" spans="3:12" x14ac:dyDescent="0.3">
      <c r="G40" s="43">
        <v>45326</v>
      </c>
      <c r="J40" s="30">
        <v>45326</v>
      </c>
      <c r="L40" s="43">
        <v>45328</v>
      </c>
    </row>
    <row r="41" spans="3:12" x14ac:dyDescent="0.3">
      <c r="G41" s="43">
        <v>45327</v>
      </c>
      <c r="J41" s="30">
        <v>45327</v>
      </c>
      <c r="L41" s="43">
        <v>45329</v>
      </c>
    </row>
    <row r="42" spans="3:12" x14ac:dyDescent="0.3">
      <c r="G42" s="43">
        <v>45328</v>
      </c>
      <c r="J42" s="30">
        <v>45328</v>
      </c>
      <c r="L42" s="43">
        <v>45330</v>
      </c>
    </row>
    <row r="43" spans="3:12" x14ac:dyDescent="0.3">
      <c r="G43" s="43">
        <v>45329</v>
      </c>
      <c r="J43" s="30">
        <v>45329</v>
      </c>
      <c r="L43" s="43">
        <v>45331</v>
      </c>
    </row>
    <row r="44" spans="3:12" x14ac:dyDescent="0.3">
      <c r="C44">
        <v>1</v>
      </c>
      <c r="G44" s="43">
        <v>45330</v>
      </c>
      <c r="J44" s="30">
        <v>45330</v>
      </c>
    </row>
    <row r="45" spans="3:12" x14ac:dyDescent="0.3">
      <c r="C45">
        <v>2</v>
      </c>
      <c r="E45" s="30">
        <v>45323</v>
      </c>
      <c r="G45" s="43">
        <v>45331</v>
      </c>
      <c r="J45" s="30">
        <v>45331</v>
      </c>
    </row>
    <row r="46" spans="3:12" x14ac:dyDescent="0.3">
      <c r="C46">
        <v>3</v>
      </c>
      <c r="E46" s="30">
        <v>45324</v>
      </c>
      <c r="G46" s="43">
        <v>45332</v>
      </c>
      <c r="J46" s="30">
        <v>45332</v>
      </c>
    </row>
    <row r="47" spans="3:12" x14ac:dyDescent="0.3">
      <c r="C47">
        <v>4</v>
      </c>
      <c r="E47" s="30">
        <v>45327</v>
      </c>
    </row>
    <row r="48" spans="3:12" x14ac:dyDescent="0.3">
      <c r="C48">
        <v>5</v>
      </c>
      <c r="E48" s="30">
        <v>45328</v>
      </c>
    </row>
    <row r="49" spans="3:8" x14ac:dyDescent="0.3">
      <c r="C49">
        <v>6</v>
      </c>
      <c r="E49" s="30">
        <v>45329</v>
      </c>
    </row>
    <row r="50" spans="3:8" x14ac:dyDescent="0.3">
      <c r="C50">
        <v>7</v>
      </c>
      <c r="E50" s="30">
        <v>45330</v>
      </c>
    </row>
    <row r="51" spans="3:8" x14ac:dyDescent="0.3">
      <c r="C51">
        <v>8</v>
      </c>
      <c r="E51" s="30">
        <v>45331</v>
      </c>
    </row>
    <row r="52" spans="3:8" x14ac:dyDescent="0.3">
      <c r="C52">
        <v>9</v>
      </c>
    </row>
    <row r="53" spans="3:8" x14ac:dyDescent="0.3">
      <c r="C53">
        <v>10</v>
      </c>
    </row>
    <row r="56" spans="3:8" x14ac:dyDescent="0.3">
      <c r="C56">
        <v>1</v>
      </c>
    </row>
    <row r="57" spans="3:8" x14ac:dyDescent="0.3">
      <c r="C57">
        <v>2</v>
      </c>
    </row>
    <row r="58" spans="3:8" x14ac:dyDescent="0.3">
      <c r="C58">
        <v>3</v>
      </c>
      <c r="G58" s="50" t="s">
        <v>41</v>
      </c>
    </row>
    <row r="59" spans="3:8" x14ac:dyDescent="0.3">
      <c r="C59">
        <v>4</v>
      </c>
      <c r="F59" s="50" t="s">
        <v>41</v>
      </c>
      <c r="G59" s="50" t="s">
        <v>41</v>
      </c>
      <c r="H59" s="50" t="s">
        <v>41</v>
      </c>
    </row>
    <row r="60" spans="3:8" x14ac:dyDescent="0.3">
      <c r="C60">
        <v>5</v>
      </c>
      <c r="G60" s="50" t="s">
        <v>41</v>
      </c>
    </row>
    <row r="61" spans="3:8" x14ac:dyDescent="0.3">
      <c r="C61">
        <v>6</v>
      </c>
    </row>
    <row r="62" spans="3:8" x14ac:dyDescent="0.3">
      <c r="C62">
        <v>7</v>
      </c>
    </row>
    <row r="63" spans="3:8" x14ac:dyDescent="0.3">
      <c r="C63">
        <v>8</v>
      </c>
    </row>
    <row r="64" spans="3:8" x14ac:dyDescent="0.3">
      <c r="C64">
        <v>9</v>
      </c>
    </row>
    <row r="67" spans="5:8" x14ac:dyDescent="0.3">
      <c r="H67" s="51">
        <v>45691</v>
      </c>
    </row>
    <row r="68" spans="5:8" x14ac:dyDescent="0.3">
      <c r="H68" s="51">
        <v>45692</v>
      </c>
    </row>
    <row r="69" spans="5:8" x14ac:dyDescent="0.3">
      <c r="H69" s="51">
        <v>45693</v>
      </c>
    </row>
    <row r="70" spans="5:8" x14ac:dyDescent="0.3">
      <c r="H70" s="51">
        <v>45694</v>
      </c>
    </row>
    <row r="71" spans="5:8" x14ac:dyDescent="0.3">
      <c r="H71" s="51">
        <v>45695</v>
      </c>
    </row>
    <row r="72" spans="5:8" x14ac:dyDescent="0.3">
      <c r="H72" s="51">
        <v>45698</v>
      </c>
    </row>
    <row r="77" spans="5:8" x14ac:dyDescent="0.3">
      <c r="E77">
        <v>1</v>
      </c>
    </row>
    <row r="78" spans="5:8" x14ac:dyDescent="0.3">
      <c r="E78">
        <v>2</v>
      </c>
    </row>
    <row r="79" spans="5:8" x14ac:dyDescent="0.3">
      <c r="E79">
        <v>3</v>
      </c>
    </row>
    <row r="80" spans="5:8" x14ac:dyDescent="0.3">
      <c r="E80">
        <v>4</v>
      </c>
    </row>
    <row r="81" spans="2:10" x14ac:dyDescent="0.3">
      <c r="E81">
        <v>5</v>
      </c>
    </row>
    <row r="82" spans="2:10" x14ac:dyDescent="0.3">
      <c r="E82">
        <v>6</v>
      </c>
    </row>
    <row r="83" spans="2:10" x14ac:dyDescent="0.3">
      <c r="E83">
        <v>7</v>
      </c>
    </row>
    <row r="84" spans="2:10" x14ac:dyDescent="0.3">
      <c r="E84">
        <v>8</v>
      </c>
    </row>
    <row r="85" spans="2:10" x14ac:dyDescent="0.3">
      <c r="E85">
        <v>9</v>
      </c>
    </row>
    <row r="91" spans="2:10" x14ac:dyDescent="0.3">
      <c r="B91">
        <v>1</v>
      </c>
      <c r="C91">
        <v>2</v>
      </c>
      <c r="D91">
        <v>3</v>
      </c>
      <c r="E91">
        <v>4</v>
      </c>
      <c r="F91">
        <v>5</v>
      </c>
      <c r="G91">
        <v>6</v>
      </c>
      <c r="H91">
        <v>7</v>
      </c>
      <c r="I91">
        <v>8</v>
      </c>
      <c r="J91">
        <v>9</v>
      </c>
    </row>
    <row r="94" spans="2:10" x14ac:dyDescent="0.3">
      <c r="C94">
        <v>1</v>
      </c>
    </row>
    <row r="95" spans="2:10" x14ac:dyDescent="0.3">
      <c r="C95">
        <v>2</v>
      </c>
    </row>
    <row r="96" spans="2:10" x14ac:dyDescent="0.3">
      <c r="C96">
        <v>3</v>
      </c>
    </row>
    <row r="97" spans="3:3" x14ac:dyDescent="0.3">
      <c r="C97">
        <v>4</v>
      </c>
    </row>
    <row r="98" spans="3:3" x14ac:dyDescent="0.3">
      <c r="C98">
        <v>5</v>
      </c>
    </row>
    <row r="99" spans="3:3" x14ac:dyDescent="0.3">
      <c r="C99">
        <v>6</v>
      </c>
    </row>
    <row r="100" spans="3:3" x14ac:dyDescent="0.3">
      <c r="C100">
        <v>7</v>
      </c>
    </row>
    <row r="101" spans="3:3" x14ac:dyDescent="0.3">
      <c r="C101">
        <v>8</v>
      </c>
    </row>
    <row r="102" spans="3:3" x14ac:dyDescent="0.3">
      <c r="C102">
        <v>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18F79-5DF5-4118-89EE-B40213B2AE64}">
  <dimension ref="A3:O18"/>
  <sheetViews>
    <sheetView workbookViewId="0">
      <selection activeCell="M15" sqref="M15"/>
    </sheetView>
  </sheetViews>
  <sheetFormatPr defaultRowHeight="14.4" x14ac:dyDescent="0.3"/>
  <sheetData>
    <row r="3" spans="1:15" x14ac:dyDescent="0.3">
      <c r="A3" t="s">
        <v>59</v>
      </c>
      <c r="E3" t="s">
        <v>60</v>
      </c>
      <c r="I3" t="s">
        <v>61</v>
      </c>
      <c r="N3" t="s">
        <v>62</v>
      </c>
    </row>
    <row r="4" spans="1:15" x14ac:dyDescent="0.3">
      <c r="A4">
        <v>4</v>
      </c>
      <c r="B4">
        <v>14</v>
      </c>
      <c r="C4">
        <v>18</v>
      </c>
      <c r="E4">
        <v>5</v>
      </c>
      <c r="F4">
        <v>0</v>
      </c>
      <c r="G4">
        <v>-5</v>
      </c>
      <c r="I4">
        <v>2</v>
      </c>
      <c r="J4">
        <v>40</v>
      </c>
      <c r="K4">
        <v>80</v>
      </c>
      <c r="N4">
        <v>2</v>
      </c>
      <c r="O4">
        <v>0.5</v>
      </c>
    </row>
    <row r="5" spans="1:15" x14ac:dyDescent="0.3">
      <c r="B5">
        <v>24</v>
      </c>
      <c r="C5">
        <v>28</v>
      </c>
      <c r="F5">
        <v>10</v>
      </c>
      <c r="G5">
        <v>5</v>
      </c>
      <c r="J5">
        <v>80</v>
      </c>
      <c r="K5">
        <v>160</v>
      </c>
      <c r="O5">
        <v>1</v>
      </c>
    </row>
    <row r="6" spans="1:15" x14ac:dyDescent="0.3">
      <c r="B6">
        <v>34</v>
      </c>
      <c r="C6">
        <v>38</v>
      </c>
      <c r="F6">
        <v>20</v>
      </c>
      <c r="G6">
        <v>15</v>
      </c>
      <c r="J6">
        <v>120</v>
      </c>
      <c r="K6">
        <v>240</v>
      </c>
      <c r="O6">
        <v>1.5</v>
      </c>
    </row>
    <row r="7" spans="1:15" x14ac:dyDescent="0.3">
      <c r="B7">
        <v>44</v>
      </c>
      <c r="C7">
        <v>48</v>
      </c>
      <c r="F7">
        <v>30</v>
      </c>
      <c r="G7">
        <v>25</v>
      </c>
      <c r="J7">
        <v>160</v>
      </c>
      <c r="K7">
        <v>320</v>
      </c>
      <c r="O7">
        <v>2</v>
      </c>
    </row>
    <row r="8" spans="1:15" x14ac:dyDescent="0.3">
      <c r="B8">
        <v>54</v>
      </c>
      <c r="C8">
        <v>58</v>
      </c>
      <c r="F8">
        <v>40</v>
      </c>
      <c r="G8">
        <v>35</v>
      </c>
      <c r="J8">
        <v>200</v>
      </c>
      <c r="K8">
        <v>400</v>
      </c>
      <c r="O8">
        <v>2.5</v>
      </c>
    </row>
    <row r="9" spans="1:15" x14ac:dyDescent="0.3">
      <c r="B9">
        <v>64</v>
      </c>
      <c r="C9">
        <v>68</v>
      </c>
      <c r="D9" s="43"/>
      <c r="F9">
        <v>50</v>
      </c>
      <c r="G9">
        <v>45</v>
      </c>
      <c r="J9">
        <v>240</v>
      </c>
      <c r="K9">
        <v>480</v>
      </c>
      <c r="O9">
        <v>3</v>
      </c>
    </row>
    <row r="10" spans="1:15" x14ac:dyDescent="0.3">
      <c r="B10">
        <v>74</v>
      </c>
      <c r="C10">
        <v>78</v>
      </c>
      <c r="F10">
        <v>60</v>
      </c>
      <c r="G10">
        <v>55</v>
      </c>
      <c r="J10">
        <v>280</v>
      </c>
      <c r="K10">
        <v>560</v>
      </c>
      <c r="O10">
        <v>3.5</v>
      </c>
    </row>
    <row r="11" spans="1:15" x14ac:dyDescent="0.3">
      <c r="B11">
        <v>84</v>
      </c>
      <c r="C11">
        <v>88</v>
      </c>
      <c r="F11">
        <v>70</v>
      </c>
      <c r="G11">
        <v>65</v>
      </c>
      <c r="J11">
        <v>320</v>
      </c>
      <c r="K11">
        <v>640</v>
      </c>
      <c r="O11">
        <v>4</v>
      </c>
    </row>
    <row r="12" spans="1:15" x14ac:dyDescent="0.3">
      <c r="B12">
        <v>94</v>
      </c>
      <c r="C12">
        <v>98</v>
      </c>
      <c r="F12">
        <v>80</v>
      </c>
      <c r="G12">
        <v>75</v>
      </c>
      <c r="J12">
        <v>360</v>
      </c>
      <c r="K12">
        <v>720</v>
      </c>
      <c r="O12">
        <v>4.5</v>
      </c>
    </row>
    <row r="13" spans="1:15" x14ac:dyDescent="0.3">
      <c r="B13">
        <v>104</v>
      </c>
      <c r="C13">
        <v>108</v>
      </c>
      <c r="F13">
        <v>90</v>
      </c>
      <c r="G13">
        <v>85</v>
      </c>
      <c r="J13">
        <v>400</v>
      </c>
      <c r="K13">
        <v>800</v>
      </c>
      <c r="O13">
        <v>5</v>
      </c>
    </row>
    <row r="18" spans="2:2" x14ac:dyDescent="0.3">
      <c r="B18"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10C20-0BD4-44BD-B47F-07EEC6DAC177}">
  <dimension ref="A1:Q28"/>
  <sheetViews>
    <sheetView workbookViewId="0">
      <selection activeCell="O6" sqref="O6"/>
    </sheetView>
  </sheetViews>
  <sheetFormatPr defaultRowHeight="14.4" x14ac:dyDescent="0.3"/>
  <cols>
    <col min="1" max="1" width="11.21875" bestFit="1" customWidth="1"/>
    <col min="2" max="2" width="6.77734375" bestFit="1" customWidth="1"/>
    <col min="3" max="3" width="6.44140625" customWidth="1"/>
    <col min="4" max="4" width="6.88671875" customWidth="1"/>
    <col min="5" max="5" width="8.21875" customWidth="1"/>
    <col min="6" max="6" width="10.33203125" customWidth="1"/>
    <col min="7" max="7" width="15.33203125" customWidth="1"/>
    <col min="8" max="8" width="16.77734375" bestFit="1" customWidth="1"/>
    <col min="9" max="9" width="13.21875" bestFit="1" customWidth="1"/>
    <col min="10" max="10" width="14.77734375" bestFit="1" customWidth="1"/>
    <col min="11" max="11" width="14.88671875" bestFit="1" customWidth="1"/>
    <col min="12" max="12" width="17.109375" customWidth="1"/>
  </cols>
  <sheetData>
    <row r="1" spans="1:17" x14ac:dyDescent="0.3">
      <c r="A1" s="52" t="s">
        <v>46</v>
      </c>
      <c r="B1" s="52" t="s">
        <v>47</v>
      </c>
      <c r="C1" s="52" t="s">
        <v>48</v>
      </c>
      <c r="D1" s="52" t="s">
        <v>49</v>
      </c>
      <c r="E1" s="52" t="s">
        <v>50</v>
      </c>
      <c r="F1" s="52" t="s">
        <v>7</v>
      </c>
      <c r="G1" s="53" t="s">
        <v>172</v>
      </c>
      <c r="H1" s="53" t="s">
        <v>55</v>
      </c>
      <c r="I1" s="53" t="s">
        <v>56</v>
      </c>
      <c r="J1" s="53" t="s">
        <v>57</v>
      </c>
      <c r="K1" s="53" t="s">
        <v>58</v>
      </c>
      <c r="L1" s="53" t="s">
        <v>56</v>
      </c>
      <c r="M1" s="53" t="s">
        <v>50</v>
      </c>
      <c r="N1" s="53" t="s">
        <v>7</v>
      </c>
      <c r="O1" s="53" t="s">
        <v>173</v>
      </c>
      <c r="P1" s="72"/>
      <c r="Q1" s="72"/>
    </row>
    <row r="2" spans="1:17" x14ac:dyDescent="0.3">
      <c r="A2">
        <v>1</v>
      </c>
      <c r="B2">
        <v>98</v>
      </c>
      <c r="C2">
        <v>56</v>
      </c>
      <c r="D2">
        <v>53</v>
      </c>
      <c r="E2">
        <v>68</v>
      </c>
      <c r="F2">
        <v>275</v>
      </c>
      <c r="G2" s="54">
        <f>F2/400</f>
        <v>0.6875</v>
      </c>
      <c r="H2" s="54">
        <f t="shared" ref="H2:H21" si="0">B2/400</f>
        <v>0.245</v>
      </c>
      <c r="I2" s="54">
        <f t="shared" ref="I2:K17" si="1">C2/400</f>
        <v>0.14000000000000001</v>
      </c>
      <c r="J2" s="54">
        <f t="shared" si="1"/>
        <v>0.13250000000000001</v>
      </c>
      <c r="K2" s="54">
        <f t="shared" si="1"/>
        <v>0.17</v>
      </c>
      <c r="L2" s="54">
        <f>C2/$H$24</f>
        <v>0.14000000000000001</v>
      </c>
      <c r="M2" s="54">
        <f>E2/$H$24</f>
        <v>0.17</v>
      </c>
      <c r="N2" s="54">
        <f>F2/$H$24</f>
        <v>0.6875</v>
      </c>
      <c r="O2" s="54">
        <f>C2/H24</f>
        <v>0.14000000000000001</v>
      </c>
      <c r="P2" s="54"/>
      <c r="Q2" s="54"/>
    </row>
    <row r="3" spans="1:17" x14ac:dyDescent="0.3">
      <c r="A3">
        <v>2</v>
      </c>
      <c r="B3">
        <v>88</v>
      </c>
      <c r="C3">
        <v>75</v>
      </c>
      <c r="D3">
        <v>74</v>
      </c>
      <c r="E3">
        <v>66</v>
      </c>
      <c r="F3">
        <v>303</v>
      </c>
      <c r="G3" s="54">
        <f t="shared" ref="G3:G21" si="2">F3/400</f>
        <v>0.75749999999999995</v>
      </c>
      <c r="H3" s="54">
        <f t="shared" si="0"/>
        <v>0.22</v>
      </c>
      <c r="I3" s="54">
        <f t="shared" si="1"/>
        <v>0.1875</v>
      </c>
      <c r="J3" s="54">
        <f t="shared" si="1"/>
        <v>0.185</v>
      </c>
      <c r="K3" s="54">
        <f t="shared" si="1"/>
        <v>0.16500000000000001</v>
      </c>
      <c r="L3" s="54">
        <f t="shared" ref="L3:L21" si="3">C3/$H$24</f>
        <v>0.1875</v>
      </c>
      <c r="M3" s="54">
        <f t="shared" ref="M3:M21" si="4">E3/$H$24</f>
        <v>0.16500000000000001</v>
      </c>
      <c r="N3" s="54">
        <f t="shared" ref="N3:N21" si="5">F3/$H$24</f>
        <v>0.75749999999999995</v>
      </c>
      <c r="O3" s="54" t="e">
        <f t="shared" ref="O3:O21" si="6">C3/H25</f>
        <v>#DIV/0!</v>
      </c>
      <c r="P3" s="54"/>
    </row>
    <row r="4" spans="1:17" x14ac:dyDescent="0.3">
      <c r="A4">
        <v>3</v>
      </c>
      <c r="B4">
        <v>74</v>
      </c>
      <c r="C4">
        <v>87</v>
      </c>
      <c r="D4">
        <v>63</v>
      </c>
      <c r="E4">
        <v>70</v>
      </c>
      <c r="F4">
        <v>294</v>
      </c>
      <c r="G4" s="54">
        <f t="shared" si="2"/>
        <v>0.73499999999999999</v>
      </c>
      <c r="H4" s="54">
        <f t="shared" si="0"/>
        <v>0.185</v>
      </c>
      <c r="I4" s="54">
        <f t="shared" si="1"/>
        <v>0.2175</v>
      </c>
      <c r="J4" s="54">
        <f t="shared" si="1"/>
        <v>0.1575</v>
      </c>
      <c r="K4" s="54">
        <f t="shared" si="1"/>
        <v>0.17499999999999999</v>
      </c>
      <c r="L4" s="54">
        <f t="shared" si="3"/>
        <v>0.2175</v>
      </c>
      <c r="M4" s="54">
        <f t="shared" si="4"/>
        <v>0.17499999999999999</v>
      </c>
      <c r="N4" s="54">
        <f t="shared" si="5"/>
        <v>0.73499999999999999</v>
      </c>
      <c r="O4" s="54" t="e">
        <f t="shared" si="6"/>
        <v>#DIV/0!</v>
      </c>
      <c r="P4" s="54"/>
    </row>
    <row r="5" spans="1:17" x14ac:dyDescent="0.3">
      <c r="A5">
        <v>4</v>
      </c>
      <c r="B5">
        <v>67</v>
      </c>
      <c r="C5">
        <v>66</v>
      </c>
      <c r="D5">
        <v>99</v>
      </c>
      <c r="E5">
        <v>68</v>
      </c>
      <c r="F5">
        <v>300</v>
      </c>
      <c r="G5" s="54">
        <f t="shared" si="2"/>
        <v>0.75</v>
      </c>
      <c r="H5" s="54">
        <f t="shared" si="0"/>
        <v>0.16750000000000001</v>
      </c>
      <c r="I5" s="54">
        <f t="shared" si="1"/>
        <v>0.16500000000000001</v>
      </c>
      <c r="J5" s="54">
        <f t="shared" si="1"/>
        <v>0.2475</v>
      </c>
      <c r="K5" s="54">
        <f t="shared" si="1"/>
        <v>0.17</v>
      </c>
      <c r="L5" s="54">
        <f t="shared" si="3"/>
        <v>0.16500000000000001</v>
      </c>
      <c r="M5" s="54">
        <f t="shared" si="4"/>
        <v>0.17</v>
      </c>
      <c r="N5" s="54">
        <f t="shared" si="5"/>
        <v>0.75</v>
      </c>
      <c r="O5" s="54" t="e">
        <f t="shared" si="6"/>
        <v>#DIV/0!</v>
      </c>
      <c r="P5" s="54"/>
    </row>
    <row r="6" spans="1:17" x14ac:dyDescent="0.3">
      <c r="A6">
        <v>5</v>
      </c>
      <c r="B6">
        <v>80</v>
      </c>
      <c r="C6">
        <v>76</v>
      </c>
      <c r="D6">
        <v>58</v>
      </c>
      <c r="E6">
        <v>93</v>
      </c>
      <c r="F6">
        <v>307</v>
      </c>
      <c r="G6" s="54">
        <f t="shared" si="2"/>
        <v>0.76749999999999996</v>
      </c>
      <c r="H6" s="54">
        <f t="shared" si="0"/>
        <v>0.2</v>
      </c>
      <c r="I6" s="54">
        <f t="shared" si="1"/>
        <v>0.19</v>
      </c>
      <c r="J6" s="54">
        <f t="shared" si="1"/>
        <v>0.14499999999999999</v>
      </c>
      <c r="K6" s="54">
        <f t="shared" si="1"/>
        <v>0.23250000000000001</v>
      </c>
      <c r="L6" s="54">
        <f t="shared" si="3"/>
        <v>0.19</v>
      </c>
      <c r="M6" s="54">
        <f t="shared" si="4"/>
        <v>0.23250000000000001</v>
      </c>
      <c r="N6" s="54">
        <f t="shared" si="5"/>
        <v>0.76749999999999996</v>
      </c>
      <c r="O6" s="54" t="e">
        <f t="shared" si="6"/>
        <v>#DIV/0!</v>
      </c>
      <c r="P6" s="54"/>
    </row>
    <row r="7" spans="1:17" x14ac:dyDescent="0.3">
      <c r="A7">
        <v>6</v>
      </c>
      <c r="B7">
        <v>98</v>
      </c>
      <c r="C7">
        <v>98</v>
      </c>
      <c r="D7">
        <v>75</v>
      </c>
      <c r="E7">
        <v>82</v>
      </c>
      <c r="F7">
        <v>353</v>
      </c>
      <c r="G7" s="54">
        <f t="shared" si="2"/>
        <v>0.88249999999999995</v>
      </c>
      <c r="H7" s="54">
        <f t="shared" si="0"/>
        <v>0.245</v>
      </c>
      <c r="I7" s="54">
        <f t="shared" si="1"/>
        <v>0.245</v>
      </c>
      <c r="J7" s="54">
        <f t="shared" si="1"/>
        <v>0.1875</v>
      </c>
      <c r="K7" s="54">
        <f t="shared" si="1"/>
        <v>0.20499999999999999</v>
      </c>
      <c r="L7" s="54">
        <f t="shared" si="3"/>
        <v>0.245</v>
      </c>
      <c r="M7" s="54">
        <f t="shared" si="4"/>
        <v>0.20499999999999999</v>
      </c>
      <c r="N7" s="54">
        <f t="shared" si="5"/>
        <v>0.88249999999999995</v>
      </c>
      <c r="O7" s="54" t="e">
        <f t="shared" si="6"/>
        <v>#DIV/0!</v>
      </c>
      <c r="P7" s="54"/>
    </row>
    <row r="8" spans="1:17" x14ac:dyDescent="0.3">
      <c r="A8">
        <v>7</v>
      </c>
      <c r="B8">
        <v>78</v>
      </c>
      <c r="C8">
        <v>79</v>
      </c>
      <c r="D8">
        <v>51</v>
      </c>
      <c r="E8">
        <v>90</v>
      </c>
      <c r="F8">
        <v>298</v>
      </c>
      <c r="G8" s="54">
        <f t="shared" si="2"/>
        <v>0.745</v>
      </c>
      <c r="H8" s="54">
        <f t="shared" si="0"/>
        <v>0.19500000000000001</v>
      </c>
      <c r="I8" s="54">
        <f t="shared" si="1"/>
        <v>0.19750000000000001</v>
      </c>
      <c r="J8" s="54">
        <f t="shared" si="1"/>
        <v>0.1275</v>
      </c>
      <c r="K8" s="54">
        <f t="shared" si="1"/>
        <v>0.22500000000000001</v>
      </c>
      <c r="L8" s="54">
        <f t="shared" si="3"/>
        <v>0.19750000000000001</v>
      </c>
      <c r="M8" s="54">
        <f t="shared" si="4"/>
        <v>0.22500000000000001</v>
      </c>
      <c r="N8" s="54">
        <f t="shared" si="5"/>
        <v>0.745</v>
      </c>
      <c r="O8" s="54" t="e">
        <f t="shared" si="6"/>
        <v>#DIV/0!</v>
      </c>
      <c r="P8" s="54"/>
    </row>
    <row r="9" spans="1:17" x14ac:dyDescent="0.3">
      <c r="A9">
        <v>8</v>
      </c>
      <c r="B9">
        <v>82</v>
      </c>
      <c r="C9">
        <v>81</v>
      </c>
      <c r="D9">
        <v>69</v>
      </c>
      <c r="E9">
        <v>98</v>
      </c>
      <c r="F9">
        <v>330</v>
      </c>
      <c r="G9" s="54">
        <f t="shared" si="2"/>
        <v>0.82499999999999996</v>
      </c>
      <c r="H9" s="54">
        <f t="shared" si="0"/>
        <v>0.20499999999999999</v>
      </c>
      <c r="I9" s="54">
        <f t="shared" si="1"/>
        <v>0.20250000000000001</v>
      </c>
      <c r="J9" s="54">
        <f t="shared" si="1"/>
        <v>0.17249999999999999</v>
      </c>
      <c r="K9" s="54">
        <f t="shared" si="1"/>
        <v>0.245</v>
      </c>
      <c r="L9" s="54">
        <f t="shared" si="3"/>
        <v>0.20250000000000001</v>
      </c>
      <c r="M9" s="54">
        <f t="shared" si="4"/>
        <v>0.245</v>
      </c>
      <c r="N9" s="54">
        <f t="shared" si="5"/>
        <v>0.82499999999999996</v>
      </c>
      <c r="O9" s="54" t="e">
        <f t="shared" si="6"/>
        <v>#DIV/0!</v>
      </c>
      <c r="P9" s="54"/>
    </row>
    <row r="10" spans="1:17" x14ac:dyDescent="0.3">
      <c r="A10">
        <v>9</v>
      </c>
      <c r="B10">
        <v>70</v>
      </c>
      <c r="C10">
        <v>96</v>
      </c>
      <c r="D10">
        <v>77</v>
      </c>
      <c r="E10">
        <v>74</v>
      </c>
      <c r="F10">
        <v>317</v>
      </c>
      <c r="G10" s="54">
        <f t="shared" si="2"/>
        <v>0.79249999999999998</v>
      </c>
      <c r="H10" s="54">
        <f t="shared" si="0"/>
        <v>0.17499999999999999</v>
      </c>
      <c r="I10" s="54">
        <f t="shared" si="1"/>
        <v>0.24</v>
      </c>
      <c r="J10" s="54">
        <f t="shared" si="1"/>
        <v>0.1925</v>
      </c>
      <c r="K10" s="54">
        <f t="shared" si="1"/>
        <v>0.185</v>
      </c>
      <c r="L10" s="54">
        <f t="shared" si="3"/>
        <v>0.24</v>
      </c>
      <c r="M10" s="54">
        <f t="shared" si="4"/>
        <v>0.185</v>
      </c>
      <c r="N10" s="54">
        <f t="shared" si="5"/>
        <v>0.79249999999999998</v>
      </c>
      <c r="O10" s="54" t="e">
        <f t="shared" si="6"/>
        <v>#DIV/0!</v>
      </c>
      <c r="P10" s="54"/>
    </row>
    <row r="11" spans="1:17" x14ac:dyDescent="0.3">
      <c r="A11">
        <v>10</v>
      </c>
      <c r="B11">
        <v>70</v>
      </c>
      <c r="C11">
        <v>82</v>
      </c>
      <c r="D11">
        <v>96</v>
      </c>
      <c r="E11">
        <v>78</v>
      </c>
      <c r="F11">
        <v>326</v>
      </c>
      <c r="G11" s="54">
        <f t="shared" si="2"/>
        <v>0.81499999999999995</v>
      </c>
      <c r="H11" s="54">
        <f t="shared" si="0"/>
        <v>0.17499999999999999</v>
      </c>
      <c r="I11" s="54">
        <f t="shared" si="1"/>
        <v>0.20499999999999999</v>
      </c>
      <c r="J11" s="54">
        <f t="shared" si="1"/>
        <v>0.24</v>
      </c>
      <c r="K11" s="54">
        <f t="shared" si="1"/>
        <v>0.19500000000000001</v>
      </c>
      <c r="L11" s="54">
        <f t="shared" si="3"/>
        <v>0.20499999999999999</v>
      </c>
      <c r="M11" s="54">
        <f t="shared" si="4"/>
        <v>0.19500000000000001</v>
      </c>
      <c r="N11" s="54">
        <f t="shared" si="5"/>
        <v>0.81499999999999995</v>
      </c>
      <c r="O11" s="54" t="e">
        <f t="shared" si="6"/>
        <v>#DIV/0!</v>
      </c>
      <c r="P11" s="54"/>
    </row>
    <row r="12" spans="1:17" x14ac:dyDescent="0.3">
      <c r="A12">
        <v>11</v>
      </c>
      <c r="B12">
        <v>83</v>
      </c>
      <c r="C12">
        <v>70</v>
      </c>
      <c r="D12">
        <v>56</v>
      </c>
      <c r="E12">
        <v>95</v>
      </c>
      <c r="F12">
        <v>304</v>
      </c>
      <c r="G12" s="54">
        <f t="shared" si="2"/>
        <v>0.76</v>
      </c>
      <c r="H12" s="54">
        <f t="shared" si="0"/>
        <v>0.20749999999999999</v>
      </c>
      <c r="I12" s="54">
        <f t="shared" si="1"/>
        <v>0.17499999999999999</v>
      </c>
      <c r="J12" s="54">
        <f t="shared" si="1"/>
        <v>0.14000000000000001</v>
      </c>
      <c r="K12" s="54">
        <f t="shared" si="1"/>
        <v>0.23749999999999999</v>
      </c>
      <c r="L12" s="54">
        <f t="shared" si="3"/>
        <v>0.17499999999999999</v>
      </c>
      <c r="M12" s="54">
        <f t="shared" si="4"/>
        <v>0.23749999999999999</v>
      </c>
      <c r="N12" s="54">
        <f t="shared" si="5"/>
        <v>0.76</v>
      </c>
      <c r="O12" s="54" t="e">
        <f t="shared" si="6"/>
        <v>#DIV/0!</v>
      </c>
      <c r="P12" s="54"/>
    </row>
    <row r="13" spans="1:17" x14ac:dyDescent="0.3">
      <c r="A13">
        <v>12</v>
      </c>
      <c r="B13">
        <v>95</v>
      </c>
      <c r="C13">
        <v>69</v>
      </c>
      <c r="D13">
        <v>93</v>
      </c>
      <c r="E13">
        <v>79</v>
      </c>
      <c r="F13">
        <v>336</v>
      </c>
      <c r="G13" s="54">
        <f t="shared" si="2"/>
        <v>0.84</v>
      </c>
      <c r="H13" s="54">
        <f t="shared" si="0"/>
        <v>0.23749999999999999</v>
      </c>
      <c r="I13" s="54">
        <f t="shared" si="1"/>
        <v>0.17249999999999999</v>
      </c>
      <c r="J13" s="54">
        <f t="shared" si="1"/>
        <v>0.23250000000000001</v>
      </c>
      <c r="K13" s="54">
        <f t="shared" si="1"/>
        <v>0.19750000000000001</v>
      </c>
      <c r="L13" s="54">
        <f t="shared" si="3"/>
        <v>0.17249999999999999</v>
      </c>
      <c r="M13" s="54">
        <f t="shared" si="4"/>
        <v>0.19750000000000001</v>
      </c>
      <c r="N13" s="54">
        <f t="shared" si="5"/>
        <v>0.84</v>
      </c>
      <c r="O13" s="54" t="e">
        <f t="shared" si="6"/>
        <v>#DIV/0!</v>
      </c>
      <c r="P13" s="54"/>
    </row>
    <row r="14" spans="1:17" x14ac:dyDescent="0.3">
      <c r="A14">
        <v>13</v>
      </c>
      <c r="B14">
        <v>99</v>
      </c>
      <c r="C14">
        <v>98</v>
      </c>
      <c r="D14">
        <v>57</v>
      </c>
      <c r="E14">
        <v>72</v>
      </c>
      <c r="F14">
        <v>326</v>
      </c>
      <c r="G14" s="54">
        <f t="shared" si="2"/>
        <v>0.81499999999999995</v>
      </c>
      <c r="H14" s="54">
        <f t="shared" si="0"/>
        <v>0.2475</v>
      </c>
      <c r="I14" s="54">
        <f t="shared" si="1"/>
        <v>0.245</v>
      </c>
      <c r="J14" s="54">
        <f t="shared" si="1"/>
        <v>0.14249999999999999</v>
      </c>
      <c r="K14" s="54">
        <f t="shared" si="1"/>
        <v>0.18</v>
      </c>
      <c r="L14" s="54">
        <f t="shared" si="3"/>
        <v>0.245</v>
      </c>
      <c r="M14" s="54">
        <f t="shared" si="4"/>
        <v>0.18</v>
      </c>
      <c r="N14" s="54">
        <f t="shared" si="5"/>
        <v>0.81499999999999995</v>
      </c>
      <c r="O14" s="54" t="e">
        <f t="shared" si="6"/>
        <v>#DIV/0!</v>
      </c>
      <c r="P14" s="54"/>
    </row>
    <row r="15" spans="1:17" x14ac:dyDescent="0.3">
      <c r="A15">
        <v>14</v>
      </c>
      <c r="B15">
        <v>83</v>
      </c>
      <c r="C15">
        <v>57</v>
      </c>
      <c r="D15">
        <v>96</v>
      </c>
      <c r="E15">
        <v>78</v>
      </c>
      <c r="F15">
        <v>314</v>
      </c>
      <c r="G15" s="54">
        <f t="shared" si="2"/>
        <v>0.78500000000000003</v>
      </c>
      <c r="H15" s="54">
        <f t="shared" si="0"/>
        <v>0.20749999999999999</v>
      </c>
      <c r="I15" s="54">
        <f t="shared" si="1"/>
        <v>0.14249999999999999</v>
      </c>
      <c r="J15" s="54">
        <f t="shared" si="1"/>
        <v>0.24</v>
      </c>
      <c r="K15" s="54">
        <f t="shared" si="1"/>
        <v>0.19500000000000001</v>
      </c>
      <c r="L15" s="54">
        <f t="shared" si="3"/>
        <v>0.14249999999999999</v>
      </c>
      <c r="M15" s="54">
        <f t="shared" si="4"/>
        <v>0.19500000000000001</v>
      </c>
      <c r="N15" s="54">
        <f t="shared" si="5"/>
        <v>0.78500000000000003</v>
      </c>
      <c r="O15" s="54" t="e">
        <f t="shared" si="6"/>
        <v>#DIV/0!</v>
      </c>
      <c r="P15" s="54"/>
    </row>
    <row r="16" spans="1:17" x14ac:dyDescent="0.3">
      <c r="A16">
        <v>15</v>
      </c>
      <c r="B16">
        <v>62</v>
      </c>
      <c r="C16">
        <v>91</v>
      </c>
      <c r="D16">
        <v>84</v>
      </c>
      <c r="E16">
        <v>87</v>
      </c>
      <c r="F16">
        <v>324</v>
      </c>
      <c r="G16" s="54">
        <f t="shared" si="2"/>
        <v>0.81</v>
      </c>
      <c r="H16" s="54">
        <f t="shared" si="0"/>
        <v>0.155</v>
      </c>
      <c r="I16" s="54">
        <f t="shared" si="1"/>
        <v>0.22750000000000001</v>
      </c>
      <c r="J16" s="54">
        <f t="shared" si="1"/>
        <v>0.21</v>
      </c>
      <c r="K16" s="54">
        <f t="shared" si="1"/>
        <v>0.2175</v>
      </c>
      <c r="L16" s="54">
        <f t="shared" si="3"/>
        <v>0.22750000000000001</v>
      </c>
      <c r="M16" s="54">
        <f t="shared" si="4"/>
        <v>0.2175</v>
      </c>
      <c r="N16" s="54">
        <f t="shared" si="5"/>
        <v>0.81</v>
      </c>
      <c r="O16" s="54" t="e">
        <f t="shared" si="6"/>
        <v>#DIV/0!</v>
      </c>
      <c r="P16" s="54"/>
    </row>
    <row r="17" spans="1:16" x14ac:dyDescent="0.3">
      <c r="A17">
        <v>16</v>
      </c>
      <c r="B17">
        <v>81</v>
      </c>
      <c r="C17">
        <v>61</v>
      </c>
      <c r="D17">
        <v>63</v>
      </c>
      <c r="E17">
        <v>85</v>
      </c>
      <c r="F17">
        <v>290</v>
      </c>
      <c r="G17" s="54">
        <f t="shared" si="2"/>
        <v>0.72499999999999998</v>
      </c>
      <c r="H17" s="54">
        <f t="shared" si="0"/>
        <v>0.20250000000000001</v>
      </c>
      <c r="I17" s="54">
        <f t="shared" si="1"/>
        <v>0.1525</v>
      </c>
      <c r="J17" s="54">
        <f t="shared" si="1"/>
        <v>0.1575</v>
      </c>
      <c r="K17" s="54">
        <f t="shared" si="1"/>
        <v>0.21249999999999999</v>
      </c>
      <c r="L17" s="54">
        <f t="shared" si="3"/>
        <v>0.1525</v>
      </c>
      <c r="M17" s="54">
        <f t="shared" si="4"/>
        <v>0.21249999999999999</v>
      </c>
      <c r="N17" s="54">
        <f t="shared" si="5"/>
        <v>0.72499999999999998</v>
      </c>
      <c r="O17" s="54" t="e">
        <f t="shared" si="6"/>
        <v>#DIV/0!</v>
      </c>
      <c r="P17" s="54"/>
    </row>
    <row r="18" spans="1:16" x14ac:dyDescent="0.3">
      <c r="A18">
        <v>17</v>
      </c>
      <c r="B18">
        <v>61</v>
      </c>
      <c r="C18">
        <v>75</v>
      </c>
      <c r="D18">
        <v>66</v>
      </c>
      <c r="E18">
        <v>80</v>
      </c>
      <c r="F18">
        <v>282</v>
      </c>
      <c r="G18" s="54">
        <f t="shared" si="2"/>
        <v>0.70499999999999996</v>
      </c>
      <c r="H18" s="54">
        <f t="shared" si="0"/>
        <v>0.1525</v>
      </c>
      <c r="I18" s="54">
        <f t="shared" ref="I18:K21" si="7">C18/400</f>
        <v>0.1875</v>
      </c>
      <c r="J18" s="54">
        <f t="shared" si="7"/>
        <v>0.16500000000000001</v>
      </c>
      <c r="K18" s="54">
        <f t="shared" si="7"/>
        <v>0.2</v>
      </c>
      <c r="L18" s="54">
        <f t="shared" si="3"/>
        <v>0.1875</v>
      </c>
      <c r="M18" s="54">
        <f t="shared" si="4"/>
        <v>0.2</v>
      </c>
      <c r="N18" s="54">
        <f t="shared" si="5"/>
        <v>0.70499999999999996</v>
      </c>
      <c r="O18" s="54" t="e">
        <f t="shared" si="6"/>
        <v>#DIV/0!</v>
      </c>
      <c r="P18" s="54"/>
    </row>
    <row r="19" spans="1:16" x14ac:dyDescent="0.3">
      <c r="A19">
        <v>18</v>
      </c>
      <c r="B19">
        <v>83</v>
      </c>
      <c r="C19">
        <v>63</v>
      </c>
      <c r="D19">
        <v>85</v>
      </c>
      <c r="E19">
        <v>82</v>
      </c>
      <c r="F19">
        <v>313</v>
      </c>
      <c r="G19" s="54">
        <f t="shared" si="2"/>
        <v>0.78249999999999997</v>
      </c>
      <c r="H19" s="54">
        <f t="shared" si="0"/>
        <v>0.20749999999999999</v>
      </c>
      <c r="I19" s="54">
        <f t="shared" si="7"/>
        <v>0.1575</v>
      </c>
      <c r="J19" s="54">
        <f t="shared" si="7"/>
        <v>0.21249999999999999</v>
      </c>
      <c r="K19" s="54">
        <f t="shared" si="7"/>
        <v>0.20499999999999999</v>
      </c>
      <c r="L19" s="54">
        <f t="shared" si="3"/>
        <v>0.1575</v>
      </c>
      <c r="M19" s="54">
        <f t="shared" si="4"/>
        <v>0.20499999999999999</v>
      </c>
      <c r="N19" s="54">
        <f t="shared" si="5"/>
        <v>0.78249999999999997</v>
      </c>
      <c r="O19" s="54" t="e">
        <f t="shared" si="6"/>
        <v>#DIV/0!</v>
      </c>
      <c r="P19" s="54"/>
    </row>
    <row r="20" spans="1:16" x14ac:dyDescent="0.3">
      <c r="A20">
        <v>19</v>
      </c>
      <c r="B20">
        <v>89</v>
      </c>
      <c r="C20">
        <v>93</v>
      </c>
      <c r="D20">
        <v>99</v>
      </c>
      <c r="E20">
        <v>88</v>
      </c>
      <c r="F20">
        <v>369</v>
      </c>
      <c r="G20" s="54">
        <f t="shared" si="2"/>
        <v>0.92249999999999999</v>
      </c>
      <c r="H20" s="54">
        <f t="shared" si="0"/>
        <v>0.2225</v>
      </c>
      <c r="I20" s="54">
        <f t="shared" si="7"/>
        <v>0.23250000000000001</v>
      </c>
      <c r="J20" s="54">
        <f t="shared" si="7"/>
        <v>0.2475</v>
      </c>
      <c r="K20" s="54">
        <f t="shared" si="7"/>
        <v>0.22</v>
      </c>
      <c r="L20" s="54">
        <f t="shared" si="3"/>
        <v>0.23250000000000001</v>
      </c>
      <c r="M20" s="54">
        <f t="shared" si="4"/>
        <v>0.22</v>
      </c>
      <c r="N20" s="54">
        <f t="shared" si="5"/>
        <v>0.92249999999999999</v>
      </c>
      <c r="O20" s="54" t="e">
        <f t="shared" si="6"/>
        <v>#DIV/0!</v>
      </c>
      <c r="P20" s="54"/>
    </row>
    <row r="21" spans="1:16" x14ac:dyDescent="0.3">
      <c r="A21">
        <v>20</v>
      </c>
      <c r="B21">
        <v>97</v>
      </c>
      <c r="C21">
        <v>72</v>
      </c>
      <c r="D21">
        <v>89</v>
      </c>
      <c r="E21">
        <v>90</v>
      </c>
      <c r="F21">
        <v>348</v>
      </c>
      <c r="G21" s="54">
        <f t="shared" si="2"/>
        <v>0.87</v>
      </c>
      <c r="H21" s="54">
        <f t="shared" si="0"/>
        <v>0.24249999999999999</v>
      </c>
      <c r="I21" s="54">
        <f t="shared" si="7"/>
        <v>0.18</v>
      </c>
      <c r="J21" s="54">
        <f t="shared" si="7"/>
        <v>0.2225</v>
      </c>
      <c r="K21" s="54">
        <f t="shared" si="7"/>
        <v>0.22500000000000001</v>
      </c>
      <c r="L21" s="54">
        <f t="shared" si="3"/>
        <v>0.18</v>
      </c>
      <c r="M21" s="54">
        <f t="shared" si="4"/>
        <v>0.22500000000000001</v>
      </c>
      <c r="N21" s="54">
        <f t="shared" si="5"/>
        <v>0.87</v>
      </c>
      <c r="O21" s="54" t="e">
        <f t="shared" si="6"/>
        <v>#DIV/0!</v>
      </c>
      <c r="P21" s="54"/>
    </row>
    <row r="24" spans="1:16" x14ac:dyDescent="0.3">
      <c r="H24">
        <v>400</v>
      </c>
    </row>
    <row r="26" spans="1:16" x14ac:dyDescent="0.3">
      <c r="G26" s="54">
        <v>0.69</v>
      </c>
    </row>
    <row r="28" spans="1:16" x14ac:dyDescent="0.3">
      <c r="G28" s="5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CE42-B084-4B0C-BB9A-0079BE86F4FE}">
  <dimension ref="A1:K21"/>
  <sheetViews>
    <sheetView workbookViewId="0">
      <selection activeCell="B21" sqref="B21"/>
    </sheetView>
  </sheetViews>
  <sheetFormatPr defaultRowHeight="14.4" x14ac:dyDescent="0.3"/>
  <cols>
    <col min="1" max="1" width="17.6640625" customWidth="1"/>
    <col min="2" max="2" width="10.88671875" customWidth="1"/>
    <col min="3" max="3" width="10.77734375" customWidth="1"/>
    <col min="4" max="4" width="10.109375" customWidth="1"/>
    <col min="5" max="5" width="10.21875" customWidth="1"/>
    <col min="7" max="7" width="10.109375" customWidth="1"/>
    <col min="8" max="8" width="12.33203125" customWidth="1"/>
    <col min="9" max="9" width="13.44140625" customWidth="1"/>
  </cols>
  <sheetData>
    <row r="1" spans="1:11" x14ac:dyDescent="0.3">
      <c r="A1" s="52" t="s">
        <v>46</v>
      </c>
      <c r="B1" s="52" t="s">
        <v>47</v>
      </c>
      <c r="C1" s="52" t="s">
        <v>48</v>
      </c>
      <c r="D1" s="52" t="s">
        <v>49</v>
      </c>
      <c r="E1" s="52" t="s">
        <v>50</v>
      </c>
      <c r="F1" s="52" t="s">
        <v>7</v>
      </c>
      <c r="G1" s="53" t="s">
        <v>52</v>
      </c>
      <c r="H1" s="53" t="s">
        <v>53</v>
      </c>
      <c r="I1" s="53" t="s">
        <v>54</v>
      </c>
    </row>
    <row r="2" spans="1:11" x14ac:dyDescent="0.3">
      <c r="A2">
        <v>1</v>
      </c>
      <c r="B2" t="s">
        <v>174</v>
      </c>
      <c r="C2" t="s">
        <v>175</v>
      </c>
      <c r="D2" t="s">
        <v>176</v>
      </c>
      <c r="E2" t="s">
        <v>176</v>
      </c>
      <c r="F2">
        <v>275</v>
      </c>
      <c r="G2">
        <f>COUNT(B2:E2)</f>
        <v>0</v>
      </c>
      <c r="H2" s="63">
        <f>COUNTA(B2:E2)</f>
        <v>4</v>
      </c>
      <c r="I2">
        <f>COUNTBLANK(B2:E2)</f>
        <v>0</v>
      </c>
    </row>
    <row r="3" spans="1:11" x14ac:dyDescent="0.3">
      <c r="A3">
        <v>2</v>
      </c>
      <c r="B3">
        <v>88</v>
      </c>
      <c r="C3">
        <v>75</v>
      </c>
      <c r="D3">
        <v>74</v>
      </c>
      <c r="E3">
        <v>66</v>
      </c>
      <c r="F3">
        <v>303</v>
      </c>
      <c r="G3">
        <f t="shared" ref="G3:G21" si="0">COUNT(B3:E3)</f>
        <v>4</v>
      </c>
      <c r="H3" s="63">
        <f t="shared" ref="H3:H21" si="1">COUNTA(B3:E3)</f>
        <v>4</v>
      </c>
      <c r="I3">
        <f t="shared" ref="I3:I21" si="2">COUNTBLANK(B3:E3)</f>
        <v>0</v>
      </c>
    </row>
    <row r="4" spans="1:11" x14ac:dyDescent="0.3">
      <c r="A4">
        <v>3</v>
      </c>
      <c r="B4">
        <v>74</v>
      </c>
      <c r="C4" s="62" t="s">
        <v>51</v>
      </c>
      <c r="D4">
        <v>63</v>
      </c>
      <c r="E4">
        <v>70</v>
      </c>
      <c r="F4">
        <v>294</v>
      </c>
      <c r="G4">
        <f t="shared" si="0"/>
        <v>3</v>
      </c>
      <c r="H4" s="63">
        <f t="shared" si="1"/>
        <v>4</v>
      </c>
      <c r="I4">
        <f t="shared" si="2"/>
        <v>0</v>
      </c>
    </row>
    <row r="5" spans="1:11" x14ac:dyDescent="0.3">
      <c r="A5">
        <v>4</v>
      </c>
      <c r="B5">
        <v>67</v>
      </c>
      <c r="C5">
        <v>66</v>
      </c>
      <c r="D5">
        <v>99</v>
      </c>
      <c r="E5">
        <v>68</v>
      </c>
      <c r="F5">
        <v>300</v>
      </c>
      <c r="G5">
        <f t="shared" si="0"/>
        <v>4</v>
      </c>
      <c r="H5" s="63">
        <f t="shared" si="1"/>
        <v>4</v>
      </c>
      <c r="I5">
        <f t="shared" si="2"/>
        <v>0</v>
      </c>
    </row>
    <row r="6" spans="1:11" x14ac:dyDescent="0.3">
      <c r="A6">
        <v>5</v>
      </c>
      <c r="B6">
        <v>80</v>
      </c>
      <c r="C6">
        <v>76</v>
      </c>
      <c r="D6">
        <v>58</v>
      </c>
      <c r="E6">
        <v>93</v>
      </c>
      <c r="F6">
        <v>307</v>
      </c>
      <c r="G6">
        <f t="shared" si="0"/>
        <v>4</v>
      </c>
      <c r="H6" s="63">
        <f t="shared" si="1"/>
        <v>4</v>
      </c>
      <c r="I6">
        <f t="shared" si="2"/>
        <v>0</v>
      </c>
      <c r="K6" t="s">
        <v>321</v>
      </c>
    </row>
    <row r="7" spans="1:11" x14ac:dyDescent="0.3">
      <c r="A7">
        <v>6</v>
      </c>
      <c r="B7">
        <v>98</v>
      </c>
      <c r="C7">
        <v>98</v>
      </c>
      <c r="D7" s="62" t="s">
        <v>51</v>
      </c>
      <c r="E7">
        <v>82</v>
      </c>
      <c r="F7">
        <v>353</v>
      </c>
      <c r="G7">
        <f t="shared" si="0"/>
        <v>3</v>
      </c>
      <c r="H7" s="63">
        <f t="shared" si="1"/>
        <v>4</v>
      </c>
      <c r="I7">
        <f t="shared" si="2"/>
        <v>0</v>
      </c>
      <c r="K7" t="s">
        <v>323</v>
      </c>
    </row>
    <row r="8" spans="1:11" x14ac:dyDescent="0.3">
      <c r="A8">
        <v>7</v>
      </c>
      <c r="B8">
        <v>78</v>
      </c>
      <c r="C8">
        <v>79</v>
      </c>
      <c r="D8">
        <v>51</v>
      </c>
      <c r="E8">
        <v>90</v>
      </c>
      <c r="F8">
        <v>298</v>
      </c>
      <c r="G8">
        <f t="shared" si="0"/>
        <v>4</v>
      </c>
      <c r="H8" s="63">
        <f t="shared" si="1"/>
        <v>4</v>
      </c>
      <c r="I8">
        <f t="shared" si="2"/>
        <v>0</v>
      </c>
      <c r="K8" t="s">
        <v>322</v>
      </c>
    </row>
    <row r="9" spans="1:11" x14ac:dyDescent="0.3">
      <c r="A9">
        <v>8</v>
      </c>
      <c r="B9">
        <v>82</v>
      </c>
      <c r="C9">
        <v>81</v>
      </c>
      <c r="D9">
        <v>69</v>
      </c>
      <c r="E9">
        <v>98</v>
      </c>
      <c r="F9">
        <v>330</v>
      </c>
      <c r="G9">
        <f t="shared" si="0"/>
        <v>4</v>
      </c>
      <c r="H9" s="63">
        <f t="shared" si="1"/>
        <v>4</v>
      </c>
      <c r="I9">
        <f t="shared" si="2"/>
        <v>0</v>
      </c>
    </row>
    <row r="10" spans="1:11" x14ac:dyDescent="0.3">
      <c r="A10">
        <v>9</v>
      </c>
      <c r="B10">
        <v>70</v>
      </c>
      <c r="C10">
        <v>96</v>
      </c>
      <c r="D10" s="50"/>
      <c r="E10">
        <v>74</v>
      </c>
      <c r="F10">
        <v>317</v>
      </c>
      <c r="G10">
        <f t="shared" si="0"/>
        <v>3</v>
      </c>
      <c r="H10" s="63">
        <f t="shared" si="1"/>
        <v>3</v>
      </c>
      <c r="I10">
        <f t="shared" si="2"/>
        <v>1</v>
      </c>
    </row>
    <row r="11" spans="1:11" x14ac:dyDescent="0.3">
      <c r="A11">
        <v>10</v>
      </c>
      <c r="B11">
        <v>70</v>
      </c>
      <c r="C11">
        <v>82</v>
      </c>
      <c r="D11">
        <v>96</v>
      </c>
      <c r="E11" s="50"/>
      <c r="F11">
        <v>326</v>
      </c>
      <c r="G11">
        <f t="shared" si="0"/>
        <v>3</v>
      </c>
      <c r="H11" s="63">
        <f t="shared" si="1"/>
        <v>3</v>
      </c>
      <c r="I11">
        <f t="shared" si="2"/>
        <v>1</v>
      </c>
    </row>
    <row r="12" spans="1:11" x14ac:dyDescent="0.3">
      <c r="A12">
        <v>11</v>
      </c>
      <c r="B12" s="62" t="s">
        <v>51</v>
      </c>
      <c r="C12" s="50"/>
      <c r="D12">
        <v>56</v>
      </c>
      <c r="E12">
        <v>95</v>
      </c>
      <c r="F12">
        <v>304</v>
      </c>
      <c r="G12">
        <f t="shared" si="0"/>
        <v>2</v>
      </c>
      <c r="H12" s="63">
        <f t="shared" si="1"/>
        <v>3</v>
      </c>
      <c r="I12">
        <f t="shared" si="2"/>
        <v>1</v>
      </c>
    </row>
    <row r="13" spans="1:11" x14ac:dyDescent="0.3">
      <c r="A13">
        <v>12</v>
      </c>
      <c r="B13">
        <v>95</v>
      </c>
      <c r="C13">
        <v>69</v>
      </c>
      <c r="D13">
        <v>93</v>
      </c>
      <c r="E13">
        <v>79</v>
      </c>
      <c r="F13">
        <v>336</v>
      </c>
      <c r="G13">
        <f t="shared" si="0"/>
        <v>4</v>
      </c>
      <c r="H13" s="63">
        <f t="shared" si="1"/>
        <v>4</v>
      </c>
      <c r="I13">
        <f t="shared" si="2"/>
        <v>0</v>
      </c>
    </row>
    <row r="14" spans="1:11" x14ac:dyDescent="0.3">
      <c r="A14">
        <v>13</v>
      </c>
      <c r="B14">
        <v>99</v>
      </c>
      <c r="C14">
        <v>98</v>
      </c>
      <c r="D14">
        <v>57</v>
      </c>
      <c r="E14" s="50"/>
      <c r="F14">
        <v>326</v>
      </c>
      <c r="G14">
        <f t="shared" si="0"/>
        <v>3</v>
      </c>
      <c r="H14" s="63">
        <f t="shared" si="1"/>
        <v>3</v>
      </c>
      <c r="I14">
        <f t="shared" si="2"/>
        <v>1</v>
      </c>
    </row>
    <row r="15" spans="1:11" x14ac:dyDescent="0.3">
      <c r="A15">
        <v>14</v>
      </c>
      <c r="B15">
        <v>83</v>
      </c>
      <c r="C15">
        <v>57</v>
      </c>
      <c r="D15">
        <v>96</v>
      </c>
      <c r="E15">
        <v>78</v>
      </c>
      <c r="F15">
        <v>314</v>
      </c>
      <c r="G15">
        <f t="shared" si="0"/>
        <v>4</v>
      </c>
      <c r="H15" s="63">
        <f t="shared" si="1"/>
        <v>4</v>
      </c>
      <c r="I15">
        <f t="shared" si="2"/>
        <v>0</v>
      </c>
    </row>
    <row r="16" spans="1:11" x14ac:dyDescent="0.3">
      <c r="A16">
        <v>15</v>
      </c>
      <c r="B16">
        <v>62</v>
      </c>
      <c r="C16">
        <v>91</v>
      </c>
      <c r="D16">
        <v>84</v>
      </c>
      <c r="E16">
        <v>87</v>
      </c>
      <c r="F16">
        <v>324</v>
      </c>
      <c r="G16">
        <f t="shared" si="0"/>
        <v>4</v>
      </c>
      <c r="H16" s="63">
        <f t="shared" si="1"/>
        <v>4</v>
      </c>
      <c r="I16">
        <f t="shared" si="2"/>
        <v>0</v>
      </c>
    </row>
    <row r="17" spans="1:9" x14ac:dyDescent="0.3">
      <c r="A17">
        <v>16</v>
      </c>
      <c r="B17">
        <v>81</v>
      </c>
      <c r="C17" s="62" t="s">
        <v>51</v>
      </c>
      <c r="D17">
        <v>63</v>
      </c>
      <c r="E17">
        <v>85</v>
      </c>
      <c r="F17">
        <v>290</v>
      </c>
      <c r="G17">
        <f t="shared" si="0"/>
        <v>3</v>
      </c>
      <c r="H17" s="63">
        <f t="shared" si="1"/>
        <v>4</v>
      </c>
      <c r="I17">
        <f t="shared" si="2"/>
        <v>0</v>
      </c>
    </row>
    <row r="18" spans="1:9" x14ac:dyDescent="0.3">
      <c r="A18">
        <v>17</v>
      </c>
      <c r="B18">
        <v>61</v>
      </c>
      <c r="C18">
        <v>75</v>
      </c>
      <c r="D18">
        <v>66</v>
      </c>
      <c r="E18" s="50"/>
      <c r="F18">
        <v>282</v>
      </c>
      <c r="G18">
        <f t="shared" si="0"/>
        <v>3</v>
      </c>
      <c r="H18" s="63">
        <f t="shared" si="1"/>
        <v>3</v>
      </c>
      <c r="I18">
        <f t="shared" si="2"/>
        <v>1</v>
      </c>
    </row>
    <row r="19" spans="1:9" x14ac:dyDescent="0.3">
      <c r="A19">
        <v>18</v>
      </c>
      <c r="B19">
        <v>83</v>
      </c>
      <c r="C19">
        <v>63</v>
      </c>
      <c r="D19">
        <v>85</v>
      </c>
      <c r="E19">
        <v>82</v>
      </c>
      <c r="F19">
        <v>313</v>
      </c>
      <c r="G19">
        <f t="shared" si="0"/>
        <v>4</v>
      </c>
      <c r="H19" s="63">
        <f t="shared" si="1"/>
        <v>4</v>
      </c>
      <c r="I19">
        <f t="shared" si="2"/>
        <v>0</v>
      </c>
    </row>
    <row r="20" spans="1:9" x14ac:dyDescent="0.3">
      <c r="A20">
        <v>19</v>
      </c>
      <c r="B20">
        <v>89</v>
      </c>
      <c r="C20">
        <v>93</v>
      </c>
      <c r="D20" s="62" t="s">
        <v>51</v>
      </c>
      <c r="E20">
        <v>88</v>
      </c>
      <c r="F20">
        <v>369</v>
      </c>
      <c r="G20">
        <f t="shared" si="0"/>
        <v>3</v>
      </c>
      <c r="H20" s="63">
        <f t="shared" si="1"/>
        <v>4</v>
      </c>
      <c r="I20">
        <f t="shared" si="2"/>
        <v>0</v>
      </c>
    </row>
    <row r="21" spans="1:9" x14ac:dyDescent="0.3">
      <c r="A21">
        <v>20</v>
      </c>
      <c r="B21">
        <v>97</v>
      </c>
      <c r="C21">
        <v>72</v>
      </c>
      <c r="D21">
        <v>89</v>
      </c>
      <c r="E21">
        <v>90</v>
      </c>
      <c r="F21">
        <v>348</v>
      </c>
      <c r="G21">
        <f t="shared" si="0"/>
        <v>4</v>
      </c>
      <c r="H21" s="63">
        <f t="shared" si="1"/>
        <v>4</v>
      </c>
      <c r="I21">
        <f t="shared" si="2"/>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32340-5215-41D6-B0BC-EC3B3800C86C}">
  <dimension ref="A1:T74"/>
  <sheetViews>
    <sheetView topLeftCell="A10" workbookViewId="0">
      <selection activeCell="C48" sqref="C48:C50"/>
    </sheetView>
  </sheetViews>
  <sheetFormatPr defaultRowHeight="14.4" x14ac:dyDescent="0.3"/>
  <cols>
    <col min="1" max="1" width="13.77734375" customWidth="1"/>
    <col min="2" max="2" width="10.109375" customWidth="1"/>
  </cols>
  <sheetData>
    <row r="1" spans="1:5" x14ac:dyDescent="0.3">
      <c r="A1" t="s">
        <v>63</v>
      </c>
    </row>
    <row r="3" spans="1:5" x14ac:dyDescent="0.3">
      <c r="A3">
        <v>20</v>
      </c>
      <c r="D3">
        <v>20</v>
      </c>
    </row>
    <row r="4" spans="1:5" x14ac:dyDescent="0.3">
      <c r="B4">
        <v>40</v>
      </c>
      <c r="D4">
        <v>40</v>
      </c>
      <c r="E4">
        <v>40</v>
      </c>
    </row>
    <row r="5" spans="1:5" x14ac:dyDescent="0.3">
      <c r="A5">
        <v>30</v>
      </c>
      <c r="D5">
        <v>30</v>
      </c>
    </row>
    <row r="6" spans="1:5" x14ac:dyDescent="0.3">
      <c r="B6">
        <v>40</v>
      </c>
      <c r="D6">
        <v>40</v>
      </c>
      <c r="E6">
        <v>40</v>
      </c>
    </row>
    <row r="7" spans="1:5" x14ac:dyDescent="0.3">
      <c r="A7">
        <v>50</v>
      </c>
      <c r="D7">
        <v>50</v>
      </c>
    </row>
    <row r="8" spans="1:5" x14ac:dyDescent="0.3">
      <c r="B8">
        <v>55</v>
      </c>
      <c r="D8">
        <v>55</v>
      </c>
      <c r="E8">
        <v>55</v>
      </c>
    </row>
    <row r="9" spans="1:5" x14ac:dyDescent="0.3">
      <c r="A9">
        <v>69</v>
      </c>
      <c r="D9">
        <v>69</v>
      </c>
    </row>
    <row r="10" spans="1:5" x14ac:dyDescent="0.3">
      <c r="B10">
        <v>77</v>
      </c>
      <c r="D10">
        <v>77</v>
      </c>
      <c r="E10">
        <v>77</v>
      </c>
    </row>
    <row r="15" spans="1:5" x14ac:dyDescent="0.3">
      <c r="A15" t="s">
        <v>64</v>
      </c>
    </row>
    <row r="17" spans="1:14" x14ac:dyDescent="0.3">
      <c r="A17">
        <v>1</v>
      </c>
      <c r="B17">
        <v>98</v>
      </c>
      <c r="C17">
        <v>56</v>
      </c>
      <c r="D17">
        <v>40</v>
      </c>
      <c r="E17">
        <v>68</v>
      </c>
      <c r="F17">
        <v>275</v>
      </c>
      <c r="I17">
        <f t="shared" ref="I17:I34" si="0">A17</f>
        <v>1</v>
      </c>
      <c r="J17">
        <f t="shared" ref="J17:J34" si="1">B17</f>
        <v>98</v>
      </c>
      <c r="K17">
        <f t="shared" ref="K17:K34" si="2">C17</f>
        <v>56</v>
      </c>
      <c r="L17">
        <f t="shared" ref="L17:L34" si="3">D17</f>
        <v>40</v>
      </c>
      <c r="M17">
        <f t="shared" ref="M17:M34" si="4">E17</f>
        <v>68</v>
      </c>
      <c r="N17">
        <f t="shared" ref="N17:N34" si="5">F17</f>
        <v>275</v>
      </c>
    </row>
    <row r="18" spans="1:14" x14ac:dyDescent="0.3">
      <c r="A18">
        <v>2</v>
      </c>
      <c r="B18">
        <v>88</v>
      </c>
      <c r="C18">
        <v>75</v>
      </c>
      <c r="D18">
        <v>74</v>
      </c>
      <c r="E18">
        <v>66</v>
      </c>
      <c r="F18">
        <v>303</v>
      </c>
      <c r="I18">
        <f t="shared" si="0"/>
        <v>2</v>
      </c>
      <c r="J18">
        <f t="shared" si="1"/>
        <v>88</v>
      </c>
      <c r="K18">
        <f t="shared" si="2"/>
        <v>75</v>
      </c>
      <c r="L18">
        <f t="shared" si="3"/>
        <v>74</v>
      </c>
      <c r="M18">
        <f t="shared" si="4"/>
        <v>66</v>
      </c>
      <c r="N18">
        <f t="shared" si="5"/>
        <v>303</v>
      </c>
    </row>
    <row r="19" spans="1:14" x14ac:dyDescent="0.3">
      <c r="A19">
        <v>3</v>
      </c>
      <c r="B19">
        <v>74</v>
      </c>
      <c r="C19">
        <v>87</v>
      </c>
      <c r="D19">
        <v>63</v>
      </c>
      <c r="E19">
        <v>70</v>
      </c>
      <c r="F19">
        <v>294</v>
      </c>
      <c r="I19">
        <f t="shared" si="0"/>
        <v>3</v>
      </c>
      <c r="J19">
        <f t="shared" si="1"/>
        <v>74</v>
      </c>
      <c r="K19">
        <f t="shared" si="2"/>
        <v>87</v>
      </c>
      <c r="L19">
        <f t="shared" si="3"/>
        <v>63</v>
      </c>
      <c r="M19">
        <f t="shared" si="4"/>
        <v>70</v>
      </c>
      <c r="N19">
        <f t="shared" si="5"/>
        <v>294</v>
      </c>
    </row>
    <row r="20" spans="1:14" x14ac:dyDescent="0.3">
      <c r="A20">
        <v>4</v>
      </c>
      <c r="B20">
        <v>67</v>
      </c>
      <c r="C20">
        <v>66</v>
      </c>
      <c r="D20">
        <v>99</v>
      </c>
      <c r="E20">
        <v>68</v>
      </c>
      <c r="F20">
        <v>300</v>
      </c>
      <c r="I20">
        <f t="shared" si="0"/>
        <v>4</v>
      </c>
      <c r="J20">
        <f t="shared" si="1"/>
        <v>67</v>
      </c>
      <c r="K20">
        <f t="shared" si="2"/>
        <v>66</v>
      </c>
      <c r="L20">
        <f t="shared" si="3"/>
        <v>99</v>
      </c>
      <c r="M20">
        <f t="shared" si="4"/>
        <v>68</v>
      </c>
      <c r="N20">
        <f t="shared" si="5"/>
        <v>300</v>
      </c>
    </row>
    <row r="21" spans="1:14" x14ac:dyDescent="0.3">
      <c r="A21">
        <v>5</v>
      </c>
      <c r="B21">
        <v>80</v>
      </c>
      <c r="C21">
        <v>76</v>
      </c>
      <c r="D21">
        <v>58</v>
      </c>
      <c r="E21">
        <v>93</v>
      </c>
      <c r="F21">
        <v>307</v>
      </c>
      <c r="I21">
        <f t="shared" si="0"/>
        <v>5</v>
      </c>
      <c r="J21">
        <f t="shared" si="1"/>
        <v>80</v>
      </c>
      <c r="K21">
        <f t="shared" si="2"/>
        <v>76</v>
      </c>
      <c r="L21">
        <f t="shared" si="3"/>
        <v>58</v>
      </c>
      <c r="M21">
        <f t="shared" si="4"/>
        <v>93</v>
      </c>
      <c r="N21">
        <f t="shared" si="5"/>
        <v>307</v>
      </c>
    </row>
    <row r="22" spans="1:14" x14ac:dyDescent="0.3">
      <c r="A22">
        <v>6</v>
      </c>
      <c r="B22">
        <v>98</v>
      </c>
      <c r="C22">
        <v>98</v>
      </c>
      <c r="D22">
        <v>75</v>
      </c>
      <c r="E22">
        <v>82</v>
      </c>
      <c r="F22">
        <v>353</v>
      </c>
      <c r="I22">
        <f t="shared" si="0"/>
        <v>6</v>
      </c>
      <c r="J22">
        <f t="shared" si="1"/>
        <v>98</v>
      </c>
      <c r="K22">
        <f t="shared" si="2"/>
        <v>98</v>
      </c>
      <c r="L22">
        <f t="shared" si="3"/>
        <v>75</v>
      </c>
      <c r="M22">
        <f t="shared" si="4"/>
        <v>82</v>
      </c>
      <c r="N22">
        <f t="shared" si="5"/>
        <v>353</v>
      </c>
    </row>
    <row r="23" spans="1:14" x14ac:dyDescent="0.3">
      <c r="A23">
        <v>7</v>
      </c>
      <c r="B23">
        <v>78</v>
      </c>
      <c r="C23">
        <v>79</v>
      </c>
      <c r="D23">
        <v>51</v>
      </c>
      <c r="E23">
        <v>90</v>
      </c>
      <c r="F23">
        <v>298</v>
      </c>
      <c r="I23">
        <f t="shared" si="0"/>
        <v>7</v>
      </c>
      <c r="J23">
        <f t="shared" si="1"/>
        <v>78</v>
      </c>
      <c r="K23">
        <f t="shared" si="2"/>
        <v>79</v>
      </c>
      <c r="L23">
        <f t="shared" si="3"/>
        <v>51</v>
      </c>
      <c r="M23">
        <f t="shared" si="4"/>
        <v>90</v>
      </c>
      <c r="N23">
        <f t="shared" si="5"/>
        <v>298</v>
      </c>
    </row>
    <row r="24" spans="1:14" x14ac:dyDescent="0.3">
      <c r="A24">
        <v>8</v>
      </c>
      <c r="B24">
        <v>82</v>
      </c>
      <c r="C24">
        <v>81</v>
      </c>
      <c r="D24">
        <v>69</v>
      </c>
      <c r="E24">
        <v>98</v>
      </c>
      <c r="F24">
        <v>330</v>
      </c>
      <c r="I24">
        <f t="shared" si="0"/>
        <v>8</v>
      </c>
      <c r="J24">
        <f t="shared" si="1"/>
        <v>82</v>
      </c>
      <c r="K24">
        <f t="shared" si="2"/>
        <v>81</v>
      </c>
      <c r="L24">
        <f t="shared" si="3"/>
        <v>69</v>
      </c>
      <c r="M24">
        <f t="shared" si="4"/>
        <v>98</v>
      </c>
      <c r="N24">
        <f t="shared" si="5"/>
        <v>330</v>
      </c>
    </row>
    <row r="25" spans="1:14" x14ac:dyDescent="0.3">
      <c r="A25">
        <v>9</v>
      </c>
      <c r="B25">
        <v>70</v>
      </c>
      <c r="C25">
        <v>96</v>
      </c>
      <c r="D25">
        <v>77</v>
      </c>
      <c r="E25">
        <v>74</v>
      </c>
      <c r="F25">
        <v>317</v>
      </c>
      <c r="I25">
        <f t="shared" si="0"/>
        <v>9</v>
      </c>
      <c r="J25">
        <f t="shared" si="1"/>
        <v>70</v>
      </c>
      <c r="K25">
        <f t="shared" si="2"/>
        <v>96</v>
      </c>
      <c r="L25">
        <f t="shared" si="3"/>
        <v>77</v>
      </c>
      <c r="M25">
        <f t="shared" si="4"/>
        <v>74</v>
      </c>
      <c r="N25">
        <f t="shared" si="5"/>
        <v>317</v>
      </c>
    </row>
    <row r="26" spans="1:14" x14ac:dyDescent="0.3">
      <c r="A26">
        <v>10</v>
      </c>
      <c r="B26">
        <v>70</v>
      </c>
      <c r="C26">
        <v>82</v>
      </c>
      <c r="D26">
        <v>96</v>
      </c>
      <c r="E26">
        <v>78</v>
      </c>
      <c r="F26">
        <v>326</v>
      </c>
      <c r="I26">
        <f t="shared" si="0"/>
        <v>10</v>
      </c>
      <c r="J26">
        <f t="shared" si="1"/>
        <v>70</v>
      </c>
      <c r="K26">
        <f t="shared" si="2"/>
        <v>82</v>
      </c>
      <c r="L26">
        <f t="shared" si="3"/>
        <v>96</v>
      </c>
      <c r="M26">
        <f t="shared" si="4"/>
        <v>78</v>
      </c>
      <c r="N26">
        <f t="shared" si="5"/>
        <v>326</v>
      </c>
    </row>
    <row r="27" spans="1:14" x14ac:dyDescent="0.3">
      <c r="A27">
        <v>11</v>
      </c>
      <c r="B27">
        <v>83</v>
      </c>
      <c r="C27">
        <v>70</v>
      </c>
      <c r="D27">
        <v>56</v>
      </c>
      <c r="E27">
        <v>95</v>
      </c>
      <c r="F27">
        <v>304</v>
      </c>
      <c r="I27">
        <f t="shared" si="0"/>
        <v>11</v>
      </c>
      <c r="J27">
        <f t="shared" si="1"/>
        <v>83</v>
      </c>
      <c r="K27">
        <f t="shared" si="2"/>
        <v>70</v>
      </c>
      <c r="L27">
        <f t="shared" si="3"/>
        <v>56</v>
      </c>
      <c r="M27">
        <f t="shared" si="4"/>
        <v>95</v>
      </c>
      <c r="N27">
        <f t="shared" si="5"/>
        <v>304</v>
      </c>
    </row>
    <row r="28" spans="1:14" x14ac:dyDescent="0.3">
      <c r="A28">
        <v>12</v>
      </c>
      <c r="B28">
        <v>95</v>
      </c>
      <c r="C28">
        <v>69</v>
      </c>
      <c r="D28">
        <v>93</v>
      </c>
      <c r="E28">
        <v>79</v>
      </c>
      <c r="F28">
        <v>336</v>
      </c>
      <c r="I28">
        <f t="shared" si="0"/>
        <v>12</v>
      </c>
      <c r="J28">
        <f t="shared" si="1"/>
        <v>95</v>
      </c>
      <c r="K28">
        <f t="shared" si="2"/>
        <v>69</v>
      </c>
      <c r="L28">
        <f t="shared" si="3"/>
        <v>93</v>
      </c>
      <c r="M28">
        <f t="shared" si="4"/>
        <v>79</v>
      </c>
      <c r="N28">
        <f t="shared" si="5"/>
        <v>336</v>
      </c>
    </row>
    <row r="29" spans="1:14" x14ac:dyDescent="0.3">
      <c r="A29">
        <v>13</v>
      </c>
      <c r="B29">
        <v>99</v>
      </c>
      <c r="C29">
        <v>98</v>
      </c>
      <c r="D29">
        <v>57</v>
      </c>
      <c r="E29">
        <v>72</v>
      </c>
      <c r="F29">
        <v>326</v>
      </c>
      <c r="I29">
        <f t="shared" si="0"/>
        <v>13</v>
      </c>
      <c r="J29">
        <f t="shared" si="1"/>
        <v>99</v>
      </c>
      <c r="K29">
        <f t="shared" si="2"/>
        <v>98</v>
      </c>
      <c r="L29">
        <f t="shared" si="3"/>
        <v>57</v>
      </c>
      <c r="M29">
        <f t="shared" si="4"/>
        <v>72</v>
      </c>
      <c r="N29">
        <f t="shared" si="5"/>
        <v>326</v>
      </c>
    </row>
    <row r="30" spans="1:14" x14ac:dyDescent="0.3">
      <c r="A30">
        <v>14</v>
      </c>
      <c r="B30">
        <v>83</v>
      </c>
      <c r="C30">
        <v>57</v>
      </c>
      <c r="D30">
        <v>96</v>
      </c>
      <c r="E30">
        <v>78</v>
      </c>
      <c r="F30">
        <v>314</v>
      </c>
      <c r="I30">
        <f t="shared" si="0"/>
        <v>14</v>
      </c>
      <c r="J30">
        <f t="shared" si="1"/>
        <v>83</v>
      </c>
      <c r="K30">
        <f t="shared" si="2"/>
        <v>57</v>
      </c>
      <c r="L30">
        <f t="shared" si="3"/>
        <v>96</v>
      </c>
      <c r="M30">
        <f t="shared" si="4"/>
        <v>78</v>
      </c>
      <c r="N30">
        <f t="shared" si="5"/>
        <v>314</v>
      </c>
    </row>
    <row r="31" spans="1:14" x14ac:dyDescent="0.3">
      <c r="A31">
        <v>15</v>
      </c>
      <c r="B31">
        <v>62</v>
      </c>
      <c r="C31">
        <v>91</v>
      </c>
      <c r="D31">
        <v>84</v>
      </c>
      <c r="E31">
        <v>87</v>
      </c>
      <c r="F31">
        <v>324</v>
      </c>
      <c r="I31">
        <f t="shared" si="0"/>
        <v>15</v>
      </c>
      <c r="J31">
        <f t="shared" si="1"/>
        <v>62</v>
      </c>
      <c r="K31">
        <f t="shared" si="2"/>
        <v>91</v>
      </c>
      <c r="L31">
        <f t="shared" si="3"/>
        <v>84</v>
      </c>
      <c r="M31">
        <f t="shared" si="4"/>
        <v>87</v>
      </c>
      <c r="N31">
        <f t="shared" si="5"/>
        <v>324</v>
      </c>
    </row>
    <row r="32" spans="1:14" x14ac:dyDescent="0.3">
      <c r="A32">
        <v>16</v>
      </c>
      <c r="B32">
        <v>81</v>
      </c>
      <c r="C32">
        <v>61</v>
      </c>
      <c r="D32">
        <v>63</v>
      </c>
      <c r="E32">
        <v>85</v>
      </c>
      <c r="F32">
        <v>290</v>
      </c>
      <c r="I32">
        <f t="shared" si="0"/>
        <v>16</v>
      </c>
      <c r="J32">
        <f t="shared" si="1"/>
        <v>81</v>
      </c>
      <c r="K32">
        <f t="shared" si="2"/>
        <v>61</v>
      </c>
      <c r="L32">
        <f t="shared" si="3"/>
        <v>63</v>
      </c>
      <c r="M32">
        <f t="shared" si="4"/>
        <v>85</v>
      </c>
      <c r="N32">
        <f t="shared" si="5"/>
        <v>290</v>
      </c>
    </row>
    <row r="33" spans="1:14" x14ac:dyDescent="0.3">
      <c r="A33">
        <v>17</v>
      </c>
      <c r="B33">
        <v>61</v>
      </c>
      <c r="C33">
        <v>75</v>
      </c>
      <c r="D33">
        <v>66</v>
      </c>
      <c r="E33">
        <v>80</v>
      </c>
      <c r="F33">
        <v>282</v>
      </c>
      <c r="I33">
        <f t="shared" si="0"/>
        <v>17</v>
      </c>
      <c r="J33">
        <f t="shared" si="1"/>
        <v>61</v>
      </c>
      <c r="K33">
        <f t="shared" si="2"/>
        <v>75</v>
      </c>
      <c r="L33">
        <f t="shared" si="3"/>
        <v>66</v>
      </c>
      <c r="M33">
        <f t="shared" si="4"/>
        <v>80</v>
      </c>
      <c r="N33">
        <f t="shared" si="5"/>
        <v>282</v>
      </c>
    </row>
    <row r="34" spans="1:14" x14ac:dyDescent="0.3">
      <c r="A34">
        <v>18</v>
      </c>
      <c r="B34">
        <v>83</v>
      </c>
      <c r="C34">
        <v>63</v>
      </c>
      <c r="D34">
        <v>85</v>
      </c>
      <c r="E34">
        <v>82</v>
      </c>
      <c r="F34">
        <v>313</v>
      </c>
      <c r="I34">
        <f t="shared" si="0"/>
        <v>18</v>
      </c>
      <c r="J34">
        <f t="shared" si="1"/>
        <v>83</v>
      </c>
      <c r="K34">
        <f t="shared" si="2"/>
        <v>63</v>
      </c>
      <c r="L34">
        <f t="shared" si="3"/>
        <v>85</v>
      </c>
      <c r="M34">
        <f t="shared" si="4"/>
        <v>82</v>
      </c>
      <c r="N34">
        <f t="shared" si="5"/>
        <v>313</v>
      </c>
    </row>
    <row r="39" spans="1:14" x14ac:dyDescent="0.3">
      <c r="A39" t="s">
        <v>65</v>
      </c>
    </row>
    <row r="41" spans="1:14" x14ac:dyDescent="0.3">
      <c r="A41" t="s">
        <v>66</v>
      </c>
      <c r="B41" t="str">
        <f>TRIM(A41)</f>
        <v>abc xyz</v>
      </c>
      <c r="C41" t="str">
        <f>TRIM(A41)</f>
        <v>abc xyz</v>
      </c>
    </row>
    <row r="42" spans="1:14" x14ac:dyDescent="0.3">
      <c r="A42" t="s">
        <v>67</v>
      </c>
      <c r="B42" t="str">
        <f>TRIM(A42)</f>
        <v>xyz zbc</v>
      </c>
      <c r="C42" t="str">
        <f>TRIM(A42)</f>
        <v>xyz zbc</v>
      </c>
    </row>
    <row r="43" spans="1:14" x14ac:dyDescent="0.3">
      <c r="A43" t="s">
        <v>68</v>
      </c>
      <c r="B43" t="str">
        <f>TRIM(A43)</f>
        <v>ab y</v>
      </c>
      <c r="C43" t="str">
        <f>TRIM(A43)</f>
        <v>ab y</v>
      </c>
    </row>
    <row r="44" spans="1:14" x14ac:dyDescent="0.3">
      <c r="A44" t="s">
        <v>69</v>
      </c>
      <c r="B44" t="str">
        <f>TRIM(A44)</f>
        <v>abcz</v>
      </c>
      <c r="C44" t="str">
        <f>TRIM(A44)</f>
        <v>abcz</v>
      </c>
    </row>
    <row r="47" spans="1:14" x14ac:dyDescent="0.3">
      <c r="A47" t="s">
        <v>96</v>
      </c>
    </row>
    <row r="48" spans="1:14" x14ac:dyDescent="0.3">
      <c r="A48" t="s">
        <v>177</v>
      </c>
      <c r="B48" t="str">
        <f>TRIM(A48)</f>
        <v>Raj Kumar</v>
      </c>
    </row>
    <row r="49" spans="1:20" x14ac:dyDescent="0.3">
      <c r="A49" t="s">
        <v>178</v>
      </c>
      <c r="B49" t="str">
        <f>TRIM(A49)</f>
        <v>Dev Joshi</v>
      </c>
    </row>
    <row r="50" spans="1:20" x14ac:dyDescent="0.3">
      <c r="A50" t="s">
        <v>179</v>
      </c>
      <c r="B50" t="str">
        <f>TRIM(A50)</f>
        <v>divya xyz</v>
      </c>
    </row>
    <row r="57" spans="1:20" x14ac:dyDescent="0.3">
      <c r="S57">
        <v>68</v>
      </c>
      <c r="T57">
        <v>275</v>
      </c>
    </row>
    <row r="58" spans="1:20" x14ac:dyDescent="0.3">
      <c r="S58">
        <v>66</v>
      </c>
      <c r="T58">
        <v>303</v>
      </c>
    </row>
    <row r="59" spans="1:20" x14ac:dyDescent="0.3">
      <c r="S59">
        <v>70</v>
      </c>
      <c r="T59">
        <v>294</v>
      </c>
    </row>
    <row r="60" spans="1:20" x14ac:dyDescent="0.3">
      <c r="S60">
        <v>68</v>
      </c>
      <c r="T60">
        <v>300</v>
      </c>
    </row>
    <row r="61" spans="1:20" x14ac:dyDescent="0.3">
      <c r="S61">
        <v>93</v>
      </c>
      <c r="T61">
        <v>307</v>
      </c>
    </row>
    <row r="62" spans="1:20" x14ac:dyDescent="0.3">
      <c r="S62">
        <v>82</v>
      </c>
      <c r="T62">
        <v>353</v>
      </c>
    </row>
    <row r="63" spans="1:20" x14ac:dyDescent="0.3">
      <c r="S63">
        <v>90</v>
      </c>
      <c r="T63">
        <v>298</v>
      </c>
    </row>
    <row r="64" spans="1:20" x14ac:dyDescent="0.3">
      <c r="S64">
        <v>98</v>
      </c>
      <c r="T64">
        <v>330</v>
      </c>
    </row>
    <row r="65" spans="19:20" x14ac:dyDescent="0.3">
      <c r="S65">
        <v>74</v>
      </c>
      <c r="T65">
        <v>317</v>
      </c>
    </row>
    <row r="66" spans="19:20" x14ac:dyDescent="0.3">
      <c r="S66">
        <v>78</v>
      </c>
      <c r="T66">
        <v>326</v>
      </c>
    </row>
    <row r="67" spans="19:20" x14ac:dyDescent="0.3">
      <c r="S67">
        <v>95</v>
      </c>
      <c r="T67">
        <v>304</v>
      </c>
    </row>
    <row r="68" spans="19:20" x14ac:dyDescent="0.3">
      <c r="S68">
        <v>79</v>
      </c>
      <c r="T68">
        <v>336</v>
      </c>
    </row>
    <row r="69" spans="19:20" x14ac:dyDescent="0.3">
      <c r="S69">
        <v>72</v>
      </c>
      <c r="T69">
        <v>326</v>
      </c>
    </row>
    <row r="70" spans="19:20" x14ac:dyDescent="0.3">
      <c r="S70">
        <v>78</v>
      </c>
      <c r="T70">
        <v>314</v>
      </c>
    </row>
    <row r="71" spans="19:20" x14ac:dyDescent="0.3">
      <c r="S71">
        <v>87</v>
      </c>
      <c r="T71">
        <v>324</v>
      </c>
    </row>
    <row r="72" spans="19:20" x14ac:dyDescent="0.3">
      <c r="S72">
        <v>85</v>
      </c>
      <c r="T72">
        <v>290</v>
      </c>
    </row>
    <row r="73" spans="19:20" x14ac:dyDescent="0.3">
      <c r="S73">
        <v>80</v>
      </c>
      <c r="T73">
        <v>282</v>
      </c>
    </row>
    <row r="74" spans="19:20" x14ac:dyDescent="0.3">
      <c r="S74">
        <v>82</v>
      </c>
      <c r="T74">
        <v>313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ABDE-81DD-460F-A2DA-D08793328B51}">
  <dimension ref="A1:I43"/>
  <sheetViews>
    <sheetView workbookViewId="0">
      <selection activeCell="E15" sqref="E15"/>
    </sheetView>
  </sheetViews>
  <sheetFormatPr defaultRowHeight="14.4" x14ac:dyDescent="0.3"/>
  <cols>
    <col min="1" max="1" width="30.109375" customWidth="1"/>
    <col min="2" max="3" width="41.77734375" customWidth="1"/>
    <col min="4" max="4" width="19.33203125" customWidth="1"/>
    <col min="5" max="6" width="20.109375" customWidth="1"/>
    <col min="7" max="7" width="18.88671875" customWidth="1"/>
    <col min="8" max="8" width="22.44140625" customWidth="1"/>
  </cols>
  <sheetData>
    <row r="1" spans="1:9" x14ac:dyDescent="0.3">
      <c r="A1" t="s">
        <v>82</v>
      </c>
    </row>
    <row r="3" spans="1:9" x14ac:dyDescent="0.3">
      <c r="A3" s="55" t="s">
        <v>70</v>
      </c>
      <c r="B3" s="55" t="s">
        <v>71</v>
      </c>
      <c r="C3" s="55" t="s">
        <v>87</v>
      </c>
      <c r="D3" s="57" t="s">
        <v>87</v>
      </c>
      <c r="E3" t="s">
        <v>87</v>
      </c>
      <c r="I3" t="s">
        <v>86</v>
      </c>
    </row>
    <row r="4" spans="1:9" x14ac:dyDescent="0.3">
      <c r="A4" s="56" t="s">
        <v>72</v>
      </c>
      <c r="B4" s="56" t="s">
        <v>73</v>
      </c>
      <c r="C4" s="56" t="str">
        <f>_xlfn.TEXTJOIN(" ",TRUE,A4,B4)</f>
        <v>Emma Johnson</v>
      </c>
      <c r="D4" t="str">
        <f>_xlfn.TEXTJOIN(" ",TRUE,A4,B4)</f>
        <v>Emma Johnson</v>
      </c>
      <c r="E4" t="str">
        <f>_xlfn.CONCAT(A4,B4)</f>
        <v>EmmaJohnson</v>
      </c>
    </row>
    <row r="5" spans="1:9" x14ac:dyDescent="0.3">
      <c r="A5" s="56" t="s">
        <v>74</v>
      </c>
      <c r="B5" s="56" t="s">
        <v>75</v>
      </c>
      <c r="C5" s="56" t="str">
        <f>_xlfn.TEXTJOIN(" ",TRUE,A5,B5)</f>
        <v>Liam Smith</v>
      </c>
      <c r="D5" t="str">
        <f>_xlfn.TEXTJOIN(" ",TRUE,A5,B5)</f>
        <v>Liam Smith</v>
      </c>
      <c r="E5" t="str">
        <f>_xlfn.CONCAT(A5,B5)</f>
        <v>LiamSmith</v>
      </c>
    </row>
    <row r="6" spans="1:9" x14ac:dyDescent="0.3">
      <c r="A6" s="56" t="s">
        <v>76</v>
      </c>
      <c r="B6" s="56" t="s">
        <v>77</v>
      </c>
      <c r="C6" s="56" t="str">
        <f>_xlfn.TEXTJOIN(" ",TRUE,A6,B6)</f>
        <v>Olivia Brown</v>
      </c>
      <c r="D6" t="str">
        <f>_xlfn.TEXTJOIN(" ",TRUE,A6,B6)</f>
        <v>Olivia Brown</v>
      </c>
      <c r="E6" t="str">
        <f>_xlfn.CONCAT(A6,B6)</f>
        <v>OliviaBrown</v>
      </c>
    </row>
    <row r="7" spans="1:9" x14ac:dyDescent="0.3">
      <c r="A7" s="56" t="s">
        <v>78</v>
      </c>
      <c r="B7" s="56" t="s">
        <v>79</v>
      </c>
      <c r="C7" s="56" t="str">
        <f>_xlfn.TEXTJOIN(" ",TRUE,A7,B7)</f>
        <v>Noah Davis</v>
      </c>
      <c r="D7" t="str">
        <f>_xlfn.TEXTJOIN(" ",TRUE,A7,B7)</f>
        <v>Noah Davis</v>
      </c>
      <c r="E7" t="str">
        <f>_xlfn.CONCAT(A7,B7)</f>
        <v>NoahDavis</v>
      </c>
    </row>
    <row r="8" spans="1:9" x14ac:dyDescent="0.3">
      <c r="A8" s="56" t="s">
        <v>80</v>
      </c>
      <c r="B8" s="56" t="s">
        <v>81</v>
      </c>
      <c r="C8" s="56" t="str">
        <f>_xlfn.TEXTJOIN(" ",TRUE,A8,B8)</f>
        <v>Ava Wilson</v>
      </c>
      <c r="D8" t="str">
        <f>_xlfn.TEXTJOIN(" ",TRUE,A8,B8)</f>
        <v>Ava Wilson</v>
      </c>
      <c r="E8" t="str">
        <f>_xlfn.CONCAT(A8,B8)</f>
        <v>AvaWilson</v>
      </c>
    </row>
    <row r="12" spans="1:9" x14ac:dyDescent="0.3">
      <c r="A12" s="57" t="s">
        <v>83</v>
      </c>
      <c r="B12" s="57" t="s">
        <v>85</v>
      </c>
      <c r="C12" s="56" t="s">
        <v>96</v>
      </c>
      <c r="D12" t="s">
        <v>96</v>
      </c>
    </row>
    <row r="13" spans="1:9" x14ac:dyDescent="0.3">
      <c r="A13" s="56" t="s">
        <v>72</v>
      </c>
      <c r="B13" s="56" t="s">
        <v>73</v>
      </c>
      <c r="C13" s="56" t="s">
        <v>97</v>
      </c>
      <c r="D13" t="s">
        <v>97</v>
      </c>
    </row>
    <row r="14" spans="1:9" x14ac:dyDescent="0.3">
      <c r="A14" s="56" t="s">
        <v>74</v>
      </c>
      <c r="B14" s="56" t="s">
        <v>75</v>
      </c>
      <c r="C14" s="56" t="s">
        <v>98</v>
      </c>
      <c r="D14" t="s">
        <v>98</v>
      </c>
    </row>
    <row r="15" spans="1:9" x14ac:dyDescent="0.3">
      <c r="A15" s="56" t="s">
        <v>76</v>
      </c>
      <c r="B15" s="56" t="s">
        <v>77</v>
      </c>
      <c r="C15" s="56" t="s">
        <v>99</v>
      </c>
      <c r="D15" t="s">
        <v>99</v>
      </c>
    </row>
    <row r="16" spans="1:9" x14ac:dyDescent="0.3">
      <c r="A16" s="56" t="s">
        <v>78</v>
      </c>
      <c r="B16" s="56" t="s">
        <v>79</v>
      </c>
      <c r="C16" s="56" t="s">
        <v>100</v>
      </c>
      <c r="D16" t="s">
        <v>100</v>
      </c>
    </row>
    <row r="17" spans="1:8" x14ac:dyDescent="0.3">
      <c r="A17" s="56" t="s">
        <v>80</v>
      </c>
      <c r="B17" s="56" t="s">
        <v>81</v>
      </c>
      <c r="C17" s="56" t="s">
        <v>101</v>
      </c>
      <c r="D17" t="s">
        <v>101</v>
      </c>
    </row>
    <row r="20" spans="1:8" x14ac:dyDescent="0.3">
      <c r="A20" s="58" t="s">
        <v>91</v>
      </c>
      <c r="B20" s="58" t="s">
        <v>92</v>
      </c>
      <c r="C20" s="57" t="s">
        <v>93</v>
      </c>
      <c r="D20" t="s">
        <v>94</v>
      </c>
      <c r="G20" t="s">
        <v>95</v>
      </c>
    </row>
    <row r="21" spans="1:8" x14ac:dyDescent="0.3">
      <c r="A21" t="s">
        <v>88</v>
      </c>
      <c r="B21" t="s">
        <v>89</v>
      </c>
      <c r="C21" t="s">
        <v>90</v>
      </c>
      <c r="D21" t="str">
        <f>_xlfn.TEXTJOIN(" ",TRUE,A21,B21,C21)</f>
        <v>Ram  kumar sharma</v>
      </c>
      <c r="G21" t="str">
        <f>_xlfn.CONCAT(A21:D21)</f>
        <v>Ram kumarsharmaRam  kumar sharma</v>
      </c>
    </row>
    <row r="24" spans="1:8" x14ac:dyDescent="0.3">
      <c r="A24" s="56" t="s">
        <v>84</v>
      </c>
    </row>
    <row r="25" spans="1:8" x14ac:dyDescent="0.3">
      <c r="A25" t="s">
        <v>102</v>
      </c>
    </row>
    <row r="27" spans="1:8" x14ac:dyDescent="0.3">
      <c r="A27" t="s">
        <v>103</v>
      </c>
      <c r="B27" t="str">
        <f>SUBSTITUTE(A27,"big","bright",1)</f>
        <v xml:space="preserve">data science has bright future big </v>
      </c>
    </row>
    <row r="28" spans="1:8" x14ac:dyDescent="0.3">
      <c r="A28" t="s">
        <v>103</v>
      </c>
      <c r="B28" t="str">
        <f>SUBSTITUTE(A28,"big","bright",2)</f>
        <v xml:space="preserve">data science has big future bright </v>
      </c>
    </row>
    <row r="29" spans="1:8" x14ac:dyDescent="0.3">
      <c r="A29" t="s">
        <v>103</v>
      </c>
      <c r="B29" t="str">
        <f>SUBSTITUTE(A29,"big","bright")</f>
        <v xml:space="preserve">data science has bright future bright </v>
      </c>
    </row>
    <row r="32" spans="1:8" x14ac:dyDescent="0.3">
      <c r="A32" s="55" t="s">
        <v>70</v>
      </c>
      <c r="B32" s="55" t="s">
        <v>180</v>
      </c>
      <c r="D32" s="55" t="s">
        <v>71</v>
      </c>
      <c r="E32" s="57" t="s">
        <v>87</v>
      </c>
      <c r="F32" s="57"/>
      <c r="G32" s="56" t="s">
        <v>194</v>
      </c>
      <c r="H32" s="56" t="s">
        <v>200</v>
      </c>
    </row>
    <row r="33" spans="1:8" x14ac:dyDescent="0.3">
      <c r="A33" s="56" t="s">
        <v>72</v>
      </c>
      <c r="B33" s="56" t="s">
        <v>181</v>
      </c>
      <c r="C33" s="56"/>
      <c r="D33" s="56" t="s">
        <v>73</v>
      </c>
      <c r="E33" s="56" t="s">
        <v>184</v>
      </c>
      <c r="F33" s="56" t="str">
        <f>_xlfn.TEXTJOIN(" ",FALSE,A33,B33,D33)</f>
        <v>Emma xyz Johnson</v>
      </c>
      <c r="G33" s="56" t="s">
        <v>189</v>
      </c>
      <c r="H33" s="56" t="s">
        <v>195</v>
      </c>
    </row>
    <row r="34" spans="1:8" x14ac:dyDescent="0.3">
      <c r="A34" s="56" t="s">
        <v>74</v>
      </c>
      <c r="B34" s="56" t="s">
        <v>182</v>
      </c>
      <c r="C34" s="56"/>
      <c r="D34" s="56" t="s">
        <v>75</v>
      </c>
      <c r="E34" s="56" t="s">
        <v>185</v>
      </c>
      <c r="F34" s="56" t="str">
        <f>_xlfn.TEXTJOIN(" ",FALSE,A34,B34,D34)</f>
        <v>Liam abc Smith</v>
      </c>
      <c r="G34" s="56" t="s">
        <v>190</v>
      </c>
      <c r="H34" s="56" t="s">
        <v>196</v>
      </c>
    </row>
    <row r="35" spans="1:8" x14ac:dyDescent="0.3">
      <c r="A35" s="56" t="s">
        <v>76</v>
      </c>
      <c r="B35" s="56" t="s">
        <v>182</v>
      </c>
      <c r="C35" s="56"/>
      <c r="D35" s="56" t="s">
        <v>77</v>
      </c>
      <c r="E35" s="56" t="s">
        <v>186</v>
      </c>
      <c r="F35" s="56" t="str">
        <f>_xlfn.TEXTJOIN(" ",FALSE,A35,B35,D35)</f>
        <v>Olivia abc Brown</v>
      </c>
      <c r="G35" s="56" t="s">
        <v>191</v>
      </c>
      <c r="H35" s="56" t="s">
        <v>197</v>
      </c>
    </row>
    <row r="36" spans="1:8" x14ac:dyDescent="0.3">
      <c r="A36" s="56" t="s">
        <v>78</v>
      </c>
      <c r="B36" s="56" t="s">
        <v>181</v>
      </c>
      <c r="C36" s="56"/>
      <c r="D36" s="56" t="s">
        <v>79</v>
      </c>
      <c r="E36" s="56" t="s">
        <v>187</v>
      </c>
      <c r="F36" s="56" t="str">
        <f>_xlfn.TEXTJOIN(" ",FALSE,A36,B36,D36)</f>
        <v>Noah xyz Davis</v>
      </c>
      <c r="G36" s="56" t="s">
        <v>192</v>
      </c>
      <c r="H36" s="56" t="s">
        <v>198</v>
      </c>
    </row>
    <row r="37" spans="1:8" x14ac:dyDescent="0.3">
      <c r="A37" s="56" t="s">
        <v>80</v>
      </c>
      <c r="B37" s="56" t="s">
        <v>183</v>
      </c>
      <c r="C37" s="55"/>
      <c r="D37" s="56" t="s">
        <v>81</v>
      </c>
      <c r="E37" s="56" t="s">
        <v>188</v>
      </c>
      <c r="F37" s="56" t="str">
        <f>_xlfn.TEXTJOIN(" ",FALSE,A37,B37,D37)</f>
        <v>Ava sku Wilson</v>
      </c>
      <c r="G37" s="56" t="s">
        <v>193</v>
      </c>
      <c r="H37" s="56" t="s">
        <v>199</v>
      </c>
    </row>
    <row r="41" spans="1:8" x14ac:dyDescent="0.3">
      <c r="A41" t="s">
        <v>103</v>
      </c>
      <c r="B41" t="str">
        <f>SUBSTITUTE(A41,"big","bright",2)</f>
        <v xml:space="preserve">data science has big future bright </v>
      </c>
      <c r="C41" t="str">
        <f>SUBSTITUTE(A41,"big","bright")</f>
        <v xml:space="preserve">data science has bright future bright </v>
      </c>
    </row>
    <row r="42" spans="1:8" x14ac:dyDescent="0.3">
      <c r="A42" t="s">
        <v>103</v>
      </c>
      <c r="B42" t="str">
        <f>SUBSTITUTE(A42,"big","bright")</f>
        <v xml:space="preserve">data science has bright future bright </v>
      </c>
      <c r="C42" t="str">
        <f>SUBSTITUTE(A41,"big","bright",2)</f>
        <v xml:space="preserve">data science has big future bright </v>
      </c>
    </row>
    <row r="43" spans="1:8" x14ac:dyDescent="0.3">
      <c r="A43" t="s">
        <v>103</v>
      </c>
      <c r="B43" t="str">
        <f>SUBSTITUTE(A43,"big","bright",1)</f>
        <v xml:space="preserve">data science has bright future big </v>
      </c>
      <c r="C43" t="str">
        <f>SUBSTITUTE(A42,"big","bright",1)</f>
        <v xml:space="preserve">data science has bright future big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D9133-00AB-4291-9DC9-E93F58719289}">
  <dimension ref="A2:O37"/>
  <sheetViews>
    <sheetView workbookViewId="0">
      <selection activeCell="A4" sqref="A4"/>
    </sheetView>
  </sheetViews>
  <sheetFormatPr defaultRowHeight="14.4" x14ac:dyDescent="0.3"/>
  <cols>
    <col min="1" max="1" width="16.21875" customWidth="1"/>
    <col min="2" max="2" width="12.44140625" customWidth="1"/>
    <col min="4" max="4" width="12.88671875" customWidth="1"/>
    <col min="6" max="6" width="11.21875" customWidth="1"/>
    <col min="7" max="7" width="15.6640625" customWidth="1"/>
    <col min="11" max="11" width="8.77734375" customWidth="1"/>
    <col min="13" max="13" width="13.44140625" customWidth="1"/>
    <col min="14" max="14" width="14.5546875" bestFit="1" customWidth="1"/>
  </cols>
  <sheetData>
    <row r="2" spans="1:15" x14ac:dyDescent="0.3">
      <c r="A2" t="s">
        <v>105</v>
      </c>
      <c r="B2" t="s">
        <v>104</v>
      </c>
      <c r="G2" t="s">
        <v>105</v>
      </c>
      <c r="H2" t="s">
        <v>107</v>
      </c>
      <c r="M2" t="s">
        <v>105</v>
      </c>
      <c r="N2" t="s">
        <v>108</v>
      </c>
    </row>
    <row r="3" spans="1:15" x14ac:dyDescent="0.3">
      <c r="A3" s="59">
        <v>42124</v>
      </c>
      <c r="B3" t="str">
        <f>TEXT(A3,"dddd")</f>
        <v>Thursday</v>
      </c>
      <c r="C3" t="str">
        <f>TEXT(A3,"ddd")</f>
        <v>Thu</v>
      </c>
      <c r="D3" t="str">
        <f>TEXT(A3,"dd")</f>
        <v>30</v>
      </c>
      <c r="G3" s="59">
        <v>42124</v>
      </c>
      <c r="H3" t="str">
        <f>TEXT(G3,"mmmm")</f>
        <v>April</v>
      </c>
      <c r="I3" t="str">
        <f>TEXT(G3,"mmm")</f>
        <v>Apr</v>
      </c>
      <c r="J3" t="str">
        <f>TEXT(G3,"mm")</f>
        <v>04</v>
      </c>
      <c r="M3" s="59">
        <v>42124</v>
      </c>
      <c r="N3" t="str">
        <f>TEXT(M3,"yyyy")</f>
        <v>2015</v>
      </c>
      <c r="O3" t="str">
        <f>TEXT(M3,"yy")</f>
        <v>15</v>
      </c>
    </row>
    <row r="4" spans="1:15" x14ac:dyDescent="0.3">
      <c r="A4" s="60">
        <v>42124</v>
      </c>
      <c r="B4" t="str">
        <f t="shared" ref="B4:B20" si="0">TEXT(A4,"dddd")</f>
        <v>Thursday</v>
      </c>
      <c r="C4" t="str">
        <f t="shared" ref="C4:C20" si="1">TEXT(A4,"ddd")</f>
        <v>Thu</v>
      </c>
      <c r="D4" t="str">
        <f t="shared" ref="D4:D20" si="2">TEXT(A4,"dd")</f>
        <v>30</v>
      </c>
      <c r="G4" s="60">
        <v>42124</v>
      </c>
      <c r="H4" t="str">
        <f t="shared" ref="H4:H20" si="3">TEXT(G4,"mmmm")</f>
        <v>April</v>
      </c>
      <c r="I4" t="str">
        <f t="shared" ref="I4:I20" si="4">TEXT(G4,"mmm")</f>
        <v>Apr</v>
      </c>
      <c r="J4" t="str">
        <f t="shared" ref="J4:J20" si="5">TEXT(G4,"mm")</f>
        <v>04</v>
      </c>
      <c r="M4" s="60">
        <v>42124</v>
      </c>
      <c r="N4" t="str">
        <f t="shared" ref="N4:N20" si="6">TEXT(M4,"yyyy")</f>
        <v>2015</v>
      </c>
      <c r="O4" t="str">
        <f t="shared" ref="O4:O20" si="7">TEXT(M4,"yy")</f>
        <v>15</v>
      </c>
    </row>
    <row r="5" spans="1:15" x14ac:dyDescent="0.3">
      <c r="A5" s="59">
        <v>42124</v>
      </c>
      <c r="B5" t="str">
        <f t="shared" si="0"/>
        <v>Thursday</v>
      </c>
      <c r="C5" t="str">
        <f t="shared" si="1"/>
        <v>Thu</v>
      </c>
      <c r="D5" t="str">
        <f t="shared" si="2"/>
        <v>30</v>
      </c>
      <c r="G5" s="59">
        <v>42124</v>
      </c>
      <c r="H5" t="str">
        <f t="shared" si="3"/>
        <v>April</v>
      </c>
      <c r="I5" t="str">
        <f t="shared" si="4"/>
        <v>Apr</v>
      </c>
      <c r="J5" t="str">
        <f t="shared" si="5"/>
        <v>04</v>
      </c>
      <c r="M5" s="59">
        <v>42124</v>
      </c>
      <c r="N5" t="str">
        <f t="shared" si="6"/>
        <v>2015</v>
      </c>
      <c r="O5" t="str">
        <f t="shared" si="7"/>
        <v>15</v>
      </c>
    </row>
    <row r="6" spans="1:15" x14ac:dyDescent="0.3">
      <c r="A6" s="60">
        <v>42122</v>
      </c>
      <c r="B6" t="str">
        <f t="shared" si="0"/>
        <v>Tuesday</v>
      </c>
      <c r="C6" t="str">
        <f t="shared" si="1"/>
        <v>Tue</v>
      </c>
      <c r="D6" t="str">
        <f t="shared" si="2"/>
        <v>28</v>
      </c>
      <c r="G6" s="60">
        <v>42122</v>
      </c>
      <c r="H6" t="str">
        <f t="shared" si="3"/>
        <v>April</v>
      </c>
      <c r="I6" t="str">
        <f t="shared" si="4"/>
        <v>Apr</v>
      </c>
      <c r="J6" t="str">
        <f t="shared" si="5"/>
        <v>04</v>
      </c>
      <c r="M6" s="60">
        <v>42122</v>
      </c>
      <c r="N6" t="str">
        <f t="shared" si="6"/>
        <v>2015</v>
      </c>
      <c r="O6" t="str">
        <f t="shared" si="7"/>
        <v>15</v>
      </c>
    </row>
    <row r="7" spans="1:15" x14ac:dyDescent="0.3">
      <c r="A7" s="59">
        <v>42122</v>
      </c>
      <c r="B7" t="str">
        <f t="shared" si="0"/>
        <v>Tuesday</v>
      </c>
      <c r="C7" t="str">
        <f t="shared" si="1"/>
        <v>Tue</v>
      </c>
      <c r="D7" t="str">
        <f t="shared" si="2"/>
        <v>28</v>
      </c>
      <c r="G7" s="59">
        <v>42122</v>
      </c>
      <c r="H7" t="str">
        <f t="shared" si="3"/>
        <v>April</v>
      </c>
      <c r="I7" t="str">
        <f t="shared" si="4"/>
        <v>Apr</v>
      </c>
      <c r="J7" t="str">
        <f t="shared" si="5"/>
        <v>04</v>
      </c>
      <c r="M7" s="59">
        <v>42122</v>
      </c>
      <c r="N7" t="str">
        <f t="shared" si="6"/>
        <v>2015</v>
      </c>
      <c r="O7" t="str">
        <f t="shared" si="7"/>
        <v>15</v>
      </c>
    </row>
    <row r="8" spans="1:15" x14ac:dyDescent="0.3">
      <c r="A8" s="60">
        <v>42122</v>
      </c>
      <c r="B8" t="str">
        <f t="shared" si="0"/>
        <v>Tuesday</v>
      </c>
      <c r="C8" t="str">
        <f t="shared" si="1"/>
        <v>Tue</v>
      </c>
      <c r="D8" t="str">
        <f t="shared" si="2"/>
        <v>28</v>
      </c>
      <c r="G8" s="60">
        <v>42122</v>
      </c>
      <c r="H8" t="str">
        <f t="shared" si="3"/>
        <v>April</v>
      </c>
      <c r="I8" t="str">
        <f t="shared" si="4"/>
        <v>Apr</v>
      </c>
      <c r="J8" t="str">
        <f t="shared" si="5"/>
        <v>04</v>
      </c>
      <c r="M8" s="60">
        <v>42122</v>
      </c>
      <c r="N8" t="str">
        <f t="shared" si="6"/>
        <v>2015</v>
      </c>
      <c r="O8" t="str">
        <f t="shared" si="7"/>
        <v>15</v>
      </c>
    </row>
    <row r="9" spans="1:15" x14ac:dyDescent="0.3">
      <c r="A9" s="59">
        <v>42120</v>
      </c>
      <c r="B9" t="str">
        <f t="shared" si="0"/>
        <v>Sunday</v>
      </c>
      <c r="C9" t="str">
        <f t="shared" si="1"/>
        <v>Sun</v>
      </c>
      <c r="D9" t="str">
        <f t="shared" si="2"/>
        <v>26</v>
      </c>
      <c r="G9" s="59">
        <v>42120</v>
      </c>
      <c r="H9" t="str">
        <f t="shared" si="3"/>
        <v>April</v>
      </c>
      <c r="I9" t="str">
        <f t="shared" si="4"/>
        <v>Apr</v>
      </c>
      <c r="J9" t="str">
        <f t="shared" si="5"/>
        <v>04</v>
      </c>
      <c r="M9" s="59">
        <v>42120</v>
      </c>
      <c r="N9" t="str">
        <f t="shared" si="6"/>
        <v>2015</v>
      </c>
      <c r="O9" t="str">
        <f t="shared" si="7"/>
        <v>15</v>
      </c>
    </row>
    <row r="10" spans="1:15" x14ac:dyDescent="0.3">
      <c r="A10" s="60">
        <v>42120</v>
      </c>
      <c r="B10" t="str">
        <f t="shared" si="0"/>
        <v>Sunday</v>
      </c>
      <c r="C10" t="str">
        <f t="shared" si="1"/>
        <v>Sun</v>
      </c>
      <c r="D10" t="str">
        <f t="shared" si="2"/>
        <v>26</v>
      </c>
      <c r="G10" s="60">
        <v>42120</v>
      </c>
      <c r="H10" t="str">
        <f t="shared" si="3"/>
        <v>April</v>
      </c>
      <c r="I10" t="str">
        <f t="shared" si="4"/>
        <v>Apr</v>
      </c>
      <c r="J10" t="str">
        <f t="shared" si="5"/>
        <v>04</v>
      </c>
      <c r="M10" s="60">
        <v>42120</v>
      </c>
      <c r="N10" t="str">
        <f t="shared" si="6"/>
        <v>2015</v>
      </c>
      <c r="O10" t="str">
        <f t="shared" si="7"/>
        <v>15</v>
      </c>
    </row>
    <row r="11" spans="1:15" x14ac:dyDescent="0.3">
      <c r="A11" s="59">
        <v>42119</v>
      </c>
      <c r="B11" t="str">
        <f t="shared" si="0"/>
        <v>Saturday</v>
      </c>
      <c r="C11" t="str">
        <f t="shared" si="1"/>
        <v>Sat</v>
      </c>
      <c r="D11" t="str">
        <f t="shared" si="2"/>
        <v>25</v>
      </c>
      <c r="G11" s="59">
        <v>42119</v>
      </c>
      <c r="H11" t="str">
        <f t="shared" si="3"/>
        <v>April</v>
      </c>
      <c r="I11" t="str">
        <f t="shared" si="4"/>
        <v>Apr</v>
      </c>
      <c r="J11" t="str">
        <f t="shared" si="5"/>
        <v>04</v>
      </c>
      <c r="M11" s="59">
        <v>42119</v>
      </c>
      <c r="N11" t="str">
        <f t="shared" si="6"/>
        <v>2015</v>
      </c>
      <c r="O11" t="str">
        <f t="shared" si="7"/>
        <v>15</v>
      </c>
    </row>
    <row r="12" spans="1:15" x14ac:dyDescent="0.3">
      <c r="A12" s="60">
        <v>42119</v>
      </c>
      <c r="B12" t="str">
        <f t="shared" si="0"/>
        <v>Saturday</v>
      </c>
      <c r="C12" t="str">
        <f t="shared" si="1"/>
        <v>Sat</v>
      </c>
      <c r="D12" t="str">
        <f t="shared" si="2"/>
        <v>25</v>
      </c>
      <c r="G12" s="60">
        <v>42119</v>
      </c>
      <c r="H12" t="str">
        <f t="shared" si="3"/>
        <v>April</v>
      </c>
      <c r="I12" t="str">
        <f t="shared" si="4"/>
        <v>Apr</v>
      </c>
      <c r="J12" t="str">
        <f t="shared" si="5"/>
        <v>04</v>
      </c>
      <c r="M12" s="60">
        <v>42119</v>
      </c>
      <c r="N12" t="str">
        <f t="shared" si="6"/>
        <v>2015</v>
      </c>
      <c r="O12" t="str">
        <f t="shared" si="7"/>
        <v>15</v>
      </c>
    </row>
    <row r="13" spans="1:15" x14ac:dyDescent="0.3">
      <c r="A13" s="59">
        <v>42119</v>
      </c>
      <c r="B13" t="str">
        <f t="shared" si="0"/>
        <v>Saturday</v>
      </c>
      <c r="C13" t="str">
        <f t="shared" si="1"/>
        <v>Sat</v>
      </c>
      <c r="D13" t="str">
        <f t="shared" si="2"/>
        <v>25</v>
      </c>
      <c r="G13" s="59">
        <v>42119</v>
      </c>
      <c r="H13" t="str">
        <f t="shared" si="3"/>
        <v>April</v>
      </c>
      <c r="I13" t="str">
        <f t="shared" si="4"/>
        <v>Apr</v>
      </c>
      <c r="J13" t="str">
        <f t="shared" si="5"/>
        <v>04</v>
      </c>
      <c r="M13" s="59">
        <v>42119</v>
      </c>
      <c r="N13" t="str">
        <f t="shared" si="6"/>
        <v>2015</v>
      </c>
      <c r="O13" t="str">
        <f t="shared" si="7"/>
        <v>15</v>
      </c>
    </row>
    <row r="14" spans="1:15" x14ac:dyDescent="0.3">
      <c r="A14" s="60">
        <v>42119</v>
      </c>
      <c r="B14" t="str">
        <f t="shared" si="0"/>
        <v>Saturday</v>
      </c>
      <c r="C14" t="str">
        <f t="shared" si="1"/>
        <v>Sat</v>
      </c>
      <c r="D14" t="str">
        <f t="shared" si="2"/>
        <v>25</v>
      </c>
      <c r="G14" s="60">
        <v>42119</v>
      </c>
      <c r="H14" t="str">
        <f t="shared" si="3"/>
        <v>April</v>
      </c>
      <c r="I14" t="str">
        <f t="shared" si="4"/>
        <v>Apr</v>
      </c>
      <c r="J14" t="str">
        <f t="shared" si="5"/>
        <v>04</v>
      </c>
      <c r="M14" s="60">
        <v>42119</v>
      </c>
      <c r="N14" t="str">
        <f t="shared" si="6"/>
        <v>2015</v>
      </c>
      <c r="O14" t="str">
        <f t="shared" si="7"/>
        <v>15</v>
      </c>
    </row>
    <row r="15" spans="1:15" x14ac:dyDescent="0.3">
      <c r="A15" s="59">
        <v>42087</v>
      </c>
      <c r="B15" t="str">
        <f t="shared" si="0"/>
        <v>Tuesday</v>
      </c>
      <c r="C15" t="str">
        <f t="shared" si="1"/>
        <v>Tue</v>
      </c>
      <c r="D15" t="str">
        <f t="shared" si="2"/>
        <v>24</v>
      </c>
      <c r="G15" s="59">
        <v>42087</v>
      </c>
      <c r="H15" t="str">
        <f t="shared" si="3"/>
        <v>March</v>
      </c>
      <c r="I15" t="str">
        <f t="shared" si="4"/>
        <v>Mar</v>
      </c>
      <c r="J15" t="str">
        <f t="shared" si="5"/>
        <v>03</v>
      </c>
      <c r="M15" s="59">
        <v>42087</v>
      </c>
      <c r="N15" t="str">
        <f t="shared" si="6"/>
        <v>2015</v>
      </c>
      <c r="O15" t="str">
        <f t="shared" si="7"/>
        <v>15</v>
      </c>
    </row>
    <row r="16" spans="1:15" x14ac:dyDescent="0.3">
      <c r="A16" s="60">
        <v>42118</v>
      </c>
      <c r="B16" t="str">
        <f t="shared" si="0"/>
        <v>Friday</v>
      </c>
      <c r="C16" t="str">
        <f t="shared" si="1"/>
        <v>Fri</v>
      </c>
      <c r="D16" t="str">
        <f t="shared" si="2"/>
        <v>24</v>
      </c>
      <c r="G16" s="60">
        <v>42118</v>
      </c>
      <c r="H16" t="str">
        <f t="shared" si="3"/>
        <v>April</v>
      </c>
      <c r="I16" t="str">
        <f t="shared" si="4"/>
        <v>Apr</v>
      </c>
      <c r="J16" t="str">
        <f t="shared" si="5"/>
        <v>04</v>
      </c>
      <c r="M16" s="60">
        <v>42118</v>
      </c>
      <c r="N16" t="str">
        <f t="shared" si="6"/>
        <v>2015</v>
      </c>
      <c r="O16" t="str">
        <f t="shared" si="7"/>
        <v>15</v>
      </c>
    </row>
    <row r="17" spans="1:15" x14ac:dyDescent="0.3">
      <c r="A17" s="59">
        <v>42118</v>
      </c>
      <c r="B17" t="str">
        <f t="shared" si="0"/>
        <v>Friday</v>
      </c>
      <c r="C17" t="str">
        <f t="shared" si="1"/>
        <v>Fri</v>
      </c>
      <c r="D17" t="str">
        <f t="shared" si="2"/>
        <v>24</v>
      </c>
      <c r="G17" s="59">
        <v>42118</v>
      </c>
      <c r="H17" t="str">
        <f t="shared" si="3"/>
        <v>April</v>
      </c>
      <c r="I17" t="str">
        <f t="shared" si="4"/>
        <v>Apr</v>
      </c>
      <c r="J17" t="str">
        <f t="shared" si="5"/>
        <v>04</v>
      </c>
      <c r="M17" s="59">
        <v>42118</v>
      </c>
      <c r="N17" t="str">
        <f t="shared" si="6"/>
        <v>2015</v>
      </c>
      <c r="O17" t="str">
        <f t="shared" si="7"/>
        <v>15</v>
      </c>
    </row>
    <row r="18" spans="1:15" x14ac:dyDescent="0.3">
      <c r="A18" s="60">
        <v>42118</v>
      </c>
      <c r="B18" t="str">
        <f t="shared" si="0"/>
        <v>Friday</v>
      </c>
      <c r="C18" t="str">
        <f t="shared" si="1"/>
        <v>Fri</v>
      </c>
      <c r="D18" t="str">
        <f t="shared" si="2"/>
        <v>24</v>
      </c>
      <c r="G18" s="60">
        <v>42118</v>
      </c>
      <c r="H18" t="str">
        <f t="shared" si="3"/>
        <v>April</v>
      </c>
      <c r="I18" t="str">
        <f t="shared" si="4"/>
        <v>Apr</v>
      </c>
      <c r="J18" t="str">
        <f t="shared" si="5"/>
        <v>04</v>
      </c>
      <c r="M18" s="60">
        <v>42118</v>
      </c>
      <c r="N18" t="str">
        <f t="shared" si="6"/>
        <v>2015</v>
      </c>
      <c r="O18" t="str">
        <f t="shared" si="7"/>
        <v>15</v>
      </c>
    </row>
    <row r="19" spans="1:15" x14ac:dyDescent="0.3">
      <c r="A19" s="59">
        <v>42116</v>
      </c>
      <c r="B19" t="str">
        <f t="shared" si="0"/>
        <v>Wednesday</v>
      </c>
      <c r="C19" t="str">
        <f t="shared" si="1"/>
        <v>Wed</v>
      </c>
      <c r="D19" t="str">
        <f t="shared" si="2"/>
        <v>22</v>
      </c>
      <c r="G19" s="59">
        <v>42116</v>
      </c>
      <c r="H19" t="str">
        <f t="shared" si="3"/>
        <v>April</v>
      </c>
      <c r="I19" t="str">
        <f t="shared" si="4"/>
        <v>Apr</v>
      </c>
      <c r="J19" t="str">
        <f t="shared" si="5"/>
        <v>04</v>
      </c>
      <c r="M19" s="59">
        <v>42116</v>
      </c>
      <c r="N19" t="str">
        <f t="shared" si="6"/>
        <v>2015</v>
      </c>
      <c r="O19" t="str">
        <f t="shared" si="7"/>
        <v>15</v>
      </c>
    </row>
    <row r="20" spans="1:15" x14ac:dyDescent="0.3">
      <c r="A20" s="60">
        <v>42116</v>
      </c>
      <c r="B20" t="str">
        <f t="shared" si="0"/>
        <v>Wednesday</v>
      </c>
      <c r="C20" t="str">
        <f t="shared" si="1"/>
        <v>Wed</v>
      </c>
      <c r="D20" t="str">
        <f t="shared" si="2"/>
        <v>22</v>
      </c>
      <c r="G20" s="60">
        <v>42116</v>
      </c>
      <c r="H20" t="str">
        <f t="shared" si="3"/>
        <v>April</v>
      </c>
      <c r="I20" t="str">
        <f t="shared" si="4"/>
        <v>Apr</v>
      </c>
      <c r="J20" t="str">
        <f t="shared" si="5"/>
        <v>04</v>
      </c>
      <c r="M20" s="60">
        <v>42116</v>
      </c>
      <c r="N20" t="str">
        <f t="shared" si="6"/>
        <v>2015</v>
      </c>
      <c r="O20" t="str">
        <f t="shared" si="7"/>
        <v>15</v>
      </c>
    </row>
    <row r="24" spans="1:15" x14ac:dyDescent="0.3">
      <c r="A24" t="s">
        <v>106</v>
      </c>
    </row>
    <row r="25" spans="1:15" x14ac:dyDescent="0.3">
      <c r="A25" s="61">
        <f ca="1">NOW()</f>
        <v>45920.706642708334</v>
      </c>
    </row>
    <row r="26" spans="1:15" x14ac:dyDescent="0.3">
      <c r="G26" s="61">
        <f ca="1">NOW()</f>
        <v>45920.706642708334</v>
      </c>
    </row>
    <row r="28" spans="1:15" x14ac:dyDescent="0.3">
      <c r="N28" s="73"/>
    </row>
    <row r="29" spans="1:15" x14ac:dyDescent="0.3">
      <c r="N29" s="73"/>
    </row>
    <row r="30" spans="1:15" x14ac:dyDescent="0.3">
      <c r="N30" s="73"/>
    </row>
    <row r="31" spans="1:15" x14ac:dyDescent="0.3">
      <c r="N31" s="61"/>
    </row>
    <row r="33" spans="14:14" x14ac:dyDescent="0.3">
      <c r="N33" s="61"/>
    </row>
    <row r="35" spans="14:14" x14ac:dyDescent="0.3">
      <c r="N35" s="43"/>
    </row>
    <row r="37" spans="14:14" x14ac:dyDescent="0.3">
      <c r="N37" s="6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03954-301C-4D46-8F72-5C5643571469}">
  <dimension ref="A1:H29"/>
  <sheetViews>
    <sheetView topLeftCell="A13" workbookViewId="0">
      <selection activeCell="C21" sqref="C21"/>
    </sheetView>
  </sheetViews>
  <sheetFormatPr defaultRowHeight="14.4" x14ac:dyDescent="0.3"/>
  <cols>
    <col min="2" max="4" width="22" customWidth="1"/>
  </cols>
  <sheetData>
    <row r="1" spans="1:8" x14ac:dyDescent="0.3">
      <c r="A1" t="s">
        <v>128</v>
      </c>
    </row>
    <row r="3" spans="1:8" x14ac:dyDescent="0.3">
      <c r="A3" t="s">
        <v>123</v>
      </c>
      <c r="B3" t="s">
        <v>124</v>
      </c>
      <c r="C3" t="s">
        <v>126</v>
      </c>
      <c r="D3" t="s">
        <v>125</v>
      </c>
      <c r="E3" t="s">
        <v>126</v>
      </c>
      <c r="F3" t="s">
        <v>125</v>
      </c>
      <c r="G3" t="s">
        <v>127</v>
      </c>
      <c r="H3" t="s">
        <v>127</v>
      </c>
    </row>
    <row r="4" spans="1:8" x14ac:dyDescent="0.3">
      <c r="A4" s="56">
        <v>1</v>
      </c>
      <c r="B4" s="56" t="s">
        <v>110</v>
      </c>
      <c r="C4" s="56">
        <f ca="1">RANDBETWEEN(1,10)</f>
        <v>6</v>
      </c>
      <c r="D4" s="56">
        <f ca="1">RANDBETWEEN(500,2000)</f>
        <v>1812</v>
      </c>
      <c r="E4">
        <v>2</v>
      </c>
      <c r="F4">
        <v>4379</v>
      </c>
    </row>
    <row r="5" spans="1:8" x14ac:dyDescent="0.3">
      <c r="A5" s="56">
        <v>2</v>
      </c>
      <c r="B5" s="56" t="s">
        <v>111</v>
      </c>
      <c r="C5" s="56">
        <f t="shared" ref="C5:C16" ca="1" si="0">RANDBETWEEN(1,10)</f>
        <v>5</v>
      </c>
      <c r="D5" s="56">
        <f t="shared" ref="D5:D16" ca="1" si="1">RANDBETWEEN(500,2000)</f>
        <v>1683</v>
      </c>
      <c r="E5">
        <v>7</v>
      </c>
      <c r="F5">
        <v>3791</v>
      </c>
    </row>
    <row r="6" spans="1:8" x14ac:dyDescent="0.3">
      <c r="A6" s="56">
        <v>3</v>
      </c>
      <c r="B6" s="56" t="s">
        <v>112</v>
      </c>
      <c r="C6" s="56">
        <f t="shared" ca="1" si="0"/>
        <v>6</v>
      </c>
      <c r="D6" s="56">
        <f t="shared" ca="1" si="1"/>
        <v>1550</v>
      </c>
      <c r="E6">
        <v>3</v>
      </c>
      <c r="F6">
        <v>3131</v>
      </c>
    </row>
    <row r="7" spans="1:8" x14ac:dyDescent="0.3">
      <c r="A7" s="56">
        <v>4</v>
      </c>
      <c r="B7" s="56" t="s">
        <v>113</v>
      </c>
      <c r="C7" s="56">
        <f t="shared" ca="1" si="0"/>
        <v>3</v>
      </c>
      <c r="D7" s="56">
        <f t="shared" ca="1" si="1"/>
        <v>1116</v>
      </c>
      <c r="E7">
        <v>2</v>
      </c>
      <c r="F7">
        <v>1337</v>
      </c>
    </row>
    <row r="8" spans="1:8" x14ac:dyDescent="0.3">
      <c r="A8" s="56">
        <v>5</v>
      </c>
      <c r="B8" s="56" t="s">
        <v>114</v>
      </c>
      <c r="C8" s="56">
        <f t="shared" ca="1" si="0"/>
        <v>9</v>
      </c>
      <c r="D8" s="56">
        <f ca="1">RANDBETWEEN(500,2000)</f>
        <v>1912</v>
      </c>
      <c r="E8">
        <v>4</v>
      </c>
      <c r="F8">
        <v>2547</v>
      </c>
    </row>
    <row r="9" spans="1:8" x14ac:dyDescent="0.3">
      <c r="A9" s="56">
        <v>6</v>
      </c>
      <c r="B9" s="56" t="s">
        <v>115</v>
      </c>
      <c r="C9" s="56">
        <f t="shared" ca="1" si="0"/>
        <v>3</v>
      </c>
      <c r="D9" s="56">
        <f t="shared" ca="1" si="1"/>
        <v>1976</v>
      </c>
      <c r="E9">
        <v>1</v>
      </c>
      <c r="F9">
        <v>2102</v>
      </c>
    </row>
    <row r="10" spans="1:8" x14ac:dyDescent="0.3">
      <c r="A10" s="56">
        <v>7</v>
      </c>
      <c r="B10" s="56" t="s">
        <v>116</v>
      </c>
      <c r="C10" s="56">
        <f t="shared" ca="1" si="0"/>
        <v>6</v>
      </c>
      <c r="D10" s="56">
        <f t="shared" ca="1" si="1"/>
        <v>662</v>
      </c>
      <c r="E10">
        <v>3</v>
      </c>
      <c r="F10">
        <v>1989</v>
      </c>
    </row>
    <row r="11" spans="1:8" x14ac:dyDescent="0.3">
      <c r="A11" s="56">
        <v>8</v>
      </c>
      <c r="B11" s="56" t="s">
        <v>117</v>
      </c>
      <c r="C11" s="56">
        <f t="shared" ca="1" si="0"/>
        <v>3</v>
      </c>
      <c r="D11" s="56">
        <f t="shared" ca="1" si="1"/>
        <v>1225</v>
      </c>
      <c r="E11">
        <v>7</v>
      </c>
      <c r="F11">
        <v>4721</v>
      </c>
    </row>
    <row r="12" spans="1:8" x14ac:dyDescent="0.3">
      <c r="A12" s="56">
        <v>9</v>
      </c>
      <c r="B12" s="56" t="s">
        <v>118</v>
      </c>
      <c r="C12" s="56">
        <f t="shared" ca="1" si="0"/>
        <v>1</v>
      </c>
      <c r="D12" s="56">
        <f t="shared" ca="1" si="1"/>
        <v>706</v>
      </c>
      <c r="E12">
        <v>10</v>
      </c>
      <c r="F12">
        <v>1062</v>
      </c>
    </row>
    <row r="13" spans="1:8" x14ac:dyDescent="0.3">
      <c r="A13" s="56">
        <v>10</v>
      </c>
      <c r="B13" s="56" t="s">
        <v>119</v>
      </c>
      <c r="C13" s="56">
        <f t="shared" ca="1" si="0"/>
        <v>4</v>
      </c>
      <c r="D13" s="56">
        <f t="shared" ca="1" si="1"/>
        <v>1913</v>
      </c>
      <c r="E13">
        <v>5</v>
      </c>
      <c r="F13">
        <v>3615</v>
      </c>
    </row>
    <row r="14" spans="1:8" x14ac:dyDescent="0.3">
      <c r="A14" s="56">
        <v>11</v>
      </c>
      <c r="B14" s="56" t="s">
        <v>120</v>
      </c>
      <c r="C14" s="56">
        <f t="shared" ca="1" si="0"/>
        <v>3</v>
      </c>
      <c r="D14" s="56">
        <f t="shared" ca="1" si="1"/>
        <v>1188</v>
      </c>
      <c r="E14">
        <v>3</v>
      </c>
      <c r="F14">
        <v>1537</v>
      </c>
    </row>
    <row r="15" spans="1:8" x14ac:dyDescent="0.3">
      <c r="A15" s="56">
        <v>12</v>
      </c>
      <c r="B15" s="56" t="s">
        <v>121</v>
      </c>
      <c r="C15" s="56">
        <f t="shared" ca="1" si="0"/>
        <v>7</v>
      </c>
      <c r="D15" s="56">
        <f t="shared" ca="1" si="1"/>
        <v>865</v>
      </c>
      <c r="E15">
        <v>8</v>
      </c>
      <c r="F15">
        <v>1284</v>
      </c>
    </row>
    <row r="16" spans="1:8" x14ac:dyDescent="0.3">
      <c r="A16" s="56">
        <v>13</v>
      </c>
      <c r="B16" s="56" t="s">
        <v>122</v>
      </c>
      <c r="C16" s="56">
        <f t="shared" ca="1" si="0"/>
        <v>10</v>
      </c>
      <c r="D16" s="56">
        <f t="shared" ca="1" si="1"/>
        <v>1255</v>
      </c>
      <c r="E16">
        <v>7</v>
      </c>
      <c r="F16">
        <v>4179</v>
      </c>
    </row>
    <row r="23" spans="1:6" x14ac:dyDescent="0.3">
      <c r="A23" t="s">
        <v>129</v>
      </c>
      <c r="B23" t="s">
        <v>130</v>
      </c>
      <c r="E23" t="s">
        <v>131</v>
      </c>
      <c r="F23" t="s">
        <v>132</v>
      </c>
    </row>
    <row r="24" spans="1:6" x14ac:dyDescent="0.3">
      <c r="A24">
        <v>34.675687670000002</v>
      </c>
      <c r="B24">
        <f t="shared" ref="B24:B29" si="2">ROUND(A24,2)</f>
        <v>34.68</v>
      </c>
      <c r="C24">
        <f t="shared" ref="C24:C29" si="3">ROUND(A24,1)</f>
        <v>34.700000000000003</v>
      </c>
      <c r="D24">
        <f t="shared" ref="D24:D29" si="4">ROUND(A24,0)</f>
        <v>35</v>
      </c>
      <c r="E24">
        <f t="shared" ref="E24:E29" si="5">ROUNDUP(B24,1)</f>
        <v>34.700000000000003</v>
      </c>
      <c r="F24">
        <f t="shared" ref="F24:F29" si="6">ROUNDDOWN(B24,1)</f>
        <v>34.6</v>
      </c>
    </row>
    <row r="25" spans="1:6" x14ac:dyDescent="0.3">
      <c r="A25">
        <v>22.431999999999999</v>
      </c>
      <c r="B25">
        <f t="shared" si="2"/>
        <v>22.43</v>
      </c>
      <c r="C25">
        <f t="shared" si="3"/>
        <v>22.4</v>
      </c>
      <c r="D25">
        <f t="shared" si="4"/>
        <v>22</v>
      </c>
      <c r="E25">
        <f t="shared" si="5"/>
        <v>22.5</v>
      </c>
      <c r="F25">
        <f t="shared" si="6"/>
        <v>22.4</v>
      </c>
    </row>
    <row r="26" spans="1:6" x14ac:dyDescent="0.3">
      <c r="A26">
        <v>21.120999999999999</v>
      </c>
      <c r="B26">
        <f t="shared" si="2"/>
        <v>21.12</v>
      </c>
      <c r="C26">
        <f t="shared" si="3"/>
        <v>21.1</v>
      </c>
      <c r="D26">
        <f t="shared" si="4"/>
        <v>21</v>
      </c>
      <c r="E26">
        <f t="shared" si="5"/>
        <v>21.200000000000003</v>
      </c>
      <c r="F26">
        <f t="shared" si="6"/>
        <v>21.1</v>
      </c>
    </row>
    <row r="27" spans="1:6" x14ac:dyDescent="0.3">
      <c r="A27">
        <v>2.5430000000000001</v>
      </c>
      <c r="B27">
        <f t="shared" si="2"/>
        <v>2.54</v>
      </c>
      <c r="C27">
        <f t="shared" si="3"/>
        <v>2.5</v>
      </c>
      <c r="D27">
        <f t="shared" si="4"/>
        <v>3</v>
      </c>
      <c r="E27">
        <f t="shared" si="5"/>
        <v>2.6</v>
      </c>
      <c r="F27">
        <f t="shared" si="6"/>
        <v>2.5</v>
      </c>
    </row>
    <row r="28" spans="1:6" x14ac:dyDescent="0.3">
      <c r="A28">
        <v>76.831999999999994</v>
      </c>
      <c r="B28">
        <f t="shared" si="2"/>
        <v>76.83</v>
      </c>
      <c r="C28">
        <f t="shared" si="3"/>
        <v>76.8</v>
      </c>
      <c r="D28">
        <f t="shared" si="4"/>
        <v>77</v>
      </c>
      <c r="E28">
        <f t="shared" si="5"/>
        <v>76.899999999999991</v>
      </c>
      <c r="F28">
        <f t="shared" si="6"/>
        <v>76.8</v>
      </c>
    </row>
    <row r="29" spans="1:6" x14ac:dyDescent="0.3">
      <c r="A29">
        <v>44.131999999999998</v>
      </c>
      <c r="B29">
        <f t="shared" si="2"/>
        <v>44.13</v>
      </c>
      <c r="C29">
        <f t="shared" si="3"/>
        <v>44.1</v>
      </c>
      <c r="D29">
        <f t="shared" si="4"/>
        <v>44</v>
      </c>
      <c r="E29">
        <f t="shared" si="5"/>
        <v>44.2</v>
      </c>
      <c r="F29">
        <f t="shared" si="6"/>
        <v>44.1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91629-5761-4BD0-8B3D-4AB5720A92A6}">
  <dimension ref="A3:O43"/>
  <sheetViews>
    <sheetView topLeftCell="A22" workbookViewId="0">
      <selection activeCell="C48" sqref="C48"/>
    </sheetView>
  </sheetViews>
  <sheetFormatPr defaultRowHeight="14.4" x14ac:dyDescent="0.3"/>
  <cols>
    <col min="1" max="1" width="14.6640625" customWidth="1"/>
    <col min="3" max="3" width="14.5546875" customWidth="1"/>
    <col min="7" max="7" width="13.109375" customWidth="1"/>
    <col min="10" max="10" width="13.33203125" customWidth="1"/>
    <col min="14" max="14" width="14.109375" customWidth="1"/>
  </cols>
  <sheetData>
    <row r="3" spans="1:10" ht="28.8" x14ac:dyDescent="0.3">
      <c r="A3" s="55" t="s">
        <v>133</v>
      </c>
      <c r="B3" s="55" t="s">
        <v>134</v>
      </c>
      <c r="C3" s="55" t="s">
        <v>124</v>
      </c>
      <c r="D3" s="55" t="s">
        <v>135</v>
      </c>
      <c r="E3" s="55" t="s">
        <v>136</v>
      </c>
      <c r="F3" s="55" t="s">
        <v>137</v>
      </c>
      <c r="G3" s="55" t="s">
        <v>149</v>
      </c>
      <c r="H3" s="55" t="s">
        <v>150</v>
      </c>
      <c r="I3" s="55" t="s">
        <v>151</v>
      </c>
    </row>
    <row r="4" spans="1:10" x14ac:dyDescent="0.3">
      <c r="A4" s="56" t="s">
        <v>138</v>
      </c>
      <c r="B4" s="56" t="s">
        <v>139</v>
      </c>
      <c r="C4" s="56" t="s">
        <v>153</v>
      </c>
      <c r="D4" s="56">
        <v>12</v>
      </c>
      <c r="E4" s="56">
        <v>50</v>
      </c>
      <c r="F4" s="56">
        <v>600</v>
      </c>
      <c r="G4" t="str">
        <f>IF(F4&gt;350,"Yes","No")</f>
        <v>Yes</v>
      </c>
      <c r="H4" t="b">
        <f>AND(B4="East",C4="Laptop")</f>
        <v>0</v>
      </c>
      <c r="I4" t="b">
        <f>OR(B4="East",C4="Laptop")</f>
        <v>0</v>
      </c>
      <c r="J4" t="str">
        <f>IF(F4&gt;=350,"eligible","not eligible")</f>
        <v>eligible</v>
      </c>
    </row>
    <row r="5" spans="1:10" x14ac:dyDescent="0.3">
      <c r="A5" s="56" t="s">
        <v>98</v>
      </c>
      <c r="B5" s="56" t="s">
        <v>140</v>
      </c>
      <c r="C5" s="56" t="s">
        <v>152</v>
      </c>
      <c r="D5" s="56">
        <v>8</v>
      </c>
      <c r="E5" s="56">
        <v>40</v>
      </c>
      <c r="F5" s="56">
        <v>320</v>
      </c>
      <c r="G5" t="str">
        <f t="shared" ref="G5:G13" si="0">IF(F5&gt;350,"Yes","No")</f>
        <v>No</v>
      </c>
      <c r="H5" t="b">
        <f t="shared" ref="H5:H13" si="1">AND(B5="East",C5="Laptop")</f>
        <v>1</v>
      </c>
      <c r="I5" t="b">
        <f t="shared" ref="I5:I13" si="2">OR(B5="East",C5="Laptop")</f>
        <v>1</v>
      </c>
      <c r="J5" t="str">
        <f t="shared" ref="J5:J13" si="3">IF(F5&gt;=350,"eligible","not eligible")</f>
        <v>not eligible</v>
      </c>
    </row>
    <row r="6" spans="1:10" x14ac:dyDescent="0.3">
      <c r="A6" s="56" t="s">
        <v>100</v>
      </c>
      <c r="B6" s="56" t="s">
        <v>141</v>
      </c>
      <c r="C6" s="56" t="s">
        <v>153</v>
      </c>
      <c r="D6" s="56">
        <v>15</v>
      </c>
      <c r="E6" s="56">
        <v>25</v>
      </c>
      <c r="F6" s="56">
        <v>375</v>
      </c>
      <c r="G6" t="str">
        <f t="shared" si="0"/>
        <v>Yes</v>
      </c>
      <c r="H6" t="b">
        <f t="shared" si="1"/>
        <v>0</v>
      </c>
      <c r="I6" t="b">
        <f t="shared" si="2"/>
        <v>0</v>
      </c>
      <c r="J6" t="str">
        <f t="shared" si="3"/>
        <v>eligible</v>
      </c>
    </row>
    <row r="7" spans="1:10" x14ac:dyDescent="0.3">
      <c r="A7" s="56" t="s">
        <v>101</v>
      </c>
      <c r="B7" s="56" t="s">
        <v>142</v>
      </c>
      <c r="C7" s="56" t="s">
        <v>152</v>
      </c>
      <c r="D7" s="56">
        <v>10</v>
      </c>
      <c r="E7" s="56">
        <v>30</v>
      </c>
      <c r="F7" s="56">
        <v>300</v>
      </c>
      <c r="G7" t="str">
        <f t="shared" si="0"/>
        <v>No</v>
      </c>
      <c r="H7" t="b">
        <f t="shared" si="1"/>
        <v>0</v>
      </c>
      <c r="I7" t="b">
        <f t="shared" si="2"/>
        <v>1</v>
      </c>
      <c r="J7" t="str">
        <f t="shared" si="3"/>
        <v>not eligible</v>
      </c>
    </row>
    <row r="8" spans="1:10" x14ac:dyDescent="0.3">
      <c r="A8" s="56" t="s">
        <v>143</v>
      </c>
      <c r="B8" s="56" t="s">
        <v>139</v>
      </c>
      <c r="C8" s="56" t="s">
        <v>153</v>
      </c>
      <c r="D8" s="56">
        <v>6</v>
      </c>
      <c r="E8" s="56">
        <v>20</v>
      </c>
      <c r="F8" s="56">
        <v>120</v>
      </c>
      <c r="G8" t="str">
        <f t="shared" si="0"/>
        <v>No</v>
      </c>
      <c r="H8" t="b">
        <f t="shared" si="1"/>
        <v>0</v>
      </c>
      <c r="I8" t="b">
        <f t="shared" si="2"/>
        <v>0</v>
      </c>
      <c r="J8" t="str">
        <f t="shared" si="3"/>
        <v>not eligible</v>
      </c>
    </row>
    <row r="9" spans="1:10" x14ac:dyDescent="0.3">
      <c r="A9" s="56" t="s">
        <v>144</v>
      </c>
      <c r="B9" s="56" t="s">
        <v>140</v>
      </c>
      <c r="C9" s="56" t="s">
        <v>152</v>
      </c>
      <c r="D9" s="56">
        <v>20</v>
      </c>
      <c r="E9" s="56">
        <v>35</v>
      </c>
      <c r="F9" s="56">
        <v>700</v>
      </c>
      <c r="G9" t="str">
        <f t="shared" si="0"/>
        <v>Yes</v>
      </c>
      <c r="H9" t="b">
        <f t="shared" si="1"/>
        <v>1</v>
      </c>
      <c r="I9" t="b">
        <f t="shared" si="2"/>
        <v>1</v>
      </c>
      <c r="J9" t="str">
        <f t="shared" si="3"/>
        <v>eligible</v>
      </c>
    </row>
    <row r="10" spans="1:10" x14ac:dyDescent="0.3">
      <c r="A10" s="56" t="s">
        <v>145</v>
      </c>
      <c r="B10" s="56" t="s">
        <v>141</v>
      </c>
      <c r="C10" s="56" t="s">
        <v>152</v>
      </c>
      <c r="D10" s="56">
        <v>14</v>
      </c>
      <c r="E10" s="56">
        <v>60</v>
      </c>
      <c r="F10" s="56">
        <v>840</v>
      </c>
      <c r="G10" t="str">
        <f t="shared" si="0"/>
        <v>Yes</v>
      </c>
      <c r="H10" t="b">
        <f t="shared" si="1"/>
        <v>0</v>
      </c>
      <c r="I10" t="b">
        <f t="shared" si="2"/>
        <v>1</v>
      </c>
      <c r="J10" t="str">
        <f t="shared" si="3"/>
        <v>eligible</v>
      </c>
    </row>
    <row r="11" spans="1:10" x14ac:dyDescent="0.3">
      <c r="A11" s="56" t="s">
        <v>146</v>
      </c>
      <c r="B11" s="56" t="s">
        <v>142</v>
      </c>
      <c r="C11" s="56" t="s">
        <v>154</v>
      </c>
      <c r="D11" s="56">
        <v>9</v>
      </c>
      <c r="E11" s="56">
        <v>45</v>
      </c>
      <c r="F11" s="56">
        <v>405</v>
      </c>
      <c r="G11" t="str">
        <f t="shared" si="0"/>
        <v>Yes</v>
      </c>
      <c r="H11" t="b">
        <f t="shared" si="1"/>
        <v>0</v>
      </c>
      <c r="I11" t="b">
        <f t="shared" si="2"/>
        <v>0</v>
      </c>
      <c r="J11" t="str">
        <f t="shared" si="3"/>
        <v>eligible</v>
      </c>
    </row>
    <row r="12" spans="1:10" x14ac:dyDescent="0.3">
      <c r="A12" s="56" t="s">
        <v>147</v>
      </c>
      <c r="B12" s="56" t="s">
        <v>139</v>
      </c>
      <c r="C12" s="56" t="s">
        <v>153</v>
      </c>
      <c r="D12" s="56">
        <v>7</v>
      </c>
      <c r="E12" s="56">
        <v>80</v>
      </c>
      <c r="F12" s="56">
        <v>560</v>
      </c>
      <c r="G12" t="str">
        <f t="shared" si="0"/>
        <v>Yes</v>
      </c>
      <c r="H12" t="b">
        <f t="shared" si="1"/>
        <v>0</v>
      </c>
      <c r="I12" t="b">
        <f t="shared" si="2"/>
        <v>0</v>
      </c>
      <c r="J12" t="str">
        <f t="shared" si="3"/>
        <v>eligible</v>
      </c>
    </row>
    <row r="13" spans="1:10" x14ac:dyDescent="0.3">
      <c r="A13" s="56" t="s">
        <v>148</v>
      </c>
      <c r="B13" s="56" t="s">
        <v>140</v>
      </c>
      <c r="C13" s="56" t="s">
        <v>154</v>
      </c>
      <c r="D13" s="56">
        <v>11</v>
      </c>
      <c r="E13" s="56">
        <v>15</v>
      </c>
      <c r="F13" s="56">
        <v>165</v>
      </c>
      <c r="G13" t="str">
        <f t="shared" si="0"/>
        <v>No</v>
      </c>
      <c r="H13" t="b">
        <f t="shared" si="1"/>
        <v>0</v>
      </c>
      <c r="I13" t="b">
        <f t="shared" si="2"/>
        <v>1</v>
      </c>
      <c r="J13" t="str">
        <f t="shared" si="3"/>
        <v>not eligible</v>
      </c>
    </row>
    <row r="17" spans="1:9" x14ac:dyDescent="0.3">
      <c r="A17" t="s">
        <v>155</v>
      </c>
    </row>
    <row r="18" spans="1:9" x14ac:dyDescent="0.3">
      <c r="A18" t="s">
        <v>156</v>
      </c>
    </row>
    <row r="19" spans="1:9" x14ac:dyDescent="0.3">
      <c r="A19" t="s">
        <v>157</v>
      </c>
    </row>
    <row r="20" spans="1:9" x14ac:dyDescent="0.3">
      <c r="A20" t="s">
        <v>161</v>
      </c>
    </row>
    <row r="24" spans="1:9" x14ac:dyDescent="0.3">
      <c r="A24" t="s">
        <v>159</v>
      </c>
    </row>
    <row r="25" spans="1:9" x14ac:dyDescent="0.3">
      <c r="A25" t="s">
        <v>160</v>
      </c>
    </row>
    <row r="32" spans="1:9" ht="28.8" x14ac:dyDescent="0.3">
      <c r="A32" s="55" t="s">
        <v>133</v>
      </c>
      <c r="B32" s="55" t="s">
        <v>134</v>
      </c>
      <c r="C32" s="55" t="s">
        <v>124</v>
      </c>
      <c r="D32" s="55" t="s">
        <v>135</v>
      </c>
      <c r="E32" s="55" t="s">
        <v>136</v>
      </c>
      <c r="F32" s="55" t="s">
        <v>137</v>
      </c>
      <c r="H32" s="55" t="s">
        <v>324</v>
      </c>
      <c r="I32" s="55" t="s">
        <v>158</v>
      </c>
    </row>
    <row r="33" spans="1:15" x14ac:dyDescent="0.3">
      <c r="A33" s="56" t="s">
        <v>138</v>
      </c>
      <c r="B33" s="74" t="s">
        <v>139</v>
      </c>
      <c r="C33" s="74" t="s">
        <v>153</v>
      </c>
      <c r="D33" s="56">
        <v>12</v>
      </c>
      <c r="E33" s="56">
        <v>50</v>
      </c>
      <c r="F33" s="56">
        <v>600</v>
      </c>
      <c r="G33" t="str">
        <f>IF(F33&gt;=400,"eligible","not eligible")</f>
        <v>eligible</v>
      </c>
      <c r="H33" s="75" t="b">
        <f>AND(B33="West",C33="Laptop")</f>
        <v>0</v>
      </c>
      <c r="I33" s="63" t="b">
        <f>OR(B33="West",C33="Laptop")</f>
        <v>0</v>
      </c>
      <c r="L33" t="s">
        <v>325</v>
      </c>
      <c r="M33" t="s">
        <v>326</v>
      </c>
      <c r="N33" t="s">
        <v>327</v>
      </c>
      <c r="O33" t="s">
        <v>328</v>
      </c>
    </row>
    <row r="34" spans="1:15" x14ac:dyDescent="0.3">
      <c r="A34" s="56" t="s">
        <v>98</v>
      </c>
      <c r="B34" s="74" t="s">
        <v>140</v>
      </c>
      <c r="C34" s="74" t="s">
        <v>152</v>
      </c>
      <c r="D34" s="56">
        <v>8</v>
      </c>
      <c r="E34" s="56">
        <v>40</v>
      </c>
      <c r="F34" s="56">
        <v>320</v>
      </c>
      <c r="G34" t="str">
        <f t="shared" ref="G34:G42" si="4">IF(F34&gt;=400,"eligible","not eligible")</f>
        <v>not eligible</v>
      </c>
      <c r="H34" s="75" t="b">
        <f t="shared" ref="H34:H42" si="5">AND(B34="West",C34="Laptop")</f>
        <v>0</v>
      </c>
      <c r="I34" s="63" t="b">
        <f t="shared" ref="I34:I42" si="6">OR(B34="West",C34="Laptop")</f>
        <v>1</v>
      </c>
      <c r="L34">
        <v>3834</v>
      </c>
      <c r="M34">
        <v>2</v>
      </c>
      <c r="N34" t="b">
        <f>AND(L34&gt;6000,M34&gt;=3)</f>
        <v>0</v>
      </c>
      <c r="O34" t="b">
        <f>OR(L34&gt;6000,M34&gt;=3)</f>
        <v>0</v>
      </c>
    </row>
    <row r="35" spans="1:15" x14ac:dyDescent="0.3">
      <c r="A35" s="56" t="s">
        <v>100</v>
      </c>
      <c r="B35" s="74" t="s">
        <v>141</v>
      </c>
      <c r="C35" s="74" t="s">
        <v>153</v>
      </c>
      <c r="D35" s="56">
        <v>15</v>
      </c>
      <c r="E35" s="56">
        <v>25</v>
      </c>
      <c r="F35" s="56">
        <v>375</v>
      </c>
      <c r="G35" t="str">
        <f t="shared" si="4"/>
        <v>not eligible</v>
      </c>
      <c r="H35" s="75" t="b">
        <f t="shared" si="5"/>
        <v>0</v>
      </c>
      <c r="I35" s="63" t="b">
        <f t="shared" si="6"/>
        <v>0</v>
      </c>
      <c r="L35">
        <v>9145</v>
      </c>
      <c r="M35">
        <v>3</v>
      </c>
      <c r="N35" t="b">
        <f t="shared" ref="N35:N43" si="7">AND(L35&gt;6000,M35&gt;=3)</f>
        <v>1</v>
      </c>
      <c r="O35" t="b">
        <f t="shared" ref="O35:O43" si="8">OR(L35&gt;6000,M35&gt;=3)</f>
        <v>1</v>
      </c>
    </row>
    <row r="36" spans="1:15" x14ac:dyDescent="0.3">
      <c r="A36" s="56" t="s">
        <v>101</v>
      </c>
      <c r="B36" s="74" t="s">
        <v>142</v>
      </c>
      <c r="C36" s="74" t="s">
        <v>152</v>
      </c>
      <c r="D36" s="56">
        <v>10</v>
      </c>
      <c r="E36" s="56">
        <v>30</v>
      </c>
      <c r="F36" s="56">
        <v>300</v>
      </c>
      <c r="G36" t="str">
        <f t="shared" si="4"/>
        <v>not eligible</v>
      </c>
      <c r="H36" s="75" t="b">
        <f t="shared" si="5"/>
        <v>1</v>
      </c>
      <c r="I36" s="63" t="b">
        <f t="shared" si="6"/>
        <v>1</v>
      </c>
      <c r="L36">
        <v>3215</v>
      </c>
      <c r="M36">
        <v>1</v>
      </c>
      <c r="N36" t="b">
        <f>AND(L36&gt;6000,M36&gt;=3)</f>
        <v>0</v>
      </c>
      <c r="O36" t="b">
        <f t="shared" si="8"/>
        <v>0</v>
      </c>
    </row>
    <row r="37" spans="1:15" x14ac:dyDescent="0.3">
      <c r="A37" s="56" t="s">
        <v>143</v>
      </c>
      <c r="B37" s="74" t="s">
        <v>139</v>
      </c>
      <c r="C37" s="74" t="s">
        <v>153</v>
      </c>
      <c r="D37" s="56">
        <v>6</v>
      </c>
      <c r="E37" s="56">
        <v>20</v>
      </c>
      <c r="F37" s="56">
        <v>120</v>
      </c>
      <c r="G37" t="str">
        <f t="shared" si="4"/>
        <v>not eligible</v>
      </c>
      <c r="H37" s="75" t="b">
        <f t="shared" si="5"/>
        <v>0</v>
      </c>
      <c r="I37" s="63" t="b">
        <f t="shared" si="6"/>
        <v>0</v>
      </c>
      <c r="L37">
        <v>4806</v>
      </c>
      <c r="M37">
        <v>3</v>
      </c>
      <c r="N37" t="b">
        <f t="shared" si="7"/>
        <v>0</v>
      </c>
      <c r="O37" t="b">
        <f t="shared" si="8"/>
        <v>1</v>
      </c>
    </row>
    <row r="38" spans="1:15" x14ac:dyDescent="0.3">
      <c r="A38" s="56" t="s">
        <v>144</v>
      </c>
      <c r="B38" s="74" t="s">
        <v>140</v>
      </c>
      <c r="C38" s="74" t="s">
        <v>152</v>
      </c>
      <c r="D38" s="56">
        <v>20</v>
      </c>
      <c r="E38" s="56">
        <v>35</v>
      </c>
      <c r="F38" s="56">
        <v>700</v>
      </c>
      <c r="G38" t="str">
        <f t="shared" si="4"/>
        <v>eligible</v>
      </c>
      <c r="H38" s="75" t="b">
        <f t="shared" si="5"/>
        <v>0</v>
      </c>
      <c r="I38" s="63" t="b">
        <f t="shared" si="6"/>
        <v>1</v>
      </c>
      <c r="L38">
        <v>8945</v>
      </c>
      <c r="M38">
        <v>2</v>
      </c>
      <c r="N38" t="b">
        <f t="shared" si="7"/>
        <v>0</v>
      </c>
      <c r="O38" t="b">
        <f t="shared" si="8"/>
        <v>1</v>
      </c>
    </row>
    <row r="39" spans="1:15" x14ac:dyDescent="0.3">
      <c r="A39" s="56" t="s">
        <v>145</v>
      </c>
      <c r="B39" s="74" t="s">
        <v>141</v>
      </c>
      <c r="C39" s="74" t="s">
        <v>152</v>
      </c>
      <c r="D39" s="56">
        <v>14</v>
      </c>
      <c r="E39" s="56">
        <v>60</v>
      </c>
      <c r="F39" s="56">
        <v>840</v>
      </c>
      <c r="G39" t="str">
        <f t="shared" si="4"/>
        <v>eligible</v>
      </c>
      <c r="H39" s="75" t="b">
        <f t="shared" si="5"/>
        <v>0</v>
      </c>
      <c r="I39" s="63" t="b">
        <f t="shared" si="6"/>
        <v>1</v>
      </c>
      <c r="L39">
        <v>8587</v>
      </c>
      <c r="M39">
        <v>5</v>
      </c>
      <c r="N39" t="b">
        <f t="shared" si="7"/>
        <v>1</v>
      </c>
      <c r="O39" t="b">
        <f t="shared" si="8"/>
        <v>1</v>
      </c>
    </row>
    <row r="40" spans="1:15" x14ac:dyDescent="0.3">
      <c r="A40" s="56" t="s">
        <v>146</v>
      </c>
      <c r="B40" s="74" t="s">
        <v>142</v>
      </c>
      <c r="C40" s="74" t="s">
        <v>154</v>
      </c>
      <c r="D40" s="56">
        <v>9</v>
      </c>
      <c r="E40" s="56">
        <v>45</v>
      </c>
      <c r="F40" s="56">
        <v>405</v>
      </c>
      <c r="G40" t="str">
        <f t="shared" si="4"/>
        <v>eligible</v>
      </c>
      <c r="H40" s="75" t="b">
        <f t="shared" si="5"/>
        <v>0</v>
      </c>
      <c r="I40" s="63" t="b">
        <f t="shared" si="6"/>
        <v>1</v>
      </c>
      <c r="L40">
        <v>3057</v>
      </c>
      <c r="M40">
        <v>4</v>
      </c>
      <c r="N40" t="b">
        <f t="shared" si="7"/>
        <v>0</v>
      </c>
      <c r="O40" t="b">
        <f t="shared" si="8"/>
        <v>1</v>
      </c>
    </row>
    <row r="41" spans="1:15" x14ac:dyDescent="0.3">
      <c r="A41" s="56" t="s">
        <v>147</v>
      </c>
      <c r="B41" s="74" t="s">
        <v>139</v>
      </c>
      <c r="C41" s="74" t="s">
        <v>153</v>
      </c>
      <c r="D41" s="56">
        <v>7</v>
      </c>
      <c r="E41" s="56">
        <v>80</v>
      </c>
      <c r="F41" s="56">
        <v>560</v>
      </c>
      <c r="G41" t="str">
        <f t="shared" si="4"/>
        <v>eligible</v>
      </c>
      <c r="H41" s="75" t="b">
        <f t="shared" si="5"/>
        <v>0</v>
      </c>
      <c r="I41" s="63" t="b">
        <f t="shared" si="6"/>
        <v>0</v>
      </c>
      <c r="L41">
        <v>7105</v>
      </c>
      <c r="M41">
        <v>5</v>
      </c>
      <c r="N41" t="b">
        <f t="shared" si="7"/>
        <v>1</v>
      </c>
      <c r="O41" t="b">
        <f t="shared" si="8"/>
        <v>1</v>
      </c>
    </row>
    <row r="42" spans="1:15" x14ac:dyDescent="0.3">
      <c r="A42" s="56" t="s">
        <v>148</v>
      </c>
      <c r="B42" s="74" t="s">
        <v>140</v>
      </c>
      <c r="C42" s="74" t="s">
        <v>154</v>
      </c>
      <c r="D42" s="56">
        <v>11</v>
      </c>
      <c r="E42" s="56">
        <v>15</v>
      </c>
      <c r="F42" s="56">
        <v>165</v>
      </c>
      <c r="G42" t="str">
        <f t="shared" si="4"/>
        <v>not eligible</v>
      </c>
      <c r="H42" s="75" t="b">
        <f t="shared" si="5"/>
        <v>0</v>
      </c>
      <c r="I42" s="63" t="b">
        <f t="shared" si="6"/>
        <v>0</v>
      </c>
      <c r="L42">
        <v>6857</v>
      </c>
      <c r="M42">
        <v>4</v>
      </c>
      <c r="N42" t="b">
        <f t="shared" si="7"/>
        <v>1</v>
      </c>
      <c r="O42" t="b">
        <f t="shared" si="8"/>
        <v>1</v>
      </c>
    </row>
    <row r="43" spans="1:15" x14ac:dyDescent="0.3">
      <c r="H43" s="75"/>
      <c r="L43">
        <v>6092</v>
      </c>
      <c r="M43">
        <v>2</v>
      </c>
      <c r="N43" t="b">
        <f t="shared" si="7"/>
        <v>0</v>
      </c>
      <c r="O43" t="b">
        <f t="shared" si="8"/>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E46AD-CB5F-4ED8-9C50-FCB26D9468E6}">
  <dimension ref="A1:M31"/>
  <sheetViews>
    <sheetView topLeftCell="A16" workbookViewId="0">
      <selection activeCell="G9" sqref="G9"/>
    </sheetView>
  </sheetViews>
  <sheetFormatPr defaultRowHeight="14.4" x14ac:dyDescent="0.3"/>
  <cols>
    <col min="1" max="1" width="8.77734375" customWidth="1"/>
    <col min="12" max="12" width="17.77734375" customWidth="1"/>
    <col min="13" max="13" width="13.88671875" customWidth="1"/>
  </cols>
  <sheetData>
    <row r="1" spans="1:13" ht="28.8" x14ac:dyDescent="0.3">
      <c r="A1" s="55" t="s">
        <v>133</v>
      </c>
      <c r="B1" s="55" t="s">
        <v>134</v>
      </c>
      <c r="C1" s="55" t="s">
        <v>124</v>
      </c>
      <c r="D1" s="55" t="s">
        <v>135</v>
      </c>
      <c r="E1" s="55" t="s">
        <v>136</v>
      </c>
      <c r="F1" s="55" t="s">
        <v>137</v>
      </c>
    </row>
    <row r="2" spans="1:13" ht="28.8" x14ac:dyDescent="0.3">
      <c r="A2" s="56" t="s">
        <v>138</v>
      </c>
      <c r="B2" s="56" t="s">
        <v>139</v>
      </c>
      <c r="C2" s="56" t="s">
        <v>153</v>
      </c>
      <c r="D2" s="56">
        <v>12</v>
      </c>
      <c r="E2" s="56">
        <v>50</v>
      </c>
      <c r="F2" s="56">
        <v>600</v>
      </c>
    </row>
    <row r="3" spans="1:13" ht="28.8" x14ac:dyDescent="0.3">
      <c r="A3" s="56" t="s">
        <v>98</v>
      </c>
      <c r="B3" s="56" t="s">
        <v>140</v>
      </c>
      <c r="C3" s="56" t="s">
        <v>152</v>
      </c>
      <c r="D3" s="56">
        <v>8</v>
      </c>
      <c r="E3" s="56">
        <v>40</v>
      </c>
      <c r="F3" s="56">
        <v>320</v>
      </c>
      <c r="J3" t="s">
        <v>329</v>
      </c>
    </row>
    <row r="4" spans="1:13" ht="28.8" x14ac:dyDescent="0.3">
      <c r="A4" s="56" t="s">
        <v>100</v>
      </c>
      <c r="B4" s="56" t="s">
        <v>141</v>
      </c>
      <c r="C4" s="56" t="s">
        <v>153</v>
      </c>
      <c r="D4" s="56">
        <v>15</v>
      </c>
      <c r="E4" s="56">
        <v>25</v>
      </c>
      <c r="F4" s="56">
        <v>375</v>
      </c>
      <c r="J4" t="s">
        <v>325</v>
      </c>
      <c r="K4" t="s">
        <v>326</v>
      </c>
      <c r="L4" t="s">
        <v>327</v>
      </c>
      <c r="M4" t="s">
        <v>328</v>
      </c>
    </row>
    <row r="5" spans="1:13" ht="28.8" x14ac:dyDescent="0.3">
      <c r="A5" s="56" t="s">
        <v>101</v>
      </c>
      <c r="B5" s="56" t="s">
        <v>142</v>
      </c>
      <c r="C5" s="56" t="s">
        <v>152</v>
      </c>
      <c r="D5" s="56">
        <v>10</v>
      </c>
      <c r="E5" s="56">
        <v>30</v>
      </c>
      <c r="F5" s="56">
        <v>300</v>
      </c>
      <c r="J5">
        <v>3834</v>
      </c>
      <c r="K5">
        <v>2</v>
      </c>
      <c r="L5" t="b">
        <f>AND(J5&gt;6000,K5&gt;=3)</f>
        <v>0</v>
      </c>
      <c r="M5" t="b">
        <f>OR(J5&gt;6000,K5&gt;=3)</f>
        <v>0</v>
      </c>
    </row>
    <row r="6" spans="1:13" ht="28.8" x14ac:dyDescent="0.3">
      <c r="A6" s="56" t="s">
        <v>143</v>
      </c>
      <c r="B6" s="56" t="s">
        <v>139</v>
      </c>
      <c r="C6" s="56" t="s">
        <v>153</v>
      </c>
      <c r="D6" s="56">
        <v>6</v>
      </c>
      <c r="E6" s="56">
        <v>20</v>
      </c>
      <c r="F6" s="56">
        <v>120</v>
      </c>
      <c r="J6">
        <v>9145</v>
      </c>
      <c r="K6">
        <v>3</v>
      </c>
      <c r="L6" t="b">
        <f t="shared" ref="L6:L14" si="0">AND(J6&gt;6000,K6&gt;=3)</f>
        <v>1</v>
      </c>
      <c r="M6" t="b">
        <f t="shared" ref="M6:M14" si="1">OR(J6&gt;6000,K6&gt;=3)</f>
        <v>1</v>
      </c>
    </row>
    <row r="7" spans="1:13" ht="28.8" x14ac:dyDescent="0.3">
      <c r="A7" s="56" t="s">
        <v>144</v>
      </c>
      <c r="B7" s="56" t="s">
        <v>140</v>
      </c>
      <c r="C7" s="56" t="s">
        <v>152</v>
      </c>
      <c r="D7" s="56">
        <v>20</v>
      </c>
      <c r="E7" s="56">
        <v>35</v>
      </c>
      <c r="F7" s="56">
        <v>700</v>
      </c>
      <c r="J7">
        <v>3215</v>
      </c>
      <c r="K7">
        <v>1</v>
      </c>
      <c r="L7" t="b">
        <f t="shared" si="0"/>
        <v>0</v>
      </c>
      <c r="M7" t="b">
        <f t="shared" si="1"/>
        <v>0</v>
      </c>
    </row>
    <row r="8" spans="1:13" ht="28.8" x14ac:dyDescent="0.3">
      <c r="A8" s="56" t="s">
        <v>145</v>
      </c>
      <c r="B8" s="56" t="s">
        <v>141</v>
      </c>
      <c r="C8" s="56" t="s">
        <v>152</v>
      </c>
      <c r="D8" s="56">
        <v>14</v>
      </c>
      <c r="E8" s="56">
        <v>60</v>
      </c>
      <c r="F8" s="56">
        <v>840</v>
      </c>
      <c r="J8">
        <v>4806</v>
      </c>
      <c r="K8">
        <v>3</v>
      </c>
      <c r="L8" t="b">
        <f t="shared" si="0"/>
        <v>0</v>
      </c>
      <c r="M8" t="b">
        <f t="shared" si="1"/>
        <v>1</v>
      </c>
    </row>
    <row r="9" spans="1:13" ht="28.8" x14ac:dyDescent="0.3">
      <c r="A9" s="56" t="s">
        <v>146</v>
      </c>
      <c r="B9" s="56" t="s">
        <v>142</v>
      </c>
      <c r="C9" s="56" t="s">
        <v>154</v>
      </c>
      <c r="D9" s="56">
        <v>9</v>
      </c>
      <c r="E9" s="56">
        <v>45</v>
      </c>
      <c r="F9" s="56">
        <v>405</v>
      </c>
      <c r="J9">
        <v>8945</v>
      </c>
      <c r="K9">
        <v>2</v>
      </c>
      <c r="L9" t="b">
        <f t="shared" si="0"/>
        <v>0</v>
      </c>
      <c r="M9" t="b">
        <f t="shared" si="1"/>
        <v>1</v>
      </c>
    </row>
    <row r="10" spans="1:13" ht="28.8" x14ac:dyDescent="0.3">
      <c r="A10" s="56" t="s">
        <v>147</v>
      </c>
      <c r="B10" s="56" t="s">
        <v>139</v>
      </c>
      <c r="C10" s="56" t="s">
        <v>153</v>
      </c>
      <c r="D10" s="56">
        <v>7</v>
      </c>
      <c r="E10" s="56">
        <v>80</v>
      </c>
      <c r="F10" s="56">
        <v>560</v>
      </c>
      <c r="J10">
        <v>8587</v>
      </c>
      <c r="K10">
        <v>5</v>
      </c>
      <c r="L10" t="b">
        <f t="shared" si="0"/>
        <v>1</v>
      </c>
      <c r="M10" t="b">
        <f t="shared" si="1"/>
        <v>1</v>
      </c>
    </row>
    <row r="11" spans="1:13" ht="28.8" x14ac:dyDescent="0.3">
      <c r="A11" s="56" t="s">
        <v>148</v>
      </c>
      <c r="B11" s="56" t="s">
        <v>140</v>
      </c>
      <c r="C11" s="56" t="s">
        <v>154</v>
      </c>
      <c r="D11" s="56">
        <v>11</v>
      </c>
      <c r="E11" s="56">
        <v>15</v>
      </c>
      <c r="F11" s="56">
        <v>165</v>
      </c>
      <c r="J11">
        <v>3057</v>
      </c>
      <c r="K11">
        <v>4</v>
      </c>
      <c r="L11" t="b">
        <f t="shared" si="0"/>
        <v>0</v>
      </c>
      <c r="M11" t="b">
        <f t="shared" si="1"/>
        <v>1</v>
      </c>
    </row>
    <row r="12" spans="1:13" x14ac:dyDescent="0.3">
      <c r="J12">
        <v>7105</v>
      </c>
      <c r="K12">
        <v>5</v>
      </c>
      <c r="L12" t="b">
        <f t="shared" si="0"/>
        <v>1</v>
      </c>
      <c r="M12" t="b">
        <f t="shared" si="1"/>
        <v>1</v>
      </c>
    </row>
    <row r="13" spans="1:13" x14ac:dyDescent="0.3">
      <c r="J13">
        <v>6857</v>
      </c>
      <c r="K13">
        <v>4</v>
      </c>
      <c r="L13" t="b">
        <f t="shared" si="0"/>
        <v>1</v>
      </c>
      <c r="M13" t="b">
        <f t="shared" si="1"/>
        <v>1</v>
      </c>
    </row>
    <row r="14" spans="1:13" x14ac:dyDescent="0.3">
      <c r="J14">
        <v>6092</v>
      </c>
      <c r="K14">
        <v>2</v>
      </c>
      <c r="L14" t="b">
        <f t="shared" si="0"/>
        <v>0</v>
      </c>
      <c r="M14" t="b">
        <f t="shared" si="1"/>
        <v>1</v>
      </c>
    </row>
    <row r="20" spans="1:13" x14ac:dyDescent="0.3">
      <c r="A20" t="s">
        <v>330</v>
      </c>
      <c r="B20" t="s">
        <v>320</v>
      </c>
      <c r="C20" t="s">
        <v>48</v>
      </c>
      <c r="D20" t="s">
        <v>331</v>
      </c>
      <c r="E20" t="s">
        <v>332</v>
      </c>
      <c r="F20" t="s">
        <v>7</v>
      </c>
      <c r="G20" t="s">
        <v>333</v>
      </c>
      <c r="H20" t="s">
        <v>342</v>
      </c>
      <c r="I20" t="s">
        <v>341</v>
      </c>
    </row>
    <row r="21" spans="1:13" x14ac:dyDescent="0.3">
      <c r="A21" s="77">
        <v>71</v>
      </c>
      <c r="B21" s="77">
        <v>70</v>
      </c>
      <c r="C21" s="77">
        <v>77</v>
      </c>
      <c r="D21" s="77">
        <v>29</v>
      </c>
      <c r="E21" s="77">
        <v>36</v>
      </c>
      <c r="F21" s="79">
        <f>SUM(A21:E21)</f>
        <v>283</v>
      </c>
      <c r="G21" t="str">
        <f>IF(F21&gt;=300,"pass","Fail")</f>
        <v>Fail</v>
      </c>
      <c r="H21" s="78" t="str">
        <f>IF(AND(A21&gt;35,B21&gt;35,C21&gt;35,D21&gt;35,E21&gt;35),"pass","fail")</f>
        <v>fail</v>
      </c>
      <c r="I21" s="79" t="str" cm="1">
        <f t="array" ref="I21">_xlfn.IFS(F21&gt;=350,"Excellent",F21&gt;=300,"Good",F21&gt;=250,"Avrg",F21&gt;=200,"poor")</f>
        <v>Avrg</v>
      </c>
      <c r="L21" t="s">
        <v>335</v>
      </c>
      <c r="M21" t="str">
        <f>I24</f>
        <v>Excellent</v>
      </c>
    </row>
    <row r="22" spans="1:13" x14ac:dyDescent="0.3">
      <c r="A22" s="77">
        <v>37</v>
      </c>
      <c r="B22" s="77">
        <v>21</v>
      </c>
      <c r="C22" s="77">
        <v>95</v>
      </c>
      <c r="D22" s="77">
        <v>20</v>
      </c>
      <c r="E22" s="77">
        <v>83</v>
      </c>
      <c r="F22" s="79">
        <f t="shared" ref="F22:F30" si="2">SUM(A22:E22)</f>
        <v>256</v>
      </c>
      <c r="G22" t="str">
        <f t="shared" ref="G22:G30" si="3">IF(F22&gt;=300,"pass","Fail")</f>
        <v>Fail</v>
      </c>
      <c r="H22" s="78" t="str">
        <f t="shared" ref="H22:H30" si="4">IF(AND(A22&gt;35,B22&gt;35,C22&gt;35,D22&gt;35,E22&gt;35),"pass","fail")</f>
        <v>fail</v>
      </c>
      <c r="I22" s="79" t="str" cm="1">
        <f t="array" ref="I22">_xlfn.IFS(F22&gt;=350,"Excellent",F22&gt;=300,"Good",F22&gt;=250,"Avrg",F22&gt;=200,"poor")</f>
        <v>Avrg</v>
      </c>
      <c r="J22" t="s">
        <v>334</v>
      </c>
      <c r="L22" t="s">
        <v>336</v>
      </c>
      <c r="M22" t="str" cm="1">
        <f t="array" ref="M22">_xlfn.IFS(F22&gt;=350,"Excellent",F22&gt;=300,"Good",F22&gt;=250,"Avrg",F22&gt;=200,"poor")</f>
        <v>Avrg</v>
      </c>
    </row>
    <row r="23" spans="1:13" x14ac:dyDescent="0.3">
      <c r="A23" s="77">
        <v>54</v>
      </c>
      <c r="B23" s="77">
        <v>45</v>
      </c>
      <c r="C23" s="77">
        <v>71</v>
      </c>
      <c r="D23" s="77">
        <v>22</v>
      </c>
      <c r="E23" s="77">
        <v>60</v>
      </c>
      <c r="F23" s="79">
        <f t="shared" si="2"/>
        <v>252</v>
      </c>
      <c r="G23" t="str">
        <f t="shared" si="3"/>
        <v>Fail</v>
      </c>
      <c r="H23" s="78" t="str">
        <f t="shared" si="4"/>
        <v>fail</v>
      </c>
      <c r="I23" s="79" t="str" cm="1">
        <f t="array" ref="I23">_xlfn.IFS(F23&gt;=350,"Excellent",F23&gt;=300,"Good",F23&gt;=250,"Avrg",F23&gt;=200,"poor")</f>
        <v>Avrg</v>
      </c>
      <c r="L23" t="s">
        <v>337</v>
      </c>
      <c r="M23" t="str" cm="1">
        <f t="array" ref="M23">_xlfn.IFS(F23&gt;=350,"Excellent",F23&gt;=300,"Good",F23&gt;=250,"Avrg",F23&gt;=200,"poor")</f>
        <v>Avrg</v>
      </c>
    </row>
    <row r="24" spans="1:13" x14ac:dyDescent="0.3">
      <c r="A24" s="77">
        <v>71</v>
      </c>
      <c r="B24" s="77">
        <v>69</v>
      </c>
      <c r="C24" s="77">
        <v>76</v>
      </c>
      <c r="D24" s="77">
        <v>54</v>
      </c>
      <c r="E24" s="77">
        <v>87</v>
      </c>
      <c r="F24" s="79">
        <f t="shared" si="2"/>
        <v>357</v>
      </c>
      <c r="G24" t="str">
        <f t="shared" si="3"/>
        <v>pass</v>
      </c>
      <c r="H24" s="78" t="str">
        <f t="shared" si="4"/>
        <v>pass</v>
      </c>
      <c r="I24" s="79" t="str" cm="1">
        <f t="array" ref="I24">_xlfn.IFS(F24&gt;=350,"Excellent",F24&gt;=300,"Good",F24&gt;=250,"Avrg",F24&gt;=200,"poor")</f>
        <v>Excellent</v>
      </c>
      <c r="L24" t="s">
        <v>338</v>
      </c>
      <c r="M24" t="str" cm="1">
        <f t="array" ref="M24">_xlfn.IFS(F24&gt;=350,"Excellent",F24&gt;=300,"Good",F24&gt;=250,"Avrg",F24&gt;=200,"poor")</f>
        <v>Excellent</v>
      </c>
    </row>
    <row r="25" spans="1:13" x14ac:dyDescent="0.3">
      <c r="A25" s="77">
        <v>63</v>
      </c>
      <c r="B25" s="77">
        <v>48</v>
      </c>
      <c r="C25" s="77">
        <v>61</v>
      </c>
      <c r="D25" s="77">
        <v>44</v>
      </c>
      <c r="E25" s="77">
        <v>59</v>
      </c>
      <c r="F25" s="79">
        <f t="shared" si="2"/>
        <v>275</v>
      </c>
      <c r="G25" t="str">
        <f t="shared" si="3"/>
        <v>Fail</v>
      </c>
      <c r="H25" s="78" t="str">
        <f t="shared" si="4"/>
        <v>pass</v>
      </c>
      <c r="I25" s="79" t="str" cm="1">
        <f t="array" ref="I25">_xlfn.IFS(F25&gt;=350,"Excellent",F25&gt;=300,"Good",F25&gt;=250,"Avrg",F25&gt;=200,"poor")</f>
        <v>Avrg</v>
      </c>
    </row>
    <row r="26" spans="1:13" x14ac:dyDescent="0.3">
      <c r="A26" s="77">
        <v>66</v>
      </c>
      <c r="B26" s="77">
        <v>65</v>
      </c>
      <c r="C26" s="77">
        <v>87</v>
      </c>
      <c r="D26" s="77">
        <v>66</v>
      </c>
      <c r="E26" s="77">
        <v>85</v>
      </c>
      <c r="F26" s="79">
        <f t="shared" si="2"/>
        <v>369</v>
      </c>
      <c r="G26" t="str">
        <f t="shared" si="3"/>
        <v>pass</v>
      </c>
      <c r="H26" s="78" t="str">
        <f t="shared" si="4"/>
        <v>pass</v>
      </c>
      <c r="I26" s="79" t="str" cm="1">
        <f t="array" ref="I26">_xlfn.IFS(F26&gt;=350,"Excellent",F26&gt;=300,"Good",F26&gt;=250,"Avrg",F26&gt;=200,"poor")</f>
        <v>Excellent</v>
      </c>
    </row>
    <row r="27" spans="1:13" x14ac:dyDescent="0.3">
      <c r="A27" s="77">
        <v>63</v>
      </c>
      <c r="B27" s="77">
        <v>32</v>
      </c>
      <c r="C27" s="77">
        <v>79</v>
      </c>
      <c r="D27" s="77">
        <v>54</v>
      </c>
      <c r="E27" s="77">
        <v>72</v>
      </c>
      <c r="F27" s="79">
        <f t="shared" si="2"/>
        <v>300</v>
      </c>
      <c r="G27" t="str">
        <f t="shared" si="3"/>
        <v>pass</v>
      </c>
      <c r="H27" s="78" t="str">
        <f t="shared" si="4"/>
        <v>fail</v>
      </c>
      <c r="I27" s="79" t="str" cm="1">
        <f t="array" ref="I27">_xlfn.IFS(F27&gt;=350,"Excellent",F27&gt;=300,"Good",F27&gt;=250,"Avrg",F27&gt;=200,"poor")</f>
        <v>Good</v>
      </c>
      <c r="L27" t="s">
        <v>340</v>
      </c>
    </row>
    <row r="28" spans="1:13" x14ac:dyDescent="0.3">
      <c r="A28" s="77">
        <v>70</v>
      </c>
      <c r="B28" s="77">
        <v>22</v>
      </c>
      <c r="C28" s="77">
        <v>82</v>
      </c>
      <c r="D28" s="77">
        <v>67</v>
      </c>
      <c r="E28" s="77">
        <v>32</v>
      </c>
      <c r="F28" s="79">
        <f t="shared" si="2"/>
        <v>273</v>
      </c>
      <c r="G28" t="str">
        <f t="shared" si="3"/>
        <v>Fail</v>
      </c>
      <c r="H28" s="78" t="str">
        <f t="shared" si="4"/>
        <v>fail</v>
      </c>
      <c r="I28" s="79" t="str" cm="1">
        <f t="array" ref="I28">_xlfn.IFS(F28&gt;=350,"Excellent",F28&gt;=300,"Good",F28&gt;=250,"Avrg",F28&gt;=200,"poor")</f>
        <v>Avrg</v>
      </c>
      <c r="L28" t="s">
        <v>339</v>
      </c>
    </row>
    <row r="29" spans="1:13" x14ac:dyDescent="0.3">
      <c r="A29" s="77">
        <v>75</v>
      </c>
      <c r="B29" s="77">
        <v>28</v>
      </c>
      <c r="C29" s="77">
        <v>35</v>
      </c>
      <c r="D29" s="77">
        <v>97</v>
      </c>
      <c r="E29" s="77">
        <v>59</v>
      </c>
      <c r="F29" s="79">
        <f t="shared" si="2"/>
        <v>294</v>
      </c>
      <c r="G29" t="str">
        <f t="shared" si="3"/>
        <v>Fail</v>
      </c>
      <c r="H29" s="78" t="str">
        <f t="shared" si="4"/>
        <v>fail</v>
      </c>
      <c r="I29" s="79" t="str" cm="1">
        <f t="array" ref="I29">_xlfn.IFS(F29&gt;=350,"Excellent",F29&gt;=300,"Good",F29&gt;=250,"Avrg",F29&gt;=200,"poor")</f>
        <v>Avrg</v>
      </c>
    </row>
    <row r="30" spans="1:13" x14ac:dyDescent="0.3">
      <c r="A30" s="77">
        <v>45</v>
      </c>
      <c r="B30" s="77">
        <v>30</v>
      </c>
      <c r="C30" s="77">
        <v>68</v>
      </c>
      <c r="D30" s="77">
        <v>20</v>
      </c>
      <c r="E30" s="77">
        <v>40</v>
      </c>
      <c r="F30" s="79">
        <f t="shared" si="2"/>
        <v>203</v>
      </c>
      <c r="G30" t="str">
        <f t="shared" si="3"/>
        <v>Fail</v>
      </c>
      <c r="H30" s="78" t="str">
        <f t="shared" si="4"/>
        <v>fail</v>
      </c>
      <c r="I30" s="79" t="str" cm="1">
        <f t="array" ref="I30">_xlfn.IFS(F30&gt;=350,"Excellent",F30&gt;=300,"Good",F30&gt;=250,"Avrg",F30&gt;=200,"poor")</f>
        <v>poor</v>
      </c>
    </row>
    <row r="31" spans="1:13" x14ac:dyDescent="0.3">
      <c r="I31">
        <v>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8886-6523-45BA-BAE8-BD7827A86515}">
  <dimension ref="A1:L11"/>
  <sheetViews>
    <sheetView workbookViewId="0">
      <selection activeCell="J7" sqref="J7"/>
    </sheetView>
  </sheetViews>
  <sheetFormatPr defaultRowHeight="14.4" x14ac:dyDescent="0.3"/>
  <cols>
    <col min="8" max="8" width="20.109375" customWidth="1"/>
  </cols>
  <sheetData>
    <row r="1" spans="1:12" ht="28.8" x14ac:dyDescent="0.3">
      <c r="A1" s="55" t="s">
        <v>133</v>
      </c>
      <c r="B1" s="55" t="s">
        <v>134</v>
      </c>
      <c r="C1" s="55" t="s">
        <v>124</v>
      </c>
      <c r="D1" s="55" t="s">
        <v>135</v>
      </c>
      <c r="E1" s="55" t="s">
        <v>136</v>
      </c>
      <c r="F1" s="55" t="s">
        <v>137</v>
      </c>
      <c r="G1" s="55" t="s">
        <v>150</v>
      </c>
      <c r="H1" s="55" t="s">
        <v>201</v>
      </c>
    </row>
    <row r="2" spans="1:12" ht="28.8" x14ac:dyDescent="0.3">
      <c r="A2" s="56" t="s">
        <v>138</v>
      </c>
      <c r="B2" s="56" t="s">
        <v>139</v>
      </c>
      <c r="C2" s="56" t="s">
        <v>153</v>
      </c>
      <c r="D2" s="56">
        <v>12</v>
      </c>
      <c r="E2" s="56">
        <v>50</v>
      </c>
      <c r="F2" s="56">
        <v>600</v>
      </c>
      <c r="G2" t="str" cm="1">
        <f t="array" ref="G2">_xlfn.IFS(F2&gt;=500,"Excellent",F2&gt;=400,"Good",F2&gt;=300,"average",F2&lt;=200,"Poor")</f>
        <v>Excellent</v>
      </c>
      <c r="H2" t="str">
        <f>IF(F2&gt;=500,"Excellent",IF(F2&gt;=400,"Good",IF(F2&gt;=300,"average","poor")))</f>
        <v>Excellent</v>
      </c>
    </row>
    <row r="3" spans="1:12" ht="28.8" x14ac:dyDescent="0.3">
      <c r="A3" s="56" t="s">
        <v>98</v>
      </c>
      <c r="B3" s="56" t="s">
        <v>140</v>
      </c>
      <c r="C3" s="56" t="s">
        <v>152</v>
      </c>
      <c r="D3" s="56">
        <v>8</v>
      </c>
      <c r="E3" s="56">
        <v>40</v>
      </c>
      <c r="F3" s="56">
        <v>320</v>
      </c>
      <c r="G3" t="str" cm="1">
        <f t="array" ref="G3">_xlfn.IFS(F3&gt;=500,"Excellent",F3&gt;=400,"Good",F3&gt;=300,"average",F3&lt;=200,"Poor")</f>
        <v>average</v>
      </c>
      <c r="H3" t="str">
        <f t="shared" ref="H3:H11" si="0">IF(F3&gt;=500,"Excellent",IF(F3&gt;=400,"Good",IF(F3&gt;=300,"average","poor")))</f>
        <v>average</v>
      </c>
    </row>
    <row r="4" spans="1:12" ht="28.8" x14ac:dyDescent="0.3">
      <c r="A4" s="56" t="s">
        <v>100</v>
      </c>
      <c r="B4" s="56" t="s">
        <v>141</v>
      </c>
      <c r="C4" s="56" t="s">
        <v>153</v>
      </c>
      <c r="D4" s="56">
        <v>15</v>
      </c>
      <c r="E4" s="56">
        <v>25</v>
      </c>
      <c r="F4" s="56">
        <v>200</v>
      </c>
      <c r="G4" t="str" cm="1">
        <f t="array" ref="G4">_xlfn.IFS(F4&gt;=500,"Excellent",F4&gt;=400,"Good",F4&gt;=300,"average",F4&lt;=200,"Poor")</f>
        <v>Poor</v>
      </c>
      <c r="H4" t="str">
        <f t="shared" si="0"/>
        <v>poor</v>
      </c>
    </row>
    <row r="5" spans="1:12" ht="28.8" x14ac:dyDescent="0.3">
      <c r="A5" s="56" t="s">
        <v>101</v>
      </c>
      <c r="B5" s="56" t="s">
        <v>142</v>
      </c>
      <c r="C5" s="56" t="s">
        <v>152</v>
      </c>
      <c r="D5" s="56">
        <v>10</v>
      </c>
      <c r="E5" s="56">
        <v>30</v>
      </c>
      <c r="F5" s="56">
        <v>300</v>
      </c>
      <c r="G5" t="str" cm="1">
        <f t="array" ref="G5">_xlfn.IFS(F5&gt;=500,"Excellent",F5&gt;=400,"Good",F5&gt;=300,"average",F5&lt;=200,"Poor")</f>
        <v>average</v>
      </c>
      <c r="H5" t="str">
        <f t="shared" si="0"/>
        <v>average</v>
      </c>
      <c r="L5" t="s">
        <v>375</v>
      </c>
    </row>
    <row r="6" spans="1:12" ht="28.8" x14ac:dyDescent="0.3">
      <c r="A6" s="56" t="s">
        <v>143</v>
      </c>
      <c r="B6" s="56" t="s">
        <v>139</v>
      </c>
      <c r="C6" s="56" t="s">
        <v>153</v>
      </c>
      <c r="D6" s="56">
        <v>6</v>
      </c>
      <c r="E6" s="56">
        <v>20</v>
      </c>
      <c r="F6" s="56">
        <v>120</v>
      </c>
      <c r="G6" t="str" cm="1">
        <f t="array" ref="G6">_xlfn.IFS(F6&gt;=500,"Excellent",F6&gt;=400,"Good",F6&gt;=300,"average",F6&lt;=200,"Poor")</f>
        <v>Poor</v>
      </c>
      <c r="H6" t="str">
        <f t="shared" si="0"/>
        <v>poor</v>
      </c>
    </row>
    <row r="7" spans="1:12" ht="28.8" x14ac:dyDescent="0.3">
      <c r="A7" s="56" t="s">
        <v>144</v>
      </c>
      <c r="B7" s="56" t="s">
        <v>140</v>
      </c>
      <c r="C7" s="56" t="s">
        <v>152</v>
      </c>
      <c r="D7" s="56">
        <v>20</v>
      </c>
      <c r="E7" s="56">
        <v>35</v>
      </c>
      <c r="F7" s="56">
        <v>700</v>
      </c>
      <c r="G7" t="str" cm="1">
        <f t="array" ref="G7">_xlfn.IFS(F7&gt;=500,"Excellent",F7&gt;=400,"Good",F7&gt;=300,"average",F7&lt;=200,"Poor")</f>
        <v>Excellent</v>
      </c>
      <c r="H7" t="str">
        <f t="shared" si="0"/>
        <v>Excellent</v>
      </c>
    </row>
    <row r="8" spans="1:12" ht="28.8" x14ac:dyDescent="0.3">
      <c r="A8" s="56" t="s">
        <v>145</v>
      </c>
      <c r="B8" s="56" t="s">
        <v>141</v>
      </c>
      <c r="C8" s="56" t="s">
        <v>152</v>
      </c>
      <c r="D8" s="56">
        <v>14</v>
      </c>
      <c r="E8" s="56">
        <v>60</v>
      </c>
      <c r="F8" s="56">
        <v>180</v>
      </c>
      <c r="G8" t="str" cm="1">
        <f t="array" ref="G8">_xlfn.IFS(F8&gt;=500,"Excellent",F8&gt;=400,"Good",F8&gt;=300,"average",F8&lt;=200,"Poor")</f>
        <v>Poor</v>
      </c>
      <c r="H8" t="str">
        <f t="shared" si="0"/>
        <v>poor</v>
      </c>
    </row>
    <row r="9" spans="1:12" ht="28.8" x14ac:dyDescent="0.3">
      <c r="A9" s="56" t="s">
        <v>146</v>
      </c>
      <c r="B9" s="56" t="s">
        <v>142</v>
      </c>
      <c r="C9" s="56" t="s">
        <v>154</v>
      </c>
      <c r="D9" s="56">
        <v>9</v>
      </c>
      <c r="E9" s="56">
        <v>45</v>
      </c>
      <c r="F9" s="56">
        <v>405</v>
      </c>
      <c r="G9" t="str" cm="1">
        <f t="array" ref="G9">_xlfn.IFS(F9&gt;=500,"Excellent",F9&gt;=400,"Good",F9&gt;=300,"average",F9&lt;=200,"Poor")</f>
        <v>Good</v>
      </c>
      <c r="H9" t="str">
        <f t="shared" si="0"/>
        <v>Good</v>
      </c>
    </row>
    <row r="10" spans="1:12" ht="28.8" x14ac:dyDescent="0.3">
      <c r="A10" s="56" t="s">
        <v>147</v>
      </c>
      <c r="B10" s="56" t="s">
        <v>139</v>
      </c>
      <c r="C10" s="56" t="s">
        <v>153</v>
      </c>
      <c r="D10" s="56">
        <v>7</v>
      </c>
      <c r="E10" s="56">
        <v>80</v>
      </c>
      <c r="F10" s="56">
        <v>560</v>
      </c>
      <c r="G10" t="str" cm="1">
        <f t="array" ref="G10">_xlfn.IFS(F10&gt;=500,"Excellent",F10&gt;=400,"Good",F10&gt;=300,"average",F10&lt;=200,"Poor")</f>
        <v>Excellent</v>
      </c>
      <c r="H10" t="str">
        <f t="shared" si="0"/>
        <v>Excellent</v>
      </c>
    </row>
    <row r="11" spans="1:12" ht="28.8" x14ac:dyDescent="0.3">
      <c r="A11" s="56" t="s">
        <v>148</v>
      </c>
      <c r="B11" s="56" t="s">
        <v>140</v>
      </c>
      <c r="C11" s="56" t="s">
        <v>154</v>
      </c>
      <c r="D11" s="56">
        <v>11</v>
      </c>
      <c r="E11" s="56">
        <v>15</v>
      </c>
      <c r="F11" s="56">
        <v>165</v>
      </c>
      <c r="G11" t="str" cm="1">
        <f t="array" ref="G11">_xlfn.IFS(F11&gt;=500,"Excellent",F11&gt;=400,"Good",F11&gt;=300,"average",F11&lt;=200,"Poor")</f>
        <v>Poor</v>
      </c>
      <c r="H11" t="str">
        <f t="shared" si="0"/>
        <v>poor</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84225-8681-49D5-9F9B-71D29274AD1B}">
  <dimension ref="A1:I11"/>
  <sheetViews>
    <sheetView workbookViewId="0">
      <selection activeCell="K7" sqref="K7"/>
    </sheetView>
  </sheetViews>
  <sheetFormatPr defaultRowHeight="14.4" x14ac:dyDescent="0.3"/>
  <cols>
    <col min="8" max="8" width="12.44140625" customWidth="1"/>
  </cols>
  <sheetData>
    <row r="1" spans="1:9" ht="28.8" x14ac:dyDescent="0.3">
      <c r="A1" s="55" t="s">
        <v>133</v>
      </c>
      <c r="B1" s="55" t="s">
        <v>134</v>
      </c>
      <c r="C1" s="55" t="s">
        <v>124</v>
      </c>
      <c r="D1" s="55" t="s">
        <v>135</v>
      </c>
      <c r="E1" s="55" t="s">
        <v>136</v>
      </c>
      <c r="F1" s="55" t="s">
        <v>137</v>
      </c>
      <c r="G1" s="55"/>
      <c r="H1" s="55"/>
    </row>
    <row r="2" spans="1:9" ht="28.8" x14ac:dyDescent="0.3">
      <c r="A2" s="56" t="s">
        <v>138</v>
      </c>
      <c r="B2" s="56" t="s">
        <v>139</v>
      </c>
      <c r="C2" s="56" t="s">
        <v>153</v>
      </c>
      <c r="D2" s="56">
        <v>12</v>
      </c>
      <c r="E2" s="56">
        <v>50</v>
      </c>
      <c r="F2" s="56">
        <v>600</v>
      </c>
    </row>
    <row r="3" spans="1:9" ht="28.8" x14ac:dyDescent="0.3">
      <c r="A3" s="56" t="s">
        <v>98</v>
      </c>
      <c r="B3" s="56" t="s">
        <v>140</v>
      </c>
      <c r="C3" s="56" t="s">
        <v>152</v>
      </c>
      <c r="D3" s="56">
        <v>8</v>
      </c>
      <c r="E3" s="56">
        <v>40</v>
      </c>
      <c r="F3" s="56">
        <v>320</v>
      </c>
    </row>
    <row r="4" spans="1:9" ht="28.8" x14ac:dyDescent="0.3">
      <c r="A4" s="56" t="s">
        <v>100</v>
      </c>
      <c r="B4" s="56" t="s">
        <v>141</v>
      </c>
      <c r="C4" s="56" t="s">
        <v>153</v>
      </c>
      <c r="D4" s="56">
        <v>15</v>
      </c>
      <c r="E4" s="56">
        <v>25</v>
      </c>
      <c r="F4" s="56">
        <v>200</v>
      </c>
    </row>
    <row r="5" spans="1:9" ht="28.8" x14ac:dyDescent="0.3">
      <c r="A5" s="56" t="s">
        <v>101</v>
      </c>
      <c r="B5" s="56" t="s">
        <v>142</v>
      </c>
      <c r="C5" s="56" t="s">
        <v>152</v>
      </c>
      <c r="D5" s="56">
        <v>10</v>
      </c>
      <c r="E5" s="56">
        <v>30</v>
      </c>
      <c r="F5" s="56">
        <v>300</v>
      </c>
    </row>
    <row r="6" spans="1:9" ht="28.8" x14ac:dyDescent="0.3">
      <c r="A6" s="56" t="s">
        <v>143</v>
      </c>
      <c r="B6" s="56" t="s">
        <v>139</v>
      </c>
      <c r="C6" s="56" t="s">
        <v>153</v>
      </c>
      <c r="D6" s="56">
        <v>6</v>
      </c>
      <c r="E6" s="56">
        <v>20</v>
      </c>
      <c r="F6" s="56">
        <v>120</v>
      </c>
      <c r="H6" t="s">
        <v>316</v>
      </c>
      <c r="I6">
        <f>_xlfn.VAR.S(E1:E11)</f>
        <v>388.88888888888891</v>
      </c>
    </row>
    <row r="7" spans="1:9" ht="28.8" x14ac:dyDescent="0.3">
      <c r="A7" s="56" t="s">
        <v>144</v>
      </c>
      <c r="B7" s="56" t="s">
        <v>140</v>
      </c>
      <c r="C7" s="56" t="s">
        <v>152</v>
      </c>
      <c r="D7" s="56">
        <v>20</v>
      </c>
      <c r="E7" s="56">
        <v>35</v>
      </c>
      <c r="F7" s="56">
        <v>700</v>
      </c>
      <c r="H7" t="s">
        <v>317</v>
      </c>
      <c r="I7">
        <f>_xlfn.STDEV.S(E1:E11)</f>
        <v>19.720265943665389</v>
      </c>
    </row>
    <row r="8" spans="1:9" ht="28.8" x14ac:dyDescent="0.3">
      <c r="A8" s="56" t="s">
        <v>145</v>
      </c>
      <c r="B8" s="56" t="s">
        <v>141</v>
      </c>
      <c r="C8" s="56" t="s">
        <v>152</v>
      </c>
      <c r="D8" s="56">
        <v>14</v>
      </c>
      <c r="E8" s="56">
        <v>60</v>
      </c>
      <c r="F8" s="56">
        <v>180</v>
      </c>
      <c r="H8" t="s">
        <v>318</v>
      </c>
      <c r="I8">
        <f>CORREL(E1:E11,F1:F11)</f>
        <v>0.49764407124611798</v>
      </c>
    </row>
    <row r="9" spans="1:9" ht="28.8" x14ac:dyDescent="0.3">
      <c r="A9" s="56" t="s">
        <v>146</v>
      </c>
      <c r="B9" s="56" t="s">
        <v>142</v>
      </c>
      <c r="C9" s="56" t="s">
        <v>154</v>
      </c>
      <c r="D9" s="56">
        <v>9</v>
      </c>
      <c r="E9" s="56">
        <v>45</v>
      </c>
      <c r="F9" s="56">
        <v>405</v>
      </c>
      <c r="H9" t="s">
        <v>319</v>
      </c>
      <c r="I9" t="e" cm="1">
        <f t="array" ref="I9">per</f>
        <v>#NAME?</v>
      </c>
    </row>
    <row r="10" spans="1:9" ht="28.8" x14ac:dyDescent="0.3">
      <c r="A10" s="56" t="s">
        <v>147</v>
      </c>
      <c r="B10" s="56" t="s">
        <v>139</v>
      </c>
      <c r="C10" s="56" t="s">
        <v>153</v>
      </c>
      <c r="D10" s="56">
        <v>7</v>
      </c>
      <c r="E10" s="56">
        <v>80</v>
      </c>
      <c r="F10" s="56">
        <v>560</v>
      </c>
    </row>
    <row r="11" spans="1:9" ht="28.8" x14ac:dyDescent="0.3">
      <c r="A11" s="56" t="s">
        <v>148</v>
      </c>
      <c r="B11" s="56" t="s">
        <v>140</v>
      </c>
      <c r="C11" s="56" t="s">
        <v>154</v>
      </c>
      <c r="D11" s="56">
        <v>11</v>
      </c>
      <c r="E11" s="56">
        <v>15</v>
      </c>
      <c r="F11" s="56">
        <v>165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C50EA-2D63-4B23-8C2F-FEBD5E49ACFE}">
  <dimension ref="A1:J11"/>
  <sheetViews>
    <sheetView workbookViewId="0">
      <selection activeCell="K14" sqref="K14"/>
    </sheetView>
  </sheetViews>
  <sheetFormatPr defaultRowHeight="14.4" x14ac:dyDescent="0.3"/>
  <cols>
    <col min="10" max="10" width="14" customWidth="1"/>
  </cols>
  <sheetData>
    <row r="1" spans="1:10" ht="28.8" x14ac:dyDescent="0.3">
      <c r="A1" s="55" t="s">
        <v>133</v>
      </c>
      <c r="B1" s="55" t="s">
        <v>134</v>
      </c>
      <c r="C1" s="55" t="s">
        <v>124</v>
      </c>
      <c r="D1" s="55" t="s">
        <v>135</v>
      </c>
      <c r="E1" s="55" t="s">
        <v>136</v>
      </c>
      <c r="F1" s="55" t="s">
        <v>137</v>
      </c>
    </row>
    <row r="2" spans="1:10" ht="28.8" x14ac:dyDescent="0.3">
      <c r="A2" s="56" t="s">
        <v>138</v>
      </c>
      <c r="B2" s="56" t="s">
        <v>139</v>
      </c>
      <c r="C2" s="56" t="s">
        <v>153</v>
      </c>
      <c r="D2" s="56">
        <v>12</v>
      </c>
      <c r="E2" s="56">
        <v>50</v>
      </c>
      <c r="F2" s="56">
        <v>600</v>
      </c>
      <c r="G2" t="str">
        <f>IFERROR(D2/0,"error")</f>
        <v>error</v>
      </c>
      <c r="H2" t="e">
        <f>D2/0</f>
        <v>#DIV/0!</v>
      </c>
      <c r="I2" t="e">
        <f>E2/0</f>
        <v>#DIV/0!</v>
      </c>
      <c r="J2" t="str">
        <f>IFERROR(E2/0,"division error")</f>
        <v>division error</v>
      </c>
    </row>
    <row r="3" spans="1:10" ht="28.8" x14ac:dyDescent="0.3">
      <c r="A3" s="56" t="s">
        <v>98</v>
      </c>
      <c r="B3" s="56" t="s">
        <v>140</v>
      </c>
      <c r="C3" s="56" t="s">
        <v>152</v>
      </c>
      <c r="D3" s="56">
        <v>8</v>
      </c>
      <c r="E3" s="56">
        <v>40</v>
      </c>
      <c r="F3" s="56">
        <v>320</v>
      </c>
      <c r="G3" t="str">
        <f t="shared" ref="G3:G11" si="0">IFERROR(D3/0,"error")</f>
        <v>error</v>
      </c>
      <c r="H3" t="e">
        <f t="shared" ref="H3:H11" si="1">D3/0</f>
        <v>#DIV/0!</v>
      </c>
      <c r="I3" t="e">
        <f t="shared" ref="I3:I11" si="2">E3/0</f>
        <v>#DIV/0!</v>
      </c>
      <c r="J3" t="str">
        <f t="shared" ref="J3:J11" si="3">IFERROR(E3/0,"division error")</f>
        <v>division error</v>
      </c>
    </row>
    <row r="4" spans="1:10" ht="28.8" x14ac:dyDescent="0.3">
      <c r="A4" s="56" t="s">
        <v>100</v>
      </c>
      <c r="B4" s="56" t="s">
        <v>141</v>
      </c>
      <c r="C4" s="56" t="s">
        <v>153</v>
      </c>
      <c r="D4" s="56">
        <v>15</v>
      </c>
      <c r="E4" s="56">
        <v>25</v>
      </c>
      <c r="F4" s="56">
        <v>375</v>
      </c>
      <c r="G4" t="str">
        <f t="shared" si="0"/>
        <v>error</v>
      </c>
      <c r="H4" t="e">
        <f t="shared" si="1"/>
        <v>#DIV/0!</v>
      </c>
      <c r="I4" t="e">
        <f t="shared" si="2"/>
        <v>#DIV/0!</v>
      </c>
      <c r="J4" t="str">
        <f t="shared" si="3"/>
        <v>division error</v>
      </c>
    </row>
    <row r="5" spans="1:10" ht="28.8" x14ac:dyDescent="0.3">
      <c r="A5" s="56" t="s">
        <v>101</v>
      </c>
      <c r="B5" s="56" t="s">
        <v>142</v>
      </c>
      <c r="C5" s="56" t="s">
        <v>152</v>
      </c>
      <c r="D5" s="56">
        <v>10</v>
      </c>
      <c r="E5" s="56">
        <v>30</v>
      </c>
      <c r="F5" s="56">
        <v>300</v>
      </c>
      <c r="G5" t="str">
        <f t="shared" si="0"/>
        <v>error</v>
      </c>
      <c r="H5" t="e">
        <f t="shared" si="1"/>
        <v>#DIV/0!</v>
      </c>
      <c r="I5" t="e">
        <f t="shared" si="2"/>
        <v>#DIV/0!</v>
      </c>
      <c r="J5" t="str">
        <f t="shared" si="3"/>
        <v>division error</v>
      </c>
    </row>
    <row r="6" spans="1:10" ht="28.8" x14ac:dyDescent="0.3">
      <c r="A6" s="56" t="s">
        <v>143</v>
      </c>
      <c r="B6" s="56" t="s">
        <v>139</v>
      </c>
      <c r="C6" s="56" t="s">
        <v>153</v>
      </c>
      <c r="D6" s="56">
        <v>6</v>
      </c>
      <c r="E6" s="56">
        <v>20</v>
      </c>
      <c r="F6" s="56">
        <v>120</v>
      </c>
      <c r="G6" t="str">
        <f t="shared" si="0"/>
        <v>error</v>
      </c>
      <c r="H6" t="e">
        <f t="shared" si="1"/>
        <v>#DIV/0!</v>
      </c>
      <c r="I6" t="e">
        <f t="shared" si="2"/>
        <v>#DIV/0!</v>
      </c>
      <c r="J6" t="str">
        <f t="shared" si="3"/>
        <v>division error</v>
      </c>
    </row>
    <row r="7" spans="1:10" ht="28.8" x14ac:dyDescent="0.3">
      <c r="A7" s="56" t="s">
        <v>144</v>
      </c>
      <c r="B7" s="56" t="s">
        <v>140</v>
      </c>
      <c r="C7" s="56" t="s">
        <v>152</v>
      </c>
      <c r="D7" s="56">
        <v>20</v>
      </c>
      <c r="E7" s="56">
        <v>35</v>
      </c>
      <c r="F7" s="56">
        <v>700</v>
      </c>
      <c r="G7" t="str">
        <f t="shared" si="0"/>
        <v>error</v>
      </c>
      <c r="H7" t="e">
        <f t="shared" si="1"/>
        <v>#DIV/0!</v>
      </c>
      <c r="I7" t="e">
        <f t="shared" si="2"/>
        <v>#DIV/0!</v>
      </c>
      <c r="J7" t="str">
        <f t="shared" si="3"/>
        <v>division error</v>
      </c>
    </row>
    <row r="8" spans="1:10" ht="28.8" x14ac:dyDescent="0.3">
      <c r="A8" s="56" t="s">
        <v>145</v>
      </c>
      <c r="B8" s="56" t="s">
        <v>141</v>
      </c>
      <c r="C8" s="56" t="s">
        <v>152</v>
      </c>
      <c r="D8" s="56">
        <v>14</v>
      </c>
      <c r="E8" s="56">
        <v>60</v>
      </c>
      <c r="F8" s="56">
        <v>840</v>
      </c>
      <c r="G8" t="str">
        <f t="shared" si="0"/>
        <v>error</v>
      </c>
      <c r="H8" t="e">
        <f t="shared" si="1"/>
        <v>#DIV/0!</v>
      </c>
      <c r="I8" t="e">
        <f t="shared" si="2"/>
        <v>#DIV/0!</v>
      </c>
      <c r="J8" t="str">
        <f t="shared" si="3"/>
        <v>division error</v>
      </c>
    </row>
    <row r="9" spans="1:10" ht="28.8" x14ac:dyDescent="0.3">
      <c r="A9" s="56" t="s">
        <v>146</v>
      </c>
      <c r="B9" s="56" t="s">
        <v>142</v>
      </c>
      <c r="C9" s="56" t="s">
        <v>154</v>
      </c>
      <c r="D9" s="56">
        <v>9</v>
      </c>
      <c r="E9" s="56">
        <v>45</v>
      </c>
      <c r="F9" s="56">
        <v>405</v>
      </c>
      <c r="G9" t="str">
        <f t="shared" si="0"/>
        <v>error</v>
      </c>
      <c r="H9" t="e">
        <f t="shared" si="1"/>
        <v>#DIV/0!</v>
      </c>
      <c r="I9" t="e">
        <f t="shared" si="2"/>
        <v>#DIV/0!</v>
      </c>
      <c r="J9" t="str">
        <f t="shared" si="3"/>
        <v>division error</v>
      </c>
    </row>
    <row r="10" spans="1:10" ht="28.8" x14ac:dyDescent="0.3">
      <c r="A10" s="56" t="s">
        <v>147</v>
      </c>
      <c r="B10" s="56" t="s">
        <v>139</v>
      </c>
      <c r="C10" s="56" t="s">
        <v>153</v>
      </c>
      <c r="D10" s="56">
        <v>7</v>
      </c>
      <c r="E10" s="56">
        <v>80</v>
      </c>
      <c r="F10" s="56">
        <v>560</v>
      </c>
      <c r="G10" t="str">
        <f t="shared" si="0"/>
        <v>error</v>
      </c>
      <c r="H10" t="e">
        <f t="shared" si="1"/>
        <v>#DIV/0!</v>
      </c>
      <c r="I10" t="e">
        <f t="shared" si="2"/>
        <v>#DIV/0!</v>
      </c>
      <c r="J10" t="str">
        <f t="shared" si="3"/>
        <v>division error</v>
      </c>
    </row>
    <row r="11" spans="1:10" ht="28.8" x14ac:dyDescent="0.3">
      <c r="A11" s="56" t="s">
        <v>148</v>
      </c>
      <c r="B11" s="56" t="s">
        <v>140</v>
      </c>
      <c r="C11" s="56" t="s">
        <v>154</v>
      </c>
      <c r="D11" s="56">
        <v>11</v>
      </c>
      <c r="E11" s="56">
        <v>15</v>
      </c>
      <c r="F11" s="56">
        <v>165</v>
      </c>
      <c r="G11" t="str">
        <f t="shared" si="0"/>
        <v>error</v>
      </c>
      <c r="H11" t="e">
        <f t="shared" si="1"/>
        <v>#DIV/0!</v>
      </c>
      <c r="I11" t="e">
        <f t="shared" si="2"/>
        <v>#DIV/0!</v>
      </c>
      <c r="J11" t="str">
        <f t="shared" si="3"/>
        <v>division error</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C9966-3282-4BF2-8C78-287E4A766C62}">
  <dimension ref="A1:K17"/>
  <sheetViews>
    <sheetView workbookViewId="0">
      <selection activeCell="J11" sqref="J11"/>
    </sheetView>
  </sheetViews>
  <sheetFormatPr defaultRowHeight="14.4" x14ac:dyDescent="0.3"/>
  <cols>
    <col min="1" max="1" width="11.44140625" bestFit="1" customWidth="1"/>
    <col min="2" max="2" width="6.44140625" bestFit="1" customWidth="1"/>
    <col min="4" max="4" width="8.33203125" bestFit="1" customWidth="1"/>
    <col min="5" max="5" width="10.44140625" customWidth="1"/>
    <col min="6" max="8" width="10.109375" customWidth="1"/>
  </cols>
  <sheetData>
    <row r="1" spans="1:11" ht="28.8" x14ac:dyDescent="0.3">
      <c r="A1" s="55" t="s">
        <v>133</v>
      </c>
      <c r="B1" s="55" t="s">
        <v>134</v>
      </c>
      <c r="C1" s="55" t="s">
        <v>124</v>
      </c>
      <c r="D1" s="55" t="s">
        <v>135</v>
      </c>
      <c r="E1" s="55" t="s">
        <v>136</v>
      </c>
      <c r="F1" s="55" t="s">
        <v>137</v>
      </c>
      <c r="G1" s="55" t="s">
        <v>168</v>
      </c>
      <c r="H1" s="55" t="s">
        <v>170</v>
      </c>
      <c r="I1" s="55" t="s">
        <v>169</v>
      </c>
      <c r="J1" s="55" t="s">
        <v>163</v>
      </c>
      <c r="K1" s="55" t="s">
        <v>162</v>
      </c>
    </row>
    <row r="2" spans="1:11" x14ac:dyDescent="0.3">
      <c r="A2" s="56" t="s">
        <v>138</v>
      </c>
      <c r="B2" s="56" t="s">
        <v>139</v>
      </c>
      <c r="C2" s="56" t="s">
        <v>153</v>
      </c>
      <c r="D2" s="56">
        <v>12</v>
      </c>
      <c r="E2" s="56">
        <v>50</v>
      </c>
      <c r="F2" s="56">
        <v>600</v>
      </c>
      <c r="G2" s="56">
        <f>SUMIF($B$2:$B$11,$B$2,$F$2:$F$11)</f>
        <v>1280</v>
      </c>
      <c r="H2" s="56">
        <f>SUMIF($B$2:$B$11,B2,$F$2:$F$11)</f>
        <v>1280</v>
      </c>
    </row>
    <row r="3" spans="1:11" x14ac:dyDescent="0.3">
      <c r="A3" s="56" t="s">
        <v>98</v>
      </c>
      <c r="B3" s="56" t="s">
        <v>140</v>
      </c>
      <c r="C3" s="56" t="s">
        <v>152</v>
      </c>
      <c r="D3" s="56">
        <v>8</v>
      </c>
      <c r="E3" s="56">
        <v>40</v>
      </c>
      <c r="F3" s="56">
        <v>320</v>
      </c>
      <c r="G3" s="56">
        <f t="shared" ref="G3:G11" si="0">SUMIF($B$2:$B$11,$B$2,$F$2:$F$11)</f>
        <v>1280</v>
      </c>
      <c r="H3" s="56">
        <f t="shared" ref="H3:H11" si="1">SUMIF($B$2:$B$11,B3,$F$2:$F$11)</f>
        <v>1185</v>
      </c>
    </row>
    <row r="4" spans="1:11" x14ac:dyDescent="0.3">
      <c r="A4" s="56" t="s">
        <v>100</v>
      </c>
      <c r="B4" s="56" t="s">
        <v>141</v>
      </c>
      <c r="C4" s="56" t="s">
        <v>153</v>
      </c>
      <c r="D4" s="56">
        <v>15</v>
      </c>
      <c r="E4" s="56">
        <v>25</v>
      </c>
      <c r="F4" s="56">
        <v>375</v>
      </c>
      <c r="G4" s="56">
        <f t="shared" si="0"/>
        <v>1280</v>
      </c>
      <c r="H4" s="56">
        <f t="shared" si="1"/>
        <v>1215</v>
      </c>
    </row>
    <row r="5" spans="1:11" x14ac:dyDescent="0.3">
      <c r="A5" s="56" t="s">
        <v>101</v>
      </c>
      <c r="B5" s="56" t="s">
        <v>142</v>
      </c>
      <c r="C5" s="56" t="s">
        <v>152</v>
      </c>
      <c r="D5" s="56">
        <v>10</v>
      </c>
      <c r="E5" s="56">
        <v>30</v>
      </c>
      <c r="F5" s="56">
        <v>300</v>
      </c>
      <c r="G5" s="56">
        <f t="shared" si="0"/>
        <v>1280</v>
      </c>
      <c r="H5" s="56">
        <f t="shared" si="1"/>
        <v>705</v>
      </c>
    </row>
    <row r="6" spans="1:11" x14ac:dyDescent="0.3">
      <c r="A6" s="56" t="s">
        <v>143</v>
      </c>
      <c r="B6" s="56" t="s">
        <v>139</v>
      </c>
      <c r="C6" s="56" t="s">
        <v>153</v>
      </c>
      <c r="D6" s="56">
        <v>6</v>
      </c>
      <c r="E6" s="56">
        <v>20</v>
      </c>
      <c r="F6" s="56">
        <v>120</v>
      </c>
      <c r="G6" s="56">
        <f t="shared" si="0"/>
        <v>1280</v>
      </c>
      <c r="H6" s="56">
        <f t="shared" si="1"/>
        <v>1280</v>
      </c>
    </row>
    <row r="7" spans="1:11" x14ac:dyDescent="0.3">
      <c r="A7" s="56" t="s">
        <v>144</v>
      </c>
      <c r="B7" s="56" t="s">
        <v>140</v>
      </c>
      <c r="C7" s="56" t="s">
        <v>152</v>
      </c>
      <c r="D7" s="56">
        <v>20</v>
      </c>
      <c r="E7" s="56">
        <v>35</v>
      </c>
      <c r="F7" s="56">
        <v>700</v>
      </c>
      <c r="G7" s="56">
        <f t="shared" si="0"/>
        <v>1280</v>
      </c>
      <c r="H7" s="56">
        <f t="shared" si="1"/>
        <v>1185</v>
      </c>
    </row>
    <row r="8" spans="1:11" x14ac:dyDescent="0.3">
      <c r="A8" s="56" t="s">
        <v>145</v>
      </c>
      <c r="B8" s="56" t="s">
        <v>141</v>
      </c>
      <c r="C8" s="56" t="s">
        <v>152</v>
      </c>
      <c r="D8" s="56">
        <v>14</v>
      </c>
      <c r="E8" s="56">
        <v>60</v>
      </c>
      <c r="F8" s="56">
        <v>840</v>
      </c>
      <c r="G8" s="56">
        <f t="shared" si="0"/>
        <v>1280</v>
      </c>
      <c r="H8" s="56">
        <f t="shared" si="1"/>
        <v>1215</v>
      </c>
    </row>
    <row r="9" spans="1:11" x14ac:dyDescent="0.3">
      <c r="A9" s="56" t="s">
        <v>146</v>
      </c>
      <c r="B9" s="56" t="s">
        <v>142</v>
      </c>
      <c r="C9" s="56" t="s">
        <v>154</v>
      </c>
      <c r="D9" s="56">
        <v>9</v>
      </c>
      <c r="E9" s="56">
        <v>45</v>
      </c>
      <c r="F9" s="56">
        <v>405</v>
      </c>
      <c r="G9" s="56">
        <f t="shared" si="0"/>
        <v>1280</v>
      </c>
      <c r="H9" s="56">
        <f t="shared" si="1"/>
        <v>705</v>
      </c>
    </row>
    <row r="10" spans="1:11" x14ac:dyDescent="0.3">
      <c r="A10" s="56" t="s">
        <v>147</v>
      </c>
      <c r="B10" s="56" t="s">
        <v>139</v>
      </c>
      <c r="C10" s="56" t="s">
        <v>153</v>
      </c>
      <c r="D10" s="56">
        <v>7</v>
      </c>
      <c r="E10" s="56">
        <v>80</v>
      </c>
      <c r="F10" s="56">
        <v>560</v>
      </c>
      <c r="G10" s="56">
        <f t="shared" si="0"/>
        <v>1280</v>
      </c>
      <c r="H10" s="56">
        <f t="shared" si="1"/>
        <v>1280</v>
      </c>
    </row>
    <row r="11" spans="1:11" x14ac:dyDescent="0.3">
      <c r="A11" s="56" t="s">
        <v>148</v>
      </c>
      <c r="B11" s="56" t="s">
        <v>140</v>
      </c>
      <c r="C11" s="56" t="s">
        <v>154</v>
      </c>
      <c r="D11" s="56">
        <v>11</v>
      </c>
      <c r="E11" s="56">
        <v>15</v>
      </c>
      <c r="F11" s="56">
        <v>165</v>
      </c>
      <c r="G11" s="56">
        <f t="shared" si="0"/>
        <v>1280</v>
      </c>
      <c r="H11" s="56">
        <f t="shared" si="1"/>
        <v>1185</v>
      </c>
    </row>
    <row r="15" spans="1:11" x14ac:dyDescent="0.3">
      <c r="A15" t="s">
        <v>164</v>
      </c>
      <c r="I15" t="s">
        <v>167</v>
      </c>
    </row>
    <row r="16" spans="1:11" x14ac:dyDescent="0.3">
      <c r="A16" t="s">
        <v>165</v>
      </c>
    </row>
    <row r="17" spans="1:1" x14ac:dyDescent="0.3">
      <c r="A17" t="s">
        <v>166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327D1-3D23-45C6-8EFF-33E2F10A71D4}">
  <dimension ref="A1:H11"/>
  <sheetViews>
    <sheetView workbookViewId="0">
      <selection sqref="A1:F11"/>
    </sheetView>
  </sheetViews>
  <sheetFormatPr defaultRowHeight="14.4" x14ac:dyDescent="0.3"/>
  <sheetData>
    <row r="1" spans="1:8" ht="28.8" x14ac:dyDescent="0.3">
      <c r="A1" s="55" t="s">
        <v>133</v>
      </c>
      <c r="B1" s="55" t="s">
        <v>134</v>
      </c>
      <c r="C1" s="55" t="s">
        <v>124</v>
      </c>
      <c r="D1" s="55" t="s">
        <v>135</v>
      </c>
      <c r="E1" s="55" t="s">
        <v>136</v>
      </c>
      <c r="F1" s="55" t="s">
        <v>137</v>
      </c>
      <c r="G1" s="55" t="s">
        <v>150</v>
      </c>
      <c r="H1" s="55" t="s">
        <v>201</v>
      </c>
    </row>
    <row r="2" spans="1:8" ht="28.8" x14ac:dyDescent="0.3">
      <c r="A2" s="56" t="s">
        <v>138</v>
      </c>
      <c r="B2" s="56" t="s">
        <v>139</v>
      </c>
      <c r="C2" s="56" t="s">
        <v>153</v>
      </c>
      <c r="D2" s="56">
        <v>12</v>
      </c>
      <c r="E2" s="56">
        <v>50</v>
      </c>
      <c r="F2" s="56">
        <v>600</v>
      </c>
      <c r="G2" t="str" cm="1">
        <f t="array" ref="G2">_xlfn.IFS(F2&gt;=500,"Excellent",F2&gt;=400,"Good",F2&gt;=300,"average",F2&lt;=200,"Poor")</f>
        <v>Excellent</v>
      </c>
    </row>
    <row r="3" spans="1:8" ht="28.8" x14ac:dyDescent="0.3">
      <c r="A3" s="56" t="s">
        <v>98</v>
      </c>
      <c r="B3" s="56" t="s">
        <v>140</v>
      </c>
      <c r="C3" s="56" t="s">
        <v>152</v>
      </c>
      <c r="D3" s="56">
        <v>8</v>
      </c>
      <c r="E3" s="56">
        <v>40</v>
      </c>
      <c r="F3" s="56">
        <v>320</v>
      </c>
    </row>
    <row r="4" spans="1:8" ht="28.8" x14ac:dyDescent="0.3">
      <c r="A4" s="56" t="s">
        <v>100</v>
      </c>
      <c r="B4" s="56" t="s">
        <v>141</v>
      </c>
      <c r="C4" s="56" t="s">
        <v>153</v>
      </c>
      <c r="D4" s="56">
        <v>15</v>
      </c>
      <c r="E4" s="56">
        <v>25</v>
      </c>
      <c r="F4" s="56">
        <v>200</v>
      </c>
    </row>
    <row r="5" spans="1:8" ht="28.8" x14ac:dyDescent="0.3">
      <c r="A5" s="56" t="s">
        <v>101</v>
      </c>
      <c r="B5" s="56" t="s">
        <v>142</v>
      </c>
      <c r="C5" s="56" t="s">
        <v>152</v>
      </c>
      <c r="D5" s="56">
        <v>10</v>
      </c>
      <c r="E5" s="56">
        <v>30</v>
      </c>
      <c r="F5" s="56">
        <v>300</v>
      </c>
    </row>
    <row r="6" spans="1:8" ht="28.8" x14ac:dyDescent="0.3">
      <c r="A6" s="56" t="s">
        <v>143</v>
      </c>
      <c r="B6" s="56" t="s">
        <v>139</v>
      </c>
      <c r="C6" s="56" t="s">
        <v>153</v>
      </c>
      <c r="D6" s="56">
        <v>6</v>
      </c>
      <c r="E6" s="56">
        <v>20</v>
      </c>
      <c r="F6" s="56">
        <v>120</v>
      </c>
    </row>
    <row r="7" spans="1:8" ht="28.8" x14ac:dyDescent="0.3">
      <c r="A7" s="56" t="s">
        <v>144</v>
      </c>
      <c r="B7" s="56" t="s">
        <v>140</v>
      </c>
      <c r="C7" s="56" t="s">
        <v>152</v>
      </c>
      <c r="D7" s="56">
        <v>20</v>
      </c>
      <c r="E7" s="56">
        <v>35</v>
      </c>
      <c r="F7" s="56">
        <v>700</v>
      </c>
    </row>
    <row r="8" spans="1:8" ht="28.8" x14ac:dyDescent="0.3">
      <c r="A8" s="56" t="s">
        <v>145</v>
      </c>
      <c r="B8" s="56" t="s">
        <v>141</v>
      </c>
      <c r="C8" s="56" t="s">
        <v>152</v>
      </c>
      <c r="D8" s="56">
        <v>14</v>
      </c>
      <c r="E8" s="56">
        <v>60</v>
      </c>
      <c r="F8" s="56">
        <v>180</v>
      </c>
    </row>
    <row r="9" spans="1:8" ht="28.8" x14ac:dyDescent="0.3">
      <c r="A9" s="56" t="s">
        <v>146</v>
      </c>
      <c r="B9" s="56" t="s">
        <v>142</v>
      </c>
      <c r="C9" s="56" t="s">
        <v>154</v>
      </c>
      <c r="D9" s="56">
        <v>9</v>
      </c>
      <c r="E9" s="56">
        <v>45</v>
      </c>
      <c r="F9" s="56">
        <v>405</v>
      </c>
    </row>
    <row r="10" spans="1:8" ht="28.8" x14ac:dyDescent="0.3">
      <c r="A10" s="56" t="s">
        <v>147</v>
      </c>
      <c r="B10" s="56" t="s">
        <v>139</v>
      </c>
      <c r="C10" s="56" t="s">
        <v>153</v>
      </c>
      <c r="D10" s="56">
        <v>7</v>
      </c>
      <c r="E10" s="56">
        <v>80</v>
      </c>
      <c r="F10" s="56">
        <v>560</v>
      </c>
    </row>
    <row r="11" spans="1:8" ht="28.8" x14ac:dyDescent="0.3">
      <c r="A11" s="56" t="s">
        <v>148</v>
      </c>
      <c r="B11" s="56" t="s">
        <v>140</v>
      </c>
      <c r="C11" s="56" t="s">
        <v>154</v>
      </c>
      <c r="D11" s="56">
        <v>11</v>
      </c>
      <c r="E11" s="56">
        <v>15</v>
      </c>
      <c r="F11" s="56">
        <v>165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E6A1-2CE6-49C8-A1FA-9205B5B9783C}">
  <dimension ref="A1:J45"/>
  <sheetViews>
    <sheetView topLeftCell="A13" workbookViewId="0">
      <selection activeCell="G27" sqref="G27"/>
    </sheetView>
  </sheetViews>
  <sheetFormatPr defaultRowHeight="14.4" x14ac:dyDescent="0.3"/>
  <cols>
    <col min="1" max="1" width="18.77734375" customWidth="1"/>
    <col min="2" max="2" width="16.88671875" bestFit="1" customWidth="1"/>
    <col min="3" max="3" width="13" bestFit="1" customWidth="1"/>
    <col min="4" max="4" width="20.21875" customWidth="1"/>
  </cols>
  <sheetData>
    <row r="1" spans="1:10" x14ac:dyDescent="0.3">
      <c r="A1" s="55" t="s">
        <v>237</v>
      </c>
      <c r="B1" s="55" t="s">
        <v>238</v>
      </c>
      <c r="C1" s="55" t="s">
        <v>239</v>
      </c>
      <c r="D1" s="55" t="s">
        <v>208</v>
      </c>
    </row>
    <row r="2" spans="1:10" ht="17.55" customHeight="1" x14ac:dyDescent="0.3">
      <c r="A2" s="56">
        <v>1</v>
      </c>
      <c r="B2" s="56" t="s">
        <v>240</v>
      </c>
      <c r="C2" s="56">
        <v>12</v>
      </c>
      <c r="D2" s="56" t="s">
        <v>241</v>
      </c>
    </row>
    <row r="3" spans="1:10" x14ac:dyDescent="0.3">
      <c r="A3" s="56">
        <v>2</v>
      </c>
      <c r="B3" s="56" t="s">
        <v>242</v>
      </c>
      <c r="C3" s="56">
        <v>15</v>
      </c>
      <c r="D3" s="56" t="s">
        <v>241</v>
      </c>
    </row>
    <row r="4" spans="1:10" x14ac:dyDescent="0.3">
      <c r="A4" s="56">
        <v>3</v>
      </c>
      <c r="B4" s="56" t="s">
        <v>243</v>
      </c>
      <c r="C4" s="56">
        <v>10</v>
      </c>
      <c r="D4" s="56" t="s">
        <v>241</v>
      </c>
    </row>
    <row r="5" spans="1:10" x14ac:dyDescent="0.3">
      <c r="A5" s="56">
        <v>4</v>
      </c>
      <c r="B5" s="56" t="s">
        <v>244</v>
      </c>
      <c r="C5" s="56">
        <v>11.5</v>
      </c>
      <c r="D5" s="56" t="s">
        <v>241</v>
      </c>
    </row>
    <row r="6" spans="1:10" x14ac:dyDescent="0.3">
      <c r="A6" s="56">
        <v>5</v>
      </c>
      <c r="B6" s="56" t="s">
        <v>245</v>
      </c>
      <c r="C6" s="56">
        <v>8</v>
      </c>
      <c r="D6" s="56" t="s">
        <v>241</v>
      </c>
    </row>
    <row r="7" spans="1:10" x14ac:dyDescent="0.3">
      <c r="A7" s="56">
        <v>6</v>
      </c>
      <c r="B7" s="56" t="s">
        <v>246</v>
      </c>
      <c r="C7" s="56">
        <v>6.5</v>
      </c>
      <c r="D7" s="56" t="s">
        <v>241</v>
      </c>
    </row>
    <row r="8" spans="1:10" x14ac:dyDescent="0.3">
      <c r="A8" s="56">
        <v>7</v>
      </c>
      <c r="B8" s="56" t="s">
        <v>247</v>
      </c>
      <c r="C8" s="56">
        <v>7</v>
      </c>
      <c r="D8" s="56" t="s">
        <v>241</v>
      </c>
    </row>
    <row r="9" spans="1:10" x14ac:dyDescent="0.3">
      <c r="A9" s="56">
        <v>8</v>
      </c>
      <c r="B9" s="56" t="s">
        <v>248</v>
      </c>
      <c r="C9" s="56">
        <v>5</v>
      </c>
      <c r="D9" s="56" t="s">
        <v>249</v>
      </c>
      <c r="F9" t="s">
        <v>289</v>
      </c>
      <c r="G9">
        <f>SUBTOTAL(9,Table13[UnitPrice])</f>
        <v>391.2</v>
      </c>
      <c r="I9" t="s">
        <v>10</v>
      </c>
      <c r="J9">
        <f>SUBTOTAL(4,Table13[UnitPrice])</f>
        <v>32</v>
      </c>
    </row>
    <row r="10" spans="1:10" x14ac:dyDescent="0.3">
      <c r="A10" s="56">
        <v>9</v>
      </c>
      <c r="B10" s="56" t="s">
        <v>250</v>
      </c>
      <c r="C10" s="56">
        <v>20</v>
      </c>
      <c r="D10" s="56" t="s">
        <v>249</v>
      </c>
    </row>
    <row r="11" spans="1:10" x14ac:dyDescent="0.3">
      <c r="A11" s="56">
        <v>10</v>
      </c>
      <c r="B11" s="56" t="s">
        <v>251</v>
      </c>
      <c r="C11" s="56">
        <v>18</v>
      </c>
      <c r="D11" s="56" t="s">
        <v>249</v>
      </c>
    </row>
    <row r="12" spans="1:10" x14ac:dyDescent="0.3">
      <c r="A12" s="56">
        <v>11</v>
      </c>
      <c r="B12" s="56" t="s">
        <v>252</v>
      </c>
      <c r="C12" s="56">
        <v>9</v>
      </c>
      <c r="D12" s="56" t="s">
        <v>249</v>
      </c>
    </row>
    <row r="13" spans="1:10" x14ac:dyDescent="0.3">
      <c r="A13" s="56">
        <v>12</v>
      </c>
      <c r="B13" s="56" t="s">
        <v>253</v>
      </c>
      <c r="C13" s="56">
        <v>14</v>
      </c>
      <c r="D13" s="56" t="s">
        <v>249</v>
      </c>
    </row>
    <row r="14" spans="1:10" x14ac:dyDescent="0.3">
      <c r="A14" s="56">
        <v>13</v>
      </c>
      <c r="B14" s="56" t="s">
        <v>254</v>
      </c>
      <c r="C14" s="56">
        <v>4</v>
      </c>
      <c r="D14" s="56" t="s">
        <v>255</v>
      </c>
    </row>
    <row r="15" spans="1:10" x14ac:dyDescent="0.3">
      <c r="A15" s="56">
        <v>14</v>
      </c>
      <c r="B15" s="56" t="s">
        <v>256</v>
      </c>
      <c r="C15" s="56">
        <v>6</v>
      </c>
      <c r="D15" s="56" t="s">
        <v>255</v>
      </c>
    </row>
    <row r="16" spans="1:10" x14ac:dyDescent="0.3">
      <c r="A16" s="56">
        <v>15</v>
      </c>
      <c r="B16" s="56" t="s">
        <v>257</v>
      </c>
      <c r="C16" s="56">
        <v>5.5</v>
      </c>
      <c r="D16" s="56" t="s">
        <v>255</v>
      </c>
    </row>
    <row r="17" spans="1:9" x14ac:dyDescent="0.3">
      <c r="A17" s="56">
        <v>16</v>
      </c>
      <c r="B17" s="56" t="s">
        <v>258</v>
      </c>
      <c r="C17" s="56">
        <v>4.5</v>
      </c>
      <c r="D17" s="56" t="s">
        <v>255</v>
      </c>
    </row>
    <row r="18" spans="1:9" x14ac:dyDescent="0.3">
      <c r="A18" s="56">
        <v>17</v>
      </c>
      <c r="B18" s="56" t="s">
        <v>259</v>
      </c>
      <c r="C18" s="56">
        <v>4.25</v>
      </c>
      <c r="D18" s="56" t="s">
        <v>255</v>
      </c>
    </row>
    <row r="19" spans="1:9" x14ac:dyDescent="0.3">
      <c r="A19" s="56">
        <v>18</v>
      </c>
      <c r="B19" s="56" t="s">
        <v>260</v>
      </c>
      <c r="C19" s="56">
        <v>3</v>
      </c>
      <c r="D19" s="56" t="s">
        <v>261</v>
      </c>
      <c r="H19" t="s">
        <v>288</v>
      </c>
      <c r="I19">
        <f>SUM(Table13[UnitPrice])</f>
        <v>391.2</v>
      </c>
    </row>
    <row r="20" spans="1:9" x14ac:dyDescent="0.3">
      <c r="A20" s="56">
        <v>19</v>
      </c>
      <c r="B20" s="56" t="s">
        <v>262</v>
      </c>
      <c r="C20" s="56">
        <v>2.5</v>
      </c>
      <c r="D20" s="56" t="s">
        <v>261</v>
      </c>
      <c r="H20" t="s">
        <v>289</v>
      </c>
      <c r="I20">
        <f>SUBTOTAL(9,Table13[UnitPrice])</f>
        <v>391.2</v>
      </c>
    </row>
    <row r="21" spans="1:9" x14ac:dyDescent="0.3">
      <c r="A21" s="56">
        <v>20</v>
      </c>
      <c r="B21" s="56" t="s">
        <v>263</v>
      </c>
      <c r="C21" s="56">
        <v>3.5</v>
      </c>
      <c r="D21" s="56" t="s">
        <v>261</v>
      </c>
      <c r="H21" t="s">
        <v>10</v>
      </c>
      <c r="I21">
        <f>SUBTOTAL(4,Table13[UnitPrice])</f>
        <v>32</v>
      </c>
    </row>
    <row r="22" spans="1:9" x14ac:dyDescent="0.3">
      <c r="A22" s="56">
        <v>21</v>
      </c>
      <c r="B22" s="56" t="s">
        <v>264</v>
      </c>
      <c r="C22" s="56">
        <v>5</v>
      </c>
      <c r="D22" s="56" t="s">
        <v>261</v>
      </c>
    </row>
    <row r="23" spans="1:9" x14ac:dyDescent="0.3">
      <c r="A23" s="56">
        <v>22</v>
      </c>
      <c r="B23" s="56" t="s">
        <v>265</v>
      </c>
      <c r="C23" s="56">
        <v>4.75</v>
      </c>
      <c r="D23" s="56" t="s">
        <v>261</v>
      </c>
    </row>
    <row r="24" spans="1:9" x14ac:dyDescent="0.3">
      <c r="A24" s="56">
        <v>23</v>
      </c>
      <c r="B24" s="56" t="s">
        <v>266</v>
      </c>
      <c r="C24" s="56">
        <v>2.2000000000000002</v>
      </c>
      <c r="D24" s="56" t="s">
        <v>267</v>
      </c>
    </row>
    <row r="25" spans="1:9" x14ac:dyDescent="0.3">
      <c r="A25" s="56">
        <v>24</v>
      </c>
      <c r="B25" s="56" t="s">
        <v>268</v>
      </c>
      <c r="C25" s="56">
        <v>1.8</v>
      </c>
      <c r="D25" s="56" t="s">
        <v>267</v>
      </c>
    </row>
    <row r="26" spans="1:9" x14ac:dyDescent="0.3">
      <c r="A26" s="56">
        <v>25</v>
      </c>
      <c r="B26" s="56" t="s">
        <v>269</v>
      </c>
      <c r="C26" s="56">
        <v>2</v>
      </c>
      <c r="D26" s="56" t="s">
        <v>267</v>
      </c>
    </row>
    <row r="27" spans="1:9" x14ac:dyDescent="0.3">
      <c r="A27" s="56">
        <v>26</v>
      </c>
      <c r="B27" s="56" t="s">
        <v>270</v>
      </c>
      <c r="C27" s="56">
        <v>2.5</v>
      </c>
      <c r="D27" s="56" t="s">
        <v>267</v>
      </c>
    </row>
    <row r="28" spans="1:9" x14ac:dyDescent="0.3">
      <c r="A28" s="56">
        <v>27</v>
      </c>
      <c r="B28" s="56" t="s">
        <v>271</v>
      </c>
      <c r="C28" s="56">
        <v>3.2</v>
      </c>
      <c r="D28" s="56" t="s">
        <v>267</v>
      </c>
    </row>
    <row r="29" spans="1:9" x14ac:dyDescent="0.3">
      <c r="A29" s="56">
        <v>28</v>
      </c>
      <c r="B29" s="56" t="s">
        <v>272</v>
      </c>
      <c r="C29" s="56">
        <v>25</v>
      </c>
      <c r="D29" s="56" t="s">
        <v>273</v>
      </c>
    </row>
    <row r="30" spans="1:9" x14ac:dyDescent="0.3">
      <c r="A30" s="56">
        <v>29</v>
      </c>
      <c r="B30" s="56" t="s">
        <v>274</v>
      </c>
      <c r="C30" s="56">
        <v>30</v>
      </c>
      <c r="D30" s="56" t="s">
        <v>273</v>
      </c>
    </row>
    <row r="31" spans="1:9" x14ac:dyDescent="0.3">
      <c r="A31" s="56">
        <v>30</v>
      </c>
      <c r="B31" s="56" t="s">
        <v>275</v>
      </c>
      <c r="C31" s="56">
        <v>32</v>
      </c>
      <c r="D31" s="56" t="s">
        <v>273</v>
      </c>
    </row>
    <row r="32" spans="1:9" x14ac:dyDescent="0.3">
      <c r="A32" s="56">
        <v>31</v>
      </c>
      <c r="B32" s="56" t="s">
        <v>276</v>
      </c>
      <c r="C32" s="56">
        <v>22</v>
      </c>
      <c r="D32" s="56" t="s">
        <v>273</v>
      </c>
    </row>
    <row r="33" spans="1:4" x14ac:dyDescent="0.3">
      <c r="A33" s="56">
        <v>32</v>
      </c>
      <c r="B33" s="56" t="s">
        <v>277</v>
      </c>
      <c r="C33" s="56">
        <v>28</v>
      </c>
      <c r="D33" s="56" t="s">
        <v>273</v>
      </c>
    </row>
    <row r="34" spans="1:4" x14ac:dyDescent="0.3">
      <c r="A34" s="56">
        <v>33</v>
      </c>
      <c r="B34" s="56" t="s">
        <v>278</v>
      </c>
      <c r="C34" s="56">
        <v>12</v>
      </c>
      <c r="D34" s="56" t="s">
        <v>279</v>
      </c>
    </row>
    <row r="35" spans="1:4" x14ac:dyDescent="0.3">
      <c r="A35" s="56">
        <v>34</v>
      </c>
      <c r="B35" s="56" t="s">
        <v>280</v>
      </c>
      <c r="C35" s="56">
        <v>10.5</v>
      </c>
      <c r="D35" s="56" t="s">
        <v>279</v>
      </c>
    </row>
    <row r="36" spans="1:4" x14ac:dyDescent="0.3">
      <c r="A36" s="56">
        <v>35</v>
      </c>
      <c r="B36" s="56" t="s">
        <v>281</v>
      </c>
      <c r="C36" s="56">
        <v>9.5</v>
      </c>
      <c r="D36" s="56" t="s">
        <v>279</v>
      </c>
    </row>
    <row r="37" spans="1:4" x14ac:dyDescent="0.3">
      <c r="A37" s="56">
        <v>36</v>
      </c>
      <c r="B37" s="56" t="s">
        <v>282</v>
      </c>
      <c r="C37" s="56">
        <v>8</v>
      </c>
      <c r="D37" s="56" t="s">
        <v>279</v>
      </c>
    </row>
    <row r="38" spans="1:4" x14ac:dyDescent="0.3">
      <c r="A38" s="56">
        <v>37</v>
      </c>
      <c r="B38" s="56" t="s">
        <v>283</v>
      </c>
      <c r="C38" s="56">
        <v>11</v>
      </c>
      <c r="D38" s="56" t="s">
        <v>279</v>
      </c>
    </row>
    <row r="39" spans="1:4" x14ac:dyDescent="0.3">
      <c r="A39" s="56">
        <v>38</v>
      </c>
      <c r="B39" s="56" t="s">
        <v>284</v>
      </c>
      <c r="C39" s="56">
        <v>7</v>
      </c>
      <c r="D39" s="56" t="s">
        <v>285</v>
      </c>
    </row>
    <row r="40" spans="1:4" x14ac:dyDescent="0.3">
      <c r="A40" s="56">
        <v>39</v>
      </c>
      <c r="B40" s="56" t="s">
        <v>286</v>
      </c>
      <c r="C40" s="56">
        <v>2</v>
      </c>
      <c r="D40" s="56" t="s">
        <v>285</v>
      </c>
    </row>
    <row r="41" spans="1:4" x14ac:dyDescent="0.3">
      <c r="A41" s="56">
        <v>40</v>
      </c>
      <c r="B41" s="56" t="s">
        <v>287</v>
      </c>
      <c r="C41" s="56">
        <v>3.5</v>
      </c>
      <c r="D41" s="56" t="s">
        <v>285</v>
      </c>
    </row>
    <row r="43" spans="1:4" x14ac:dyDescent="0.3">
      <c r="B43" t="s">
        <v>288</v>
      </c>
      <c r="C43">
        <f>SUM(Table13[UnitPrice])</f>
        <v>391.2</v>
      </c>
    </row>
    <row r="44" spans="1:4" x14ac:dyDescent="0.3">
      <c r="B44" t="s">
        <v>289</v>
      </c>
      <c r="C44">
        <f>SUBTOTAL(9,Table13[UnitPrice])</f>
        <v>391.2</v>
      </c>
    </row>
    <row r="45" spans="1:4" x14ac:dyDescent="0.3">
      <c r="B45" t="s">
        <v>10</v>
      </c>
      <c r="C45">
        <f>SUBTOTAL(4,Table13[UnitPrice])</f>
        <v>32</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FDC79-E431-433B-BC43-E3EA6C474C21}">
  <dimension ref="A1:N22"/>
  <sheetViews>
    <sheetView topLeftCell="C1" workbookViewId="0">
      <selection activeCell="J23" sqref="J23"/>
    </sheetView>
  </sheetViews>
  <sheetFormatPr defaultRowHeight="14.4" x14ac:dyDescent="0.3"/>
  <cols>
    <col min="4" max="4" width="12.6640625" customWidth="1"/>
    <col min="6" max="6" width="13.88671875" customWidth="1"/>
    <col min="7" max="7" width="17.44140625" customWidth="1"/>
    <col min="8" max="8" width="15.21875" customWidth="1"/>
    <col min="9" max="9" width="25.77734375" customWidth="1"/>
    <col min="10" max="10" width="26.109375" customWidth="1"/>
  </cols>
  <sheetData>
    <row r="1" spans="1:14" x14ac:dyDescent="0.3">
      <c r="A1" s="57" t="s">
        <v>290</v>
      </c>
      <c r="B1" s="57" t="s">
        <v>291</v>
      </c>
      <c r="C1" s="57" t="s">
        <v>292</v>
      </c>
      <c r="D1" s="57" t="s">
        <v>293</v>
      </c>
      <c r="E1" s="57" t="s">
        <v>294</v>
      </c>
      <c r="F1" s="57" t="s">
        <v>306</v>
      </c>
      <c r="G1" s="57" t="s">
        <v>307</v>
      </c>
      <c r="H1" s="57" t="s">
        <v>308</v>
      </c>
      <c r="I1" s="57" t="s">
        <v>309</v>
      </c>
      <c r="J1" s="57" t="s">
        <v>313</v>
      </c>
      <c r="K1" s="57" t="s">
        <v>377</v>
      </c>
      <c r="L1" s="57" t="s">
        <v>378</v>
      </c>
      <c r="M1" s="57" t="s">
        <v>380</v>
      </c>
      <c r="N1" s="57" t="s">
        <v>381</v>
      </c>
    </row>
    <row r="2" spans="1:14" x14ac:dyDescent="0.3">
      <c r="A2" t="s">
        <v>15</v>
      </c>
      <c r="B2">
        <v>34</v>
      </c>
      <c r="C2" t="s">
        <v>301</v>
      </c>
      <c r="D2" t="s">
        <v>304</v>
      </c>
      <c r="E2">
        <v>75</v>
      </c>
      <c r="F2" t="str">
        <f>IF(B2&gt;=18,"Adult","Minor")</f>
        <v>Adult</v>
      </c>
      <c r="G2" t="str">
        <f>IF(AND(B2&gt;=18,D2="Yes"),"Eligible","Not Eligible")</f>
        <v>Eligible</v>
      </c>
      <c r="H2" t="str">
        <f>IF(OR(C2="India",C2="USA"),"Accepted","Rejected")</f>
        <v>Accepted</v>
      </c>
      <c r="I2" t="str">
        <f>IF(NOT(B2&gt;=18),"No","Yes")</f>
        <v>Yes</v>
      </c>
      <c r="J2" t="str">
        <f>IF(AND(B2&gt;=18,D2="No"),"Test","No Test")</f>
        <v>No Test</v>
      </c>
      <c r="K2" t="str">
        <f>IF(_xlfn.XOR(F2="Adult",C2="India"),"yes","no")</f>
        <v>no</v>
      </c>
      <c r="L2" t="b">
        <f>NOT(_xlfn.XOR(F2="Adult",C2="India"))</f>
        <v>1</v>
      </c>
      <c r="M2" t="b">
        <f>NOT(AND(F2="Adult",C2="India"))</f>
        <v>0</v>
      </c>
      <c r="N2" t="b">
        <f>NOT(OR(F2="Adult",C2="India"))</f>
        <v>0</v>
      </c>
    </row>
    <row r="3" spans="1:14" x14ac:dyDescent="0.3">
      <c r="A3" t="s">
        <v>295</v>
      </c>
      <c r="B3">
        <v>30</v>
      </c>
      <c r="C3" t="s">
        <v>302</v>
      </c>
      <c r="D3" t="s">
        <v>305</v>
      </c>
      <c r="E3">
        <v>55</v>
      </c>
      <c r="F3" t="str">
        <f t="shared" ref="F3:F12" si="0">IF(B3&gt;=18,"Adult","Minor")</f>
        <v>Adult</v>
      </c>
      <c r="G3" t="str">
        <f t="shared" ref="G3:G12" si="1">IF(AND(B3&gt;=18,D3="Yes"),"Eligible","Not Eligible")</f>
        <v>Not Eligible</v>
      </c>
      <c r="H3" t="str">
        <f t="shared" ref="H3:H12" si="2">IF(OR(C3="India",C3="USA"),"Accepted","Rejected")</f>
        <v>Accepted</v>
      </c>
      <c r="I3" t="str">
        <f t="shared" ref="I3:I12" si="3">IF(NOT(B3&gt;=18),"No","Yes")</f>
        <v>Yes</v>
      </c>
      <c r="J3" t="str">
        <f t="shared" ref="J3:J12" si="4">IF(AND(B3&gt;=18,D3="No"),"Test","No Test")</f>
        <v>Test</v>
      </c>
      <c r="K3" t="str">
        <f t="shared" ref="K3:K12" si="5">IF(_xlfn.XOR(F3="Adult",C3="India"),"yes","no")</f>
        <v>yes</v>
      </c>
      <c r="L3" t="b">
        <f t="shared" ref="L3:L12" si="6">NOT(_xlfn.XOR(F3="Adult",C3="India"))</f>
        <v>0</v>
      </c>
      <c r="M3" t="b">
        <f t="shared" ref="M3:M12" si="7">NOT(AND(F3="Adult",C3="India"))</f>
        <v>1</v>
      </c>
      <c r="N3" t="b">
        <f t="shared" ref="N3:N12" si="8">NOT(OR(F3="Adult",C3="India"))</f>
        <v>0</v>
      </c>
    </row>
    <row r="4" spans="1:14" x14ac:dyDescent="0.3">
      <c r="A4" t="s">
        <v>296</v>
      </c>
      <c r="B4">
        <v>26</v>
      </c>
      <c r="C4" t="s">
        <v>303</v>
      </c>
      <c r="D4" t="s">
        <v>304</v>
      </c>
      <c r="E4">
        <v>62</v>
      </c>
      <c r="F4" t="str">
        <f t="shared" si="0"/>
        <v>Adult</v>
      </c>
      <c r="G4" t="str">
        <f t="shared" si="1"/>
        <v>Eligible</v>
      </c>
      <c r="H4" t="str">
        <f t="shared" si="2"/>
        <v>Rejected</v>
      </c>
      <c r="I4" t="str">
        <f t="shared" si="3"/>
        <v>Yes</v>
      </c>
      <c r="J4" t="str">
        <f t="shared" si="4"/>
        <v>No Test</v>
      </c>
      <c r="K4" t="str">
        <f t="shared" si="5"/>
        <v>yes</v>
      </c>
      <c r="L4" t="b">
        <f t="shared" si="6"/>
        <v>0</v>
      </c>
      <c r="M4" t="b">
        <f t="shared" si="7"/>
        <v>1</v>
      </c>
      <c r="N4" t="b">
        <f t="shared" si="8"/>
        <v>0</v>
      </c>
    </row>
    <row r="5" spans="1:14" x14ac:dyDescent="0.3">
      <c r="A5" t="s">
        <v>297</v>
      </c>
      <c r="B5">
        <v>22</v>
      </c>
      <c r="C5" t="s">
        <v>231</v>
      </c>
      <c r="D5" t="s">
        <v>304</v>
      </c>
      <c r="E5">
        <v>60</v>
      </c>
      <c r="F5" t="str">
        <f t="shared" si="0"/>
        <v>Adult</v>
      </c>
      <c r="G5" t="str">
        <f t="shared" si="1"/>
        <v>Eligible</v>
      </c>
      <c r="H5" t="str">
        <f t="shared" si="2"/>
        <v>Rejected</v>
      </c>
      <c r="I5" t="str">
        <f t="shared" si="3"/>
        <v>Yes</v>
      </c>
      <c r="J5" t="str">
        <f t="shared" si="4"/>
        <v>No Test</v>
      </c>
      <c r="K5" t="str">
        <f t="shared" si="5"/>
        <v>yes</v>
      </c>
      <c r="L5" t="b">
        <f t="shared" si="6"/>
        <v>0</v>
      </c>
      <c r="M5" t="b">
        <f t="shared" si="7"/>
        <v>1</v>
      </c>
      <c r="N5" t="b">
        <f t="shared" si="8"/>
        <v>0</v>
      </c>
    </row>
    <row r="6" spans="1:14" x14ac:dyDescent="0.3">
      <c r="A6" t="s">
        <v>298</v>
      </c>
      <c r="B6">
        <v>17</v>
      </c>
      <c r="C6" t="s">
        <v>301</v>
      </c>
      <c r="D6" t="s">
        <v>305</v>
      </c>
      <c r="E6">
        <v>47</v>
      </c>
      <c r="F6" t="str">
        <f t="shared" si="0"/>
        <v>Minor</v>
      </c>
      <c r="G6" t="str">
        <f t="shared" si="1"/>
        <v>Not Eligible</v>
      </c>
      <c r="H6" t="str">
        <f t="shared" si="2"/>
        <v>Accepted</v>
      </c>
      <c r="I6" t="str">
        <f t="shared" si="3"/>
        <v>No</v>
      </c>
      <c r="J6" t="str">
        <f t="shared" si="4"/>
        <v>No Test</v>
      </c>
      <c r="K6" t="str">
        <f t="shared" si="5"/>
        <v>yes</v>
      </c>
      <c r="L6" t="b">
        <f t="shared" si="6"/>
        <v>0</v>
      </c>
      <c r="M6" t="b">
        <f t="shared" si="7"/>
        <v>1</v>
      </c>
      <c r="N6" t="b">
        <f t="shared" si="8"/>
        <v>0</v>
      </c>
    </row>
    <row r="7" spans="1:14" x14ac:dyDescent="0.3">
      <c r="A7" t="s">
        <v>45</v>
      </c>
      <c r="B7">
        <v>34</v>
      </c>
      <c r="C7" t="s">
        <v>301</v>
      </c>
      <c r="D7" t="s">
        <v>305</v>
      </c>
      <c r="E7">
        <v>68</v>
      </c>
      <c r="F7" t="str">
        <f t="shared" si="0"/>
        <v>Adult</v>
      </c>
      <c r="G7" t="str">
        <f t="shared" si="1"/>
        <v>Not Eligible</v>
      </c>
      <c r="H7" t="str">
        <f t="shared" si="2"/>
        <v>Accepted</v>
      </c>
      <c r="I7" t="str">
        <f t="shared" si="3"/>
        <v>Yes</v>
      </c>
      <c r="J7" t="str">
        <f t="shared" si="4"/>
        <v>Test</v>
      </c>
      <c r="K7" t="str">
        <f t="shared" si="5"/>
        <v>no</v>
      </c>
      <c r="L7" t="b">
        <f t="shared" si="6"/>
        <v>1</v>
      </c>
      <c r="M7" t="b">
        <f t="shared" si="7"/>
        <v>0</v>
      </c>
      <c r="N7" t="b">
        <f t="shared" si="8"/>
        <v>0</v>
      </c>
    </row>
    <row r="8" spans="1:14" x14ac:dyDescent="0.3">
      <c r="A8" t="s">
        <v>12</v>
      </c>
      <c r="B8">
        <v>19</v>
      </c>
      <c r="C8" t="s">
        <v>302</v>
      </c>
      <c r="D8" t="s">
        <v>305</v>
      </c>
      <c r="E8">
        <v>94</v>
      </c>
      <c r="F8" t="s">
        <v>379</v>
      </c>
      <c r="G8" t="str">
        <f t="shared" si="1"/>
        <v>Not Eligible</v>
      </c>
      <c r="H8" t="str">
        <f t="shared" si="2"/>
        <v>Accepted</v>
      </c>
      <c r="I8" t="str">
        <f t="shared" si="3"/>
        <v>Yes</v>
      </c>
      <c r="J8" t="str">
        <f t="shared" si="4"/>
        <v>Test</v>
      </c>
      <c r="K8" t="str">
        <f t="shared" si="5"/>
        <v>no</v>
      </c>
      <c r="L8" t="b">
        <f t="shared" si="6"/>
        <v>1</v>
      </c>
      <c r="M8" t="b">
        <f t="shared" si="7"/>
        <v>1</v>
      </c>
      <c r="N8" t="b">
        <f t="shared" si="8"/>
        <v>1</v>
      </c>
    </row>
    <row r="9" spans="1:14" x14ac:dyDescent="0.3">
      <c r="A9" t="s">
        <v>299</v>
      </c>
      <c r="B9">
        <v>15</v>
      </c>
      <c r="C9" t="s">
        <v>303</v>
      </c>
      <c r="D9" t="s">
        <v>304</v>
      </c>
      <c r="E9">
        <v>70</v>
      </c>
      <c r="F9" t="str">
        <f t="shared" si="0"/>
        <v>Minor</v>
      </c>
      <c r="G9" t="str">
        <f t="shared" si="1"/>
        <v>Not Eligible</v>
      </c>
      <c r="H9" t="str">
        <f t="shared" si="2"/>
        <v>Rejected</v>
      </c>
      <c r="I9" t="str">
        <f t="shared" si="3"/>
        <v>No</v>
      </c>
      <c r="J9" t="str">
        <f t="shared" si="4"/>
        <v>No Test</v>
      </c>
      <c r="K9" t="str">
        <f t="shared" si="5"/>
        <v>no</v>
      </c>
      <c r="L9" t="b">
        <f t="shared" si="6"/>
        <v>1</v>
      </c>
      <c r="M9" t="b">
        <f t="shared" si="7"/>
        <v>1</v>
      </c>
      <c r="N9" t="b">
        <f t="shared" si="8"/>
        <v>1</v>
      </c>
    </row>
    <row r="10" spans="1:14" x14ac:dyDescent="0.3">
      <c r="A10" t="s">
        <v>300</v>
      </c>
      <c r="B10">
        <v>32</v>
      </c>
      <c r="C10" t="s">
        <v>302</v>
      </c>
      <c r="D10" t="s">
        <v>305</v>
      </c>
      <c r="E10">
        <v>53</v>
      </c>
      <c r="F10" t="str">
        <f t="shared" si="0"/>
        <v>Adult</v>
      </c>
      <c r="G10" t="str">
        <f t="shared" si="1"/>
        <v>Not Eligible</v>
      </c>
      <c r="H10" t="str">
        <f t="shared" si="2"/>
        <v>Accepted</v>
      </c>
      <c r="I10" t="str">
        <f t="shared" si="3"/>
        <v>Yes</v>
      </c>
      <c r="J10" t="str">
        <f t="shared" si="4"/>
        <v>Test</v>
      </c>
      <c r="K10" t="str">
        <f t="shared" si="5"/>
        <v>yes</v>
      </c>
      <c r="L10" t="b">
        <f t="shared" si="6"/>
        <v>0</v>
      </c>
      <c r="M10" t="b">
        <f t="shared" si="7"/>
        <v>1</v>
      </c>
      <c r="N10" t="b">
        <f t="shared" si="8"/>
        <v>0</v>
      </c>
    </row>
    <row r="11" spans="1:14" x14ac:dyDescent="0.3">
      <c r="A11" t="s">
        <v>24</v>
      </c>
      <c r="B11">
        <v>29</v>
      </c>
      <c r="C11" t="s">
        <v>301</v>
      </c>
      <c r="D11" t="s">
        <v>304</v>
      </c>
      <c r="E11">
        <v>55</v>
      </c>
      <c r="F11" t="str">
        <f t="shared" si="0"/>
        <v>Adult</v>
      </c>
      <c r="G11" t="str">
        <f t="shared" si="1"/>
        <v>Eligible</v>
      </c>
      <c r="H11" t="str">
        <f t="shared" si="2"/>
        <v>Accepted</v>
      </c>
      <c r="I11" t="str">
        <f t="shared" si="3"/>
        <v>Yes</v>
      </c>
      <c r="J11" t="str">
        <f t="shared" si="4"/>
        <v>No Test</v>
      </c>
      <c r="K11" t="str">
        <f t="shared" si="5"/>
        <v>no</v>
      </c>
      <c r="L11" t="b">
        <f t="shared" si="6"/>
        <v>1</v>
      </c>
      <c r="M11" t="b">
        <f t="shared" si="7"/>
        <v>0</v>
      </c>
      <c r="N11" t="b">
        <f t="shared" si="8"/>
        <v>0</v>
      </c>
    </row>
    <row r="12" spans="1:14" x14ac:dyDescent="0.3">
      <c r="A12" t="s">
        <v>18</v>
      </c>
      <c r="B12">
        <v>25</v>
      </c>
      <c r="C12" t="s">
        <v>301</v>
      </c>
      <c r="D12" t="s">
        <v>304</v>
      </c>
      <c r="E12">
        <v>94</v>
      </c>
      <c r="F12" t="str">
        <f t="shared" si="0"/>
        <v>Adult</v>
      </c>
      <c r="G12" t="str">
        <f t="shared" si="1"/>
        <v>Eligible</v>
      </c>
      <c r="H12" t="str">
        <f t="shared" si="2"/>
        <v>Accepted</v>
      </c>
      <c r="I12" t="str">
        <f t="shared" si="3"/>
        <v>Yes</v>
      </c>
      <c r="J12" t="str">
        <f t="shared" si="4"/>
        <v>No Test</v>
      </c>
      <c r="K12" t="str">
        <f t="shared" si="5"/>
        <v>no</v>
      </c>
      <c r="L12" t="b">
        <f t="shared" si="6"/>
        <v>1</v>
      </c>
      <c r="M12" t="b">
        <f t="shared" si="7"/>
        <v>0</v>
      </c>
      <c r="N12" t="b">
        <f t="shared" si="8"/>
        <v>0</v>
      </c>
    </row>
    <row r="18" spans="4:4" x14ac:dyDescent="0.3">
      <c r="D18" t="s">
        <v>310</v>
      </c>
    </row>
    <row r="19" spans="4:4" x14ac:dyDescent="0.3">
      <c r="D19" t="s">
        <v>311</v>
      </c>
    </row>
    <row r="20" spans="4:4" x14ac:dyDescent="0.3">
      <c r="D20" t="s">
        <v>312</v>
      </c>
    </row>
    <row r="21" spans="4:4" x14ac:dyDescent="0.3">
      <c r="D21" t="s">
        <v>314</v>
      </c>
    </row>
    <row r="22" spans="4:4" x14ac:dyDescent="0.3">
      <c r="D22" t="s">
        <v>315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2FF57-44F7-42C7-A906-88562A4ED2EB}">
  <dimension ref="A1:O18"/>
  <sheetViews>
    <sheetView workbookViewId="0">
      <selection activeCell="H17" sqref="H17"/>
    </sheetView>
  </sheetViews>
  <sheetFormatPr defaultRowHeight="14.4" x14ac:dyDescent="0.3"/>
  <cols>
    <col min="1" max="1" width="13.88671875" customWidth="1"/>
    <col min="6" max="6" width="13.77734375" customWidth="1"/>
  </cols>
  <sheetData>
    <row r="1" spans="1:15" ht="31.05" customHeight="1" x14ac:dyDescent="0.3">
      <c r="A1" s="55" t="s">
        <v>133</v>
      </c>
      <c r="B1" s="55" t="s">
        <v>134</v>
      </c>
      <c r="C1" s="55" t="s">
        <v>124</v>
      </c>
      <c r="D1" s="55" t="s">
        <v>204</v>
      </c>
      <c r="E1" s="55" t="s">
        <v>135</v>
      </c>
      <c r="F1" s="55" t="s">
        <v>136</v>
      </c>
      <c r="G1" s="55" t="s">
        <v>137</v>
      </c>
      <c r="H1" s="55" t="s">
        <v>324</v>
      </c>
      <c r="I1" s="55" t="s">
        <v>158</v>
      </c>
      <c r="J1" s="55" t="s">
        <v>380</v>
      </c>
      <c r="K1" s="55" t="s">
        <v>381</v>
      </c>
      <c r="L1" s="55" t="s">
        <v>377</v>
      </c>
      <c r="M1" s="55" t="s">
        <v>378</v>
      </c>
      <c r="N1" s="55" t="s">
        <v>377</v>
      </c>
    </row>
    <row r="2" spans="1:15" x14ac:dyDescent="0.3">
      <c r="A2" s="56" t="s">
        <v>138</v>
      </c>
      <c r="B2" s="89" t="s">
        <v>139</v>
      </c>
      <c r="C2" s="89" t="s">
        <v>153</v>
      </c>
      <c r="D2" s="89">
        <v>20</v>
      </c>
      <c r="E2" s="56">
        <v>12</v>
      </c>
      <c r="F2" s="56">
        <v>50</v>
      </c>
      <c r="G2" s="56">
        <v>600</v>
      </c>
      <c r="H2" s="62" t="b">
        <f>AND(B2="EAST",C2="Laptop")</f>
        <v>0</v>
      </c>
      <c r="I2" s="90" t="b">
        <f>OR(B2="EAST",C2="Laptop")</f>
        <v>0</v>
      </c>
      <c r="J2" s="62" t="b">
        <f>NOT(AND(B2="East",C2="Laptop"))</f>
        <v>1</v>
      </c>
      <c r="K2" s="90" t="b">
        <f>NOT(OR(B2="East",C2="Laptop"))</f>
        <v>1</v>
      </c>
      <c r="L2" s="79" t="b">
        <f>_xlfn.XOR(B2="East",C2="Laptop")</f>
        <v>0</v>
      </c>
      <c r="M2" s="91" t="b">
        <f>NOT(_xlfn.XOR(B2="East",C2="Laptop"))</f>
        <v>1</v>
      </c>
      <c r="N2" t="b">
        <f>_xlfn.XOR(B2="East",C2="Laptop",D2=20)</f>
        <v>1</v>
      </c>
    </row>
    <row r="3" spans="1:15" x14ac:dyDescent="0.3">
      <c r="A3" s="56" t="s">
        <v>98</v>
      </c>
      <c r="B3" s="89" t="s">
        <v>140</v>
      </c>
      <c r="C3" s="89" t="s">
        <v>152</v>
      </c>
      <c r="D3" s="89">
        <v>20</v>
      </c>
      <c r="E3" s="56">
        <v>8</v>
      </c>
      <c r="F3" s="56">
        <v>40</v>
      </c>
      <c r="G3" s="56">
        <v>320</v>
      </c>
      <c r="H3" s="62" t="b">
        <f t="shared" ref="H3:H11" si="0">AND(B3="EAST",C3="Laptop")</f>
        <v>1</v>
      </c>
      <c r="I3" s="90" t="b">
        <f t="shared" ref="I3:I11" si="1">OR(B3="EAST",C3="Laptop")</f>
        <v>1</v>
      </c>
      <c r="J3" s="62" t="b">
        <f t="shared" ref="J3:J11" si="2">NOT(AND(B3="East",C3="Laptop"))</f>
        <v>0</v>
      </c>
      <c r="K3" s="90" t="b">
        <f t="shared" ref="K3:K11" si="3">NOT(OR(B3="East",C3="Laptop"))</f>
        <v>0</v>
      </c>
      <c r="L3" s="79" t="b">
        <f t="shared" ref="L3:L11" si="4">_xlfn.XOR(B3="East",C3="Laptop")</f>
        <v>0</v>
      </c>
      <c r="M3" s="91" t="b">
        <f t="shared" ref="M3:M11" si="5">NOT(_xlfn.XOR(B3="East",C3="Laptop"))</f>
        <v>1</v>
      </c>
      <c r="N3" t="b">
        <f t="shared" ref="N3:N11" si="6">_xlfn.XOR(B3="East",C3="Laptop",D3=20)</f>
        <v>1</v>
      </c>
      <c r="O3" t="s">
        <v>383</v>
      </c>
    </row>
    <row r="4" spans="1:15" x14ac:dyDescent="0.3">
      <c r="A4" s="56" t="s">
        <v>100</v>
      </c>
      <c r="B4" s="89" t="s">
        <v>141</v>
      </c>
      <c r="C4" s="89" t="s">
        <v>153</v>
      </c>
      <c r="D4" s="89">
        <v>20</v>
      </c>
      <c r="E4" s="56">
        <v>15</v>
      </c>
      <c r="F4" s="56">
        <v>25</v>
      </c>
      <c r="G4" s="56">
        <v>200</v>
      </c>
      <c r="H4" s="62" t="b">
        <f t="shared" si="0"/>
        <v>0</v>
      </c>
      <c r="I4" s="90" t="b">
        <f t="shared" si="1"/>
        <v>0</v>
      </c>
      <c r="J4" s="62" t="b">
        <f t="shared" si="2"/>
        <v>1</v>
      </c>
      <c r="K4" s="90" t="b">
        <f t="shared" si="3"/>
        <v>1</v>
      </c>
      <c r="L4" s="79" t="b">
        <f t="shared" si="4"/>
        <v>0</v>
      </c>
      <c r="M4" s="91" t="b">
        <f t="shared" si="5"/>
        <v>1</v>
      </c>
      <c r="N4" t="b">
        <f t="shared" si="6"/>
        <v>1</v>
      </c>
      <c r="O4" t="s">
        <v>384</v>
      </c>
    </row>
    <row r="5" spans="1:15" x14ac:dyDescent="0.3">
      <c r="A5" s="56" t="s">
        <v>101</v>
      </c>
      <c r="B5" s="89" t="s">
        <v>142</v>
      </c>
      <c r="C5" s="89" t="s">
        <v>152</v>
      </c>
      <c r="D5" s="89">
        <v>10</v>
      </c>
      <c r="E5" s="56">
        <v>10</v>
      </c>
      <c r="F5" s="56">
        <v>30</v>
      </c>
      <c r="G5" s="56">
        <v>300</v>
      </c>
      <c r="H5" s="62" t="b">
        <f t="shared" si="0"/>
        <v>0</v>
      </c>
      <c r="I5" s="90" t="b">
        <f t="shared" si="1"/>
        <v>1</v>
      </c>
      <c r="J5" s="62" t="b">
        <f t="shared" si="2"/>
        <v>1</v>
      </c>
      <c r="K5" s="90" t="b">
        <f t="shared" si="3"/>
        <v>0</v>
      </c>
      <c r="L5" s="79" t="b">
        <f t="shared" si="4"/>
        <v>1</v>
      </c>
      <c r="M5" s="91" t="b">
        <f t="shared" si="5"/>
        <v>0</v>
      </c>
      <c r="N5" t="b">
        <f t="shared" si="6"/>
        <v>1</v>
      </c>
      <c r="O5" t="s">
        <v>385</v>
      </c>
    </row>
    <row r="6" spans="1:15" x14ac:dyDescent="0.3">
      <c r="A6" s="56" t="s">
        <v>143</v>
      </c>
      <c r="B6" s="89" t="s">
        <v>139</v>
      </c>
      <c r="C6" s="89" t="s">
        <v>153</v>
      </c>
      <c r="D6" s="89">
        <v>30</v>
      </c>
      <c r="E6" s="56">
        <v>6</v>
      </c>
      <c r="F6" s="56">
        <v>20</v>
      </c>
      <c r="G6" s="56">
        <v>120</v>
      </c>
      <c r="H6" s="62" t="b">
        <f t="shared" si="0"/>
        <v>0</v>
      </c>
      <c r="I6" s="90" t="b">
        <f t="shared" si="1"/>
        <v>0</v>
      </c>
      <c r="J6" s="62" t="b">
        <f t="shared" si="2"/>
        <v>1</v>
      </c>
      <c r="K6" s="90" t="b">
        <f t="shared" si="3"/>
        <v>1</v>
      </c>
      <c r="L6" s="79" t="b">
        <f t="shared" si="4"/>
        <v>0</v>
      </c>
      <c r="M6" s="91" t="b">
        <f t="shared" si="5"/>
        <v>1</v>
      </c>
      <c r="N6" t="b">
        <f t="shared" si="6"/>
        <v>0</v>
      </c>
    </row>
    <row r="7" spans="1:15" x14ac:dyDescent="0.3">
      <c r="A7" s="56" t="s">
        <v>144</v>
      </c>
      <c r="B7" s="89" t="s">
        <v>140</v>
      </c>
      <c r="C7" s="89" t="s">
        <v>152</v>
      </c>
      <c r="D7" s="89">
        <v>20</v>
      </c>
      <c r="E7" s="56">
        <v>20</v>
      </c>
      <c r="F7" s="56">
        <v>35</v>
      </c>
      <c r="G7" s="56">
        <v>700</v>
      </c>
      <c r="H7" s="62" t="b">
        <f t="shared" si="0"/>
        <v>1</v>
      </c>
      <c r="I7" s="90" t="b">
        <f t="shared" si="1"/>
        <v>1</v>
      </c>
      <c r="J7" s="62" t="b">
        <f t="shared" si="2"/>
        <v>0</v>
      </c>
      <c r="K7" s="90" t="b">
        <f t="shared" si="3"/>
        <v>0</v>
      </c>
      <c r="L7" s="79" t="b">
        <f t="shared" si="4"/>
        <v>0</v>
      </c>
      <c r="M7" s="91" t="b">
        <f t="shared" si="5"/>
        <v>1</v>
      </c>
      <c r="N7" t="b">
        <f t="shared" si="6"/>
        <v>1</v>
      </c>
    </row>
    <row r="8" spans="1:15" x14ac:dyDescent="0.3">
      <c r="A8" s="56" t="s">
        <v>145</v>
      </c>
      <c r="B8" s="89" t="s">
        <v>141</v>
      </c>
      <c r="C8" s="89" t="s">
        <v>152</v>
      </c>
      <c r="D8" s="89">
        <v>20</v>
      </c>
      <c r="E8" s="56">
        <v>14</v>
      </c>
      <c r="F8" s="56">
        <v>60</v>
      </c>
      <c r="G8" s="56">
        <v>180</v>
      </c>
      <c r="H8" s="62" t="b">
        <f t="shared" si="0"/>
        <v>0</v>
      </c>
      <c r="I8" s="90" t="b">
        <f t="shared" si="1"/>
        <v>1</v>
      </c>
      <c r="J8" s="62" t="b">
        <f t="shared" si="2"/>
        <v>1</v>
      </c>
      <c r="K8" s="90" t="b">
        <f t="shared" si="3"/>
        <v>0</v>
      </c>
      <c r="L8" s="79" t="b">
        <f t="shared" si="4"/>
        <v>1</v>
      </c>
      <c r="M8" s="91" t="b">
        <f t="shared" si="5"/>
        <v>0</v>
      </c>
      <c r="N8" t="b">
        <f t="shared" si="6"/>
        <v>0</v>
      </c>
    </row>
    <row r="9" spans="1:15" x14ac:dyDescent="0.3">
      <c r="A9" s="56" t="s">
        <v>146</v>
      </c>
      <c r="B9" s="89" t="s">
        <v>142</v>
      </c>
      <c r="C9" s="89" t="s">
        <v>154</v>
      </c>
      <c r="D9" s="89">
        <v>30</v>
      </c>
      <c r="E9" s="56">
        <v>9</v>
      </c>
      <c r="F9" s="56">
        <v>45</v>
      </c>
      <c r="G9" s="56">
        <v>405</v>
      </c>
      <c r="H9" s="62" t="b">
        <f t="shared" si="0"/>
        <v>0</v>
      </c>
      <c r="I9" s="90" t="b">
        <f t="shared" si="1"/>
        <v>0</v>
      </c>
      <c r="J9" s="62" t="b">
        <f t="shared" si="2"/>
        <v>1</v>
      </c>
      <c r="K9" s="90" t="b">
        <f t="shared" si="3"/>
        <v>1</v>
      </c>
      <c r="L9" s="79" t="b">
        <f t="shared" si="4"/>
        <v>0</v>
      </c>
      <c r="M9" s="91" t="b">
        <f t="shared" si="5"/>
        <v>1</v>
      </c>
      <c r="N9" t="b">
        <f t="shared" si="6"/>
        <v>0</v>
      </c>
    </row>
    <row r="10" spans="1:15" x14ac:dyDescent="0.3">
      <c r="A10" s="56" t="s">
        <v>147</v>
      </c>
      <c r="B10" s="89" t="s">
        <v>139</v>
      </c>
      <c r="C10" s="89" t="s">
        <v>153</v>
      </c>
      <c r="D10" s="89">
        <v>10</v>
      </c>
      <c r="E10" s="56">
        <v>7</v>
      </c>
      <c r="F10" s="56">
        <v>80</v>
      </c>
      <c r="G10" s="56">
        <v>560</v>
      </c>
      <c r="H10" s="62" t="b">
        <f t="shared" si="0"/>
        <v>0</v>
      </c>
      <c r="I10" s="90" t="b">
        <f t="shared" si="1"/>
        <v>0</v>
      </c>
      <c r="J10" s="62" t="b">
        <f t="shared" si="2"/>
        <v>1</v>
      </c>
      <c r="K10" s="90" t="b">
        <f t="shared" si="3"/>
        <v>1</v>
      </c>
      <c r="L10" s="79" t="b">
        <f t="shared" si="4"/>
        <v>0</v>
      </c>
      <c r="M10" s="91" t="b">
        <f t="shared" si="5"/>
        <v>1</v>
      </c>
      <c r="N10" t="b">
        <f t="shared" si="6"/>
        <v>0</v>
      </c>
    </row>
    <row r="11" spans="1:15" x14ac:dyDescent="0.3">
      <c r="A11" s="56" t="s">
        <v>148</v>
      </c>
      <c r="B11" s="89" t="s">
        <v>140</v>
      </c>
      <c r="C11" s="89" t="s">
        <v>154</v>
      </c>
      <c r="D11" s="89">
        <v>20</v>
      </c>
      <c r="E11" s="56">
        <v>11</v>
      </c>
      <c r="F11" s="56">
        <v>15</v>
      </c>
      <c r="G11" s="56">
        <v>165</v>
      </c>
      <c r="H11" s="62" t="b">
        <f t="shared" si="0"/>
        <v>0</v>
      </c>
      <c r="I11" s="90" t="b">
        <f t="shared" si="1"/>
        <v>1</v>
      </c>
      <c r="J11" s="62" t="b">
        <f t="shared" si="2"/>
        <v>1</v>
      </c>
      <c r="K11" s="90" t="b">
        <f t="shared" si="3"/>
        <v>0</v>
      </c>
      <c r="L11" s="79" t="b">
        <f t="shared" si="4"/>
        <v>1</v>
      </c>
      <c r="M11" s="91" t="b">
        <f t="shared" si="5"/>
        <v>0</v>
      </c>
      <c r="N11" t="b">
        <f t="shared" si="6"/>
        <v>0</v>
      </c>
    </row>
    <row r="17" spans="6:6" x14ac:dyDescent="0.3">
      <c r="F17" t="s">
        <v>383</v>
      </c>
    </row>
    <row r="18" spans="6:6" x14ac:dyDescent="0.3">
      <c r="F18" t="s">
        <v>384</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313F8-5BF6-49B2-BA82-7046A469FA6B}">
  <dimension ref="A1:O11"/>
  <sheetViews>
    <sheetView workbookViewId="0">
      <selection activeCell="Q10" sqref="Q10"/>
    </sheetView>
  </sheetViews>
  <sheetFormatPr defaultRowHeight="14.4" x14ac:dyDescent="0.3"/>
  <sheetData>
    <row r="1" spans="1:15" ht="28.8" x14ac:dyDescent="0.3">
      <c r="A1" s="55" t="s">
        <v>133</v>
      </c>
      <c r="B1" s="55" t="s">
        <v>134</v>
      </c>
      <c r="C1" s="55" t="s">
        <v>124</v>
      </c>
      <c r="D1" s="55" t="s">
        <v>204</v>
      </c>
      <c r="E1" s="55" t="s">
        <v>135</v>
      </c>
      <c r="F1" s="55" t="s">
        <v>136</v>
      </c>
      <c r="G1" s="55" t="s">
        <v>137</v>
      </c>
    </row>
    <row r="2" spans="1:15" ht="28.8" x14ac:dyDescent="0.3">
      <c r="A2" s="56" t="s">
        <v>138</v>
      </c>
      <c r="B2" s="89" t="s">
        <v>139</v>
      </c>
      <c r="C2" s="89" t="s">
        <v>153</v>
      </c>
      <c r="D2" s="89">
        <v>20</v>
      </c>
      <c r="E2" s="56">
        <v>12</v>
      </c>
      <c r="F2" s="56">
        <v>50</v>
      </c>
      <c r="G2" s="56">
        <v>600</v>
      </c>
      <c r="I2">
        <f>INDEX(A1:G11,2,4)</f>
        <v>20</v>
      </c>
    </row>
    <row r="3" spans="1:15" ht="28.8" x14ac:dyDescent="0.3">
      <c r="A3" s="56" t="s">
        <v>98</v>
      </c>
      <c r="B3" s="89" t="s">
        <v>140</v>
      </c>
      <c r="C3" s="89" t="s">
        <v>152</v>
      </c>
      <c r="D3" s="89">
        <v>20</v>
      </c>
      <c r="E3" s="56">
        <v>8</v>
      </c>
      <c r="F3" s="56">
        <v>40</v>
      </c>
      <c r="G3" s="56">
        <v>320</v>
      </c>
    </row>
    <row r="4" spans="1:15" ht="28.8" x14ac:dyDescent="0.3">
      <c r="A4" s="56" t="s">
        <v>100</v>
      </c>
      <c r="B4" s="89" t="s">
        <v>141</v>
      </c>
      <c r="C4" s="89" t="s">
        <v>153</v>
      </c>
      <c r="D4" s="89">
        <v>20</v>
      </c>
      <c r="E4" s="56">
        <v>15</v>
      </c>
      <c r="F4" s="56">
        <v>25</v>
      </c>
      <c r="G4" s="56">
        <v>200</v>
      </c>
      <c r="J4" t="e">
        <f>MATCH("Alice Brown",A1:G11,0)</f>
        <v>#N/A</v>
      </c>
    </row>
    <row r="5" spans="1:15" ht="28.8" x14ac:dyDescent="0.3">
      <c r="A5" s="56" t="s">
        <v>101</v>
      </c>
      <c r="B5" s="89" t="s">
        <v>142</v>
      </c>
      <c r="C5" s="89" t="s">
        <v>152</v>
      </c>
      <c r="D5" s="89">
        <v>10</v>
      </c>
      <c r="E5" s="56">
        <v>10</v>
      </c>
      <c r="F5" s="56">
        <v>30</v>
      </c>
      <c r="G5" s="56">
        <v>300</v>
      </c>
      <c r="O5" t="e">
        <f>MATCH(45,A1:G11,0)</f>
        <v>#N/A</v>
      </c>
    </row>
    <row r="6" spans="1:15" ht="28.8" x14ac:dyDescent="0.3">
      <c r="A6" s="56" t="s">
        <v>143</v>
      </c>
      <c r="B6" s="89" t="s">
        <v>139</v>
      </c>
      <c r="C6" s="89" t="s">
        <v>153</v>
      </c>
      <c r="D6" s="89">
        <v>30</v>
      </c>
      <c r="E6" s="56">
        <v>6</v>
      </c>
      <c r="F6" s="56">
        <v>20</v>
      </c>
      <c r="G6" s="56">
        <v>120</v>
      </c>
    </row>
    <row r="7" spans="1:15" ht="28.8" x14ac:dyDescent="0.3">
      <c r="A7" s="56" t="s">
        <v>144</v>
      </c>
      <c r="B7" s="89" t="s">
        <v>140</v>
      </c>
      <c r="C7" s="89" t="s">
        <v>152</v>
      </c>
      <c r="D7" s="89">
        <v>20</v>
      </c>
      <c r="E7" s="56">
        <v>20</v>
      </c>
      <c r="F7" s="56">
        <v>35</v>
      </c>
      <c r="G7" s="56">
        <v>700</v>
      </c>
    </row>
    <row r="8" spans="1:15" ht="28.8" x14ac:dyDescent="0.3">
      <c r="A8" s="56" t="s">
        <v>145</v>
      </c>
      <c r="B8" s="89" t="s">
        <v>141</v>
      </c>
      <c r="C8" s="89" t="s">
        <v>152</v>
      </c>
      <c r="D8" s="89">
        <v>20</v>
      </c>
      <c r="E8" s="56">
        <v>14</v>
      </c>
      <c r="F8" s="56">
        <v>60</v>
      </c>
      <c r="G8" s="56">
        <v>180</v>
      </c>
    </row>
    <row r="9" spans="1:15" ht="28.8" x14ac:dyDescent="0.3">
      <c r="A9" s="56" t="s">
        <v>146</v>
      </c>
      <c r="B9" s="89" t="s">
        <v>142</v>
      </c>
      <c r="C9" s="89" t="s">
        <v>154</v>
      </c>
      <c r="D9" s="89">
        <v>30</v>
      </c>
      <c r="E9" s="56">
        <v>9</v>
      </c>
      <c r="F9" s="56">
        <v>45</v>
      </c>
      <c r="G9" s="56">
        <v>405</v>
      </c>
    </row>
    <row r="10" spans="1:15" ht="28.8" x14ac:dyDescent="0.3">
      <c r="A10" s="56" t="s">
        <v>147</v>
      </c>
      <c r="B10" s="89" t="s">
        <v>139</v>
      </c>
      <c r="C10" s="89" t="s">
        <v>153</v>
      </c>
      <c r="D10" s="89">
        <v>10</v>
      </c>
      <c r="E10" s="56">
        <v>7</v>
      </c>
      <c r="F10" s="56">
        <v>80</v>
      </c>
      <c r="G10" s="56">
        <v>560</v>
      </c>
    </row>
    <row r="11" spans="1:15" ht="28.8" x14ac:dyDescent="0.3">
      <c r="A11" s="56" t="s">
        <v>148</v>
      </c>
      <c r="B11" s="89" t="s">
        <v>140</v>
      </c>
      <c r="C11" s="89" t="s">
        <v>154</v>
      </c>
      <c r="D11" s="89">
        <v>20</v>
      </c>
      <c r="E11" s="56">
        <v>11</v>
      </c>
      <c r="F11" s="56">
        <v>15</v>
      </c>
      <c r="G11" s="56">
        <v>165</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99ED7-CF23-402B-A700-56B83D64B6B4}">
  <dimension ref="A1:O11"/>
  <sheetViews>
    <sheetView workbookViewId="0">
      <selection activeCell="J8" sqref="J8"/>
    </sheetView>
  </sheetViews>
  <sheetFormatPr defaultRowHeight="14.4" x14ac:dyDescent="0.3"/>
  <sheetData>
    <row r="1" spans="1:15" ht="28.8" x14ac:dyDescent="0.3">
      <c r="A1" s="55" t="s">
        <v>133</v>
      </c>
      <c r="B1" s="55" t="s">
        <v>134</v>
      </c>
      <c r="C1" s="55" t="s">
        <v>124</v>
      </c>
      <c r="D1" s="55" t="s">
        <v>204</v>
      </c>
      <c r="E1" s="55" t="s">
        <v>135</v>
      </c>
      <c r="F1" s="55" t="s">
        <v>136</v>
      </c>
      <c r="G1" s="55" t="s">
        <v>137</v>
      </c>
    </row>
    <row r="2" spans="1:15" ht="28.8" x14ac:dyDescent="0.3">
      <c r="A2" s="56" t="s">
        <v>138</v>
      </c>
      <c r="B2" s="89" t="s">
        <v>139</v>
      </c>
      <c r="C2" s="89" t="s">
        <v>153</v>
      </c>
      <c r="D2" s="89">
        <v>20</v>
      </c>
      <c r="E2" s="56">
        <v>12</v>
      </c>
      <c r="F2" s="56">
        <v>50</v>
      </c>
      <c r="G2" s="56">
        <v>600</v>
      </c>
    </row>
    <row r="3" spans="1:15" ht="28.8" x14ac:dyDescent="0.3">
      <c r="A3" s="56" t="s">
        <v>98</v>
      </c>
      <c r="B3" s="89" t="s">
        <v>140</v>
      </c>
      <c r="C3" s="89" t="s">
        <v>152</v>
      </c>
      <c r="D3" s="89">
        <v>20</v>
      </c>
      <c r="E3" s="56">
        <v>8</v>
      </c>
      <c r="F3" s="56">
        <v>40</v>
      </c>
      <c r="G3" s="56">
        <v>320</v>
      </c>
      <c r="I3">
        <f>MATCH(A9,A2:A11,0)</f>
        <v>8</v>
      </c>
    </row>
    <row r="4" spans="1:15" ht="28.8" x14ac:dyDescent="0.3">
      <c r="A4" s="56" t="s">
        <v>100</v>
      </c>
      <c r="B4" s="89" t="s">
        <v>141</v>
      </c>
      <c r="C4" s="89" t="s">
        <v>153</v>
      </c>
      <c r="D4" s="89">
        <v>20</v>
      </c>
      <c r="E4" s="56">
        <v>15</v>
      </c>
      <c r="F4" s="56">
        <v>25</v>
      </c>
      <c r="G4" s="56">
        <v>200</v>
      </c>
      <c r="I4">
        <f>MATCH(A6,A2:A11,0)</f>
        <v>5</v>
      </c>
      <c r="L4">
        <f>MATCH(35,F2:F11,0)</f>
        <v>6</v>
      </c>
      <c r="O4" t="s">
        <v>388</v>
      </c>
    </row>
    <row r="5" spans="1:15" ht="28.8" x14ac:dyDescent="0.3">
      <c r="A5" s="56" t="s">
        <v>101</v>
      </c>
      <c r="B5" s="89" t="s">
        <v>142</v>
      </c>
      <c r="C5" s="89" t="s">
        <v>152</v>
      </c>
      <c r="D5" s="89">
        <v>10</v>
      </c>
      <c r="E5" s="56">
        <v>10</v>
      </c>
      <c r="F5" s="56">
        <v>30</v>
      </c>
      <c r="G5" s="56">
        <v>300</v>
      </c>
      <c r="O5" t="s">
        <v>389</v>
      </c>
    </row>
    <row r="6" spans="1:15" ht="28.8" x14ac:dyDescent="0.3">
      <c r="A6" s="56" t="s">
        <v>143</v>
      </c>
      <c r="B6" s="89" t="s">
        <v>139</v>
      </c>
      <c r="C6" s="89" t="s">
        <v>153</v>
      </c>
      <c r="D6" s="89">
        <v>30</v>
      </c>
      <c r="E6" s="56">
        <v>6</v>
      </c>
      <c r="F6" s="56">
        <v>20</v>
      </c>
      <c r="G6" s="56">
        <v>120</v>
      </c>
    </row>
    <row r="7" spans="1:15" ht="28.8" x14ac:dyDescent="0.3">
      <c r="A7" s="56" t="s">
        <v>144</v>
      </c>
      <c r="B7" s="89" t="s">
        <v>140</v>
      </c>
      <c r="C7" s="89" t="s">
        <v>152</v>
      </c>
      <c r="D7" s="89">
        <v>20</v>
      </c>
      <c r="E7" s="56">
        <v>20</v>
      </c>
      <c r="F7" s="56">
        <v>35</v>
      </c>
      <c r="G7" s="56">
        <v>700</v>
      </c>
      <c r="M7" t="str">
        <f>INDEX(B2:B11,MATCH(35,F2:F11,0))</f>
        <v>East</v>
      </c>
    </row>
    <row r="8" spans="1:15" ht="28.8" x14ac:dyDescent="0.3">
      <c r="A8" s="56" t="s">
        <v>145</v>
      </c>
      <c r="B8" s="89" t="s">
        <v>141</v>
      </c>
      <c r="C8" s="89" t="s">
        <v>152</v>
      </c>
      <c r="D8" s="89">
        <v>20</v>
      </c>
      <c r="E8" s="56">
        <v>14</v>
      </c>
      <c r="F8" s="56">
        <v>60</v>
      </c>
      <c r="G8" s="56">
        <v>180</v>
      </c>
    </row>
    <row r="9" spans="1:15" ht="28.8" x14ac:dyDescent="0.3">
      <c r="A9" s="56" t="s">
        <v>146</v>
      </c>
      <c r="B9" s="89" t="s">
        <v>142</v>
      </c>
      <c r="C9" s="89" t="s">
        <v>154</v>
      </c>
      <c r="D9" s="89">
        <v>30</v>
      </c>
      <c r="E9" s="56">
        <v>9</v>
      </c>
      <c r="F9" s="56">
        <v>45</v>
      </c>
      <c r="G9" s="56">
        <v>405</v>
      </c>
      <c r="K9" t="str">
        <f>INDEX(A2:G11,3,3)</f>
        <v>Mouse</v>
      </c>
      <c r="O9">
        <f>INDEX(A2:G11,5,4)</f>
        <v>30</v>
      </c>
    </row>
    <row r="10" spans="1:15" ht="28.8" x14ac:dyDescent="0.3">
      <c r="A10" s="56" t="s">
        <v>147</v>
      </c>
      <c r="B10" s="89" t="s">
        <v>139</v>
      </c>
      <c r="C10" s="89" t="s">
        <v>153</v>
      </c>
      <c r="D10" s="89">
        <v>10</v>
      </c>
      <c r="E10" s="56">
        <v>7</v>
      </c>
      <c r="F10" s="56">
        <v>80</v>
      </c>
      <c r="G10" s="56">
        <v>560</v>
      </c>
    </row>
    <row r="11" spans="1:15" ht="28.8" x14ac:dyDescent="0.3">
      <c r="A11" s="56" t="s">
        <v>148</v>
      </c>
      <c r="B11" s="89" t="s">
        <v>140</v>
      </c>
      <c r="C11" s="89" t="s">
        <v>154</v>
      </c>
      <c r="D11" s="89">
        <v>20</v>
      </c>
      <c r="E11" s="56">
        <v>11</v>
      </c>
      <c r="F11" s="56">
        <v>15</v>
      </c>
      <c r="G11" s="56">
        <v>165</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7CCB7-1F74-4DF6-AA8F-E43A34180A51}">
  <dimension ref="A1:P34"/>
  <sheetViews>
    <sheetView topLeftCell="B19" workbookViewId="0">
      <selection activeCell="I37" sqref="I37"/>
    </sheetView>
  </sheetViews>
  <sheetFormatPr defaultRowHeight="14.4" x14ac:dyDescent="0.3"/>
  <cols>
    <col min="5" max="5" width="11.77734375" customWidth="1"/>
    <col min="6" max="6" width="14.21875" customWidth="1"/>
    <col min="13" max="13" width="12.33203125" customWidth="1"/>
  </cols>
  <sheetData>
    <row r="1" spans="1:16" x14ac:dyDescent="0.3">
      <c r="A1" s="76" t="s">
        <v>356</v>
      </c>
      <c r="B1" s="76" t="s">
        <v>290</v>
      </c>
      <c r="C1" s="76" t="s">
        <v>291</v>
      </c>
      <c r="D1" s="76" t="s">
        <v>292</v>
      </c>
      <c r="E1" s="76" t="s">
        <v>293</v>
      </c>
      <c r="F1" s="76" t="s">
        <v>294</v>
      </c>
      <c r="G1" s="57"/>
      <c r="H1" s="57"/>
      <c r="I1" s="57"/>
      <c r="J1" s="57"/>
      <c r="K1" s="57"/>
    </row>
    <row r="2" spans="1:16" x14ac:dyDescent="0.3">
      <c r="A2" s="2">
        <v>1</v>
      </c>
      <c r="B2" s="2" t="s">
        <v>15</v>
      </c>
      <c r="C2" s="2">
        <v>34</v>
      </c>
      <c r="D2" s="2" t="s">
        <v>301</v>
      </c>
      <c r="E2" s="2" t="s">
        <v>304</v>
      </c>
      <c r="F2" s="2">
        <v>75</v>
      </c>
    </row>
    <row r="3" spans="1:16" x14ac:dyDescent="0.3">
      <c r="A3" s="2">
        <v>2</v>
      </c>
      <c r="B3" s="2" t="s">
        <v>295</v>
      </c>
      <c r="C3" s="2">
        <v>30</v>
      </c>
      <c r="D3" s="2" t="s">
        <v>302</v>
      </c>
      <c r="E3" s="2" t="s">
        <v>305</v>
      </c>
      <c r="F3" s="2">
        <v>55</v>
      </c>
      <c r="J3">
        <f>VLOOKUP(B4,B1:F12,5,FALSE)</f>
        <v>62</v>
      </c>
    </row>
    <row r="4" spans="1:16" x14ac:dyDescent="0.3">
      <c r="A4" s="2">
        <v>3</v>
      </c>
      <c r="B4" s="2" t="s">
        <v>296</v>
      </c>
      <c r="C4" s="2">
        <v>26</v>
      </c>
      <c r="D4" s="2" t="s">
        <v>303</v>
      </c>
      <c r="E4" s="2" t="s">
        <v>304</v>
      </c>
      <c r="F4" s="2">
        <v>62</v>
      </c>
    </row>
    <row r="5" spans="1:16" x14ac:dyDescent="0.3">
      <c r="A5" s="2">
        <v>4</v>
      </c>
      <c r="B5" s="2" t="s">
        <v>297</v>
      </c>
      <c r="C5" s="2">
        <v>22</v>
      </c>
      <c r="D5" s="2" t="s">
        <v>231</v>
      </c>
      <c r="E5" s="2" t="s">
        <v>304</v>
      </c>
      <c r="F5" s="2">
        <v>60</v>
      </c>
      <c r="J5" t="e">
        <f>VLOOKUP(C5,A1:F12,2,FALSE)</f>
        <v>#N/A</v>
      </c>
      <c r="P5" t="s">
        <v>367</v>
      </c>
    </row>
    <row r="6" spans="1:16" x14ac:dyDescent="0.3">
      <c r="A6" s="2">
        <v>5</v>
      </c>
      <c r="B6" s="2" t="s">
        <v>298</v>
      </c>
      <c r="C6" s="2">
        <v>17</v>
      </c>
      <c r="D6" s="2" t="s">
        <v>301</v>
      </c>
      <c r="E6" s="2" t="s">
        <v>305</v>
      </c>
      <c r="F6" s="2">
        <v>47</v>
      </c>
      <c r="H6">
        <f>VLOOKUP(B5,B1:F12,2,FALSE)</f>
        <v>22</v>
      </c>
      <c r="P6" t="s">
        <v>368</v>
      </c>
    </row>
    <row r="7" spans="1:16" x14ac:dyDescent="0.3">
      <c r="A7" s="2">
        <v>6</v>
      </c>
      <c r="B7" s="2" t="s">
        <v>45</v>
      </c>
      <c r="C7" s="2">
        <v>34</v>
      </c>
      <c r="D7" s="2" t="s">
        <v>301</v>
      </c>
      <c r="E7" s="2" t="s">
        <v>305</v>
      </c>
      <c r="F7" s="2">
        <v>68</v>
      </c>
      <c r="J7" t="str">
        <f>VLOOKUP(C5,C1:F12,2,FALSE)</f>
        <v>Africa</v>
      </c>
      <c r="P7" t="s">
        <v>369</v>
      </c>
    </row>
    <row r="8" spans="1:16" x14ac:dyDescent="0.3">
      <c r="A8" s="2">
        <v>7</v>
      </c>
      <c r="B8" s="2" t="s">
        <v>12</v>
      </c>
      <c r="C8" s="2">
        <v>19</v>
      </c>
      <c r="D8" s="2" t="s">
        <v>302</v>
      </c>
      <c r="E8" s="2" t="s">
        <v>305</v>
      </c>
      <c r="F8" s="2">
        <v>94</v>
      </c>
    </row>
    <row r="9" spans="1:16" x14ac:dyDescent="0.3">
      <c r="A9" s="2">
        <v>8</v>
      </c>
      <c r="B9" s="2" t="s">
        <v>299</v>
      </c>
      <c r="C9" s="2">
        <v>15</v>
      </c>
      <c r="D9" s="2" t="s">
        <v>303</v>
      </c>
      <c r="E9" s="2" t="s">
        <v>304</v>
      </c>
      <c r="F9" s="2">
        <v>70</v>
      </c>
      <c r="L9">
        <f>VLOOKUP(B6,B1:F12,2,FALSE)</f>
        <v>17</v>
      </c>
    </row>
    <row r="10" spans="1:16" x14ac:dyDescent="0.3">
      <c r="A10" s="2">
        <v>9</v>
      </c>
      <c r="B10" s="2" t="s">
        <v>300</v>
      </c>
      <c r="C10" s="2">
        <v>32</v>
      </c>
      <c r="D10" s="2" t="s">
        <v>302</v>
      </c>
      <c r="E10" s="2" t="s">
        <v>305</v>
      </c>
      <c r="F10" s="2">
        <v>53</v>
      </c>
      <c r="P10">
        <f>VLOOKUP(D4,D2:F12,3,FALSE)</f>
        <v>62</v>
      </c>
    </row>
    <row r="11" spans="1:16" x14ac:dyDescent="0.3">
      <c r="A11" s="2">
        <v>10</v>
      </c>
      <c r="B11" s="2" t="s">
        <v>24</v>
      </c>
      <c r="C11" s="2">
        <v>29</v>
      </c>
      <c r="D11" s="2" t="s">
        <v>301</v>
      </c>
      <c r="E11" s="2" t="s">
        <v>304</v>
      </c>
      <c r="F11" s="2">
        <v>55</v>
      </c>
      <c r="I11" t="str">
        <f>VLOOKUP(B2,B1:F12,4,FALSE)</f>
        <v>Yes</v>
      </c>
    </row>
    <row r="12" spans="1:16" x14ac:dyDescent="0.3">
      <c r="A12" s="2">
        <v>11</v>
      </c>
      <c r="B12" s="2" t="s">
        <v>18</v>
      </c>
      <c r="C12" s="2">
        <v>25</v>
      </c>
      <c r="D12" s="2" t="s">
        <v>301</v>
      </c>
      <c r="E12" s="2" t="s">
        <v>304</v>
      </c>
      <c r="F12" s="2">
        <v>94</v>
      </c>
    </row>
    <row r="13" spans="1:16" x14ac:dyDescent="0.3">
      <c r="J13">
        <f>VLOOKUP(B4,B1:F12,5,FALSE)</f>
        <v>62</v>
      </c>
      <c r="M13">
        <f>VLOOKUP(B4,B1:F12,2,FALSE)</f>
        <v>26</v>
      </c>
    </row>
    <row r="16" spans="1:16" x14ac:dyDescent="0.3">
      <c r="N16" t="str">
        <f>VLOOKUP(D7,D1:F12,2,FALSE)</f>
        <v>Yes</v>
      </c>
    </row>
    <row r="17" spans="2:14" x14ac:dyDescent="0.3">
      <c r="B17" s="81" t="s">
        <v>356</v>
      </c>
      <c r="C17" s="81" t="s">
        <v>290</v>
      </c>
      <c r="D17" s="81" t="s">
        <v>291</v>
      </c>
      <c r="E17" s="81" t="s">
        <v>292</v>
      </c>
      <c r="F17" s="81" t="s">
        <v>293</v>
      </c>
      <c r="G17" s="81" t="s">
        <v>294</v>
      </c>
    </row>
    <row r="18" spans="2:14" x14ac:dyDescent="0.3">
      <c r="B18" s="80">
        <v>10</v>
      </c>
      <c r="C18" s="80" t="str">
        <f>VLOOKUP($B$18,$A$2:$F$12,2,FALSE)</f>
        <v>Riya</v>
      </c>
      <c r="D18" s="80">
        <f>VLOOKUP($B$18,$A$2:$F$12,3,FALSE)</f>
        <v>29</v>
      </c>
      <c r="E18" s="80" t="str">
        <f>VLOOKUP($B$18,$A$2:$F$12,4,FALSE)</f>
        <v>India</v>
      </c>
      <c r="F18" s="80" t="str">
        <f>VLOOKUP($B$18,$A$2:$F$12,5,FALSE)</f>
        <v>Yes</v>
      </c>
      <c r="G18" s="80">
        <f>VLOOKUP($B$18,$A$2:$F$12,6,FALSE)</f>
        <v>55</v>
      </c>
    </row>
    <row r="19" spans="2:14" x14ac:dyDescent="0.3">
      <c r="J19" s="88" t="s">
        <v>290</v>
      </c>
      <c r="K19" s="88" t="s">
        <v>291</v>
      </c>
      <c r="L19" s="88" t="s">
        <v>292</v>
      </c>
      <c r="M19" s="88" t="s">
        <v>293</v>
      </c>
      <c r="N19" s="88" t="s">
        <v>294</v>
      </c>
    </row>
    <row r="20" spans="2:14" x14ac:dyDescent="0.3">
      <c r="J20" s="80" t="s">
        <v>300</v>
      </c>
      <c r="K20" s="80">
        <f>VLOOKUP($J$20,$B$2:$F$12,2,FALSE)</f>
        <v>32</v>
      </c>
      <c r="L20" s="80" t="str">
        <f>VLOOKUP($J$20,$B$2:$F$12,3,FALSE)</f>
        <v>USA</v>
      </c>
      <c r="M20" s="80" t="str">
        <f>VLOOKUP($J$20,$B$2:$F$12,4,FALSE)</f>
        <v>No</v>
      </c>
      <c r="N20" s="80">
        <f>VLOOKUP($J$20,$B$2:$F$12,5,FALSE)</f>
        <v>53</v>
      </c>
    </row>
    <row r="23" spans="2:14" x14ac:dyDescent="0.3">
      <c r="B23" s="76" t="s">
        <v>290</v>
      </c>
      <c r="C23" s="76" t="s">
        <v>291</v>
      </c>
      <c r="D23" s="76" t="s">
        <v>292</v>
      </c>
      <c r="E23" s="76" t="s">
        <v>293</v>
      </c>
      <c r="F23" s="76" t="s">
        <v>294</v>
      </c>
    </row>
    <row r="24" spans="2:14" x14ac:dyDescent="0.3">
      <c r="B24" s="2" t="s">
        <v>15</v>
      </c>
      <c r="C24" s="2">
        <v>34</v>
      </c>
      <c r="D24" s="2" t="s">
        <v>301</v>
      </c>
      <c r="E24" s="2" t="s">
        <v>304</v>
      </c>
      <c r="F24" s="2">
        <v>75</v>
      </c>
      <c r="I24" s="92" t="s">
        <v>290</v>
      </c>
      <c r="J24" s="92" t="s">
        <v>291</v>
      </c>
      <c r="K24" s="92" t="s">
        <v>292</v>
      </c>
      <c r="L24" s="92" t="s">
        <v>293</v>
      </c>
      <c r="M24" s="92" t="s">
        <v>294</v>
      </c>
    </row>
    <row r="25" spans="2:14" x14ac:dyDescent="0.3">
      <c r="B25" s="2" t="s">
        <v>295</v>
      </c>
      <c r="C25" s="2">
        <v>30</v>
      </c>
      <c r="D25" s="2" t="s">
        <v>302</v>
      </c>
      <c r="E25" s="2" t="s">
        <v>305</v>
      </c>
      <c r="F25" s="2">
        <v>55</v>
      </c>
      <c r="I25" s="80" t="s">
        <v>12</v>
      </c>
      <c r="J25" s="80">
        <f>VLOOKUP($I$25,$B$1:$F$12,2,FALSE)</f>
        <v>19</v>
      </c>
      <c r="K25" s="80" t="str">
        <f>VLOOKUP($I$25,$B$1:$F$12,3,FALSE)</f>
        <v>USA</v>
      </c>
      <c r="L25" s="80" t="str">
        <f>VLOOKUP($I$25,$B$1:$F$12,4,FALSE)</f>
        <v>No</v>
      </c>
      <c r="M25" s="80">
        <f>VLOOKUP($I$25,$B$1:$F$12,5,FALSE)</f>
        <v>94</v>
      </c>
    </row>
    <row r="26" spans="2:14" x14ac:dyDescent="0.3">
      <c r="B26" s="2" t="s">
        <v>296</v>
      </c>
      <c r="C26" s="2">
        <v>26</v>
      </c>
      <c r="D26" s="2" t="s">
        <v>303</v>
      </c>
      <c r="E26" s="2" t="s">
        <v>304</v>
      </c>
      <c r="F26" s="2">
        <v>62</v>
      </c>
    </row>
    <row r="27" spans="2:14" x14ac:dyDescent="0.3">
      <c r="B27" s="2" t="s">
        <v>297</v>
      </c>
      <c r="C27" s="2">
        <v>22</v>
      </c>
      <c r="D27" s="2" t="s">
        <v>231</v>
      </c>
      <c r="E27" s="2" t="s">
        <v>304</v>
      </c>
      <c r="F27" s="2">
        <v>60</v>
      </c>
    </row>
    <row r="28" spans="2:14" x14ac:dyDescent="0.3">
      <c r="B28" s="2" t="s">
        <v>298</v>
      </c>
      <c r="C28" s="2">
        <v>17</v>
      </c>
      <c r="D28" s="2" t="s">
        <v>301</v>
      </c>
      <c r="E28" s="2" t="s">
        <v>305</v>
      </c>
      <c r="F28" s="2">
        <v>70</v>
      </c>
      <c r="K28">
        <f>IFERROR(VLOOKUP(B28,B23:F34,5,FALSE),"Not Found")</f>
        <v>70</v>
      </c>
    </row>
    <row r="29" spans="2:14" x14ac:dyDescent="0.3">
      <c r="B29" s="2" t="s">
        <v>45</v>
      </c>
      <c r="C29" s="2">
        <v>34</v>
      </c>
      <c r="D29" s="2" t="s">
        <v>301</v>
      </c>
      <c r="E29" s="2" t="s">
        <v>305</v>
      </c>
      <c r="F29" s="2">
        <v>68</v>
      </c>
    </row>
    <row r="30" spans="2:14" x14ac:dyDescent="0.3">
      <c r="B30" s="2" t="s">
        <v>12</v>
      </c>
      <c r="C30" s="2">
        <v>19</v>
      </c>
      <c r="D30" s="2" t="s">
        <v>302</v>
      </c>
      <c r="E30" s="2" t="s">
        <v>305</v>
      </c>
      <c r="F30" s="2">
        <v>94</v>
      </c>
    </row>
    <row r="31" spans="2:14" x14ac:dyDescent="0.3">
      <c r="B31" s="2" t="s">
        <v>299</v>
      </c>
      <c r="C31" s="2">
        <v>15</v>
      </c>
      <c r="D31" s="2" t="s">
        <v>303</v>
      </c>
      <c r="E31" s="2" t="s">
        <v>304</v>
      </c>
      <c r="F31" s="2">
        <v>70</v>
      </c>
      <c r="M31" t="str">
        <f>IFERROR(VLOOKUP(D27,B23:F34,2,FALSE),"NOT FOUND")</f>
        <v>NOT FOUND</v>
      </c>
    </row>
    <row r="32" spans="2:14" x14ac:dyDescent="0.3">
      <c r="B32" s="2" t="s">
        <v>300</v>
      </c>
      <c r="C32" s="2">
        <v>32</v>
      </c>
      <c r="D32" s="2" t="s">
        <v>302</v>
      </c>
      <c r="E32" s="2" t="s">
        <v>305</v>
      </c>
      <c r="F32" s="2">
        <v>53</v>
      </c>
      <c r="K32">
        <f>VLOOKUP(B28,B23:F34,5,FALSE)</f>
        <v>70</v>
      </c>
    </row>
    <row r="33" spans="2:6" x14ac:dyDescent="0.3">
      <c r="B33" s="2" t="s">
        <v>24</v>
      </c>
      <c r="C33" s="2">
        <v>29</v>
      </c>
      <c r="D33" s="2" t="s">
        <v>301</v>
      </c>
      <c r="E33" s="2" t="s">
        <v>304</v>
      </c>
      <c r="F33" s="2">
        <v>55</v>
      </c>
    </row>
    <row r="34" spans="2:6" x14ac:dyDescent="0.3">
      <c r="B34" s="2" t="s">
        <v>18</v>
      </c>
      <c r="C34" s="2">
        <v>25</v>
      </c>
      <c r="D34" s="2" t="s">
        <v>301</v>
      </c>
      <c r="E34" s="2" t="s">
        <v>304</v>
      </c>
      <c r="F34" s="2">
        <v>94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242F3-157B-4808-B981-274C1F81DC0A}">
  <dimension ref="A1:O20"/>
  <sheetViews>
    <sheetView topLeftCell="A7" workbookViewId="0">
      <selection activeCell="P11" sqref="P11"/>
    </sheetView>
  </sheetViews>
  <sheetFormatPr defaultRowHeight="14.4" x14ac:dyDescent="0.3"/>
  <sheetData>
    <row r="1" spans="1:15" x14ac:dyDescent="0.3">
      <c r="A1" s="82" t="s">
        <v>356</v>
      </c>
      <c r="B1" s="83">
        <v>1</v>
      </c>
      <c r="C1" s="83">
        <v>2</v>
      </c>
      <c r="D1" s="83">
        <v>3</v>
      </c>
      <c r="E1" s="83">
        <v>4</v>
      </c>
      <c r="F1" s="83">
        <v>5</v>
      </c>
      <c r="G1" s="83">
        <v>6</v>
      </c>
      <c r="H1" s="83">
        <v>7</v>
      </c>
      <c r="I1" s="83">
        <v>8</v>
      </c>
      <c r="J1" s="83">
        <v>9</v>
      </c>
      <c r="K1" s="83">
        <v>10</v>
      </c>
      <c r="L1" s="83">
        <v>11</v>
      </c>
    </row>
    <row r="2" spans="1:15" x14ac:dyDescent="0.3">
      <c r="A2" s="76" t="s">
        <v>290</v>
      </c>
      <c r="B2" s="2" t="s">
        <v>15</v>
      </c>
      <c r="C2" s="2" t="s">
        <v>295</v>
      </c>
      <c r="D2" s="2" t="s">
        <v>296</v>
      </c>
      <c r="E2" s="2" t="s">
        <v>297</v>
      </c>
      <c r="F2" s="2" t="s">
        <v>298</v>
      </c>
      <c r="G2" s="2" t="s">
        <v>45</v>
      </c>
      <c r="H2" s="2" t="s">
        <v>12</v>
      </c>
      <c r="I2" s="2" t="s">
        <v>299</v>
      </c>
      <c r="J2" s="2" t="s">
        <v>300</v>
      </c>
      <c r="K2" s="2" t="s">
        <v>24</v>
      </c>
      <c r="L2" s="2" t="s">
        <v>18</v>
      </c>
    </row>
    <row r="3" spans="1:15" x14ac:dyDescent="0.3">
      <c r="A3" s="76" t="s">
        <v>291</v>
      </c>
      <c r="B3" s="2">
        <v>34</v>
      </c>
      <c r="C3" s="2">
        <v>30</v>
      </c>
      <c r="D3" s="2">
        <v>26</v>
      </c>
      <c r="E3" s="2">
        <v>22</v>
      </c>
      <c r="F3" s="2">
        <v>17</v>
      </c>
      <c r="G3" s="2">
        <v>34</v>
      </c>
      <c r="H3" s="2">
        <v>19</v>
      </c>
      <c r="I3" s="2">
        <v>15</v>
      </c>
      <c r="J3" s="2">
        <v>32</v>
      </c>
      <c r="K3" s="2">
        <v>29</v>
      </c>
      <c r="L3" s="2">
        <v>25</v>
      </c>
    </row>
    <row r="4" spans="1:15" x14ac:dyDescent="0.3">
      <c r="A4" s="76" t="s">
        <v>292</v>
      </c>
      <c r="B4" s="2" t="s">
        <v>301</v>
      </c>
      <c r="C4" s="2" t="s">
        <v>302</v>
      </c>
      <c r="D4" s="2" t="s">
        <v>303</v>
      </c>
      <c r="E4" s="2" t="s">
        <v>231</v>
      </c>
      <c r="F4" s="2" t="s">
        <v>301</v>
      </c>
      <c r="G4" s="2" t="s">
        <v>301</v>
      </c>
      <c r="H4" s="2" t="s">
        <v>302</v>
      </c>
      <c r="I4" s="2" t="s">
        <v>303</v>
      </c>
      <c r="J4" s="2" t="s">
        <v>302</v>
      </c>
      <c r="K4" s="2" t="s">
        <v>301</v>
      </c>
      <c r="L4" s="2" t="s">
        <v>301</v>
      </c>
      <c r="O4" t="str">
        <f>HLOOKUP(D2,A2:L6,3,FALSE)</f>
        <v>Canada</v>
      </c>
    </row>
    <row r="5" spans="1:15" x14ac:dyDescent="0.3">
      <c r="A5" s="76" t="s">
        <v>293</v>
      </c>
      <c r="B5" s="2" t="s">
        <v>304</v>
      </c>
      <c r="C5" s="2" t="s">
        <v>305</v>
      </c>
      <c r="D5" s="2" t="s">
        <v>304</v>
      </c>
      <c r="E5" s="2" t="s">
        <v>304</v>
      </c>
      <c r="F5" s="2" t="s">
        <v>305</v>
      </c>
      <c r="G5" s="2" t="s">
        <v>305</v>
      </c>
      <c r="H5" s="2" t="s">
        <v>305</v>
      </c>
      <c r="I5" s="2" t="s">
        <v>304</v>
      </c>
      <c r="J5" s="2" t="s">
        <v>305</v>
      </c>
      <c r="K5" s="2" t="s">
        <v>304</v>
      </c>
      <c r="L5" s="2" t="s">
        <v>304</v>
      </c>
    </row>
    <row r="6" spans="1:15" x14ac:dyDescent="0.3">
      <c r="A6" s="76" t="s">
        <v>294</v>
      </c>
      <c r="B6" s="2">
        <v>75</v>
      </c>
      <c r="C6" s="2">
        <v>55</v>
      </c>
      <c r="D6" s="2">
        <v>62</v>
      </c>
      <c r="E6" s="2">
        <v>60</v>
      </c>
      <c r="F6" s="2">
        <v>47</v>
      </c>
      <c r="G6" s="2">
        <v>68</v>
      </c>
      <c r="H6" s="2">
        <v>94</v>
      </c>
      <c r="I6" s="2">
        <v>70</v>
      </c>
      <c r="J6" s="2">
        <v>53</v>
      </c>
      <c r="K6" s="2">
        <v>55</v>
      </c>
      <c r="L6" s="2">
        <v>94</v>
      </c>
    </row>
    <row r="10" spans="1:15" x14ac:dyDescent="0.3">
      <c r="F10">
        <f>HLOOKUP(B4,A4:L6,3,FALSE)</f>
        <v>75</v>
      </c>
    </row>
    <row r="11" spans="1:15" x14ac:dyDescent="0.3">
      <c r="L11">
        <f>HLOOKUP(D2,A2:L6,5,FALSE)</f>
        <v>62</v>
      </c>
    </row>
    <row r="12" spans="1:15" x14ac:dyDescent="0.3">
      <c r="N12">
        <f>HLOOKUP(F4,A4:L6,3,FALSE)</f>
        <v>75</v>
      </c>
    </row>
    <row r="16" spans="1:15" x14ac:dyDescent="0.3">
      <c r="C16" s="81" t="s">
        <v>356</v>
      </c>
      <c r="D16" s="80">
        <v>4</v>
      </c>
      <c r="H16" s="81" t="s">
        <v>290</v>
      </c>
      <c r="I16" s="80" t="s">
        <v>15</v>
      </c>
      <c r="L16" s="88" t="s">
        <v>290</v>
      </c>
      <c r="M16" s="80" t="s">
        <v>382</v>
      </c>
    </row>
    <row r="17" spans="3:13" x14ac:dyDescent="0.3">
      <c r="C17" s="81" t="s">
        <v>358</v>
      </c>
      <c r="D17" s="80">
        <f>HLOOKUP(D16,A1:L6,6,FALSE)</f>
        <v>60</v>
      </c>
      <c r="H17" s="81" t="s">
        <v>358</v>
      </c>
      <c r="I17" s="80" t="str">
        <f>HLOOKUP(I16,A2:L6,3,FALSE)</f>
        <v>India</v>
      </c>
      <c r="L17" s="88" t="s">
        <v>291</v>
      </c>
      <c r="M17" s="80">
        <f>HLOOKUP($M$16,$A$2:$L$6,2,FALSE)</f>
        <v>26</v>
      </c>
    </row>
    <row r="18" spans="3:13" x14ac:dyDescent="0.3">
      <c r="L18" s="88" t="s">
        <v>292</v>
      </c>
      <c r="M18" s="80" t="str">
        <f>HLOOKUP($M$16,$A$2:$L$6,3,FALSE)</f>
        <v>Canada</v>
      </c>
    </row>
    <row r="19" spans="3:13" x14ac:dyDescent="0.3">
      <c r="L19" s="88" t="s">
        <v>133</v>
      </c>
      <c r="M19" s="80" t="str">
        <f>HLOOKUP($M$16,$A$2:$L$6,4,FALSE)</f>
        <v>Yes</v>
      </c>
    </row>
    <row r="20" spans="3:13" x14ac:dyDescent="0.3">
      <c r="L20" s="88" t="s">
        <v>294</v>
      </c>
      <c r="M20" s="80">
        <f>HLOOKUP($M$16,$A$2:$L$6,5,FALSE)</f>
        <v>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F0F87-6568-4736-B60F-8E0333553E80}">
  <dimension ref="A1:Q52"/>
  <sheetViews>
    <sheetView topLeftCell="C28" workbookViewId="0">
      <selection activeCell="J31" sqref="J31"/>
    </sheetView>
  </sheetViews>
  <sheetFormatPr defaultRowHeight="14.4" x14ac:dyDescent="0.3"/>
  <cols>
    <col min="2" max="2" width="11.44140625" customWidth="1"/>
    <col min="3" max="3" width="13.109375" customWidth="1"/>
    <col min="5" max="5" width="10.21875" customWidth="1"/>
    <col min="6" max="6" width="11.109375" customWidth="1"/>
    <col min="11" max="11" width="10.77734375" customWidth="1"/>
    <col min="12" max="12" width="14.109375" customWidth="1"/>
    <col min="13" max="13" width="21.77734375" customWidth="1"/>
  </cols>
  <sheetData>
    <row r="1" spans="1:13" ht="28.8" x14ac:dyDescent="0.3">
      <c r="A1" s="55" t="s">
        <v>124</v>
      </c>
      <c r="B1" s="56" t="s">
        <v>260</v>
      </c>
      <c r="C1" s="56" t="s">
        <v>262</v>
      </c>
      <c r="D1" s="56" t="s">
        <v>263</v>
      </c>
      <c r="E1" s="56" t="s">
        <v>264</v>
      </c>
      <c r="F1" s="56" t="s">
        <v>265</v>
      </c>
      <c r="G1" s="56" t="s">
        <v>351</v>
      </c>
      <c r="H1" s="56" t="s">
        <v>352</v>
      </c>
      <c r="I1" s="56" t="s">
        <v>353</v>
      </c>
      <c r="J1" s="56" t="s">
        <v>354</v>
      </c>
      <c r="K1" s="56" t="s">
        <v>355</v>
      </c>
    </row>
    <row r="2" spans="1:13" x14ac:dyDescent="0.3">
      <c r="A2" s="55" t="s">
        <v>347</v>
      </c>
      <c r="B2" s="56">
        <v>120</v>
      </c>
      <c r="C2" s="56">
        <v>80</v>
      </c>
      <c r="D2" s="56">
        <v>140</v>
      </c>
      <c r="E2" s="56">
        <v>200</v>
      </c>
      <c r="F2" s="56">
        <v>90</v>
      </c>
      <c r="G2" s="56">
        <v>70</v>
      </c>
      <c r="H2" s="56">
        <v>60</v>
      </c>
      <c r="I2" s="56">
        <v>180</v>
      </c>
      <c r="J2" s="56">
        <v>95</v>
      </c>
      <c r="K2" s="56">
        <v>250</v>
      </c>
    </row>
    <row r="3" spans="1:13" x14ac:dyDescent="0.3">
      <c r="A3" s="55" t="s">
        <v>348</v>
      </c>
      <c r="B3" s="56">
        <v>150</v>
      </c>
      <c r="C3" s="56">
        <v>95</v>
      </c>
      <c r="D3" s="56">
        <v>135</v>
      </c>
      <c r="E3" s="56">
        <v>220</v>
      </c>
      <c r="F3" s="56">
        <v>100</v>
      </c>
      <c r="G3" s="56">
        <v>85</v>
      </c>
      <c r="H3" s="56">
        <v>65</v>
      </c>
      <c r="I3" s="56">
        <v>175</v>
      </c>
      <c r="J3" s="56">
        <v>105</v>
      </c>
      <c r="K3" s="56">
        <v>260</v>
      </c>
    </row>
    <row r="4" spans="1:13" x14ac:dyDescent="0.3">
      <c r="A4" s="55" t="s">
        <v>349</v>
      </c>
      <c r="B4" s="56">
        <v>130</v>
      </c>
      <c r="C4" s="56">
        <v>100</v>
      </c>
      <c r="D4" s="56">
        <v>150</v>
      </c>
      <c r="E4" s="56">
        <v>210</v>
      </c>
      <c r="F4" s="56">
        <v>110</v>
      </c>
      <c r="G4" s="56">
        <v>75</v>
      </c>
      <c r="H4" s="56">
        <v>70</v>
      </c>
      <c r="I4" s="56">
        <v>190</v>
      </c>
      <c r="J4" s="56">
        <v>115</v>
      </c>
      <c r="K4" s="56">
        <v>255</v>
      </c>
    </row>
    <row r="5" spans="1:13" x14ac:dyDescent="0.3">
      <c r="A5" s="55" t="s">
        <v>350</v>
      </c>
      <c r="B5" s="56">
        <v>160</v>
      </c>
      <c r="C5" s="56">
        <v>110</v>
      </c>
      <c r="D5" s="56">
        <v>145</v>
      </c>
      <c r="E5" s="56">
        <v>230</v>
      </c>
      <c r="F5" s="56">
        <v>105</v>
      </c>
      <c r="G5" s="56">
        <v>80</v>
      </c>
      <c r="H5" s="56">
        <v>72</v>
      </c>
      <c r="I5" s="56">
        <v>200</v>
      </c>
      <c r="J5" s="56">
        <v>120</v>
      </c>
      <c r="K5" s="56">
        <v>270</v>
      </c>
    </row>
    <row r="7" spans="1:13" x14ac:dyDescent="0.3">
      <c r="M7" cm="1">
        <f t="array" ref="M7:M8">_xlfn.XLOOKUP(B2,A2:K2,A4:K5)</f>
        <v>130</v>
      </c>
    </row>
    <row r="8" spans="1:13" x14ac:dyDescent="0.3">
      <c r="I8" t="str" cm="1">
        <f t="array" ref="I8:I12">_xlfn.XLOOKUP(C3,A3:K3,A1:K5)</f>
        <v>Banana</v>
      </c>
      <c r="M8">
        <v>160</v>
      </c>
    </row>
    <row r="9" spans="1:13" x14ac:dyDescent="0.3">
      <c r="E9" t="str">
        <f>_xlfn.XLOOKUP("Mango", A2:A11, C2:C11, "Not found")</f>
        <v>Not found</v>
      </c>
      <c r="I9">
        <v>80</v>
      </c>
    </row>
    <row r="10" spans="1:13" x14ac:dyDescent="0.3">
      <c r="I10">
        <v>95</v>
      </c>
    </row>
    <row r="11" spans="1:13" x14ac:dyDescent="0.3">
      <c r="I11">
        <v>100</v>
      </c>
      <c r="M11" t="str" cm="1">
        <f t="array" ref="M11:M15">_xlfn.XLOOKUP(B4,A4:K4,A1:K5)</f>
        <v>Apple</v>
      </c>
    </row>
    <row r="12" spans="1:13" x14ac:dyDescent="0.3">
      <c r="G12" t="str">
        <f>_xlfn.XLOOKUP("Q4", B1:E1, B3:E3, "Not found")</f>
        <v>Not found</v>
      </c>
      <c r="I12">
        <v>110</v>
      </c>
      <c r="M12">
        <v>120</v>
      </c>
    </row>
    <row r="13" spans="1:13" x14ac:dyDescent="0.3">
      <c r="I13" t="str" cm="1">
        <f t="array" ref="I13:I17">_xlfn.XLOOKUP(B3,A3:K3,A1:K5)</f>
        <v>Apple</v>
      </c>
      <c r="M13">
        <v>150</v>
      </c>
    </row>
    <row r="14" spans="1:13" x14ac:dyDescent="0.3">
      <c r="I14">
        <v>120</v>
      </c>
      <c r="K14" cm="1">
        <f t="array" ref="K14:K17">_xlfn.XLOOKUP(B1,B1:K1,B2:K5)</f>
        <v>120</v>
      </c>
      <c r="M14">
        <v>130</v>
      </c>
    </row>
    <row r="15" spans="1:13" x14ac:dyDescent="0.3">
      <c r="C15" t="str" cm="1">
        <f t="array" ref="C15:C19">_xlfn.XLOOKUP(B3,A3:K3,A1:K5)</f>
        <v>Apple</v>
      </c>
      <c r="I15">
        <v>150</v>
      </c>
      <c r="K15">
        <v>150</v>
      </c>
      <c r="M15">
        <v>160</v>
      </c>
    </row>
    <row r="16" spans="1:13" x14ac:dyDescent="0.3">
      <c r="C16">
        <v>120</v>
      </c>
      <c r="I16">
        <v>130</v>
      </c>
      <c r="K16">
        <v>130</v>
      </c>
    </row>
    <row r="17" spans="1:16" x14ac:dyDescent="0.3">
      <c r="C17">
        <v>150</v>
      </c>
      <c r="I17">
        <v>160</v>
      </c>
      <c r="K17">
        <v>160</v>
      </c>
    </row>
    <row r="18" spans="1:16" x14ac:dyDescent="0.3">
      <c r="C18">
        <v>130</v>
      </c>
    </row>
    <row r="19" spans="1:16" x14ac:dyDescent="0.3">
      <c r="C19">
        <v>160</v>
      </c>
    </row>
    <row r="22" spans="1:16" x14ac:dyDescent="0.3">
      <c r="A22" s="55"/>
      <c r="B22" s="55"/>
      <c r="C22" s="55"/>
      <c r="D22" s="55"/>
      <c r="E22" s="55"/>
      <c r="F22" s="55"/>
    </row>
    <row r="23" spans="1:16" x14ac:dyDescent="0.3">
      <c r="A23" s="56"/>
      <c r="B23" s="56"/>
      <c r="C23" s="56"/>
      <c r="D23" s="56"/>
      <c r="E23" s="56"/>
      <c r="F23" s="56"/>
    </row>
    <row r="24" spans="1:16" ht="28.8" x14ac:dyDescent="0.3">
      <c r="A24" s="56" t="s">
        <v>356</v>
      </c>
      <c r="B24" s="55" t="s">
        <v>133</v>
      </c>
      <c r="C24" s="55" t="s">
        <v>134</v>
      </c>
      <c r="D24" s="55" t="s">
        <v>124</v>
      </c>
      <c r="E24" s="55" t="s">
        <v>135</v>
      </c>
      <c r="F24" s="55" t="s">
        <v>136</v>
      </c>
      <c r="G24" s="55" t="s">
        <v>137</v>
      </c>
    </row>
    <row r="25" spans="1:16" x14ac:dyDescent="0.3">
      <c r="A25" s="56">
        <v>1</v>
      </c>
      <c r="B25" s="56" t="s">
        <v>138</v>
      </c>
      <c r="C25" s="56" t="s">
        <v>139</v>
      </c>
      <c r="D25" s="56" t="s">
        <v>153</v>
      </c>
      <c r="E25" s="56">
        <v>12</v>
      </c>
      <c r="F25" s="56">
        <v>50</v>
      </c>
      <c r="G25" s="56">
        <v>600</v>
      </c>
      <c r="I25" cm="1">
        <f t="array" ref="I25:O25">_xlfn.XLOOKUP(B28,B24:B34,A24:G34)</f>
        <v>4</v>
      </c>
      <c r="J25" t="str">
        <v>Ava Wilson</v>
      </c>
      <c r="K25" t="str">
        <v>West</v>
      </c>
      <c r="L25" t="str">
        <v>Laptop</v>
      </c>
      <c r="M25">
        <v>10</v>
      </c>
      <c r="N25">
        <v>30</v>
      </c>
      <c r="O25">
        <v>300</v>
      </c>
    </row>
    <row r="26" spans="1:16" x14ac:dyDescent="0.3">
      <c r="A26" s="56">
        <v>2</v>
      </c>
      <c r="B26" s="56" t="s">
        <v>98</v>
      </c>
      <c r="C26" s="56" t="s">
        <v>140</v>
      </c>
      <c r="D26" s="56" t="s">
        <v>152</v>
      </c>
      <c r="E26" s="56">
        <v>8</v>
      </c>
      <c r="F26" s="56">
        <v>40</v>
      </c>
      <c r="G26" s="56">
        <v>320</v>
      </c>
      <c r="M26" t="s">
        <v>376</v>
      </c>
    </row>
    <row r="27" spans="1:16" x14ac:dyDescent="0.3">
      <c r="A27" s="56">
        <v>3</v>
      </c>
      <c r="B27" s="56" t="s">
        <v>100</v>
      </c>
      <c r="C27" s="56" t="s">
        <v>141</v>
      </c>
      <c r="D27" s="56" t="s">
        <v>153</v>
      </c>
      <c r="E27" s="56">
        <v>15</v>
      </c>
      <c r="F27" s="56">
        <v>25</v>
      </c>
      <c r="G27" s="56">
        <v>200</v>
      </c>
      <c r="I27" cm="1">
        <f t="array" ref="I27:O27">_xlfn.XLOOKUP(B29,B24:B34,A24:G34)</f>
        <v>5</v>
      </c>
      <c r="J27" t="str">
        <v>Mia Johnson</v>
      </c>
      <c r="K27" t="str">
        <v>North</v>
      </c>
      <c r="L27" t="str">
        <v>Mouse</v>
      </c>
      <c r="M27">
        <v>6</v>
      </c>
      <c r="N27">
        <v>20</v>
      </c>
      <c r="O27">
        <v>120</v>
      </c>
    </row>
    <row r="28" spans="1:16" x14ac:dyDescent="0.3">
      <c r="A28" s="56">
        <v>4</v>
      </c>
      <c r="B28" s="56" t="s">
        <v>101</v>
      </c>
      <c r="C28" s="56" t="s">
        <v>142</v>
      </c>
      <c r="D28" s="56" t="s">
        <v>152</v>
      </c>
      <c r="E28" s="56">
        <v>10</v>
      </c>
      <c r="F28" s="56">
        <v>30</v>
      </c>
      <c r="G28" s="56">
        <v>300</v>
      </c>
    </row>
    <row r="29" spans="1:16" x14ac:dyDescent="0.3">
      <c r="A29" s="56">
        <v>5</v>
      </c>
      <c r="B29" s="56" t="s">
        <v>143</v>
      </c>
      <c r="C29" s="56" t="s">
        <v>139</v>
      </c>
      <c r="D29" s="56" t="s">
        <v>153</v>
      </c>
      <c r="E29" s="56">
        <v>6</v>
      </c>
      <c r="F29" s="56">
        <v>20</v>
      </c>
      <c r="G29" s="56">
        <v>120</v>
      </c>
      <c r="L29" t="str" cm="1">
        <f t="array" ref="L29:P29">_xlfn.XLOOKUP(B28,B24:B34,C24:G34)</f>
        <v>West</v>
      </c>
      <c r="M29" t="str">
        <v>Laptop</v>
      </c>
      <c r="N29">
        <v>10</v>
      </c>
      <c r="O29">
        <v>30</v>
      </c>
      <c r="P29">
        <v>300</v>
      </c>
    </row>
    <row r="30" spans="1:16" x14ac:dyDescent="0.3">
      <c r="A30" s="56">
        <v>6</v>
      </c>
      <c r="B30" s="56" t="s">
        <v>144</v>
      </c>
      <c r="C30" s="56" t="s">
        <v>140</v>
      </c>
      <c r="D30" s="56" t="s">
        <v>152</v>
      </c>
      <c r="E30" s="56">
        <v>20</v>
      </c>
      <c r="F30" s="56">
        <v>35</v>
      </c>
      <c r="G30" s="56">
        <v>700</v>
      </c>
    </row>
    <row r="31" spans="1:16" x14ac:dyDescent="0.3">
      <c r="A31" s="56">
        <v>7</v>
      </c>
      <c r="B31" s="56" t="s">
        <v>145</v>
      </c>
      <c r="C31" s="56" t="s">
        <v>141</v>
      </c>
      <c r="D31" s="56" t="s">
        <v>152</v>
      </c>
      <c r="E31" s="56">
        <v>14</v>
      </c>
      <c r="F31" s="56">
        <v>60</v>
      </c>
      <c r="G31" s="56">
        <v>180</v>
      </c>
      <c r="L31" cm="1">
        <f t="array" ref="L31:N31">_xlfn.XLOOKUP(D27,D24:D34,A24:C34,)</f>
        <v>1</v>
      </c>
      <c r="M31" t="str">
        <v>Alice Brown</v>
      </c>
      <c r="N31" t="str">
        <v>North</v>
      </c>
    </row>
    <row r="32" spans="1:16" x14ac:dyDescent="0.3">
      <c r="A32" s="56">
        <v>8</v>
      </c>
      <c r="B32" s="56" t="s">
        <v>146</v>
      </c>
      <c r="C32" s="56" t="s">
        <v>142</v>
      </c>
      <c r="D32" s="56" t="s">
        <v>154</v>
      </c>
      <c r="E32" s="56">
        <v>9</v>
      </c>
      <c r="F32" s="56">
        <v>45</v>
      </c>
      <c r="G32" s="56">
        <v>405</v>
      </c>
    </row>
    <row r="33" spans="1:17" x14ac:dyDescent="0.3">
      <c r="A33" s="56">
        <v>9</v>
      </c>
      <c r="B33" s="56" t="s">
        <v>147</v>
      </c>
      <c r="C33" s="56" t="s">
        <v>139</v>
      </c>
      <c r="D33" s="56" t="s">
        <v>153</v>
      </c>
      <c r="E33" s="56">
        <v>7</v>
      </c>
      <c r="F33" s="56">
        <v>80</v>
      </c>
      <c r="G33" s="56">
        <v>560</v>
      </c>
      <c r="J33" cm="1">
        <f t="array" ref="J33:L33">_xlfn.XLOOKUP(D28,D24:D34,E24:G34)</f>
        <v>8</v>
      </c>
      <c r="K33">
        <v>40</v>
      </c>
      <c r="L33">
        <v>320</v>
      </c>
    </row>
    <row r="34" spans="1:17" x14ac:dyDescent="0.3">
      <c r="A34" s="56">
        <v>10</v>
      </c>
      <c r="B34" s="56" t="s">
        <v>148</v>
      </c>
      <c r="C34" s="56" t="s">
        <v>140</v>
      </c>
      <c r="D34" s="56" t="s">
        <v>154</v>
      </c>
      <c r="E34" s="56">
        <v>11</v>
      </c>
      <c r="F34" s="56">
        <v>15</v>
      </c>
      <c r="G34" s="56">
        <v>165</v>
      </c>
    </row>
    <row r="38" spans="1:17" x14ac:dyDescent="0.3">
      <c r="B38" s="81" t="s">
        <v>356</v>
      </c>
      <c r="C38" s="81" t="s">
        <v>133</v>
      </c>
      <c r="D38" s="81" t="s">
        <v>134</v>
      </c>
      <c r="E38" s="81" t="s">
        <v>124</v>
      </c>
      <c r="F38" s="81" t="s">
        <v>135</v>
      </c>
      <c r="G38" s="81" t="s">
        <v>136</v>
      </c>
      <c r="H38" s="81" t="s">
        <v>357</v>
      </c>
      <c r="K38" s="81" t="s">
        <v>356</v>
      </c>
      <c r="L38" s="81" t="s">
        <v>133</v>
      </c>
      <c r="M38" s="81" t="s">
        <v>134</v>
      </c>
      <c r="N38" s="81" t="s">
        <v>124</v>
      </c>
      <c r="O38" s="81" t="s">
        <v>135</v>
      </c>
      <c r="P38" s="81" t="s">
        <v>136</v>
      </c>
      <c r="Q38" s="81" t="s">
        <v>357</v>
      </c>
    </row>
    <row r="39" spans="1:17" x14ac:dyDescent="0.3">
      <c r="B39" s="80">
        <v>7</v>
      </c>
      <c r="C39" s="80" t="str" cm="1">
        <f t="array" ref="C39:H39">_xlfn.XLOOKUP(B39,A25:A34,B25:G34)</f>
        <v>Sophia Lewis</v>
      </c>
      <c r="D39" s="80" t="str">
        <v>South</v>
      </c>
      <c r="E39" s="80" t="str">
        <v>Laptop</v>
      </c>
      <c r="F39" s="80">
        <v>14</v>
      </c>
      <c r="G39" s="80">
        <v>60</v>
      </c>
      <c r="H39" s="80">
        <v>180</v>
      </c>
      <c r="K39">
        <v>5</v>
      </c>
      <c r="L39" t="str" cm="1">
        <f t="array" ref="L39:Q39">_xlfn.XLOOKUP(K39,A24:A34,B24:G34)</f>
        <v>Mia Johnson</v>
      </c>
      <c r="M39" t="str">
        <v>North</v>
      </c>
      <c r="N39" t="str">
        <v>Mouse</v>
      </c>
      <c r="O39">
        <v>6</v>
      </c>
      <c r="P39">
        <v>20</v>
      </c>
      <c r="Q39">
        <v>120</v>
      </c>
    </row>
    <row r="45" spans="1:17" x14ac:dyDescent="0.3">
      <c r="E45" s="81" t="s">
        <v>356</v>
      </c>
      <c r="F45" s="81" t="s">
        <v>133</v>
      </c>
      <c r="G45" s="81" t="s">
        <v>134</v>
      </c>
      <c r="H45" s="81" t="s">
        <v>124</v>
      </c>
      <c r="I45" s="81" t="s">
        <v>135</v>
      </c>
      <c r="J45" s="81" t="s">
        <v>136</v>
      </c>
      <c r="K45" s="81" t="s">
        <v>357</v>
      </c>
    </row>
    <row r="46" spans="1:17" x14ac:dyDescent="0.3">
      <c r="E46" s="80">
        <v>10</v>
      </c>
      <c r="F46" s="80" t="str" cm="1">
        <f t="array" ref="F46:K46">_xlfn.XLOOKUP(E46,A25:A34,B25:G34)</f>
        <v>Daniel King</v>
      </c>
      <c r="G46" s="80" t="str">
        <v>East</v>
      </c>
      <c r="H46" s="80" t="str">
        <v>Keyboard</v>
      </c>
      <c r="I46" s="80">
        <v>11</v>
      </c>
      <c r="J46" s="80">
        <v>15</v>
      </c>
      <c r="K46" s="80">
        <v>165</v>
      </c>
    </row>
    <row r="51" spans="5:11" x14ac:dyDescent="0.3">
      <c r="E51" s="81" t="s">
        <v>356</v>
      </c>
      <c r="F51" s="81" t="s">
        <v>133</v>
      </c>
      <c r="G51" s="81" t="s">
        <v>134</v>
      </c>
      <c r="H51" s="81" t="s">
        <v>124</v>
      </c>
      <c r="I51" s="81" t="s">
        <v>135</v>
      </c>
      <c r="J51" s="81" t="s">
        <v>136</v>
      </c>
      <c r="K51" s="81" t="s">
        <v>357</v>
      </c>
    </row>
    <row r="52" spans="5:11" x14ac:dyDescent="0.3">
      <c r="E52" s="80">
        <v>3</v>
      </c>
      <c r="F52" s="80" t="str" cm="1">
        <f t="array" ref="F52:K52">_xlfn.XLOOKUP(E52,A25:A34,B25:G34)</f>
        <v>Noah Davis</v>
      </c>
      <c r="G52" s="80" t="str">
        <v>South</v>
      </c>
      <c r="H52" s="80" t="str">
        <v>Mouse</v>
      </c>
      <c r="I52" s="80">
        <v>15</v>
      </c>
      <c r="J52" s="80">
        <v>25</v>
      </c>
      <c r="K52" s="80">
        <v>200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64640-789F-4068-BFDE-BB596C804E04}">
  <dimension ref="A1:F12"/>
  <sheetViews>
    <sheetView workbookViewId="0">
      <selection activeCell="L15" sqref="L15"/>
    </sheetView>
  </sheetViews>
  <sheetFormatPr defaultRowHeight="14.4" x14ac:dyDescent="0.3"/>
  <cols>
    <col min="1" max="1" width="14.109375" customWidth="1"/>
  </cols>
  <sheetData>
    <row r="1" spans="1:6" ht="28.8" x14ac:dyDescent="0.3">
      <c r="A1" s="55" t="s">
        <v>133</v>
      </c>
      <c r="B1" s="55" t="s">
        <v>134</v>
      </c>
      <c r="C1" s="55" t="s">
        <v>124</v>
      </c>
      <c r="D1" s="55" t="s">
        <v>135</v>
      </c>
      <c r="E1" s="55" t="s">
        <v>136</v>
      </c>
      <c r="F1" s="55" t="s">
        <v>137</v>
      </c>
    </row>
    <row r="2" spans="1:6" x14ac:dyDescent="0.3">
      <c r="A2" s="56" t="s">
        <v>138</v>
      </c>
      <c r="B2" s="56" t="s">
        <v>139</v>
      </c>
      <c r="C2" s="56" t="s">
        <v>153</v>
      </c>
      <c r="D2" s="56">
        <v>12</v>
      </c>
      <c r="E2" s="56">
        <v>50</v>
      </c>
      <c r="F2" s="56">
        <v>600</v>
      </c>
    </row>
    <row r="3" spans="1:6" x14ac:dyDescent="0.3">
      <c r="A3" s="56" t="s">
        <v>98</v>
      </c>
      <c r="B3" s="56" t="s">
        <v>140</v>
      </c>
      <c r="C3" s="56" t="s">
        <v>152</v>
      </c>
      <c r="D3" s="56">
        <v>8</v>
      </c>
      <c r="E3" s="56">
        <v>40</v>
      </c>
      <c r="F3" s="56">
        <v>320</v>
      </c>
    </row>
    <row r="4" spans="1:6" x14ac:dyDescent="0.3">
      <c r="A4" s="56" t="s">
        <v>100</v>
      </c>
      <c r="B4" s="56" t="s">
        <v>141</v>
      </c>
      <c r="C4" s="56" t="s">
        <v>153</v>
      </c>
      <c r="D4" s="56">
        <v>15</v>
      </c>
      <c r="E4" s="56">
        <v>25</v>
      </c>
      <c r="F4" s="56">
        <v>200</v>
      </c>
    </row>
    <row r="5" spans="1:6" x14ac:dyDescent="0.3">
      <c r="A5" s="56" t="s">
        <v>101</v>
      </c>
      <c r="B5" s="56" t="s">
        <v>142</v>
      </c>
      <c r="C5" s="56" t="s">
        <v>152</v>
      </c>
      <c r="D5" s="56">
        <v>10</v>
      </c>
      <c r="E5" s="56">
        <v>30</v>
      </c>
      <c r="F5" s="56">
        <v>300</v>
      </c>
    </row>
    <row r="6" spans="1:6" x14ac:dyDescent="0.3">
      <c r="A6" s="56" t="s">
        <v>143</v>
      </c>
      <c r="B6" s="56" t="s">
        <v>139</v>
      </c>
      <c r="C6" s="56" t="s">
        <v>153</v>
      </c>
      <c r="D6" s="56">
        <v>6</v>
      </c>
      <c r="E6" s="56">
        <v>20</v>
      </c>
      <c r="F6" s="56">
        <v>120</v>
      </c>
    </row>
    <row r="7" spans="1:6" x14ac:dyDescent="0.3">
      <c r="A7" s="56" t="s">
        <v>144</v>
      </c>
      <c r="B7" s="56" t="s">
        <v>140</v>
      </c>
      <c r="C7" s="56" t="s">
        <v>152</v>
      </c>
      <c r="D7" s="56">
        <v>20</v>
      </c>
      <c r="E7" s="56">
        <v>35</v>
      </c>
      <c r="F7" s="56">
        <v>700</v>
      </c>
    </row>
    <row r="8" spans="1:6" x14ac:dyDescent="0.3">
      <c r="A8" s="56" t="s">
        <v>145</v>
      </c>
      <c r="B8" s="56" t="s">
        <v>141</v>
      </c>
      <c r="C8" s="56" t="s">
        <v>152</v>
      </c>
      <c r="D8" s="56">
        <v>14</v>
      </c>
      <c r="E8" s="56">
        <v>60</v>
      </c>
      <c r="F8" s="56">
        <v>180</v>
      </c>
    </row>
    <row r="9" spans="1:6" x14ac:dyDescent="0.3">
      <c r="A9" s="56" t="s">
        <v>146</v>
      </c>
      <c r="B9" s="56" t="s">
        <v>142</v>
      </c>
      <c r="C9" s="56" t="s">
        <v>154</v>
      </c>
      <c r="D9" s="56">
        <v>9</v>
      </c>
      <c r="E9" s="56">
        <v>45</v>
      </c>
      <c r="F9" s="56">
        <v>405</v>
      </c>
    </row>
    <row r="10" spans="1:6" x14ac:dyDescent="0.3">
      <c r="A10" s="56" t="s">
        <v>147</v>
      </c>
      <c r="B10" s="56" t="s">
        <v>139</v>
      </c>
      <c r="C10" s="56" t="s">
        <v>153</v>
      </c>
      <c r="D10" s="56">
        <v>7</v>
      </c>
      <c r="E10" s="56">
        <v>80</v>
      </c>
      <c r="F10" s="56">
        <v>560</v>
      </c>
    </row>
    <row r="11" spans="1:6" x14ac:dyDescent="0.3">
      <c r="A11" s="56" t="s">
        <v>148</v>
      </c>
      <c r="B11" s="56" t="s">
        <v>140</v>
      </c>
      <c r="C11" s="56" t="s">
        <v>154</v>
      </c>
      <c r="D11" s="56">
        <v>11</v>
      </c>
      <c r="E11" s="56">
        <v>15</v>
      </c>
      <c r="F11" s="56">
        <v>165</v>
      </c>
    </row>
    <row r="12" spans="1:6" x14ac:dyDescent="0.3">
      <c r="A12" s="43"/>
      <c r="B12" s="61"/>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9AE17-7551-4049-9ABE-1F9A147977B7}">
  <dimension ref="A2:F3637"/>
  <sheetViews>
    <sheetView topLeftCell="A3612" workbookViewId="0">
      <selection activeCell="A3615" sqref="A3615:F3626"/>
    </sheetView>
  </sheetViews>
  <sheetFormatPr defaultRowHeight="14.4" x14ac:dyDescent="0.3"/>
  <cols>
    <col min="1" max="1" width="18.109375" customWidth="1"/>
    <col min="2" max="2" width="15.5546875" bestFit="1" customWidth="1"/>
    <col min="3" max="3" width="11.5546875" bestFit="1" customWidth="1"/>
    <col min="4" max="4" width="12.77734375" customWidth="1"/>
    <col min="5" max="5" width="8.77734375" bestFit="1" customWidth="1"/>
    <col min="6" max="6" width="18.109375" bestFit="1" customWidth="1"/>
  </cols>
  <sheetData>
    <row r="2" spans="1:2" x14ac:dyDescent="0.3">
      <c r="A2" s="43"/>
      <c r="B2" s="61"/>
    </row>
    <row r="3" spans="1:2" x14ac:dyDescent="0.3">
      <c r="A3" s="43"/>
      <c r="B3" s="61"/>
    </row>
    <row r="4" spans="1:2" x14ac:dyDescent="0.3">
      <c r="A4" s="43"/>
      <c r="B4" s="61"/>
    </row>
    <row r="5" spans="1:2" x14ac:dyDescent="0.3">
      <c r="A5" s="43"/>
      <c r="B5" s="61"/>
    </row>
    <row r="6" spans="1:2" x14ac:dyDescent="0.3">
      <c r="A6" s="43"/>
      <c r="B6" s="61"/>
    </row>
    <row r="7" spans="1:2" x14ac:dyDescent="0.3">
      <c r="A7" s="43"/>
      <c r="B7" s="61"/>
    </row>
    <row r="8" spans="1:2" x14ac:dyDescent="0.3">
      <c r="A8" s="43"/>
      <c r="B8" s="61"/>
    </row>
    <row r="9" spans="1:2" x14ac:dyDescent="0.3">
      <c r="A9" s="43"/>
      <c r="B9" s="61"/>
    </row>
    <row r="10" spans="1:2" x14ac:dyDescent="0.3">
      <c r="A10" s="43"/>
      <c r="B10" s="61"/>
    </row>
    <row r="11" spans="1:2" x14ac:dyDescent="0.3">
      <c r="A11" s="43"/>
      <c r="B11" s="61"/>
    </row>
    <row r="12" spans="1:2" x14ac:dyDescent="0.3">
      <c r="A12" s="43"/>
      <c r="B12" s="61"/>
    </row>
    <row r="13" spans="1:2" x14ac:dyDescent="0.3">
      <c r="A13" s="43"/>
      <c r="B13" s="61"/>
    </row>
    <row r="14" spans="1:2" x14ac:dyDescent="0.3">
      <c r="A14" s="43"/>
      <c r="B14" s="61"/>
    </row>
    <row r="15" spans="1:2" x14ac:dyDescent="0.3">
      <c r="A15" s="43"/>
      <c r="B15" s="61"/>
    </row>
    <row r="16" spans="1:2" x14ac:dyDescent="0.3">
      <c r="A16" s="43"/>
      <c r="B16" s="61"/>
    </row>
    <row r="17" spans="1:2" x14ac:dyDescent="0.3">
      <c r="A17" s="43"/>
      <c r="B17" s="61"/>
    </row>
    <row r="18" spans="1:2" x14ac:dyDescent="0.3">
      <c r="A18" s="43"/>
      <c r="B18" s="61"/>
    </row>
    <row r="19" spans="1:2" x14ac:dyDescent="0.3">
      <c r="A19" s="43"/>
      <c r="B19" s="61"/>
    </row>
    <row r="20" spans="1:2" x14ac:dyDescent="0.3">
      <c r="A20" s="43"/>
      <c r="B20" s="61"/>
    </row>
    <row r="21" spans="1:2" x14ac:dyDescent="0.3">
      <c r="A21" s="43"/>
      <c r="B21" s="61"/>
    </row>
    <row r="22" spans="1:2" x14ac:dyDescent="0.3">
      <c r="A22" s="43"/>
      <c r="B22" s="61"/>
    </row>
    <row r="23" spans="1:2" x14ac:dyDescent="0.3">
      <c r="A23" s="43"/>
      <c r="B23" s="61"/>
    </row>
    <row r="24" spans="1:2" x14ac:dyDescent="0.3">
      <c r="A24" s="43"/>
      <c r="B24" s="61"/>
    </row>
    <row r="25" spans="1:2" x14ac:dyDescent="0.3">
      <c r="A25" s="43"/>
      <c r="B25" s="61"/>
    </row>
    <row r="26" spans="1:2" x14ac:dyDescent="0.3">
      <c r="A26" s="43"/>
      <c r="B26" s="61"/>
    </row>
    <row r="27" spans="1:2" x14ac:dyDescent="0.3">
      <c r="A27" s="43"/>
      <c r="B27" s="61"/>
    </row>
    <row r="28" spans="1:2" x14ac:dyDescent="0.3">
      <c r="A28" s="43"/>
      <c r="B28" s="61"/>
    </row>
    <row r="29" spans="1:2" x14ac:dyDescent="0.3">
      <c r="A29" s="43"/>
      <c r="B29" s="61"/>
    </row>
    <row r="30" spans="1:2" x14ac:dyDescent="0.3">
      <c r="A30" s="43"/>
      <c r="B30" s="61"/>
    </row>
    <row r="31" spans="1:2" x14ac:dyDescent="0.3">
      <c r="A31" s="43"/>
      <c r="B31" s="61"/>
    </row>
    <row r="32" spans="1:2" x14ac:dyDescent="0.3">
      <c r="A32" s="43"/>
      <c r="B32" s="61"/>
    </row>
    <row r="33" spans="1:2" x14ac:dyDescent="0.3">
      <c r="A33" s="43"/>
      <c r="B33" s="61"/>
    </row>
    <row r="34" spans="1:2" x14ac:dyDescent="0.3">
      <c r="A34" s="43"/>
      <c r="B34" s="61"/>
    </row>
    <row r="35" spans="1:2" x14ac:dyDescent="0.3">
      <c r="A35" s="43"/>
      <c r="B35" s="61"/>
    </row>
    <row r="36" spans="1:2" x14ac:dyDescent="0.3">
      <c r="A36" s="43"/>
      <c r="B36" s="61"/>
    </row>
    <row r="37" spans="1:2" x14ac:dyDescent="0.3">
      <c r="A37" s="43"/>
      <c r="B37" s="61"/>
    </row>
    <row r="38" spans="1:2" x14ac:dyDescent="0.3">
      <c r="A38" s="43"/>
      <c r="B38" s="61"/>
    </row>
    <row r="39" spans="1:2" x14ac:dyDescent="0.3">
      <c r="A39" s="43"/>
      <c r="B39" s="61"/>
    </row>
    <row r="40" spans="1:2" x14ac:dyDescent="0.3">
      <c r="A40" s="43"/>
      <c r="B40" s="61"/>
    </row>
    <row r="41" spans="1:2" x14ac:dyDescent="0.3">
      <c r="A41" s="43"/>
      <c r="B41" s="61"/>
    </row>
    <row r="42" spans="1:2" x14ac:dyDescent="0.3">
      <c r="A42" s="43"/>
      <c r="B42" s="61"/>
    </row>
    <row r="43" spans="1:2" x14ac:dyDescent="0.3">
      <c r="A43" s="43"/>
      <c r="B43" s="61"/>
    </row>
    <row r="44" spans="1:2" x14ac:dyDescent="0.3">
      <c r="A44" s="43"/>
      <c r="B44" s="61"/>
    </row>
    <row r="45" spans="1:2" x14ac:dyDescent="0.3">
      <c r="A45" s="43"/>
      <c r="B45" s="61"/>
    </row>
    <row r="46" spans="1:2" x14ac:dyDescent="0.3">
      <c r="A46" s="43"/>
      <c r="B46" s="61"/>
    </row>
    <row r="47" spans="1:2" x14ac:dyDescent="0.3">
      <c r="A47" s="43"/>
      <c r="B47" s="61"/>
    </row>
    <row r="48" spans="1:2" x14ac:dyDescent="0.3">
      <c r="A48" s="43"/>
      <c r="B48" s="61"/>
    </row>
    <row r="49" spans="1:2" x14ac:dyDescent="0.3">
      <c r="A49" s="43"/>
      <c r="B49" s="61"/>
    </row>
    <row r="50" spans="1:2" x14ac:dyDescent="0.3">
      <c r="A50" s="43"/>
      <c r="B50" s="61"/>
    </row>
    <row r="51" spans="1:2" x14ac:dyDescent="0.3">
      <c r="A51" s="43"/>
      <c r="B51" s="61"/>
    </row>
    <row r="52" spans="1:2" x14ac:dyDescent="0.3">
      <c r="A52" s="43"/>
      <c r="B52" s="61"/>
    </row>
    <row r="53" spans="1:2" x14ac:dyDescent="0.3">
      <c r="A53" s="43"/>
      <c r="B53" s="61"/>
    </row>
    <row r="54" spans="1:2" x14ac:dyDescent="0.3">
      <c r="A54" s="43"/>
      <c r="B54" s="61"/>
    </row>
    <row r="55" spans="1:2" x14ac:dyDescent="0.3">
      <c r="A55" s="43"/>
      <c r="B55" s="61"/>
    </row>
    <row r="56" spans="1:2" x14ac:dyDescent="0.3">
      <c r="A56" s="43"/>
      <c r="B56" s="61"/>
    </row>
    <row r="57" spans="1:2" x14ac:dyDescent="0.3">
      <c r="A57" s="43"/>
      <c r="B57" s="61"/>
    </row>
    <row r="58" spans="1:2" x14ac:dyDescent="0.3">
      <c r="A58" s="43"/>
      <c r="B58" s="61"/>
    </row>
    <row r="59" spans="1:2" x14ac:dyDescent="0.3">
      <c r="A59" s="43"/>
      <c r="B59" s="61"/>
    </row>
    <row r="60" spans="1:2" x14ac:dyDescent="0.3">
      <c r="A60" s="43"/>
      <c r="B60" s="61"/>
    </row>
    <row r="61" spans="1:2" x14ac:dyDescent="0.3">
      <c r="A61" s="43"/>
      <c r="B61" s="61"/>
    </row>
    <row r="62" spans="1:2" x14ac:dyDescent="0.3">
      <c r="A62" s="43"/>
      <c r="B62" s="61"/>
    </row>
    <row r="63" spans="1:2" x14ac:dyDescent="0.3">
      <c r="A63" s="43"/>
      <c r="B63" s="61"/>
    </row>
    <row r="64" spans="1:2" x14ac:dyDescent="0.3">
      <c r="A64" s="43"/>
      <c r="B64" s="61"/>
    </row>
    <row r="65" spans="1:2" x14ac:dyDescent="0.3">
      <c r="A65" s="43"/>
      <c r="B65" s="61"/>
    </row>
    <row r="66" spans="1:2" x14ac:dyDescent="0.3">
      <c r="A66" s="43"/>
      <c r="B66" s="61"/>
    </row>
    <row r="67" spans="1:2" x14ac:dyDescent="0.3">
      <c r="A67" s="43"/>
      <c r="B67" s="61"/>
    </row>
    <row r="68" spans="1:2" x14ac:dyDescent="0.3">
      <c r="A68" s="43"/>
      <c r="B68" s="61"/>
    </row>
    <row r="69" spans="1:2" x14ac:dyDescent="0.3">
      <c r="A69" s="43"/>
      <c r="B69" s="61"/>
    </row>
    <row r="70" spans="1:2" x14ac:dyDescent="0.3">
      <c r="A70" s="43"/>
      <c r="B70" s="61"/>
    </row>
    <row r="71" spans="1:2" x14ac:dyDescent="0.3">
      <c r="A71" s="43"/>
      <c r="B71" s="61"/>
    </row>
    <row r="72" spans="1:2" x14ac:dyDescent="0.3">
      <c r="A72" s="43"/>
      <c r="B72" s="61"/>
    </row>
    <row r="73" spans="1:2" x14ac:dyDescent="0.3">
      <c r="A73" s="43"/>
      <c r="B73" s="61"/>
    </row>
    <row r="74" spans="1:2" x14ac:dyDescent="0.3">
      <c r="A74" s="43"/>
      <c r="B74" s="61"/>
    </row>
    <row r="75" spans="1:2" x14ac:dyDescent="0.3">
      <c r="A75" s="43"/>
      <c r="B75" s="61"/>
    </row>
    <row r="76" spans="1:2" x14ac:dyDescent="0.3">
      <c r="A76" s="43"/>
      <c r="B76" s="61"/>
    </row>
    <row r="77" spans="1:2" x14ac:dyDescent="0.3">
      <c r="A77" s="43"/>
      <c r="B77" s="61"/>
    </row>
    <row r="78" spans="1:2" x14ac:dyDescent="0.3">
      <c r="A78" s="43"/>
      <c r="B78" s="61"/>
    </row>
    <row r="79" spans="1:2" x14ac:dyDescent="0.3">
      <c r="A79" s="43"/>
      <c r="B79" s="61"/>
    </row>
    <row r="80" spans="1:2" x14ac:dyDescent="0.3">
      <c r="A80" s="43"/>
      <c r="B80" s="61"/>
    </row>
    <row r="81" spans="1:2" x14ac:dyDescent="0.3">
      <c r="A81" s="43"/>
      <c r="B81" s="61"/>
    </row>
    <row r="82" spans="1:2" x14ac:dyDescent="0.3">
      <c r="A82" s="43"/>
      <c r="B82" s="61"/>
    </row>
    <row r="83" spans="1:2" x14ac:dyDescent="0.3">
      <c r="A83" s="43"/>
      <c r="B83" s="61"/>
    </row>
    <row r="84" spans="1:2" x14ac:dyDescent="0.3">
      <c r="A84" s="43"/>
      <c r="B84" s="61"/>
    </row>
    <row r="85" spans="1:2" x14ac:dyDescent="0.3">
      <c r="A85" s="43"/>
      <c r="B85" s="61"/>
    </row>
    <row r="86" spans="1:2" x14ac:dyDescent="0.3">
      <c r="A86" s="43"/>
      <c r="B86" s="61"/>
    </row>
    <row r="87" spans="1:2" x14ac:dyDescent="0.3">
      <c r="A87" s="43"/>
      <c r="B87" s="61"/>
    </row>
    <row r="88" spans="1:2" x14ac:dyDescent="0.3">
      <c r="A88" s="43"/>
      <c r="B88" s="61"/>
    </row>
    <row r="89" spans="1:2" x14ac:dyDescent="0.3">
      <c r="A89" s="43"/>
      <c r="B89" s="61"/>
    </row>
    <row r="90" spans="1:2" x14ac:dyDescent="0.3">
      <c r="A90" s="43"/>
      <c r="B90" s="61"/>
    </row>
    <row r="91" spans="1:2" x14ac:dyDescent="0.3">
      <c r="A91" s="43"/>
      <c r="B91" s="61"/>
    </row>
    <row r="92" spans="1:2" x14ac:dyDescent="0.3">
      <c r="A92" s="43"/>
      <c r="B92" s="61"/>
    </row>
    <row r="93" spans="1:2" x14ac:dyDescent="0.3">
      <c r="A93" s="43"/>
      <c r="B93" s="61"/>
    </row>
    <row r="94" spans="1:2" x14ac:dyDescent="0.3">
      <c r="A94" s="43"/>
      <c r="B94" s="61"/>
    </row>
    <row r="95" spans="1:2" x14ac:dyDescent="0.3">
      <c r="A95" s="43"/>
      <c r="B95" s="61"/>
    </row>
    <row r="96" spans="1:2" x14ac:dyDescent="0.3">
      <c r="A96" s="43"/>
      <c r="B96" s="61"/>
    </row>
    <row r="97" spans="1:2" x14ac:dyDescent="0.3">
      <c r="A97" s="43"/>
      <c r="B97" s="61"/>
    </row>
    <row r="98" spans="1:2" x14ac:dyDescent="0.3">
      <c r="A98" s="43"/>
      <c r="B98" s="61"/>
    </row>
    <row r="99" spans="1:2" x14ac:dyDescent="0.3">
      <c r="A99" s="43"/>
      <c r="B99" s="61"/>
    </row>
    <row r="100" spans="1:2" x14ac:dyDescent="0.3">
      <c r="A100" s="43"/>
      <c r="B100" s="61"/>
    </row>
    <row r="101" spans="1:2" x14ac:dyDescent="0.3">
      <c r="A101" s="43"/>
      <c r="B101" s="61"/>
    </row>
    <row r="102" spans="1:2" x14ac:dyDescent="0.3">
      <c r="A102" s="43"/>
      <c r="B102" s="61"/>
    </row>
    <row r="103" spans="1:2" x14ac:dyDescent="0.3">
      <c r="A103" s="43"/>
      <c r="B103" s="61"/>
    </row>
    <row r="104" spans="1:2" x14ac:dyDescent="0.3">
      <c r="A104" s="43"/>
      <c r="B104" s="61"/>
    </row>
    <row r="105" spans="1:2" x14ac:dyDescent="0.3">
      <c r="A105" s="43"/>
      <c r="B105" s="61"/>
    </row>
    <row r="106" spans="1:2" x14ac:dyDescent="0.3">
      <c r="A106" s="43"/>
      <c r="B106" s="61"/>
    </row>
    <row r="107" spans="1:2" x14ac:dyDescent="0.3">
      <c r="A107" s="43"/>
      <c r="B107" s="61"/>
    </row>
    <row r="108" spans="1:2" x14ac:dyDescent="0.3">
      <c r="A108" s="43"/>
      <c r="B108" s="61"/>
    </row>
    <row r="109" spans="1:2" x14ac:dyDescent="0.3">
      <c r="A109" s="43"/>
      <c r="B109" s="61"/>
    </row>
    <row r="110" spans="1:2" x14ac:dyDescent="0.3">
      <c r="A110" s="43"/>
      <c r="B110" s="61"/>
    </row>
    <row r="111" spans="1:2" x14ac:dyDescent="0.3">
      <c r="A111" s="43"/>
      <c r="B111" s="61"/>
    </row>
    <row r="112" spans="1:2" x14ac:dyDescent="0.3">
      <c r="A112" s="43"/>
      <c r="B112" s="61"/>
    </row>
    <row r="113" spans="1:2" x14ac:dyDescent="0.3">
      <c r="A113" s="43"/>
      <c r="B113" s="61"/>
    </row>
    <row r="114" spans="1:2" x14ac:dyDescent="0.3">
      <c r="A114" s="43"/>
      <c r="B114" s="61"/>
    </row>
    <row r="115" spans="1:2" x14ac:dyDescent="0.3">
      <c r="A115" s="43"/>
      <c r="B115" s="61"/>
    </row>
    <row r="116" spans="1:2" x14ac:dyDescent="0.3">
      <c r="A116" s="43"/>
      <c r="B116" s="61"/>
    </row>
    <row r="117" spans="1:2" x14ac:dyDescent="0.3">
      <c r="A117" s="43"/>
      <c r="B117" s="61"/>
    </row>
    <row r="118" spans="1:2" x14ac:dyDescent="0.3">
      <c r="A118" s="43"/>
      <c r="B118" s="61"/>
    </row>
    <row r="119" spans="1:2" x14ac:dyDescent="0.3">
      <c r="A119" s="43"/>
      <c r="B119" s="61"/>
    </row>
    <row r="120" spans="1:2" x14ac:dyDescent="0.3">
      <c r="A120" s="43"/>
      <c r="B120" s="61"/>
    </row>
    <row r="121" spans="1:2" x14ac:dyDescent="0.3">
      <c r="A121" s="43"/>
      <c r="B121" s="61"/>
    </row>
    <row r="122" spans="1:2" x14ac:dyDescent="0.3">
      <c r="A122" s="43"/>
      <c r="B122" s="61"/>
    </row>
    <row r="123" spans="1:2" x14ac:dyDescent="0.3">
      <c r="A123" s="43"/>
      <c r="B123" s="61"/>
    </row>
    <row r="124" spans="1:2" x14ac:dyDescent="0.3">
      <c r="A124" s="43"/>
      <c r="B124" s="61"/>
    </row>
    <row r="125" spans="1:2" x14ac:dyDescent="0.3">
      <c r="A125" s="43"/>
      <c r="B125" s="61"/>
    </row>
    <row r="126" spans="1:2" x14ac:dyDescent="0.3">
      <c r="A126" s="43"/>
      <c r="B126" s="61"/>
    </row>
    <row r="127" spans="1:2" x14ac:dyDescent="0.3">
      <c r="A127" s="43"/>
      <c r="B127" s="61"/>
    </row>
    <row r="128" spans="1:2" x14ac:dyDescent="0.3">
      <c r="A128" s="43"/>
      <c r="B128" s="61"/>
    </row>
    <row r="129" spans="1:2" x14ac:dyDescent="0.3">
      <c r="A129" s="43"/>
      <c r="B129" s="61"/>
    </row>
    <row r="130" spans="1:2" x14ac:dyDescent="0.3">
      <c r="A130" s="43"/>
      <c r="B130" s="61"/>
    </row>
    <row r="131" spans="1:2" x14ac:dyDescent="0.3">
      <c r="A131" s="43"/>
      <c r="B131" s="61"/>
    </row>
    <row r="132" spans="1:2" x14ac:dyDescent="0.3">
      <c r="A132" s="43"/>
      <c r="B132" s="61"/>
    </row>
    <row r="133" spans="1:2" x14ac:dyDescent="0.3">
      <c r="A133" s="43"/>
      <c r="B133" s="61"/>
    </row>
    <row r="134" spans="1:2" x14ac:dyDescent="0.3">
      <c r="A134" s="43"/>
      <c r="B134" s="61"/>
    </row>
    <row r="135" spans="1:2" x14ac:dyDescent="0.3">
      <c r="A135" s="43"/>
      <c r="B135" s="61"/>
    </row>
    <row r="136" spans="1:2" x14ac:dyDescent="0.3">
      <c r="A136" s="43"/>
      <c r="B136" s="61"/>
    </row>
    <row r="137" spans="1:2" x14ac:dyDescent="0.3">
      <c r="A137" s="43"/>
      <c r="B137" s="61"/>
    </row>
    <row r="138" spans="1:2" x14ac:dyDescent="0.3">
      <c r="A138" s="43"/>
      <c r="B138" s="61"/>
    </row>
    <row r="139" spans="1:2" x14ac:dyDescent="0.3">
      <c r="A139" s="43"/>
      <c r="B139" s="61"/>
    </row>
    <row r="140" spans="1:2" x14ac:dyDescent="0.3">
      <c r="A140" s="43"/>
      <c r="B140" s="61"/>
    </row>
    <row r="141" spans="1:2" x14ac:dyDescent="0.3">
      <c r="A141" s="43"/>
      <c r="B141" s="61"/>
    </row>
    <row r="142" spans="1:2" x14ac:dyDescent="0.3">
      <c r="A142" s="43"/>
      <c r="B142" s="61"/>
    </row>
    <row r="143" spans="1:2" x14ac:dyDescent="0.3">
      <c r="A143" s="43"/>
      <c r="B143" s="61"/>
    </row>
    <row r="144" spans="1:2" x14ac:dyDescent="0.3">
      <c r="A144" s="43"/>
      <c r="B144" s="61"/>
    </row>
    <row r="145" spans="1:2" x14ac:dyDescent="0.3">
      <c r="A145" s="43"/>
      <c r="B145" s="61"/>
    </row>
    <row r="146" spans="1:2" x14ac:dyDescent="0.3">
      <c r="A146" s="43"/>
      <c r="B146" s="61"/>
    </row>
    <row r="147" spans="1:2" x14ac:dyDescent="0.3">
      <c r="A147" s="43"/>
      <c r="B147" s="61"/>
    </row>
    <row r="148" spans="1:2" x14ac:dyDescent="0.3">
      <c r="A148" s="43"/>
      <c r="B148" s="61"/>
    </row>
    <row r="149" spans="1:2" x14ac:dyDescent="0.3">
      <c r="A149" s="43"/>
      <c r="B149" s="61"/>
    </row>
    <row r="150" spans="1:2" x14ac:dyDescent="0.3">
      <c r="A150" s="43"/>
      <c r="B150" s="61"/>
    </row>
    <row r="151" spans="1:2" x14ac:dyDescent="0.3">
      <c r="A151" s="43"/>
      <c r="B151" s="61"/>
    </row>
    <row r="152" spans="1:2" x14ac:dyDescent="0.3">
      <c r="A152" s="43"/>
      <c r="B152" s="61"/>
    </row>
    <row r="153" spans="1:2" x14ac:dyDescent="0.3">
      <c r="A153" s="43"/>
      <c r="B153" s="61"/>
    </row>
    <row r="154" spans="1:2" x14ac:dyDescent="0.3">
      <c r="A154" s="43"/>
      <c r="B154" s="61"/>
    </row>
    <row r="155" spans="1:2" x14ac:dyDescent="0.3">
      <c r="A155" s="43"/>
      <c r="B155" s="61"/>
    </row>
    <row r="156" spans="1:2" x14ac:dyDescent="0.3">
      <c r="A156" s="43"/>
      <c r="B156" s="61"/>
    </row>
    <row r="157" spans="1:2" x14ac:dyDescent="0.3">
      <c r="A157" s="43"/>
      <c r="B157" s="61"/>
    </row>
    <row r="158" spans="1:2" x14ac:dyDescent="0.3">
      <c r="A158" s="43"/>
      <c r="B158" s="61"/>
    </row>
    <row r="159" spans="1:2" x14ac:dyDescent="0.3">
      <c r="A159" s="43"/>
      <c r="B159" s="61"/>
    </row>
    <row r="160" spans="1:2" x14ac:dyDescent="0.3">
      <c r="A160" s="43"/>
      <c r="B160" s="61"/>
    </row>
    <row r="161" spans="1:2" x14ac:dyDescent="0.3">
      <c r="A161" s="43"/>
      <c r="B161" s="61"/>
    </row>
    <row r="162" spans="1:2" x14ac:dyDescent="0.3">
      <c r="A162" s="43"/>
      <c r="B162" s="61"/>
    </row>
    <row r="163" spans="1:2" x14ac:dyDescent="0.3">
      <c r="A163" s="43"/>
      <c r="B163" s="61"/>
    </row>
    <row r="164" spans="1:2" x14ac:dyDescent="0.3">
      <c r="A164" s="43"/>
      <c r="B164" s="61"/>
    </row>
    <row r="165" spans="1:2" x14ac:dyDescent="0.3">
      <c r="A165" s="43"/>
      <c r="B165" s="61"/>
    </row>
    <row r="166" spans="1:2" x14ac:dyDescent="0.3">
      <c r="A166" s="43"/>
      <c r="B166" s="61"/>
    </row>
    <row r="167" spans="1:2" x14ac:dyDescent="0.3">
      <c r="A167" s="43"/>
      <c r="B167" s="61"/>
    </row>
    <row r="168" spans="1:2" x14ac:dyDescent="0.3">
      <c r="A168" s="43"/>
      <c r="B168" s="61"/>
    </row>
    <row r="169" spans="1:2" x14ac:dyDescent="0.3">
      <c r="A169" s="43"/>
      <c r="B169" s="61"/>
    </row>
    <row r="170" spans="1:2" x14ac:dyDescent="0.3">
      <c r="A170" s="43"/>
      <c r="B170" s="61"/>
    </row>
    <row r="171" spans="1:2" x14ac:dyDescent="0.3">
      <c r="A171" s="43"/>
      <c r="B171" s="61"/>
    </row>
    <row r="172" spans="1:2" x14ac:dyDescent="0.3">
      <c r="A172" s="43"/>
      <c r="B172" s="61"/>
    </row>
    <row r="173" spans="1:2" x14ac:dyDescent="0.3">
      <c r="A173" s="43"/>
      <c r="B173" s="61"/>
    </row>
    <row r="174" spans="1:2" x14ac:dyDescent="0.3">
      <c r="A174" s="43"/>
      <c r="B174" s="61"/>
    </row>
    <row r="175" spans="1:2" x14ac:dyDescent="0.3">
      <c r="A175" s="43"/>
      <c r="B175" s="61"/>
    </row>
    <row r="176" spans="1:2" x14ac:dyDescent="0.3">
      <c r="A176" s="43"/>
      <c r="B176" s="61"/>
    </row>
    <row r="177" spans="1:2" x14ac:dyDescent="0.3">
      <c r="A177" s="43"/>
      <c r="B177" s="61"/>
    </row>
    <row r="178" spans="1:2" x14ac:dyDescent="0.3">
      <c r="A178" s="43"/>
      <c r="B178" s="61"/>
    </row>
    <row r="179" spans="1:2" x14ac:dyDescent="0.3">
      <c r="A179" s="43"/>
      <c r="B179" s="61"/>
    </row>
    <row r="180" spans="1:2" x14ac:dyDescent="0.3">
      <c r="A180" s="43"/>
      <c r="B180" s="61"/>
    </row>
    <row r="181" spans="1:2" x14ac:dyDescent="0.3">
      <c r="A181" s="43"/>
      <c r="B181" s="61"/>
    </row>
    <row r="182" spans="1:2" x14ac:dyDescent="0.3">
      <c r="A182" s="43"/>
      <c r="B182" s="61"/>
    </row>
    <row r="183" spans="1:2" x14ac:dyDescent="0.3">
      <c r="A183" s="43"/>
      <c r="B183" s="61"/>
    </row>
    <row r="184" spans="1:2" x14ac:dyDescent="0.3">
      <c r="A184" s="43"/>
      <c r="B184" s="61"/>
    </row>
    <row r="185" spans="1:2" x14ac:dyDescent="0.3">
      <c r="A185" s="43"/>
      <c r="B185" s="61"/>
    </row>
    <row r="186" spans="1:2" x14ac:dyDescent="0.3">
      <c r="A186" s="43"/>
      <c r="B186" s="61"/>
    </row>
    <row r="187" spans="1:2" x14ac:dyDescent="0.3">
      <c r="A187" s="43"/>
      <c r="B187" s="61"/>
    </row>
    <row r="188" spans="1:2" x14ac:dyDescent="0.3">
      <c r="A188" s="43"/>
      <c r="B188" s="61"/>
    </row>
    <row r="189" spans="1:2" x14ac:dyDescent="0.3">
      <c r="A189" s="43"/>
      <c r="B189" s="61"/>
    </row>
    <row r="190" spans="1:2" x14ac:dyDescent="0.3">
      <c r="A190" s="43"/>
      <c r="B190" s="61"/>
    </row>
    <row r="191" spans="1:2" x14ac:dyDescent="0.3">
      <c r="A191" s="43"/>
      <c r="B191" s="61"/>
    </row>
    <row r="192" spans="1:2" x14ac:dyDescent="0.3">
      <c r="A192" s="43"/>
      <c r="B192" s="61"/>
    </row>
    <row r="193" spans="1:2" x14ac:dyDescent="0.3">
      <c r="A193" s="43"/>
      <c r="B193" s="61"/>
    </row>
    <row r="194" spans="1:2" x14ac:dyDescent="0.3">
      <c r="A194" s="43"/>
      <c r="B194" s="61"/>
    </row>
    <row r="195" spans="1:2" x14ac:dyDescent="0.3">
      <c r="A195" s="43"/>
      <c r="B195" s="61"/>
    </row>
    <row r="196" spans="1:2" x14ac:dyDescent="0.3">
      <c r="A196" s="43"/>
      <c r="B196" s="61"/>
    </row>
    <row r="197" spans="1:2" x14ac:dyDescent="0.3">
      <c r="A197" s="43"/>
      <c r="B197" s="61"/>
    </row>
    <row r="198" spans="1:2" x14ac:dyDescent="0.3">
      <c r="A198" s="43"/>
      <c r="B198" s="61"/>
    </row>
    <row r="199" spans="1:2" x14ac:dyDescent="0.3">
      <c r="A199" s="43"/>
      <c r="B199" s="61"/>
    </row>
    <row r="200" spans="1:2" x14ac:dyDescent="0.3">
      <c r="A200" s="43"/>
      <c r="B200" s="61"/>
    </row>
    <row r="201" spans="1:2" x14ac:dyDescent="0.3">
      <c r="A201" s="43"/>
      <c r="B201" s="61"/>
    </row>
    <row r="202" spans="1:2" x14ac:dyDescent="0.3">
      <c r="A202" s="43"/>
      <c r="B202" s="61"/>
    </row>
    <row r="203" spans="1:2" x14ac:dyDescent="0.3">
      <c r="A203" s="43"/>
      <c r="B203" s="61"/>
    </row>
    <row r="204" spans="1:2" x14ac:dyDescent="0.3">
      <c r="A204" s="43"/>
      <c r="B204" s="61"/>
    </row>
    <row r="205" spans="1:2" x14ac:dyDescent="0.3">
      <c r="A205" s="43"/>
      <c r="B205" s="61"/>
    </row>
    <row r="206" spans="1:2" x14ac:dyDescent="0.3">
      <c r="A206" s="43"/>
      <c r="B206" s="61"/>
    </row>
    <row r="207" spans="1:2" x14ac:dyDescent="0.3">
      <c r="A207" s="43"/>
      <c r="B207" s="61"/>
    </row>
    <row r="208" spans="1:2" x14ac:dyDescent="0.3">
      <c r="A208" s="43"/>
      <c r="B208" s="61"/>
    </row>
    <row r="209" spans="1:2" x14ac:dyDescent="0.3">
      <c r="A209" s="43"/>
      <c r="B209" s="61"/>
    </row>
    <row r="210" spans="1:2" x14ac:dyDescent="0.3">
      <c r="A210" s="43"/>
      <c r="B210" s="61"/>
    </row>
    <row r="211" spans="1:2" x14ac:dyDescent="0.3">
      <c r="A211" s="43"/>
      <c r="B211" s="61"/>
    </row>
    <row r="212" spans="1:2" x14ac:dyDescent="0.3">
      <c r="A212" s="43"/>
      <c r="B212" s="61"/>
    </row>
    <row r="213" spans="1:2" x14ac:dyDescent="0.3">
      <c r="A213" s="43"/>
      <c r="B213" s="61"/>
    </row>
    <row r="214" spans="1:2" x14ac:dyDescent="0.3">
      <c r="A214" s="43"/>
      <c r="B214" s="61"/>
    </row>
    <row r="215" spans="1:2" x14ac:dyDescent="0.3">
      <c r="A215" s="43"/>
      <c r="B215" s="61"/>
    </row>
    <row r="216" spans="1:2" x14ac:dyDescent="0.3">
      <c r="A216" s="43"/>
      <c r="B216" s="61"/>
    </row>
    <row r="217" spans="1:2" x14ac:dyDescent="0.3">
      <c r="A217" s="43"/>
      <c r="B217" s="61"/>
    </row>
    <row r="218" spans="1:2" x14ac:dyDescent="0.3">
      <c r="A218" s="43"/>
      <c r="B218" s="61"/>
    </row>
    <row r="219" spans="1:2" x14ac:dyDescent="0.3">
      <c r="A219" s="43"/>
      <c r="B219" s="61"/>
    </row>
    <row r="220" spans="1:2" x14ac:dyDescent="0.3">
      <c r="A220" s="43"/>
      <c r="B220" s="61"/>
    </row>
    <row r="221" spans="1:2" x14ac:dyDescent="0.3">
      <c r="A221" s="43"/>
      <c r="B221" s="61"/>
    </row>
    <row r="222" spans="1:2" x14ac:dyDescent="0.3">
      <c r="A222" s="43"/>
      <c r="B222" s="61"/>
    </row>
    <row r="223" spans="1:2" x14ac:dyDescent="0.3">
      <c r="A223" s="43"/>
      <c r="B223" s="61"/>
    </row>
    <row r="224" spans="1:2" x14ac:dyDescent="0.3">
      <c r="A224" s="43"/>
      <c r="B224" s="61"/>
    </row>
    <row r="225" spans="1:2" x14ac:dyDescent="0.3">
      <c r="A225" s="43"/>
      <c r="B225" s="61"/>
    </row>
    <row r="226" spans="1:2" x14ac:dyDescent="0.3">
      <c r="A226" s="43"/>
      <c r="B226" s="61"/>
    </row>
    <row r="227" spans="1:2" x14ac:dyDescent="0.3">
      <c r="A227" s="43"/>
      <c r="B227" s="61"/>
    </row>
    <row r="228" spans="1:2" x14ac:dyDescent="0.3">
      <c r="A228" s="43"/>
      <c r="B228" s="61"/>
    </row>
    <row r="229" spans="1:2" x14ac:dyDescent="0.3">
      <c r="A229" s="43"/>
      <c r="B229" s="61"/>
    </row>
    <row r="230" spans="1:2" x14ac:dyDescent="0.3">
      <c r="A230" s="43"/>
      <c r="B230" s="61"/>
    </row>
    <row r="231" spans="1:2" x14ac:dyDescent="0.3">
      <c r="A231" s="43"/>
      <c r="B231" s="61"/>
    </row>
    <row r="232" spans="1:2" x14ac:dyDescent="0.3">
      <c r="A232" s="43"/>
      <c r="B232" s="61"/>
    </row>
    <row r="233" spans="1:2" x14ac:dyDescent="0.3">
      <c r="A233" s="43"/>
      <c r="B233" s="61"/>
    </row>
    <row r="234" spans="1:2" x14ac:dyDescent="0.3">
      <c r="A234" s="43"/>
      <c r="B234" s="61"/>
    </row>
    <row r="235" spans="1:2" x14ac:dyDescent="0.3">
      <c r="A235" s="43"/>
      <c r="B235" s="61"/>
    </row>
    <row r="236" spans="1:2" x14ac:dyDescent="0.3">
      <c r="A236" s="43"/>
      <c r="B236" s="61"/>
    </row>
    <row r="237" spans="1:2" x14ac:dyDescent="0.3">
      <c r="A237" s="43"/>
      <c r="B237" s="61"/>
    </row>
    <row r="238" spans="1:2" x14ac:dyDescent="0.3">
      <c r="A238" s="43"/>
      <c r="B238" s="61"/>
    </row>
    <row r="239" spans="1:2" x14ac:dyDescent="0.3">
      <c r="A239" s="43"/>
      <c r="B239" s="61"/>
    </row>
    <row r="240" spans="1:2" x14ac:dyDescent="0.3">
      <c r="A240" s="43"/>
      <c r="B240" s="61"/>
    </row>
    <row r="241" spans="1:2" x14ac:dyDescent="0.3">
      <c r="A241" s="43"/>
      <c r="B241" s="61"/>
    </row>
    <row r="242" spans="1:2" x14ac:dyDescent="0.3">
      <c r="A242" s="43"/>
      <c r="B242" s="61"/>
    </row>
    <row r="243" spans="1:2" x14ac:dyDescent="0.3">
      <c r="A243" s="43"/>
      <c r="B243" s="61"/>
    </row>
    <row r="244" spans="1:2" x14ac:dyDescent="0.3">
      <c r="A244" s="43"/>
      <c r="B244" s="61"/>
    </row>
    <row r="245" spans="1:2" x14ac:dyDescent="0.3">
      <c r="A245" s="43"/>
      <c r="B245" s="61"/>
    </row>
    <row r="246" spans="1:2" x14ac:dyDescent="0.3">
      <c r="A246" s="43"/>
      <c r="B246" s="61"/>
    </row>
    <row r="247" spans="1:2" x14ac:dyDescent="0.3">
      <c r="A247" s="43"/>
      <c r="B247" s="61"/>
    </row>
    <row r="248" spans="1:2" x14ac:dyDescent="0.3">
      <c r="A248" s="43"/>
      <c r="B248" s="61"/>
    </row>
    <row r="249" spans="1:2" x14ac:dyDescent="0.3">
      <c r="A249" s="43"/>
      <c r="B249" s="61"/>
    </row>
    <row r="250" spans="1:2" x14ac:dyDescent="0.3">
      <c r="A250" s="43"/>
      <c r="B250" s="61"/>
    </row>
    <row r="251" spans="1:2" x14ac:dyDescent="0.3">
      <c r="A251" s="43"/>
      <c r="B251" s="61"/>
    </row>
    <row r="252" spans="1:2" x14ac:dyDescent="0.3">
      <c r="A252" s="43"/>
      <c r="B252" s="61"/>
    </row>
    <row r="253" spans="1:2" x14ac:dyDescent="0.3">
      <c r="A253" s="43"/>
      <c r="B253" s="61"/>
    </row>
    <row r="254" spans="1:2" x14ac:dyDescent="0.3">
      <c r="A254" s="43"/>
      <c r="B254" s="61"/>
    </row>
    <row r="255" spans="1:2" x14ac:dyDescent="0.3">
      <c r="A255" s="43"/>
      <c r="B255" s="61"/>
    </row>
    <row r="256" spans="1:2" x14ac:dyDescent="0.3">
      <c r="A256" s="43"/>
      <c r="B256" s="61"/>
    </row>
    <row r="257" spans="1:2" x14ac:dyDescent="0.3">
      <c r="A257" s="43"/>
      <c r="B257" s="61"/>
    </row>
    <row r="258" spans="1:2" x14ac:dyDescent="0.3">
      <c r="A258" s="43"/>
      <c r="B258" s="61"/>
    </row>
    <row r="259" spans="1:2" x14ac:dyDescent="0.3">
      <c r="A259" s="43"/>
      <c r="B259" s="61"/>
    </row>
    <row r="260" spans="1:2" x14ac:dyDescent="0.3">
      <c r="A260" s="43"/>
      <c r="B260" s="61"/>
    </row>
    <row r="261" spans="1:2" x14ac:dyDescent="0.3">
      <c r="A261" s="43"/>
      <c r="B261" s="61"/>
    </row>
    <row r="262" spans="1:2" x14ac:dyDescent="0.3">
      <c r="A262" s="43"/>
      <c r="B262" s="61"/>
    </row>
    <row r="263" spans="1:2" x14ac:dyDescent="0.3">
      <c r="A263" s="43"/>
      <c r="B263" s="61"/>
    </row>
    <row r="264" spans="1:2" x14ac:dyDescent="0.3">
      <c r="A264" s="43"/>
      <c r="B264" s="61"/>
    </row>
    <row r="265" spans="1:2" x14ac:dyDescent="0.3">
      <c r="A265" s="43"/>
      <c r="B265" s="61"/>
    </row>
    <row r="266" spans="1:2" x14ac:dyDescent="0.3">
      <c r="A266" s="43"/>
      <c r="B266" s="61"/>
    </row>
    <row r="267" spans="1:2" x14ac:dyDescent="0.3">
      <c r="A267" s="43"/>
      <c r="B267" s="61"/>
    </row>
    <row r="268" spans="1:2" x14ac:dyDescent="0.3">
      <c r="A268" s="43"/>
      <c r="B268" s="61"/>
    </row>
    <row r="269" spans="1:2" x14ac:dyDescent="0.3">
      <c r="A269" s="43"/>
      <c r="B269" s="61"/>
    </row>
    <row r="270" spans="1:2" x14ac:dyDescent="0.3">
      <c r="A270" s="43"/>
      <c r="B270" s="61"/>
    </row>
    <row r="271" spans="1:2" x14ac:dyDescent="0.3">
      <c r="A271" s="43"/>
      <c r="B271" s="61"/>
    </row>
    <row r="272" spans="1:2" x14ac:dyDescent="0.3">
      <c r="A272" s="43"/>
      <c r="B272" s="61"/>
    </row>
    <row r="273" spans="1:2" x14ac:dyDescent="0.3">
      <c r="A273" s="43"/>
      <c r="B273" s="61"/>
    </row>
    <row r="274" spans="1:2" x14ac:dyDescent="0.3">
      <c r="A274" s="43"/>
      <c r="B274" s="61"/>
    </row>
    <row r="275" spans="1:2" x14ac:dyDescent="0.3">
      <c r="A275" s="43"/>
      <c r="B275" s="61"/>
    </row>
    <row r="276" spans="1:2" x14ac:dyDescent="0.3">
      <c r="A276" s="43"/>
      <c r="B276" s="61"/>
    </row>
    <row r="277" spans="1:2" x14ac:dyDescent="0.3">
      <c r="A277" s="43"/>
      <c r="B277" s="61"/>
    </row>
    <row r="278" spans="1:2" x14ac:dyDescent="0.3">
      <c r="A278" s="43"/>
      <c r="B278" s="61"/>
    </row>
    <row r="279" spans="1:2" x14ac:dyDescent="0.3">
      <c r="A279" s="43"/>
      <c r="B279" s="61"/>
    </row>
    <row r="280" spans="1:2" x14ac:dyDescent="0.3">
      <c r="A280" s="43"/>
      <c r="B280" s="61"/>
    </row>
    <row r="281" spans="1:2" x14ac:dyDescent="0.3">
      <c r="A281" s="43"/>
      <c r="B281" s="61"/>
    </row>
    <row r="282" spans="1:2" x14ac:dyDescent="0.3">
      <c r="A282" s="43"/>
      <c r="B282" s="61"/>
    </row>
    <row r="283" spans="1:2" x14ac:dyDescent="0.3">
      <c r="A283" s="43"/>
      <c r="B283" s="61"/>
    </row>
    <row r="284" spans="1:2" x14ac:dyDescent="0.3">
      <c r="A284" s="43"/>
      <c r="B284" s="61"/>
    </row>
    <row r="285" spans="1:2" x14ac:dyDescent="0.3">
      <c r="A285" s="43"/>
      <c r="B285" s="61"/>
    </row>
    <row r="286" spans="1:2" x14ac:dyDescent="0.3">
      <c r="A286" s="43"/>
      <c r="B286" s="61"/>
    </row>
    <row r="287" spans="1:2" x14ac:dyDescent="0.3">
      <c r="A287" s="43"/>
      <c r="B287" s="61"/>
    </row>
    <row r="288" spans="1:2" x14ac:dyDescent="0.3">
      <c r="A288" s="43"/>
      <c r="B288" s="61"/>
    </row>
    <row r="289" spans="1:2" x14ac:dyDescent="0.3">
      <c r="A289" s="43"/>
      <c r="B289" s="61"/>
    </row>
    <row r="290" spans="1:2" x14ac:dyDescent="0.3">
      <c r="A290" s="43"/>
      <c r="B290" s="61"/>
    </row>
    <row r="291" spans="1:2" x14ac:dyDescent="0.3">
      <c r="A291" s="43"/>
      <c r="B291" s="61"/>
    </row>
    <row r="292" spans="1:2" x14ac:dyDescent="0.3">
      <c r="A292" s="43"/>
      <c r="B292" s="61"/>
    </row>
    <row r="293" spans="1:2" x14ac:dyDescent="0.3">
      <c r="A293" s="43"/>
      <c r="B293" s="61"/>
    </row>
    <row r="294" spans="1:2" x14ac:dyDescent="0.3">
      <c r="A294" s="43"/>
      <c r="B294" s="61"/>
    </row>
    <row r="295" spans="1:2" x14ac:dyDescent="0.3">
      <c r="A295" s="43"/>
      <c r="B295" s="61"/>
    </row>
    <row r="296" spans="1:2" x14ac:dyDescent="0.3">
      <c r="A296" s="43"/>
      <c r="B296" s="61"/>
    </row>
    <row r="297" spans="1:2" x14ac:dyDescent="0.3">
      <c r="A297" s="43"/>
      <c r="B297" s="61"/>
    </row>
    <row r="298" spans="1:2" x14ac:dyDescent="0.3">
      <c r="A298" s="43"/>
      <c r="B298" s="61"/>
    </row>
    <row r="299" spans="1:2" x14ac:dyDescent="0.3">
      <c r="A299" s="43"/>
      <c r="B299" s="61"/>
    </row>
    <row r="300" spans="1:2" x14ac:dyDescent="0.3">
      <c r="A300" s="43"/>
      <c r="B300" s="61"/>
    </row>
    <row r="301" spans="1:2" x14ac:dyDescent="0.3">
      <c r="A301" s="43"/>
      <c r="B301" s="61"/>
    </row>
    <row r="302" spans="1:2" x14ac:dyDescent="0.3">
      <c r="A302" s="43"/>
      <c r="B302" s="61"/>
    </row>
    <row r="303" spans="1:2" x14ac:dyDescent="0.3">
      <c r="A303" s="43"/>
      <c r="B303" s="61"/>
    </row>
    <row r="304" spans="1:2" x14ac:dyDescent="0.3">
      <c r="A304" s="43"/>
      <c r="B304" s="61"/>
    </row>
    <row r="305" spans="1:2" x14ac:dyDescent="0.3">
      <c r="A305" s="43"/>
      <c r="B305" s="61"/>
    </row>
    <row r="306" spans="1:2" x14ac:dyDescent="0.3">
      <c r="A306" s="43"/>
      <c r="B306" s="61"/>
    </row>
    <row r="307" spans="1:2" x14ac:dyDescent="0.3">
      <c r="A307" s="43"/>
      <c r="B307" s="61"/>
    </row>
    <row r="308" spans="1:2" x14ac:dyDescent="0.3">
      <c r="A308" s="43"/>
      <c r="B308" s="61"/>
    </row>
    <row r="309" spans="1:2" x14ac:dyDescent="0.3">
      <c r="A309" s="43"/>
      <c r="B309" s="61"/>
    </row>
    <row r="310" spans="1:2" x14ac:dyDescent="0.3">
      <c r="A310" s="43"/>
      <c r="B310" s="61"/>
    </row>
    <row r="311" spans="1:2" x14ac:dyDescent="0.3">
      <c r="A311" s="43"/>
      <c r="B311" s="61"/>
    </row>
    <row r="312" spans="1:2" x14ac:dyDescent="0.3">
      <c r="A312" s="43"/>
      <c r="B312" s="61"/>
    </row>
    <row r="313" spans="1:2" x14ac:dyDescent="0.3">
      <c r="A313" s="43"/>
      <c r="B313" s="61"/>
    </row>
    <row r="314" spans="1:2" x14ac:dyDescent="0.3">
      <c r="A314" s="43"/>
      <c r="B314" s="61"/>
    </row>
    <row r="315" spans="1:2" x14ac:dyDescent="0.3">
      <c r="A315" s="43"/>
      <c r="B315" s="61"/>
    </row>
    <row r="316" spans="1:2" x14ac:dyDescent="0.3">
      <c r="A316" s="43"/>
      <c r="B316" s="61"/>
    </row>
    <row r="317" spans="1:2" x14ac:dyDescent="0.3">
      <c r="A317" s="43"/>
      <c r="B317" s="61"/>
    </row>
    <row r="318" spans="1:2" x14ac:dyDescent="0.3">
      <c r="A318" s="43"/>
      <c r="B318" s="61"/>
    </row>
    <row r="319" spans="1:2" x14ac:dyDescent="0.3">
      <c r="A319" s="43"/>
      <c r="B319" s="61"/>
    </row>
    <row r="320" spans="1:2" x14ac:dyDescent="0.3">
      <c r="A320" s="43"/>
      <c r="B320" s="61"/>
    </row>
    <row r="321" spans="1:2" x14ac:dyDescent="0.3">
      <c r="A321" s="43"/>
      <c r="B321" s="61"/>
    </row>
    <row r="322" spans="1:2" x14ac:dyDescent="0.3">
      <c r="A322" s="43"/>
      <c r="B322" s="61"/>
    </row>
    <row r="323" spans="1:2" x14ac:dyDescent="0.3">
      <c r="A323" s="43"/>
      <c r="B323" s="61"/>
    </row>
    <row r="324" spans="1:2" x14ac:dyDescent="0.3">
      <c r="A324" s="43"/>
      <c r="B324" s="61"/>
    </row>
    <row r="325" spans="1:2" x14ac:dyDescent="0.3">
      <c r="A325" s="43"/>
      <c r="B325" s="61"/>
    </row>
    <row r="326" spans="1:2" x14ac:dyDescent="0.3">
      <c r="A326" s="43"/>
      <c r="B326" s="61"/>
    </row>
    <row r="327" spans="1:2" x14ac:dyDescent="0.3">
      <c r="A327" s="43"/>
      <c r="B327" s="61"/>
    </row>
    <row r="328" spans="1:2" x14ac:dyDescent="0.3">
      <c r="A328" s="43"/>
      <c r="B328" s="61"/>
    </row>
    <row r="329" spans="1:2" x14ac:dyDescent="0.3">
      <c r="A329" s="43"/>
      <c r="B329" s="61"/>
    </row>
    <row r="330" spans="1:2" x14ac:dyDescent="0.3">
      <c r="A330" s="43"/>
      <c r="B330" s="61"/>
    </row>
    <row r="331" spans="1:2" x14ac:dyDescent="0.3">
      <c r="A331" s="43"/>
      <c r="B331" s="61"/>
    </row>
    <row r="332" spans="1:2" x14ac:dyDescent="0.3">
      <c r="A332" s="43"/>
      <c r="B332" s="61"/>
    </row>
    <row r="333" spans="1:2" x14ac:dyDescent="0.3">
      <c r="A333" s="43"/>
      <c r="B333" s="61"/>
    </row>
    <row r="334" spans="1:2" x14ac:dyDescent="0.3">
      <c r="A334" s="43"/>
      <c r="B334" s="61"/>
    </row>
    <row r="335" spans="1:2" x14ac:dyDescent="0.3">
      <c r="A335" s="43"/>
      <c r="B335" s="61"/>
    </row>
    <row r="336" spans="1:2" x14ac:dyDescent="0.3">
      <c r="A336" s="43"/>
      <c r="B336" s="61"/>
    </row>
    <row r="337" spans="1:2" x14ac:dyDescent="0.3">
      <c r="A337" s="43"/>
      <c r="B337" s="61"/>
    </row>
    <row r="338" spans="1:2" x14ac:dyDescent="0.3">
      <c r="A338" s="43"/>
      <c r="B338" s="61"/>
    </row>
    <row r="339" spans="1:2" x14ac:dyDescent="0.3">
      <c r="A339" s="43"/>
      <c r="B339" s="61"/>
    </row>
    <row r="340" spans="1:2" x14ac:dyDescent="0.3">
      <c r="A340" s="43"/>
      <c r="B340" s="61"/>
    </row>
    <row r="341" spans="1:2" x14ac:dyDescent="0.3">
      <c r="A341" s="43"/>
      <c r="B341" s="61"/>
    </row>
    <row r="342" spans="1:2" x14ac:dyDescent="0.3">
      <c r="A342" s="43"/>
      <c r="B342" s="61"/>
    </row>
    <row r="343" spans="1:2" x14ac:dyDescent="0.3">
      <c r="A343" s="43"/>
      <c r="B343" s="61"/>
    </row>
    <row r="344" spans="1:2" x14ac:dyDescent="0.3">
      <c r="A344" s="43"/>
      <c r="B344" s="61"/>
    </row>
    <row r="345" spans="1:2" x14ac:dyDescent="0.3">
      <c r="A345" s="43"/>
      <c r="B345" s="61"/>
    </row>
    <row r="346" spans="1:2" x14ac:dyDescent="0.3">
      <c r="A346" s="43"/>
      <c r="B346" s="61"/>
    </row>
    <row r="347" spans="1:2" x14ac:dyDescent="0.3">
      <c r="A347" s="43"/>
      <c r="B347" s="61"/>
    </row>
    <row r="348" spans="1:2" x14ac:dyDescent="0.3">
      <c r="A348" s="43"/>
      <c r="B348" s="61"/>
    </row>
    <row r="349" spans="1:2" x14ac:dyDescent="0.3">
      <c r="A349" s="43"/>
      <c r="B349" s="61"/>
    </row>
    <row r="350" spans="1:2" x14ac:dyDescent="0.3">
      <c r="A350" s="43"/>
      <c r="B350" s="61"/>
    </row>
    <row r="351" spans="1:2" x14ac:dyDescent="0.3">
      <c r="A351" s="43"/>
      <c r="B351" s="61"/>
    </row>
    <row r="352" spans="1:2" x14ac:dyDescent="0.3">
      <c r="A352" s="43"/>
      <c r="B352" s="61"/>
    </row>
    <row r="353" spans="1:2" x14ac:dyDescent="0.3">
      <c r="A353" s="43"/>
      <c r="B353" s="61"/>
    </row>
    <row r="354" spans="1:2" x14ac:dyDescent="0.3">
      <c r="A354" s="43"/>
      <c r="B354" s="61"/>
    </row>
    <row r="355" spans="1:2" x14ac:dyDescent="0.3">
      <c r="A355" s="43"/>
      <c r="B355" s="61"/>
    </row>
    <row r="356" spans="1:2" x14ac:dyDescent="0.3">
      <c r="A356" s="43"/>
      <c r="B356" s="61"/>
    </row>
    <row r="357" spans="1:2" x14ac:dyDescent="0.3">
      <c r="A357" s="43"/>
      <c r="B357" s="61"/>
    </row>
    <row r="358" spans="1:2" x14ac:dyDescent="0.3">
      <c r="A358" s="43"/>
      <c r="B358" s="61"/>
    </row>
    <row r="359" spans="1:2" x14ac:dyDescent="0.3">
      <c r="A359" s="43"/>
      <c r="B359" s="61"/>
    </row>
    <row r="360" spans="1:2" x14ac:dyDescent="0.3">
      <c r="A360" s="43"/>
      <c r="B360" s="61"/>
    </row>
    <row r="361" spans="1:2" x14ac:dyDescent="0.3">
      <c r="A361" s="43"/>
      <c r="B361" s="61"/>
    </row>
    <row r="362" spans="1:2" x14ac:dyDescent="0.3">
      <c r="A362" s="43"/>
      <c r="B362" s="61"/>
    </row>
    <row r="363" spans="1:2" x14ac:dyDescent="0.3">
      <c r="A363" s="43"/>
      <c r="B363" s="61"/>
    </row>
    <row r="364" spans="1:2" x14ac:dyDescent="0.3">
      <c r="A364" s="43"/>
      <c r="B364" s="61"/>
    </row>
    <row r="365" spans="1:2" x14ac:dyDescent="0.3">
      <c r="A365" s="43"/>
      <c r="B365" s="61"/>
    </row>
    <row r="366" spans="1:2" x14ac:dyDescent="0.3">
      <c r="A366" s="43"/>
      <c r="B366" s="61"/>
    </row>
    <row r="367" spans="1:2" x14ac:dyDescent="0.3">
      <c r="A367" s="43"/>
      <c r="B367" s="61"/>
    </row>
    <row r="368" spans="1:2" x14ac:dyDescent="0.3">
      <c r="A368" s="43"/>
      <c r="B368" s="61"/>
    </row>
    <row r="369" spans="1:2" x14ac:dyDescent="0.3">
      <c r="A369" s="43"/>
      <c r="B369" s="61"/>
    </row>
    <row r="370" spans="1:2" x14ac:dyDescent="0.3">
      <c r="A370" s="43"/>
      <c r="B370" s="61"/>
    </row>
    <row r="371" spans="1:2" x14ac:dyDescent="0.3">
      <c r="A371" s="43"/>
      <c r="B371" s="61"/>
    </row>
    <row r="372" spans="1:2" x14ac:dyDescent="0.3">
      <c r="A372" s="43"/>
      <c r="B372" s="61"/>
    </row>
    <row r="373" spans="1:2" x14ac:dyDescent="0.3">
      <c r="A373" s="43"/>
      <c r="B373" s="61"/>
    </row>
    <row r="374" spans="1:2" x14ac:dyDescent="0.3">
      <c r="A374" s="43"/>
      <c r="B374" s="61"/>
    </row>
    <row r="375" spans="1:2" x14ac:dyDescent="0.3">
      <c r="A375" s="43"/>
      <c r="B375" s="61"/>
    </row>
    <row r="376" spans="1:2" x14ac:dyDescent="0.3">
      <c r="A376" s="43"/>
      <c r="B376" s="61"/>
    </row>
    <row r="377" spans="1:2" x14ac:dyDescent="0.3">
      <c r="A377" s="43"/>
      <c r="B377" s="61"/>
    </row>
    <row r="378" spans="1:2" x14ac:dyDescent="0.3">
      <c r="A378" s="43"/>
      <c r="B378" s="61"/>
    </row>
    <row r="379" spans="1:2" x14ac:dyDescent="0.3">
      <c r="A379" s="43"/>
      <c r="B379" s="61"/>
    </row>
    <row r="380" spans="1:2" x14ac:dyDescent="0.3">
      <c r="A380" s="43"/>
      <c r="B380" s="61"/>
    </row>
    <row r="381" spans="1:2" x14ac:dyDescent="0.3">
      <c r="A381" s="43"/>
      <c r="B381" s="61"/>
    </row>
    <row r="382" spans="1:2" x14ac:dyDescent="0.3">
      <c r="A382" s="43"/>
      <c r="B382" s="61"/>
    </row>
    <row r="383" spans="1:2" x14ac:dyDescent="0.3">
      <c r="A383" s="43"/>
      <c r="B383" s="61"/>
    </row>
    <row r="384" spans="1:2" x14ac:dyDescent="0.3">
      <c r="A384" s="43"/>
      <c r="B384" s="61"/>
    </row>
    <row r="385" spans="1:2" x14ac:dyDescent="0.3">
      <c r="A385" s="43"/>
      <c r="B385" s="61"/>
    </row>
    <row r="386" spans="1:2" x14ac:dyDescent="0.3">
      <c r="A386" s="43"/>
      <c r="B386" s="61"/>
    </row>
    <row r="387" spans="1:2" x14ac:dyDescent="0.3">
      <c r="A387" s="43"/>
      <c r="B387" s="61"/>
    </row>
    <row r="388" spans="1:2" x14ac:dyDescent="0.3">
      <c r="A388" s="43"/>
      <c r="B388" s="61"/>
    </row>
    <row r="389" spans="1:2" x14ac:dyDescent="0.3">
      <c r="A389" s="43"/>
      <c r="B389" s="61"/>
    </row>
    <row r="390" spans="1:2" x14ac:dyDescent="0.3">
      <c r="A390" s="43"/>
      <c r="B390" s="61"/>
    </row>
    <row r="391" spans="1:2" x14ac:dyDescent="0.3">
      <c r="A391" s="43"/>
      <c r="B391" s="61"/>
    </row>
    <row r="392" spans="1:2" x14ac:dyDescent="0.3">
      <c r="A392" s="43"/>
      <c r="B392" s="61"/>
    </row>
    <row r="393" spans="1:2" x14ac:dyDescent="0.3">
      <c r="A393" s="43"/>
      <c r="B393" s="61"/>
    </row>
    <row r="394" spans="1:2" x14ac:dyDescent="0.3">
      <c r="A394" s="43"/>
      <c r="B394" s="61"/>
    </row>
    <row r="395" spans="1:2" x14ac:dyDescent="0.3">
      <c r="A395" s="43"/>
      <c r="B395" s="61"/>
    </row>
    <row r="396" spans="1:2" x14ac:dyDescent="0.3">
      <c r="A396" s="43"/>
      <c r="B396" s="61"/>
    </row>
    <row r="397" spans="1:2" x14ac:dyDescent="0.3">
      <c r="A397" s="43"/>
      <c r="B397" s="61"/>
    </row>
    <row r="398" spans="1:2" x14ac:dyDescent="0.3">
      <c r="A398" s="43"/>
      <c r="B398" s="61"/>
    </row>
    <row r="399" spans="1:2" x14ac:dyDescent="0.3">
      <c r="A399" s="43"/>
      <c r="B399" s="61"/>
    </row>
    <row r="400" spans="1:2" x14ac:dyDescent="0.3">
      <c r="A400" s="43"/>
      <c r="B400" s="61"/>
    </row>
    <row r="401" spans="1:2" x14ac:dyDescent="0.3">
      <c r="A401" s="43"/>
      <c r="B401" s="61"/>
    </row>
    <row r="402" spans="1:2" x14ac:dyDescent="0.3">
      <c r="A402" s="43"/>
      <c r="B402" s="61"/>
    </row>
    <row r="403" spans="1:2" x14ac:dyDescent="0.3">
      <c r="A403" s="43"/>
      <c r="B403" s="61"/>
    </row>
    <row r="404" spans="1:2" x14ac:dyDescent="0.3">
      <c r="A404" s="43"/>
      <c r="B404" s="61"/>
    </row>
    <row r="405" spans="1:2" x14ac:dyDescent="0.3">
      <c r="A405" s="43"/>
      <c r="B405" s="61"/>
    </row>
    <row r="406" spans="1:2" x14ac:dyDescent="0.3">
      <c r="A406" s="43"/>
      <c r="B406" s="61"/>
    </row>
    <row r="407" spans="1:2" x14ac:dyDescent="0.3">
      <c r="A407" s="43"/>
      <c r="B407" s="61"/>
    </row>
    <row r="408" spans="1:2" x14ac:dyDescent="0.3">
      <c r="A408" s="43"/>
      <c r="B408" s="61"/>
    </row>
    <row r="409" spans="1:2" x14ac:dyDescent="0.3">
      <c r="A409" s="43"/>
      <c r="B409" s="61"/>
    </row>
    <row r="410" spans="1:2" x14ac:dyDescent="0.3">
      <c r="A410" s="43"/>
      <c r="B410" s="61"/>
    </row>
    <row r="411" spans="1:2" x14ac:dyDescent="0.3">
      <c r="A411" s="43"/>
      <c r="B411" s="61"/>
    </row>
    <row r="412" spans="1:2" x14ac:dyDescent="0.3">
      <c r="A412" s="43"/>
      <c r="B412" s="61"/>
    </row>
    <row r="413" spans="1:2" x14ac:dyDescent="0.3">
      <c r="A413" s="43"/>
      <c r="B413" s="61"/>
    </row>
    <row r="414" spans="1:2" x14ac:dyDescent="0.3">
      <c r="A414" s="43"/>
      <c r="B414" s="61"/>
    </row>
    <row r="415" spans="1:2" x14ac:dyDescent="0.3">
      <c r="A415" s="43"/>
      <c r="B415" s="61"/>
    </row>
    <row r="416" spans="1:2" x14ac:dyDescent="0.3">
      <c r="A416" s="43"/>
      <c r="B416" s="61"/>
    </row>
    <row r="417" spans="1:2" x14ac:dyDescent="0.3">
      <c r="A417" s="43"/>
      <c r="B417" s="61"/>
    </row>
    <row r="418" spans="1:2" x14ac:dyDescent="0.3">
      <c r="A418" s="43"/>
      <c r="B418" s="61"/>
    </row>
    <row r="419" spans="1:2" x14ac:dyDescent="0.3">
      <c r="A419" s="43"/>
      <c r="B419" s="61"/>
    </row>
    <row r="420" spans="1:2" x14ac:dyDescent="0.3">
      <c r="A420" s="43"/>
      <c r="B420" s="61"/>
    </row>
    <row r="421" spans="1:2" x14ac:dyDescent="0.3">
      <c r="A421" s="43"/>
      <c r="B421" s="61"/>
    </row>
    <row r="422" spans="1:2" x14ac:dyDescent="0.3">
      <c r="A422" s="43"/>
      <c r="B422" s="61"/>
    </row>
    <row r="423" spans="1:2" x14ac:dyDescent="0.3">
      <c r="A423" s="43"/>
      <c r="B423" s="61"/>
    </row>
    <row r="424" spans="1:2" x14ac:dyDescent="0.3">
      <c r="A424" s="43"/>
      <c r="B424" s="61"/>
    </row>
    <row r="425" spans="1:2" x14ac:dyDescent="0.3">
      <c r="A425" s="43"/>
      <c r="B425" s="61"/>
    </row>
    <row r="426" spans="1:2" x14ac:dyDescent="0.3">
      <c r="A426" s="43"/>
      <c r="B426" s="61"/>
    </row>
    <row r="427" spans="1:2" x14ac:dyDescent="0.3">
      <c r="A427" s="43"/>
      <c r="B427" s="61"/>
    </row>
    <row r="428" spans="1:2" x14ac:dyDescent="0.3">
      <c r="A428" s="43"/>
      <c r="B428" s="61"/>
    </row>
    <row r="429" spans="1:2" x14ac:dyDescent="0.3">
      <c r="A429" s="43"/>
      <c r="B429" s="61"/>
    </row>
    <row r="430" spans="1:2" x14ac:dyDescent="0.3">
      <c r="A430" s="43"/>
      <c r="B430" s="61"/>
    </row>
    <row r="431" spans="1:2" x14ac:dyDescent="0.3">
      <c r="A431" s="43"/>
      <c r="B431" s="61"/>
    </row>
    <row r="432" spans="1:2" x14ac:dyDescent="0.3">
      <c r="A432" s="43"/>
      <c r="B432" s="61"/>
    </row>
    <row r="433" spans="1:2" x14ac:dyDescent="0.3">
      <c r="A433" s="43"/>
      <c r="B433" s="61"/>
    </row>
    <row r="434" spans="1:2" x14ac:dyDescent="0.3">
      <c r="A434" s="43"/>
      <c r="B434" s="61"/>
    </row>
    <row r="435" spans="1:2" x14ac:dyDescent="0.3">
      <c r="A435" s="43"/>
      <c r="B435" s="61"/>
    </row>
    <row r="436" spans="1:2" x14ac:dyDescent="0.3">
      <c r="A436" s="43"/>
      <c r="B436" s="61"/>
    </row>
    <row r="437" spans="1:2" x14ac:dyDescent="0.3">
      <c r="A437" s="43"/>
      <c r="B437" s="61"/>
    </row>
    <row r="438" spans="1:2" x14ac:dyDescent="0.3">
      <c r="A438" s="43"/>
      <c r="B438" s="61"/>
    </row>
    <row r="439" spans="1:2" x14ac:dyDescent="0.3">
      <c r="A439" s="43"/>
      <c r="B439" s="61"/>
    </row>
    <row r="440" spans="1:2" x14ac:dyDescent="0.3">
      <c r="A440" s="43"/>
      <c r="B440" s="61"/>
    </row>
    <row r="441" spans="1:2" x14ac:dyDescent="0.3">
      <c r="A441" s="43"/>
      <c r="B441" s="61"/>
    </row>
    <row r="442" spans="1:2" x14ac:dyDescent="0.3">
      <c r="A442" s="43"/>
      <c r="B442" s="61"/>
    </row>
    <row r="443" spans="1:2" x14ac:dyDescent="0.3">
      <c r="A443" s="43"/>
      <c r="B443" s="61"/>
    </row>
    <row r="444" spans="1:2" x14ac:dyDescent="0.3">
      <c r="A444" s="43"/>
      <c r="B444" s="61"/>
    </row>
    <row r="445" spans="1:2" x14ac:dyDescent="0.3">
      <c r="A445" s="43"/>
      <c r="B445" s="61"/>
    </row>
    <row r="446" spans="1:2" x14ac:dyDescent="0.3">
      <c r="A446" s="43"/>
      <c r="B446" s="61"/>
    </row>
    <row r="447" spans="1:2" x14ac:dyDescent="0.3">
      <c r="A447" s="43"/>
      <c r="B447" s="61"/>
    </row>
    <row r="448" spans="1:2" x14ac:dyDescent="0.3">
      <c r="A448" s="43"/>
      <c r="B448" s="61"/>
    </row>
    <row r="449" spans="1:2" x14ac:dyDescent="0.3">
      <c r="A449" s="43"/>
      <c r="B449" s="61"/>
    </row>
    <row r="450" spans="1:2" x14ac:dyDescent="0.3">
      <c r="A450" s="43"/>
      <c r="B450" s="61"/>
    </row>
    <row r="451" spans="1:2" x14ac:dyDescent="0.3">
      <c r="A451" s="43"/>
      <c r="B451" s="61"/>
    </row>
    <row r="452" spans="1:2" x14ac:dyDescent="0.3">
      <c r="A452" s="43"/>
      <c r="B452" s="61"/>
    </row>
    <row r="453" spans="1:2" x14ac:dyDescent="0.3">
      <c r="A453" s="43"/>
      <c r="B453" s="61"/>
    </row>
    <row r="454" spans="1:2" x14ac:dyDescent="0.3">
      <c r="A454" s="43"/>
      <c r="B454" s="61"/>
    </row>
    <row r="455" spans="1:2" x14ac:dyDescent="0.3">
      <c r="A455" s="43"/>
      <c r="B455" s="61"/>
    </row>
    <row r="456" spans="1:2" x14ac:dyDescent="0.3">
      <c r="A456" s="43"/>
      <c r="B456" s="61"/>
    </row>
    <row r="457" spans="1:2" x14ac:dyDescent="0.3">
      <c r="A457" s="43"/>
      <c r="B457" s="61"/>
    </row>
    <row r="458" spans="1:2" x14ac:dyDescent="0.3">
      <c r="A458" s="43"/>
      <c r="B458" s="61"/>
    </row>
    <row r="459" spans="1:2" x14ac:dyDescent="0.3">
      <c r="A459" s="43"/>
      <c r="B459" s="61"/>
    </row>
    <row r="460" spans="1:2" x14ac:dyDescent="0.3">
      <c r="A460" s="43"/>
      <c r="B460" s="61"/>
    </row>
    <row r="461" spans="1:2" x14ac:dyDescent="0.3">
      <c r="A461" s="43"/>
      <c r="B461" s="61"/>
    </row>
    <row r="462" spans="1:2" x14ac:dyDescent="0.3">
      <c r="A462" s="43"/>
      <c r="B462" s="61"/>
    </row>
    <row r="463" spans="1:2" x14ac:dyDescent="0.3">
      <c r="A463" s="43"/>
      <c r="B463" s="61"/>
    </row>
    <row r="464" spans="1:2" x14ac:dyDescent="0.3">
      <c r="A464" s="43"/>
      <c r="B464" s="61"/>
    </row>
    <row r="465" spans="1:2" x14ac:dyDescent="0.3">
      <c r="A465" s="43"/>
      <c r="B465" s="61"/>
    </row>
    <row r="466" spans="1:2" x14ac:dyDescent="0.3">
      <c r="A466" s="43"/>
      <c r="B466" s="61"/>
    </row>
    <row r="467" spans="1:2" x14ac:dyDescent="0.3">
      <c r="A467" s="43"/>
      <c r="B467" s="61"/>
    </row>
    <row r="468" spans="1:2" x14ac:dyDescent="0.3">
      <c r="A468" s="43"/>
      <c r="B468" s="61"/>
    </row>
    <row r="469" spans="1:2" x14ac:dyDescent="0.3">
      <c r="A469" s="43"/>
      <c r="B469" s="61"/>
    </row>
    <row r="470" spans="1:2" x14ac:dyDescent="0.3">
      <c r="A470" s="43"/>
      <c r="B470" s="61"/>
    </row>
    <row r="471" spans="1:2" x14ac:dyDescent="0.3">
      <c r="A471" s="43"/>
      <c r="B471" s="61"/>
    </row>
    <row r="472" spans="1:2" x14ac:dyDescent="0.3">
      <c r="A472" s="43"/>
      <c r="B472" s="61"/>
    </row>
    <row r="473" spans="1:2" x14ac:dyDescent="0.3">
      <c r="A473" s="43"/>
      <c r="B473" s="61"/>
    </row>
    <row r="474" spans="1:2" x14ac:dyDescent="0.3">
      <c r="A474" s="43"/>
      <c r="B474" s="61"/>
    </row>
    <row r="475" spans="1:2" x14ac:dyDescent="0.3">
      <c r="A475" s="43"/>
      <c r="B475" s="61"/>
    </row>
    <row r="476" spans="1:2" x14ac:dyDescent="0.3">
      <c r="A476" s="43"/>
      <c r="B476" s="61"/>
    </row>
    <row r="477" spans="1:2" x14ac:dyDescent="0.3">
      <c r="A477" s="43"/>
      <c r="B477" s="61"/>
    </row>
    <row r="478" spans="1:2" x14ac:dyDescent="0.3">
      <c r="A478" s="43"/>
      <c r="B478" s="61"/>
    </row>
    <row r="479" spans="1:2" x14ac:dyDescent="0.3">
      <c r="A479" s="43"/>
      <c r="B479" s="61"/>
    </row>
    <row r="480" spans="1:2" x14ac:dyDescent="0.3">
      <c r="A480" s="43"/>
      <c r="B480" s="61"/>
    </row>
    <row r="481" spans="1:2" x14ac:dyDescent="0.3">
      <c r="A481" s="43"/>
      <c r="B481" s="61"/>
    </row>
    <row r="482" spans="1:2" x14ac:dyDescent="0.3">
      <c r="A482" s="43"/>
      <c r="B482" s="61"/>
    </row>
    <row r="483" spans="1:2" x14ac:dyDescent="0.3">
      <c r="A483" s="43"/>
      <c r="B483" s="61"/>
    </row>
    <row r="484" spans="1:2" x14ac:dyDescent="0.3">
      <c r="A484" s="43"/>
      <c r="B484" s="61"/>
    </row>
    <row r="485" spans="1:2" x14ac:dyDescent="0.3">
      <c r="A485" s="43"/>
      <c r="B485" s="61"/>
    </row>
    <row r="486" spans="1:2" x14ac:dyDescent="0.3">
      <c r="A486" s="43"/>
      <c r="B486" s="61"/>
    </row>
    <row r="487" spans="1:2" x14ac:dyDescent="0.3">
      <c r="A487" s="43"/>
      <c r="B487" s="61"/>
    </row>
    <row r="488" spans="1:2" x14ac:dyDescent="0.3">
      <c r="A488" s="43"/>
      <c r="B488" s="61"/>
    </row>
    <row r="489" spans="1:2" x14ac:dyDescent="0.3">
      <c r="A489" s="43"/>
      <c r="B489" s="61"/>
    </row>
    <row r="490" spans="1:2" x14ac:dyDescent="0.3">
      <c r="A490" s="43"/>
      <c r="B490" s="61"/>
    </row>
    <row r="491" spans="1:2" x14ac:dyDescent="0.3">
      <c r="A491" s="43"/>
      <c r="B491" s="61"/>
    </row>
    <row r="492" spans="1:2" x14ac:dyDescent="0.3">
      <c r="A492" s="43"/>
      <c r="B492" s="61"/>
    </row>
    <row r="493" spans="1:2" x14ac:dyDescent="0.3">
      <c r="A493" s="43"/>
      <c r="B493" s="61"/>
    </row>
    <row r="494" spans="1:2" x14ac:dyDescent="0.3">
      <c r="A494" s="43"/>
      <c r="B494" s="61"/>
    </row>
    <row r="495" spans="1:2" x14ac:dyDescent="0.3">
      <c r="A495" s="43"/>
      <c r="B495" s="61"/>
    </row>
    <row r="496" spans="1:2" x14ac:dyDescent="0.3">
      <c r="A496" s="43"/>
      <c r="B496" s="61"/>
    </row>
    <row r="497" spans="1:2" x14ac:dyDescent="0.3">
      <c r="A497" s="43"/>
      <c r="B497" s="61"/>
    </row>
    <row r="498" spans="1:2" x14ac:dyDescent="0.3">
      <c r="A498" s="43"/>
      <c r="B498" s="61"/>
    </row>
    <row r="499" spans="1:2" x14ac:dyDescent="0.3">
      <c r="A499" s="43"/>
      <c r="B499" s="61"/>
    </row>
    <row r="500" spans="1:2" x14ac:dyDescent="0.3">
      <c r="A500" s="43"/>
      <c r="B500" s="61"/>
    </row>
    <row r="501" spans="1:2" x14ac:dyDescent="0.3">
      <c r="A501" s="43"/>
      <c r="B501" s="61"/>
    </row>
    <row r="502" spans="1:2" x14ac:dyDescent="0.3">
      <c r="A502" s="43"/>
      <c r="B502" s="61"/>
    </row>
    <row r="503" spans="1:2" x14ac:dyDescent="0.3">
      <c r="A503" s="43"/>
      <c r="B503" s="61"/>
    </row>
    <row r="504" spans="1:2" x14ac:dyDescent="0.3">
      <c r="A504" s="43"/>
      <c r="B504" s="61"/>
    </row>
    <row r="505" spans="1:2" x14ac:dyDescent="0.3">
      <c r="A505" s="43"/>
      <c r="B505" s="61"/>
    </row>
    <row r="506" spans="1:2" x14ac:dyDescent="0.3">
      <c r="A506" s="43"/>
      <c r="B506" s="61"/>
    </row>
    <row r="507" spans="1:2" x14ac:dyDescent="0.3">
      <c r="A507" s="43"/>
      <c r="B507" s="61"/>
    </row>
    <row r="508" spans="1:2" x14ac:dyDescent="0.3">
      <c r="A508" s="43"/>
      <c r="B508" s="61"/>
    </row>
    <row r="509" spans="1:2" x14ac:dyDescent="0.3">
      <c r="A509" s="43"/>
      <c r="B509" s="61"/>
    </row>
    <row r="510" spans="1:2" x14ac:dyDescent="0.3">
      <c r="A510" s="43"/>
      <c r="B510" s="61"/>
    </row>
    <row r="511" spans="1:2" x14ac:dyDescent="0.3">
      <c r="A511" s="43"/>
      <c r="B511" s="61"/>
    </row>
    <row r="512" spans="1:2" x14ac:dyDescent="0.3">
      <c r="A512" s="43"/>
      <c r="B512" s="61"/>
    </row>
    <row r="513" spans="1:2" x14ac:dyDescent="0.3">
      <c r="A513" s="43"/>
      <c r="B513" s="61"/>
    </row>
    <row r="514" spans="1:2" x14ac:dyDescent="0.3">
      <c r="A514" s="43"/>
      <c r="B514" s="61"/>
    </row>
    <row r="515" spans="1:2" x14ac:dyDescent="0.3">
      <c r="A515" s="43"/>
      <c r="B515" s="61"/>
    </row>
    <row r="516" spans="1:2" x14ac:dyDescent="0.3">
      <c r="A516" s="43"/>
      <c r="B516" s="61"/>
    </row>
    <row r="517" spans="1:2" x14ac:dyDescent="0.3">
      <c r="A517" s="43"/>
      <c r="B517" s="61"/>
    </row>
    <row r="518" spans="1:2" x14ac:dyDescent="0.3">
      <c r="A518" s="43"/>
      <c r="B518" s="61"/>
    </row>
    <row r="519" spans="1:2" x14ac:dyDescent="0.3">
      <c r="A519" s="43"/>
      <c r="B519" s="61"/>
    </row>
    <row r="520" spans="1:2" x14ac:dyDescent="0.3">
      <c r="A520" s="43"/>
      <c r="B520" s="61"/>
    </row>
    <row r="521" spans="1:2" x14ac:dyDescent="0.3">
      <c r="A521" s="43"/>
      <c r="B521" s="61"/>
    </row>
    <row r="522" spans="1:2" x14ac:dyDescent="0.3">
      <c r="A522" s="43"/>
      <c r="B522" s="61"/>
    </row>
    <row r="523" spans="1:2" x14ac:dyDescent="0.3">
      <c r="A523" s="43"/>
      <c r="B523" s="61"/>
    </row>
    <row r="524" spans="1:2" x14ac:dyDescent="0.3">
      <c r="A524" s="43"/>
      <c r="B524" s="61"/>
    </row>
    <row r="525" spans="1:2" x14ac:dyDescent="0.3">
      <c r="A525" s="43"/>
      <c r="B525" s="61"/>
    </row>
    <row r="526" spans="1:2" x14ac:dyDescent="0.3">
      <c r="A526" s="43"/>
      <c r="B526" s="61"/>
    </row>
    <row r="527" spans="1:2" x14ac:dyDescent="0.3">
      <c r="A527" s="43"/>
      <c r="B527" s="61"/>
    </row>
    <row r="528" spans="1:2" x14ac:dyDescent="0.3">
      <c r="A528" s="43"/>
      <c r="B528" s="61"/>
    </row>
    <row r="529" spans="1:2" x14ac:dyDescent="0.3">
      <c r="A529" s="43"/>
      <c r="B529" s="61"/>
    </row>
    <row r="530" spans="1:2" x14ac:dyDescent="0.3">
      <c r="A530" s="43"/>
      <c r="B530" s="61"/>
    </row>
    <row r="531" spans="1:2" x14ac:dyDescent="0.3">
      <c r="A531" s="43"/>
      <c r="B531" s="61"/>
    </row>
    <row r="532" spans="1:2" x14ac:dyDescent="0.3">
      <c r="A532" s="43"/>
      <c r="B532" s="61"/>
    </row>
    <row r="533" spans="1:2" x14ac:dyDescent="0.3">
      <c r="A533" s="43"/>
      <c r="B533" s="61"/>
    </row>
    <row r="534" spans="1:2" x14ac:dyDescent="0.3">
      <c r="A534" s="43"/>
      <c r="B534" s="61"/>
    </row>
    <row r="535" spans="1:2" x14ac:dyDescent="0.3">
      <c r="A535" s="43"/>
      <c r="B535" s="61"/>
    </row>
    <row r="536" spans="1:2" x14ac:dyDescent="0.3">
      <c r="A536" s="43"/>
      <c r="B536" s="61"/>
    </row>
    <row r="537" spans="1:2" x14ac:dyDescent="0.3">
      <c r="A537" s="43"/>
      <c r="B537" s="61"/>
    </row>
    <row r="538" spans="1:2" x14ac:dyDescent="0.3">
      <c r="A538" s="43"/>
      <c r="B538" s="61"/>
    </row>
    <row r="539" spans="1:2" x14ac:dyDescent="0.3">
      <c r="A539" s="43"/>
      <c r="B539" s="61"/>
    </row>
    <row r="540" spans="1:2" x14ac:dyDescent="0.3">
      <c r="A540" s="43"/>
      <c r="B540" s="61"/>
    </row>
    <row r="541" spans="1:2" x14ac:dyDescent="0.3">
      <c r="A541" s="43"/>
      <c r="B541" s="61"/>
    </row>
    <row r="542" spans="1:2" x14ac:dyDescent="0.3">
      <c r="A542" s="43"/>
      <c r="B542" s="61"/>
    </row>
    <row r="543" spans="1:2" x14ac:dyDescent="0.3">
      <c r="A543" s="43"/>
      <c r="B543" s="61"/>
    </row>
    <row r="544" spans="1:2" x14ac:dyDescent="0.3">
      <c r="A544" s="43"/>
      <c r="B544" s="61"/>
    </row>
    <row r="545" spans="1:2" x14ac:dyDescent="0.3">
      <c r="A545" s="43"/>
      <c r="B545" s="61"/>
    </row>
    <row r="546" spans="1:2" x14ac:dyDescent="0.3">
      <c r="A546" s="43"/>
      <c r="B546" s="61"/>
    </row>
    <row r="547" spans="1:2" x14ac:dyDescent="0.3">
      <c r="A547" s="43"/>
      <c r="B547" s="61"/>
    </row>
    <row r="548" spans="1:2" x14ac:dyDescent="0.3">
      <c r="A548" s="43"/>
      <c r="B548" s="61"/>
    </row>
    <row r="549" spans="1:2" x14ac:dyDescent="0.3">
      <c r="A549" s="43"/>
      <c r="B549" s="61"/>
    </row>
    <row r="550" spans="1:2" x14ac:dyDescent="0.3">
      <c r="A550" s="43"/>
      <c r="B550" s="61"/>
    </row>
    <row r="551" spans="1:2" x14ac:dyDescent="0.3">
      <c r="A551" s="43"/>
      <c r="B551" s="61"/>
    </row>
    <row r="552" spans="1:2" x14ac:dyDescent="0.3">
      <c r="A552" s="43"/>
      <c r="B552" s="61"/>
    </row>
    <row r="553" spans="1:2" x14ac:dyDescent="0.3">
      <c r="A553" s="43"/>
      <c r="B553" s="61"/>
    </row>
    <row r="554" spans="1:2" x14ac:dyDescent="0.3">
      <c r="A554" s="43"/>
      <c r="B554" s="61"/>
    </row>
    <row r="555" spans="1:2" x14ac:dyDescent="0.3">
      <c r="A555" s="43"/>
      <c r="B555" s="61"/>
    </row>
    <row r="556" spans="1:2" x14ac:dyDescent="0.3">
      <c r="A556" s="43"/>
      <c r="B556" s="61"/>
    </row>
    <row r="557" spans="1:2" x14ac:dyDescent="0.3">
      <c r="A557" s="43"/>
      <c r="B557" s="61"/>
    </row>
    <row r="558" spans="1:2" x14ac:dyDescent="0.3">
      <c r="A558" s="43"/>
      <c r="B558" s="61"/>
    </row>
    <row r="559" spans="1:2" x14ac:dyDescent="0.3">
      <c r="A559" s="43"/>
      <c r="B559" s="61"/>
    </row>
    <row r="560" spans="1:2" x14ac:dyDescent="0.3">
      <c r="A560" s="43"/>
      <c r="B560" s="61"/>
    </row>
    <row r="561" spans="1:2" x14ac:dyDescent="0.3">
      <c r="A561" s="43"/>
      <c r="B561" s="61"/>
    </row>
    <row r="562" spans="1:2" x14ac:dyDescent="0.3">
      <c r="A562" s="43"/>
      <c r="B562" s="61"/>
    </row>
    <row r="563" spans="1:2" x14ac:dyDescent="0.3">
      <c r="A563" s="43"/>
      <c r="B563" s="61"/>
    </row>
    <row r="564" spans="1:2" x14ac:dyDescent="0.3">
      <c r="A564" s="43"/>
      <c r="B564" s="61"/>
    </row>
    <row r="565" spans="1:2" x14ac:dyDescent="0.3">
      <c r="A565" s="43"/>
      <c r="B565" s="61"/>
    </row>
    <row r="566" spans="1:2" x14ac:dyDescent="0.3">
      <c r="A566" s="43"/>
      <c r="B566" s="61"/>
    </row>
    <row r="567" spans="1:2" x14ac:dyDescent="0.3">
      <c r="A567" s="43"/>
      <c r="B567" s="61"/>
    </row>
    <row r="568" spans="1:2" x14ac:dyDescent="0.3">
      <c r="A568" s="43"/>
      <c r="B568" s="61"/>
    </row>
    <row r="569" spans="1:2" x14ac:dyDescent="0.3">
      <c r="A569" s="43"/>
      <c r="B569" s="61"/>
    </row>
    <row r="570" spans="1:2" x14ac:dyDescent="0.3">
      <c r="A570" s="43"/>
      <c r="B570" s="61"/>
    </row>
    <row r="571" spans="1:2" x14ac:dyDescent="0.3">
      <c r="A571" s="43"/>
      <c r="B571" s="61"/>
    </row>
    <row r="572" spans="1:2" x14ac:dyDescent="0.3">
      <c r="A572" s="43"/>
      <c r="B572" s="61"/>
    </row>
    <row r="573" spans="1:2" x14ac:dyDescent="0.3">
      <c r="A573" s="43"/>
      <c r="B573" s="61"/>
    </row>
    <row r="574" spans="1:2" x14ac:dyDescent="0.3">
      <c r="A574" s="43"/>
      <c r="B574" s="61"/>
    </row>
    <row r="575" spans="1:2" x14ac:dyDescent="0.3">
      <c r="A575" s="43"/>
      <c r="B575" s="61"/>
    </row>
    <row r="576" spans="1:2" x14ac:dyDescent="0.3">
      <c r="A576" s="43"/>
      <c r="B576" s="61"/>
    </row>
    <row r="577" spans="1:2" x14ac:dyDescent="0.3">
      <c r="A577" s="43"/>
      <c r="B577" s="61"/>
    </row>
    <row r="578" spans="1:2" x14ac:dyDescent="0.3">
      <c r="A578" s="43"/>
      <c r="B578" s="61"/>
    </row>
    <row r="579" spans="1:2" x14ac:dyDescent="0.3">
      <c r="A579" s="43"/>
      <c r="B579" s="61"/>
    </row>
    <row r="580" spans="1:2" x14ac:dyDescent="0.3">
      <c r="A580" s="43"/>
      <c r="B580" s="61"/>
    </row>
    <row r="581" spans="1:2" x14ac:dyDescent="0.3">
      <c r="A581" s="43"/>
      <c r="B581" s="61"/>
    </row>
    <row r="582" spans="1:2" x14ac:dyDescent="0.3">
      <c r="A582" s="43"/>
      <c r="B582" s="61"/>
    </row>
    <row r="583" spans="1:2" x14ac:dyDescent="0.3">
      <c r="A583" s="43"/>
      <c r="B583" s="61"/>
    </row>
    <row r="584" spans="1:2" x14ac:dyDescent="0.3">
      <c r="A584" s="43"/>
      <c r="B584" s="61"/>
    </row>
    <row r="585" spans="1:2" x14ac:dyDescent="0.3">
      <c r="A585" s="43"/>
      <c r="B585" s="61"/>
    </row>
    <row r="586" spans="1:2" x14ac:dyDescent="0.3">
      <c r="A586" s="43"/>
      <c r="B586" s="61"/>
    </row>
    <row r="587" spans="1:2" x14ac:dyDescent="0.3">
      <c r="A587" s="43"/>
      <c r="B587" s="61"/>
    </row>
    <row r="588" spans="1:2" x14ac:dyDescent="0.3">
      <c r="A588" s="43"/>
      <c r="B588" s="61"/>
    </row>
    <row r="589" spans="1:2" x14ac:dyDescent="0.3">
      <c r="A589" s="43"/>
      <c r="B589" s="61"/>
    </row>
    <row r="590" spans="1:2" x14ac:dyDescent="0.3">
      <c r="A590" s="43"/>
      <c r="B590" s="61"/>
    </row>
    <row r="591" spans="1:2" x14ac:dyDescent="0.3">
      <c r="A591" s="43"/>
      <c r="B591" s="61"/>
    </row>
    <row r="592" spans="1:2" x14ac:dyDescent="0.3">
      <c r="A592" s="43"/>
      <c r="B592" s="61"/>
    </row>
    <row r="593" spans="1:2" x14ac:dyDescent="0.3">
      <c r="A593" s="43"/>
      <c r="B593" s="61"/>
    </row>
    <row r="594" spans="1:2" x14ac:dyDescent="0.3">
      <c r="A594" s="43"/>
      <c r="B594" s="61"/>
    </row>
    <row r="595" spans="1:2" x14ac:dyDescent="0.3">
      <c r="A595" s="43"/>
      <c r="B595" s="61"/>
    </row>
    <row r="596" spans="1:2" x14ac:dyDescent="0.3">
      <c r="A596" s="43"/>
      <c r="B596" s="61"/>
    </row>
    <row r="597" spans="1:2" x14ac:dyDescent="0.3">
      <c r="A597" s="43"/>
      <c r="B597" s="61"/>
    </row>
    <row r="598" spans="1:2" x14ac:dyDescent="0.3">
      <c r="A598" s="43"/>
      <c r="B598" s="61"/>
    </row>
    <row r="599" spans="1:2" x14ac:dyDescent="0.3">
      <c r="A599" s="43"/>
      <c r="B599" s="61"/>
    </row>
    <row r="600" spans="1:2" x14ac:dyDescent="0.3">
      <c r="A600" s="43"/>
      <c r="B600" s="61"/>
    </row>
    <row r="601" spans="1:2" x14ac:dyDescent="0.3">
      <c r="A601" s="43"/>
      <c r="B601" s="61"/>
    </row>
    <row r="602" spans="1:2" x14ac:dyDescent="0.3">
      <c r="A602" s="43"/>
      <c r="B602" s="61"/>
    </row>
    <row r="603" spans="1:2" x14ac:dyDescent="0.3">
      <c r="A603" s="43"/>
      <c r="B603" s="61"/>
    </row>
    <row r="604" spans="1:2" x14ac:dyDescent="0.3">
      <c r="A604" s="43"/>
      <c r="B604" s="61"/>
    </row>
    <row r="605" spans="1:2" x14ac:dyDescent="0.3">
      <c r="A605" s="43"/>
      <c r="B605" s="61"/>
    </row>
    <row r="606" spans="1:2" x14ac:dyDescent="0.3">
      <c r="A606" s="43"/>
      <c r="B606" s="61"/>
    </row>
    <row r="607" spans="1:2" x14ac:dyDescent="0.3">
      <c r="A607" s="43"/>
      <c r="B607" s="61"/>
    </row>
    <row r="608" spans="1:2" x14ac:dyDescent="0.3">
      <c r="A608" s="43"/>
      <c r="B608" s="61"/>
    </row>
    <row r="609" spans="1:2" x14ac:dyDescent="0.3">
      <c r="A609" s="43"/>
      <c r="B609" s="61"/>
    </row>
    <row r="610" spans="1:2" x14ac:dyDescent="0.3">
      <c r="A610" s="43"/>
      <c r="B610" s="61"/>
    </row>
    <row r="611" spans="1:2" x14ac:dyDescent="0.3">
      <c r="A611" s="43"/>
      <c r="B611" s="61"/>
    </row>
    <row r="612" spans="1:2" x14ac:dyDescent="0.3">
      <c r="A612" s="43"/>
      <c r="B612" s="61"/>
    </row>
    <row r="613" spans="1:2" x14ac:dyDescent="0.3">
      <c r="A613" s="43"/>
      <c r="B613" s="61"/>
    </row>
    <row r="614" spans="1:2" x14ac:dyDescent="0.3">
      <c r="A614" s="43"/>
      <c r="B614" s="61"/>
    </row>
    <row r="615" spans="1:2" x14ac:dyDescent="0.3">
      <c r="A615" s="43"/>
      <c r="B615" s="61"/>
    </row>
    <row r="616" spans="1:2" x14ac:dyDescent="0.3">
      <c r="A616" s="43"/>
      <c r="B616" s="61"/>
    </row>
    <row r="617" spans="1:2" x14ac:dyDescent="0.3">
      <c r="A617" s="43"/>
      <c r="B617" s="61"/>
    </row>
    <row r="618" spans="1:2" x14ac:dyDescent="0.3">
      <c r="A618" s="43"/>
      <c r="B618" s="61"/>
    </row>
    <row r="619" spans="1:2" x14ac:dyDescent="0.3">
      <c r="A619" s="43"/>
      <c r="B619" s="61"/>
    </row>
    <row r="620" spans="1:2" x14ac:dyDescent="0.3">
      <c r="A620" s="43"/>
      <c r="B620" s="61"/>
    </row>
    <row r="621" spans="1:2" x14ac:dyDescent="0.3">
      <c r="A621" s="43"/>
      <c r="B621" s="61"/>
    </row>
    <row r="622" spans="1:2" x14ac:dyDescent="0.3">
      <c r="A622" s="43"/>
      <c r="B622" s="61"/>
    </row>
    <row r="623" spans="1:2" x14ac:dyDescent="0.3">
      <c r="A623" s="43"/>
      <c r="B623" s="61"/>
    </row>
    <row r="624" spans="1:2" x14ac:dyDescent="0.3">
      <c r="A624" s="43"/>
      <c r="B624" s="61"/>
    </row>
    <row r="625" spans="1:2" x14ac:dyDescent="0.3">
      <c r="A625" s="43"/>
      <c r="B625" s="61"/>
    </row>
    <row r="626" spans="1:2" x14ac:dyDescent="0.3">
      <c r="A626" s="43"/>
      <c r="B626" s="61"/>
    </row>
    <row r="627" spans="1:2" x14ac:dyDescent="0.3">
      <c r="A627" s="43"/>
      <c r="B627" s="61"/>
    </row>
    <row r="628" spans="1:2" x14ac:dyDescent="0.3">
      <c r="A628" s="43"/>
      <c r="B628" s="61"/>
    </row>
    <row r="629" spans="1:2" x14ac:dyDescent="0.3">
      <c r="A629" s="43"/>
      <c r="B629" s="61"/>
    </row>
    <row r="630" spans="1:2" x14ac:dyDescent="0.3">
      <c r="A630" s="43"/>
      <c r="B630" s="61"/>
    </row>
    <row r="631" spans="1:2" x14ac:dyDescent="0.3">
      <c r="A631" s="43"/>
      <c r="B631" s="61"/>
    </row>
    <row r="632" spans="1:2" x14ac:dyDescent="0.3">
      <c r="A632" s="43"/>
      <c r="B632" s="61"/>
    </row>
    <row r="633" spans="1:2" x14ac:dyDescent="0.3">
      <c r="A633" s="43"/>
      <c r="B633" s="61"/>
    </row>
    <row r="634" spans="1:2" x14ac:dyDescent="0.3">
      <c r="A634" s="43"/>
      <c r="B634" s="61"/>
    </row>
    <row r="635" spans="1:2" x14ac:dyDescent="0.3">
      <c r="A635" s="43"/>
      <c r="B635" s="61"/>
    </row>
    <row r="636" spans="1:2" x14ac:dyDescent="0.3">
      <c r="A636" s="43"/>
      <c r="B636" s="61"/>
    </row>
    <row r="637" spans="1:2" x14ac:dyDescent="0.3">
      <c r="A637" s="43"/>
      <c r="B637" s="61"/>
    </row>
    <row r="638" spans="1:2" x14ac:dyDescent="0.3">
      <c r="A638" s="43"/>
      <c r="B638" s="61"/>
    </row>
    <row r="639" spans="1:2" x14ac:dyDescent="0.3">
      <c r="A639" s="43"/>
      <c r="B639" s="61"/>
    </row>
    <row r="640" spans="1:2" x14ac:dyDescent="0.3">
      <c r="A640" s="43"/>
      <c r="B640" s="61"/>
    </row>
    <row r="641" spans="1:2" x14ac:dyDescent="0.3">
      <c r="A641" s="43"/>
      <c r="B641" s="61"/>
    </row>
    <row r="642" spans="1:2" x14ac:dyDescent="0.3">
      <c r="A642" s="43"/>
      <c r="B642" s="61"/>
    </row>
    <row r="643" spans="1:2" x14ac:dyDescent="0.3">
      <c r="A643" s="43"/>
      <c r="B643" s="61"/>
    </row>
    <row r="644" spans="1:2" x14ac:dyDescent="0.3">
      <c r="A644" s="43"/>
      <c r="B644" s="61"/>
    </row>
    <row r="645" spans="1:2" x14ac:dyDescent="0.3">
      <c r="A645" s="43"/>
      <c r="B645" s="61"/>
    </row>
    <row r="646" spans="1:2" x14ac:dyDescent="0.3">
      <c r="A646" s="43"/>
      <c r="B646" s="61"/>
    </row>
    <row r="647" spans="1:2" x14ac:dyDescent="0.3">
      <c r="A647" s="43"/>
      <c r="B647" s="61"/>
    </row>
    <row r="648" spans="1:2" x14ac:dyDescent="0.3">
      <c r="A648" s="43"/>
      <c r="B648" s="61"/>
    </row>
    <row r="649" spans="1:2" x14ac:dyDescent="0.3">
      <c r="A649" s="43"/>
      <c r="B649" s="61"/>
    </row>
    <row r="650" spans="1:2" x14ac:dyDescent="0.3">
      <c r="A650" s="43"/>
      <c r="B650" s="61"/>
    </row>
    <row r="651" spans="1:2" x14ac:dyDescent="0.3">
      <c r="A651" s="43"/>
      <c r="B651" s="61"/>
    </row>
    <row r="652" spans="1:2" x14ac:dyDescent="0.3">
      <c r="A652" s="43"/>
      <c r="B652" s="61"/>
    </row>
    <row r="653" spans="1:2" x14ac:dyDescent="0.3">
      <c r="A653" s="43"/>
      <c r="B653" s="61"/>
    </row>
    <row r="654" spans="1:2" x14ac:dyDescent="0.3">
      <c r="A654" s="43"/>
      <c r="B654" s="61"/>
    </row>
    <row r="655" spans="1:2" x14ac:dyDescent="0.3">
      <c r="A655" s="43"/>
      <c r="B655" s="61"/>
    </row>
    <row r="656" spans="1:2" x14ac:dyDescent="0.3">
      <c r="A656" s="43"/>
      <c r="B656" s="61"/>
    </row>
    <row r="657" spans="1:2" x14ac:dyDescent="0.3">
      <c r="A657" s="43"/>
      <c r="B657" s="61"/>
    </row>
    <row r="658" spans="1:2" x14ac:dyDescent="0.3">
      <c r="A658" s="43"/>
      <c r="B658" s="61"/>
    </row>
    <row r="659" spans="1:2" x14ac:dyDescent="0.3">
      <c r="A659" s="43"/>
      <c r="B659" s="61"/>
    </row>
    <row r="660" spans="1:2" x14ac:dyDescent="0.3">
      <c r="A660" s="43"/>
      <c r="B660" s="61"/>
    </row>
    <row r="661" spans="1:2" x14ac:dyDescent="0.3">
      <c r="A661" s="43"/>
      <c r="B661" s="61"/>
    </row>
    <row r="662" spans="1:2" x14ac:dyDescent="0.3">
      <c r="A662" s="43"/>
      <c r="B662" s="61"/>
    </row>
    <row r="663" spans="1:2" x14ac:dyDescent="0.3">
      <c r="A663" s="43"/>
      <c r="B663" s="61"/>
    </row>
    <row r="664" spans="1:2" x14ac:dyDescent="0.3">
      <c r="A664" s="43"/>
      <c r="B664" s="61"/>
    </row>
    <row r="665" spans="1:2" x14ac:dyDescent="0.3">
      <c r="A665" s="43"/>
      <c r="B665" s="61"/>
    </row>
    <row r="666" spans="1:2" x14ac:dyDescent="0.3">
      <c r="A666" s="43"/>
      <c r="B666" s="61"/>
    </row>
    <row r="667" spans="1:2" x14ac:dyDescent="0.3">
      <c r="A667" s="43"/>
      <c r="B667" s="61"/>
    </row>
    <row r="668" spans="1:2" x14ac:dyDescent="0.3">
      <c r="A668" s="43"/>
      <c r="B668" s="61"/>
    </row>
    <row r="669" spans="1:2" x14ac:dyDescent="0.3">
      <c r="A669" s="43"/>
      <c r="B669" s="61"/>
    </row>
    <row r="670" spans="1:2" x14ac:dyDescent="0.3">
      <c r="A670" s="43"/>
      <c r="B670" s="61"/>
    </row>
    <row r="671" spans="1:2" x14ac:dyDescent="0.3">
      <c r="A671" s="43"/>
      <c r="B671" s="61"/>
    </row>
    <row r="672" spans="1:2" x14ac:dyDescent="0.3">
      <c r="A672" s="43"/>
      <c r="B672" s="61"/>
    </row>
    <row r="673" spans="1:2" x14ac:dyDescent="0.3">
      <c r="A673" s="43"/>
      <c r="B673" s="61"/>
    </row>
    <row r="674" spans="1:2" x14ac:dyDescent="0.3">
      <c r="A674" s="43"/>
      <c r="B674" s="61"/>
    </row>
    <row r="675" spans="1:2" x14ac:dyDescent="0.3">
      <c r="A675" s="43"/>
      <c r="B675" s="61"/>
    </row>
    <row r="676" spans="1:2" x14ac:dyDescent="0.3">
      <c r="A676" s="43"/>
      <c r="B676" s="61"/>
    </row>
    <row r="677" spans="1:2" x14ac:dyDescent="0.3">
      <c r="A677" s="43"/>
      <c r="B677" s="61"/>
    </row>
    <row r="678" spans="1:2" x14ac:dyDescent="0.3">
      <c r="A678" s="43"/>
      <c r="B678" s="61"/>
    </row>
    <row r="679" spans="1:2" x14ac:dyDescent="0.3">
      <c r="A679" s="43"/>
      <c r="B679" s="61"/>
    </row>
    <row r="680" spans="1:2" x14ac:dyDescent="0.3">
      <c r="A680" s="43"/>
      <c r="B680" s="61"/>
    </row>
    <row r="681" spans="1:2" x14ac:dyDescent="0.3">
      <c r="A681" s="43"/>
      <c r="B681" s="61"/>
    </row>
    <row r="682" spans="1:2" x14ac:dyDescent="0.3">
      <c r="A682" s="43"/>
      <c r="B682" s="61"/>
    </row>
    <row r="683" spans="1:2" x14ac:dyDescent="0.3">
      <c r="A683" s="43"/>
      <c r="B683" s="61"/>
    </row>
    <row r="684" spans="1:2" x14ac:dyDescent="0.3">
      <c r="A684" s="43"/>
      <c r="B684" s="61"/>
    </row>
    <row r="685" spans="1:2" x14ac:dyDescent="0.3">
      <c r="A685" s="43"/>
      <c r="B685" s="61"/>
    </row>
    <row r="686" spans="1:2" x14ac:dyDescent="0.3">
      <c r="A686" s="43"/>
      <c r="B686" s="61"/>
    </row>
    <row r="687" spans="1:2" x14ac:dyDescent="0.3">
      <c r="A687" s="43"/>
      <c r="B687" s="61"/>
    </row>
    <row r="688" spans="1:2" x14ac:dyDescent="0.3">
      <c r="A688" s="43"/>
      <c r="B688" s="61"/>
    </row>
    <row r="689" spans="1:2" x14ac:dyDescent="0.3">
      <c r="A689" s="43"/>
      <c r="B689" s="61"/>
    </row>
    <row r="690" spans="1:2" x14ac:dyDescent="0.3">
      <c r="A690" s="43"/>
      <c r="B690" s="61"/>
    </row>
    <row r="691" spans="1:2" x14ac:dyDescent="0.3">
      <c r="A691" s="43"/>
      <c r="B691" s="61"/>
    </row>
    <row r="692" spans="1:2" x14ac:dyDescent="0.3">
      <c r="A692" s="43"/>
      <c r="B692" s="61"/>
    </row>
    <row r="693" spans="1:2" x14ac:dyDescent="0.3">
      <c r="A693" s="43"/>
      <c r="B693" s="61"/>
    </row>
    <row r="694" spans="1:2" x14ac:dyDescent="0.3">
      <c r="A694" s="43"/>
      <c r="B694" s="61"/>
    </row>
    <row r="695" spans="1:2" x14ac:dyDescent="0.3">
      <c r="A695" s="43"/>
      <c r="B695" s="61"/>
    </row>
    <row r="696" spans="1:2" x14ac:dyDescent="0.3">
      <c r="A696" s="43"/>
      <c r="B696" s="61"/>
    </row>
    <row r="697" spans="1:2" x14ac:dyDescent="0.3">
      <c r="A697" s="43"/>
      <c r="B697" s="61"/>
    </row>
    <row r="698" spans="1:2" x14ac:dyDescent="0.3">
      <c r="A698" s="43"/>
      <c r="B698" s="61"/>
    </row>
    <row r="699" spans="1:2" x14ac:dyDescent="0.3">
      <c r="A699" s="43"/>
      <c r="B699" s="61"/>
    </row>
    <row r="700" spans="1:2" x14ac:dyDescent="0.3">
      <c r="A700" s="43"/>
      <c r="B700" s="61"/>
    </row>
    <row r="701" spans="1:2" x14ac:dyDescent="0.3">
      <c r="A701" s="43"/>
      <c r="B701" s="61"/>
    </row>
    <row r="702" spans="1:2" x14ac:dyDescent="0.3">
      <c r="A702" s="43"/>
      <c r="B702" s="61"/>
    </row>
    <row r="703" spans="1:2" x14ac:dyDescent="0.3">
      <c r="A703" s="43"/>
      <c r="B703" s="61"/>
    </row>
    <row r="704" spans="1:2" x14ac:dyDescent="0.3">
      <c r="A704" s="43"/>
      <c r="B704" s="61"/>
    </row>
    <row r="705" spans="1:2" x14ac:dyDescent="0.3">
      <c r="A705" s="43"/>
      <c r="B705" s="61"/>
    </row>
    <row r="706" spans="1:2" x14ac:dyDescent="0.3">
      <c r="A706" s="43"/>
      <c r="B706" s="61"/>
    </row>
    <row r="707" spans="1:2" x14ac:dyDescent="0.3">
      <c r="A707" s="43"/>
      <c r="B707" s="61"/>
    </row>
    <row r="708" spans="1:2" x14ac:dyDescent="0.3">
      <c r="A708" s="43"/>
      <c r="B708" s="61"/>
    </row>
    <row r="709" spans="1:2" x14ac:dyDescent="0.3">
      <c r="A709" s="43"/>
      <c r="B709" s="61"/>
    </row>
    <row r="710" spans="1:2" x14ac:dyDescent="0.3">
      <c r="A710" s="43"/>
      <c r="B710" s="61"/>
    </row>
    <row r="711" spans="1:2" x14ac:dyDescent="0.3">
      <c r="A711" s="43"/>
      <c r="B711" s="61"/>
    </row>
    <row r="712" spans="1:2" x14ac:dyDescent="0.3">
      <c r="A712" s="43"/>
      <c r="B712" s="61"/>
    </row>
    <row r="713" spans="1:2" x14ac:dyDescent="0.3">
      <c r="A713" s="43"/>
      <c r="B713" s="61"/>
    </row>
    <row r="714" spans="1:2" x14ac:dyDescent="0.3">
      <c r="A714" s="43"/>
      <c r="B714" s="61"/>
    </row>
    <row r="715" spans="1:2" x14ac:dyDescent="0.3">
      <c r="A715" s="43"/>
      <c r="B715" s="61"/>
    </row>
    <row r="716" spans="1:2" x14ac:dyDescent="0.3">
      <c r="A716" s="43"/>
      <c r="B716" s="61"/>
    </row>
    <row r="717" spans="1:2" x14ac:dyDescent="0.3">
      <c r="A717" s="43"/>
      <c r="B717" s="61"/>
    </row>
    <row r="718" spans="1:2" x14ac:dyDescent="0.3">
      <c r="A718" s="43"/>
      <c r="B718" s="61"/>
    </row>
    <row r="719" spans="1:2" x14ac:dyDescent="0.3">
      <c r="A719" s="43"/>
      <c r="B719" s="61"/>
    </row>
    <row r="720" spans="1:2" x14ac:dyDescent="0.3">
      <c r="A720" s="43"/>
      <c r="B720" s="61"/>
    </row>
    <row r="721" spans="1:2" x14ac:dyDescent="0.3">
      <c r="A721" s="43"/>
      <c r="B721" s="61"/>
    </row>
    <row r="722" spans="1:2" x14ac:dyDescent="0.3">
      <c r="A722" s="43"/>
      <c r="B722" s="61"/>
    </row>
    <row r="723" spans="1:2" x14ac:dyDescent="0.3">
      <c r="A723" s="43"/>
      <c r="B723" s="61"/>
    </row>
    <row r="724" spans="1:2" x14ac:dyDescent="0.3">
      <c r="A724" s="43"/>
      <c r="B724" s="61"/>
    </row>
    <row r="725" spans="1:2" x14ac:dyDescent="0.3">
      <c r="A725" s="43"/>
      <c r="B725" s="61"/>
    </row>
    <row r="726" spans="1:2" x14ac:dyDescent="0.3">
      <c r="A726" s="43"/>
      <c r="B726" s="61"/>
    </row>
    <row r="727" spans="1:2" x14ac:dyDescent="0.3">
      <c r="A727" s="43"/>
      <c r="B727" s="61"/>
    </row>
    <row r="728" spans="1:2" x14ac:dyDescent="0.3">
      <c r="A728" s="43"/>
      <c r="B728" s="61"/>
    </row>
    <row r="729" spans="1:2" x14ac:dyDescent="0.3">
      <c r="A729" s="43"/>
      <c r="B729" s="61"/>
    </row>
    <row r="730" spans="1:2" x14ac:dyDescent="0.3">
      <c r="A730" s="43"/>
      <c r="B730" s="61"/>
    </row>
    <row r="731" spans="1:2" x14ac:dyDescent="0.3">
      <c r="A731" s="43"/>
      <c r="B731" s="61"/>
    </row>
    <row r="732" spans="1:2" x14ac:dyDescent="0.3">
      <c r="A732" s="43"/>
      <c r="B732" s="61"/>
    </row>
    <row r="733" spans="1:2" x14ac:dyDescent="0.3">
      <c r="A733" s="43"/>
      <c r="B733" s="61"/>
    </row>
    <row r="734" spans="1:2" x14ac:dyDescent="0.3">
      <c r="A734" s="43"/>
      <c r="B734" s="61"/>
    </row>
    <row r="735" spans="1:2" x14ac:dyDescent="0.3">
      <c r="A735" s="43"/>
      <c r="B735" s="61"/>
    </row>
    <row r="736" spans="1:2" x14ac:dyDescent="0.3">
      <c r="A736" s="43"/>
      <c r="B736" s="61"/>
    </row>
    <row r="737" spans="1:2" x14ac:dyDescent="0.3">
      <c r="A737" s="43"/>
      <c r="B737" s="61"/>
    </row>
    <row r="738" spans="1:2" x14ac:dyDescent="0.3">
      <c r="A738" s="43"/>
      <c r="B738" s="61"/>
    </row>
    <row r="739" spans="1:2" x14ac:dyDescent="0.3">
      <c r="A739" s="43"/>
      <c r="B739" s="61"/>
    </row>
    <row r="740" spans="1:2" x14ac:dyDescent="0.3">
      <c r="A740" s="43"/>
      <c r="B740" s="61"/>
    </row>
    <row r="741" spans="1:2" x14ac:dyDescent="0.3">
      <c r="A741" s="43"/>
      <c r="B741" s="61"/>
    </row>
    <row r="742" spans="1:2" x14ac:dyDescent="0.3">
      <c r="A742" s="43"/>
      <c r="B742" s="61"/>
    </row>
    <row r="743" spans="1:2" x14ac:dyDescent="0.3">
      <c r="A743" s="43"/>
      <c r="B743" s="61"/>
    </row>
    <row r="744" spans="1:2" x14ac:dyDescent="0.3">
      <c r="A744" s="43"/>
      <c r="B744" s="61"/>
    </row>
    <row r="745" spans="1:2" x14ac:dyDescent="0.3">
      <c r="A745" s="43"/>
      <c r="B745" s="61"/>
    </row>
    <row r="746" spans="1:2" x14ac:dyDescent="0.3">
      <c r="A746" s="43"/>
      <c r="B746" s="61"/>
    </row>
    <row r="747" spans="1:2" x14ac:dyDescent="0.3">
      <c r="A747" s="43"/>
      <c r="B747" s="61"/>
    </row>
    <row r="748" spans="1:2" x14ac:dyDescent="0.3">
      <c r="A748" s="43"/>
      <c r="B748" s="61"/>
    </row>
    <row r="749" spans="1:2" x14ac:dyDescent="0.3">
      <c r="A749" s="43"/>
      <c r="B749" s="61"/>
    </row>
    <row r="750" spans="1:2" x14ac:dyDescent="0.3">
      <c r="A750" s="43"/>
      <c r="B750" s="61"/>
    </row>
    <row r="751" spans="1:2" x14ac:dyDescent="0.3">
      <c r="A751" s="43"/>
      <c r="B751" s="61"/>
    </row>
    <row r="752" spans="1:2" x14ac:dyDescent="0.3">
      <c r="A752" s="43"/>
      <c r="B752" s="61"/>
    </row>
    <row r="753" spans="1:2" x14ac:dyDescent="0.3">
      <c r="A753" s="43"/>
      <c r="B753" s="61"/>
    </row>
    <row r="754" spans="1:2" x14ac:dyDescent="0.3">
      <c r="A754" s="43"/>
      <c r="B754" s="61"/>
    </row>
    <row r="755" spans="1:2" x14ac:dyDescent="0.3">
      <c r="A755" s="43"/>
      <c r="B755" s="61"/>
    </row>
    <row r="756" spans="1:2" x14ac:dyDescent="0.3">
      <c r="A756" s="43"/>
      <c r="B756" s="61"/>
    </row>
    <row r="757" spans="1:2" x14ac:dyDescent="0.3">
      <c r="A757" s="43"/>
      <c r="B757" s="61"/>
    </row>
    <row r="758" spans="1:2" x14ac:dyDescent="0.3">
      <c r="A758" s="43"/>
      <c r="B758" s="61"/>
    </row>
    <row r="759" spans="1:2" x14ac:dyDescent="0.3">
      <c r="A759" s="43"/>
      <c r="B759" s="61"/>
    </row>
    <row r="760" spans="1:2" x14ac:dyDescent="0.3">
      <c r="A760" s="43"/>
      <c r="B760" s="61"/>
    </row>
    <row r="761" spans="1:2" x14ac:dyDescent="0.3">
      <c r="A761" s="43"/>
      <c r="B761" s="61"/>
    </row>
    <row r="762" spans="1:2" x14ac:dyDescent="0.3">
      <c r="A762" s="43"/>
      <c r="B762" s="61"/>
    </row>
    <row r="763" spans="1:2" x14ac:dyDescent="0.3">
      <c r="A763" s="43"/>
      <c r="B763" s="61"/>
    </row>
    <row r="764" spans="1:2" x14ac:dyDescent="0.3">
      <c r="A764" s="43"/>
      <c r="B764" s="61"/>
    </row>
    <row r="765" spans="1:2" x14ac:dyDescent="0.3">
      <c r="A765" s="43"/>
      <c r="B765" s="61"/>
    </row>
    <row r="766" spans="1:2" x14ac:dyDescent="0.3">
      <c r="A766" s="43"/>
      <c r="B766" s="61"/>
    </row>
    <row r="767" spans="1:2" x14ac:dyDescent="0.3">
      <c r="A767" s="43"/>
      <c r="B767" s="61"/>
    </row>
    <row r="768" spans="1:2" x14ac:dyDescent="0.3">
      <c r="A768" s="43"/>
      <c r="B768" s="61"/>
    </row>
    <row r="769" spans="1:2" x14ac:dyDescent="0.3">
      <c r="A769" s="43"/>
      <c r="B769" s="61"/>
    </row>
    <row r="770" spans="1:2" x14ac:dyDescent="0.3">
      <c r="A770" s="43"/>
      <c r="B770" s="61"/>
    </row>
    <row r="771" spans="1:2" x14ac:dyDescent="0.3">
      <c r="A771" s="43"/>
      <c r="B771" s="61"/>
    </row>
    <row r="772" spans="1:2" x14ac:dyDescent="0.3">
      <c r="A772" s="43"/>
      <c r="B772" s="61"/>
    </row>
    <row r="773" spans="1:2" x14ac:dyDescent="0.3">
      <c r="A773" s="43"/>
      <c r="B773" s="61"/>
    </row>
    <row r="774" spans="1:2" x14ac:dyDescent="0.3">
      <c r="A774" s="43"/>
      <c r="B774" s="61"/>
    </row>
    <row r="775" spans="1:2" x14ac:dyDescent="0.3">
      <c r="A775" s="43"/>
      <c r="B775" s="61"/>
    </row>
    <row r="776" spans="1:2" x14ac:dyDescent="0.3">
      <c r="A776" s="43"/>
      <c r="B776" s="61"/>
    </row>
    <row r="777" spans="1:2" x14ac:dyDescent="0.3">
      <c r="A777" s="43"/>
      <c r="B777" s="61"/>
    </row>
    <row r="778" spans="1:2" x14ac:dyDescent="0.3">
      <c r="A778" s="43"/>
      <c r="B778" s="61"/>
    </row>
    <row r="779" spans="1:2" x14ac:dyDescent="0.3">
      <c r="A779" s="43"/>
      <c r="B779" s="61"/>
    </row>
    <row r="780" spans="1:2" x14ac:dyDescent="0.3">
      <c r="A780" s="43"/>
      <c r="B780" s="61"/>
    </row>
    <row r="781" spans="1:2" x14ac:dyDescent="0.3">
      <c r="A781" s="43"/>
      <c r="B781" s="61"/>
    </row>
    <row r="782" spans="1:2" x14ac:dyDescent="0.3">
      <c r="A782" s="43"/>
      <c r="B782" s="61"/>
    </row>
    <row r="783" spans="1:2" x14ac:dyDescent="0.3">
      <c r="A783" s="43"/>
      <c r="B783" s="61"/>
    </row>
    <row r="784" spans="1:2" x14ac:dyDescent="0.3">
      <c r="A784" s="43"/>
      <c r="B784" s="61"/>
    </row>
    <row r="785" spans="1:2" x14ac:dyDescent="0.3">
      <c r="A785" s="43"/>
      <c r="B785" s="61"/>
    </row>
    <row r="786" spans="1:2" x14ac:dyDescent="0.3">
      <c r="A786" s="43"/>
      <c r="B786" s="61"/>
    </row>
    <row r="787" spans="1:2" x14ac:dyDescent="0.3">
      <c r="A787" s="43"/>
      <c r="B787" s="61"/>
    </row>
    <row r="788" spans="1:2" x14ac:dyDescent="0.3">
      <c r="A788" s="43"/>
      <c r="B788" s="61"/>
    </row>
    <row r="789" spans="1:2" x14ac:dyDescent="0.3">
      <c r="A789" s="43"/>
      <c r="B789" s="61"/>
    </row>
    <row r="790" spans="1:2" x14ac:dyDescent="0.3">
      <c r="A790" s="43"/>
      <c r="B790" s="61"/>
    </row>
    <row r="791" spans="1:2" x14ac:dyDescent="0.3">
      <c r="A791" s="43"/>
      <c r="B791" s="61"/>
    </row>
    <row r="792" spans="1:2" x14ac:dyDescent="0.3">
      <c r="A792" s="43"/>
      <c r="B792" s="61"/>
    </row>
    <row r="793" spans="1:2" x14ac:dyDescent="0.3">
      <c r="A793" s="43"/>
      <c r="B793" s="61"/>
    </row>
    <row r="794" spans="1:2" x14ac:dyDescent="0.3">
      <c r="A794" s="43"/>
      <c r="B794" s="61"/>
    </row>
    <row r="795" spans="1:2" x14ac:dyDescent="0.3">
      <c r="A795" s="43"/>
      <c r="B795" s="61"/>
    </row>
    <row r="796" spans="1:2" x14ac:dyDescent="0.3">
      <c r="A796" s="43"/>
      <c r="B796" s="61"/>
    </row>
    <row r="797" spans="1:2" x14ac:dyDescent="0.3">
      <c r="A797" s="43"/>
      <c r="B797" s="61"/>
    </row>
    <row r="798" spans="1:2" x14ac:dyDescent="0.3">
      <c r="A798" s="43"/>
      <c r="B798" s="61"/>
    </row>
    <row r="799" spans="1:2" x14ac:dyDescent="0.3">
      <c r="A799" s="43"/>
      <c r="B799" s="61"/>
    </row>
    <row r="800" spans="1:2" x14ac:dyDescent="0.3">
      <c r="A800" s="43"/>
      <c r="B800" s="61"/>
    </row>
    <row r="801" spans="1:2" x14ac:dyDescent="0.3">
      <c r="A801" s="43"/>
      <c r="B801" s="61"/>
    </row>
    <row r="802" spans="1:2" x14ac:dyDescent="0.3">
      <c r="A802" s="43"/>
      <c r="B802" s="61"/>
    </row>
    <row r="803" spans="1:2" x14ac:dyDescent="0.3">
      <c r="A803" s="43"/>
      <c r="B803" s="61"/>
    </row>
    <row r="804" spans="1:2" x14ac:dyDescent="0.3">
      <c r="A804" s="43"/>
      <c r="B804" s="61"/>
    </row>
    <row r="805" spans="1:2" x14ac:dyDescent="0.3">
      <c r="A805" s="43"/>
      <c r="B805" s="61"/>
    </row>
    <row r="806" spans="1:2" x14ac:dyDescent="0.3">
      <c r="A806" s="43"/>
      <c r="B806" s="61"/>
    </row>
    <row r="807" spans="1:2" x14ac:dyDescent="0.3">
      <c r="A807" s="43"/>
      <c r="B807" s="61"/>
    </row>
    <row r="808" spans="1:2" x14ac:dyDescent="0.3">
      <c r="A808" s="43"/>
      <c r="B808" s="61"/>
    </row>
    <row r="809" spans="1:2" x14ac:dyDescent="0.3">
      <c r="A809" s="43"/>
      <c r="B809" s="61"/>
    </row>
    <row r="810" spans="1:2" x14ac:dyDescent="0.3">
      <c r="A810" s="43"/>
      <c r="B810" s="61"/>
    </row>
    <row r="811" spans="1:2" x14ac:dyDescent="0.3">
      <c r="A811" s="43"/>
      <c r="B811" s="61"/>
    </row>
    <row r="812" spans="1:2" x14ac:dyDescent="0.3">
      <c r="A812" s="43"/>
      <c r="B812" s="61"/>
    </row>
    <row r="813" spans="1:2" x14ac:dyDescent="0.3">
      <c r="A813" s="43"/>
      <c r="B813" s="61"/>
    </row>
    <row r="814" spans="1:2" x14ac:dyDescent="0.3">
      <c r="A814" s="43"/>
      <c r="B814" s="61"/>
    </row>
    <row r="815" spans="1:2" x14ac:dyDescent="0.3">
      <c r="A815" s="43"/>
      <c r="B815" s="61"/>
    </row>
    <row r="816" spans="1:2" x14ac:dyDescent="0.3">
      <c r="A816" s="43"/>
      <c r="B816" s="61"/>
    </row>
    <row r="817" spans="1:2" x14ac:dyDescent="0.3">
      <c r="A817" s="43"/>
      <c r="B817" s="61"/>
    </row>
    <row r="818" spans="1:2" x14ac:dyDescent="0.3">
      <c r="A818" s="43"/>
      <c r="B818" s="61"/>
    </row>
    <row r="819" spans="1:2" x14ac:dyDescent="0.3">
      <c r="A819" s="43"/>
      <c r="B819" s="61"/>
    </row>
    <row r="820" spans="1:2" x14ac:dyDescent="0.3">
      <c r="A820" s="43"/>
      <c r="B820" s="61"/>
    </row>
    <row r="821" spans="1:2" x14ac:dyDescent="0.3">
      <c r="A821" s="43"/>
      <c r="B821" s="61"/>
    </row>
    <row r="822" spans="1:2" x14ac:dyDescent="0.3">
      <c r="A822" s="43"/>
      <c r="B822" s="61"/>
    </row>
    <row r="823" spans="1:2" x14ac:dyDescent="0.3">
      <c r="A823" s="43"/>
      <c r="B823" s="61"/>
    </row>
    <row r="824" spans="1:2" x14ac:dyDescent="0.3">
      <c r="A824" s="43"/>
      <c r="B824" s="61"/>
    </row>
    <row r="825" spans="1:2" x14ac:dyDescent="0.3">
      <c r="A825" s="43"/>
      <c r="B825" s="61"/>
    </row>
    <row r="826" spans="1:2" x14ac:dyDescent="0.3">
      <c r="A826" s="43"/>
      <c r="B826" s="61"/>
    </row>
    <row r="827" spans="1:2" x14ac:dyDescent="0.3">
      <c r="A827" s="43"/>
      <c r="B827" s="61"/>
    </row>
    <row r="828" spans="1:2" x14ac:dyDescent="0.3">
      <c r="A828" s="43"/>
      <c r="B828" s="61"/>
    </row>
    <row r="829" spans="1:2" x14ac:dyDescent="0.3">
      <c r="A829" s="43"/>
      <c r="B829" s="61"/>
    </row>
    <row r="830" spans="1:2" x14ac:dyDescent="0.3">
      <c r="A830" s="43"/>
      <c r="B830" s="61"/>
    </row>
    <row r="831" spans="1:2" x14ac:dyDescent="0.3">
      <c r="A831" s="43"/>
      <c r="B831" s="61"/>
    </row>
    <row r="832" spans="1:2" x14ac:dyDescent="0.3">
      <c r="A832" s="43"/>
      <c r="B832" s="61"/>
    </row>
    <row r="833" spans="1:2" x14ac:dyDescent="0.3">
      <c r="A833" s="43"/>
      <c r="B833" s="61"/>
    </row>
    <row r="834" spans="1:2" x14ac:dyDescent="0.3">
      <c r="A834" s="43"/>
      <c r="B834" s="61"/>
    </row>
    <row r="835" spans="1:2" x14ac:dyDescent="0.3">
      <c r="A835" s="43"/>
      <c r="B835" s="61"/>
    </row>
    <row r="836" spans="1:2" x14ac:dyDescent="0.3">
      <c r="A836" s="43"/>
      <c r="B836" s="61"/>
    </row>
    <row r="837" spans="1:2" x14ac:dyDescent="0.3">
      <c r="A837" s="43"/>
      <c r="B837" s="61"/>
    </row>
    <row r="838" spans="1:2" x14ac:dyDescent="0.3">
      <c r="A838" s="43"/>
      <c r="B838" s="61"/>
    </row>
    <row r="839" spans="1:2" x14ac:dyDescent="0.3">
      <c r="A839" s="43"/>
      <c r="B839" s="61"/>
    </row>
    <row r="840" spans="1:2" x14ac:dyDescent="0.3">
      <c r="A840" s="43"/>
      <c r="B840" s="61"/>
    </row>
    <row r="841" spans="1:2" x14ac:dyDescent="0.3">
      <c r="A841" s="43"/>
      <c r="B841" s="61"/>
    </row>
    <row r="842" spans="1:2" x14ac:dyDescent="0.3">
      <c r="A842" s="43"/>
      <c r="B842" s="61"/>
    </row>
    <row r="843" spans="1:2" x14ac:dyDescent="0.3">
      <c r="A843" s="43"/>
      <c r="B843" s="61"/>
    </row>
    <row r="844" spans="1:2" x14ac:dyDescent="0.3">
      <c r="A844" s="43"/>
      <c r="B844" s="61"/>
    </row>
    <row r="845" spans="1:2" x14ac:dyDescent="0.3">
      <c r="A845" s="43"/>
      <c r="B845" s="61"/>
    </row>
    <row r="846" spans="1:2" x14ac:dyDescent="0.3">
      <c r="A846" s="43"/>
      <c r="B846" s="61"/>
    </row>
    <row r="847" spans="1:2" x14ac:dyDescent="0.3">
      <c r="A847" s="43"/>
      <c r="B847" s="61"/>
    </row>
    <row r="848" spans="1:2" x14ac:dyDescent="0.3">
      <c r="A848" s="43"/>
      <c r="B848" s="61"/>
    </row>
    <row r="849" spans="1:2" x14ac:dyDescent="0.3">
      <c r="A849" s="43"/>
      <c r="B849" s="61"/>
    </row>
    <row r="850" spans="1:2" x14ac:dyDescent="0.3">
      <c r="A850" s="43"/>
      <c r="B850" s="61"/>
    </row>
    <row r="851" spans="1:2" x14ac:dyDescent="0.3">
      <c r="A851" s="43"/>
      <c r="B851" s="61"/>
    </row>
    <row r="852" spans="1:2" x14ac:dyDescent="0.3">
      <c r="A852" s="43"/>
      <c r="B852" s="61"/>
    </row>
    <row r="853" spans="1:2" x14ac:dyDescent="0.3">
      <c r="A853" s="43"/>
      <c r="B853" s="61"/>
    </row>
    <row r="854" spans="1:2" x14ac:dyDescent="0.3">
      <c r="A854" s="43"/>
      <c r="B854" s="61"/>
    </row>
    <row r="855" spans="1:2" x14ac:dyDescent="0.3">
      <c r="A855" s="43"/>
      <c r="B855" s="61"/>
    </row>
    <row r="856" spans="1:2" x14ac:dyDescent="0.3">
      <c r="A856" s="43"/>
      <c r="B856" s="61"/>
    </row>
    <row r="857" spans="1:2" x14ac:dyDescent="0.3">
      <c r="A857" s="43"/>
      <c r="B857" s="61"/>
    </row>
    <row r="858" spans="1:2" x14ac:dyDescent="0.3">
      <c r="A858" s="43"/>
      <c r="B858" s="61"/>
    </row>
    <row r="859" spans="1:2" x14ac:dyDescent="0.3">
      <c r="A859" s="43"/>
      <c r="B859" s="61"/>
    </row>
    <row r="860" spans="1:2" x14ac:dyDescent="0.3">
      <c r="A860" s="43"/>
      <c r="B860" s="61"/>
    </row>
    <row r="861" spans="1:2" x14ac:dyDescent="0.3">
      <c r="A861" s="43"/>
      <c r="B861" s="61"/>
    </row>
    <row r="862" spans="1:2" x14ac:dyDescent="0.3">
      <c r="A862" s="43"/>
      <c r="B862" s="61"/>
    </row>
    <row r="863" spans="1:2" x14ac:dyDescent="0.3">
      <c r="A863" s="43"/>
      <c r="B863" s="61"/>
    </row>
    <row r="864" spans="1:2" x14ac:dyDescent="0.3">
      <c r="A864" s="43"/>
      <c r="B864" s="61"/>
    </row>
    <row r="865" spans="1:2" x14ac:dyDescent="0.3">
      <c r="A865" s="43"/>
      <c r="B865" s="61"/>
    </row>
    <row r="866" spans="1:2" x14ac:dyDescent="0.3">
      <c r="A866" s="43"/>
      <c r="B866" s="61"/>
    </row>
    <row r="867" spans="1:2" x14ac:dyDescent="0.3">
      <c r="A867" s="43"/>
      <c r="B867" s="61"/>
    </row>
    <row r="868" spans="1:2" x14ac:dyDescent="0.3">
      <c r="A868" s="43"/>
      <c r="B868" s="61"/>
    </row>
    <row r="869" spans="1:2" x14ac:dyDescent="0.3">
      <c r="A869" s="43"/>
      <c r="B869" s="61"/>
    </row>
    <row r="870" spans="1:2" x14ac:dyDescent="0.3">
      <c r="A870" s="43"/>
      <c r="B870" s="61"/>
    </row>
    <row r="871" spans="1:2" x14ac:dyDescent="0.3">
      <c r="A871" s="43"/>
      <c r="B871" s="61"/>
    </row>
    <row r="872" spans="1:2" x14ac:dyDescent="0.3">
      <c r="A872" s="43"/>
      <c r="B872" s="61"/>
    </row>
    <row r="873" spans="1:2" x14ac:dyDescent="0.3">
      <c r="A873" s="43"/>
      <c r="B873" s="61"/>
    </row>
    <row r="874" spans="1:2" x14ac:dyDescent="0.3">
      <c r="A874" s="43"/>
      <c r="B874" s="61"/>
    </row>
    <row r="875" spans="1:2" x14ac:dyDescent="0.3">
      <c r="A875" s="43"/>
      <c r="B875" s="61"/>
    </row>
    <row r="876" spans="1:2" x14ac:dyDescent="0.3">
      <c r="A876" s="43"/>
      <c r="B876" s="61"/>
    </row>
    <row r="877" spans="1:2" x14ac:dyDescent="0.3">
      <c r="A877" s="43"/>
      <c r="B877" s="61"/>
    </row>
    <row r="878" spans="1:2" x14ac:dyDescent="0.3">
      <c r="A878" s="43"/>
      <c r="B878" s="61"/>
    </row>
    <row r="879" spans="1:2" x14ac:dyDescent="0.3">
      <c r="A879" s="43"/>
      <c r="B879" s="61"/>
    </row>
    <row r="880" spans="1:2" x14ac:dyDescent="0.3">
      <c r="A880" s="43"/>
      <c r="B880" s="61"/>
    </row>
    <row r="881" spans="1:2" x14ac:dyDescent="0.3">
      <c r="A881" s="43"/>
      <c r="B881" s="61"/>
    </row>
    <row r="882" spans="1:2" x14ac:dyDescent="0.3">
      <c r="A882" s="43"/>
      <c r="B882" s="61"/>
    </row>
    <row r="883" spans="1:2" x14ac:dyDescent="0.3">
      <c r="A883" s="43"/>
      <c r="B883" s="61"/>
    </row>
    <row r="884" spans="1:2" x14ac:dyDescent="0.3">
      <c r="A884" s="43"/>
      <c r="B884" s="61"/>
    </row>
    <row r="885" spans="1:2" x14ac:dyDescent="0.3">
      <c r="A885" s="43"/>
      <c r="B885" s="61"/>
    </row>
    <row r="886" spans="1:2" x14ac:dyDescent="0.3">
      <c r="A886" s="43"/>
      <c r="B886" s="61"/>
    </row>
    <row r="887" spans="1:2" x14ac:dyDescent="0.3">
      <c r="A887" s="43"/>
      <c r="B887" s="61"/>
    </row>
    <row r="888" spans="1:2" x14ac:dyDescent="0.3">
      <c r="A888" s="43"/>
      <c r="B888" s="61"/>
    </row>
    <row r="889" spans="1:2" x14ac:dyDescent="0.3">
      <c r="A889" s="43"/>
      <c r="B889" s="61"/>
    </row>
    <row r="890" spans="1:2" x14ac:dyDescent="0.3">
      <c r="A890" s="43"/>
      <c r="B890" s="61"/>
    </row>
    <row r="891" spans="1:2" x14ac:dyDescent="0.3">
      <c r="A891" s="43"/>
      <c r="B891" s="61"/>
    </row>
    <row r="892" spans="1:2" x14ac:dyDescent="0.3">
      <c r="A892" s="43"/>
      <c r="B892" s="61"/>
    </row>
    <row r="893" spans="1:2" x14ac:dyDescent="0.3">
      <c r="A893" s="43"/>
      <c r="B893" s="61"/>
    </row>
    <row r="894" spans="1:2" x14ac:dyDescent="0.3">
      <c r="A894" s="43"/>
      <c r="B894" s="61"/>
    </row>
    <row r="895" spans="1:2" x14ac:dyDescent="0.3">
      <c r="A895" s="43"/>
      <c r="B895" s="61"/>
    </row>
    <row r="896" spans="1:2" x14ac:dyDescent="0.3">
      <c r="A896" s="43"/>
      <c r="B896" s="61"/>
    </row>
    <row r="897" spans="1:2" x14ac:dyDescent="0.3">
      <c r="A897" s="43"/>
      <c r="B897" s="61"/>
    </row>
    <row r="898" spans="1:2" x14ac:dyDescent="0.3">
      <c r="A898" s="43"/>
      <c r="B898" s="61"/>
    </row>
    <row r="899" spans="1:2" x14ac:dyDescent="0.3">
      <c r="A899" s="43"/>
      <c r="B899" s="61"/>
    </row>
    <row r="900" spans="1:2" x14ac:dyDescent="0.3">
      <c r="A900" s="43"/>
      <c r="B900" s="61"/>
    </row>
    <row r="901" spans="1:2" x14ac:dyDescent="0.3">
      <c r="A901" s="43"/>
      <c r="B901" s="61"/>
    </row>
    <row r="902" spans="1:2" x14ac:dyDescent="0.3">
      <c r="A902" s="43"/>
      <c r="B902" s="61"/>
    </row>
    <row r="903" spans="1:2" x14ac:dyDescent="0.3">
      <c r="A903" s="43"/>
      <c r="B903" s="61"/>
    </row>
    <row r="904" spans="1:2" x14ac:dyDescent="0.3">
      <c r="A904" s="43"/>
      <c r="B904" s="61"/>
    </row>
    <row r="905" spans="1:2" x14ac:dyDescent="0.3">
      <c r="A905" s="43"/>
      <c r="B905" s="61"/>
    </row>
    <row r="906" spans="1:2" x14ac:dyDescent="0.3">
      <c r="A906" s="43"/>
      <c r="B906" s="61"/>
    </row>
    <row r="907" spans="1:2" x14ac:dyDescent="0.3">
      <c r="A907" s="43"/>
      <c r="B907" s="61"/>
    </row>
    <row r="908" spans="1:2" x14ac:dyDescent="0.3">
      <c r="A908" s="43"/>
      <c r="B908" s="61"/>
    </row>
    <row r="909" spans="1:2" x14ac:dyDescent="0.3">
      <c r="A909" s="43"/>
      <c r="B909" s="61"/>
    </row>
    <row r="910" spans="1:2" x14ac:dyDescent="0.3">
      <c r="A910" s="43"/>
      <c r="B910" s="61"/>
    </row>
    <row r="911" spans="1:2" x14ac:dyDescent="0.3">
      <c r="A911" s="43"/>
      <c r="B911" s="61"/>
    </row>
    <row r="912" spans="1:2" x14ac:dyDescent="0.3">
      <c r="A912" s="43"/>
      <c r="B912" s="61"/>
    </row>
    <row r="913" spans="1:2" x14ac:dyDescent="0.3">
      <c r="A913" s="43"/>
      <c r="B913" s="61"/>
    </row>
    <row r="914" spans="1:2" x14ac:dyDescent="0.3">
      <c r="A914" s="43"/>
      <c r="B914" s="61"/>
    </row>
    <row r="915" spans="1:2" x14ac:dyDescent="0.3">
      <c r="A915" s="43"/>
      <c r="B915" s="61"/>
    </row>
    <row r="916" spans="1:2" x14ac:dyDescent="0.3">
      <c r="A916" s="43"/>
      <c r="B916" s="61"/>
    </row>
    <row r="917" spans="1:2" x14ac:dyDescent="0.3">
      <c r="A917" s="43"/>
      <c r="B917" s="61"/>
    </row>
    <row r="918" spans="1:2" x14ac:dyDescent="0.3">
      <c r="A918" s="43"/>
      <c r="B918" s="61"/>
    </row>
    <row r="919" spans="1:2" x14ac:dyDescent="0.3">
      <c r="A919" s="43"/>
      <c r="B919" s="61"/>
    </row>
    <row r="920" spans="1:2" x14ac:dyDescent="0.3">
      <c r="A920" s="43"/>
      <c r="B920" s="61"/>
    </row>
    <row r="921" spans="1:2" x14ac:dyDescent="0.3">
      <c r="A921" s="43"/>
      <c r="B921" s="61"/>
    </row>
    <row r="922" spans="1:2" x14ac:dyDescent="0.3">
      <c r="A922" s="43"/>
      <c r="B922" s="61"/>
    </row>
    <row r="923" spans="1:2" x14ac:dyDescent="0.3">
      <c r="A923" s="43"/>
      <c r="B923" s="61"/>
    </row>
    <row r="924" spans="1:2" x14ac:dyDescent="0.3">
      <c r="A924" s="43"/>
      <c r="B924" s="61"/>
    </row>
    <row r="925" spans="1:2" x14ac:dyDescent="0.3">
      <c r="A925" s="43"/>
      <c r="B925" s="61"/>
    </row>
    <row r="926" spans="1:2" x14ac:dyDescent="0.3">
      <c r="A926" s="43"/>
      <c r="B926" s="61"/>
    </row>
    <row r="927" spans="1:2" x14ac:dyDescent="0.3">
      <c r="A927" s="43"/>
      <c r="B927" s="61"/>
    </row>
    <row r="928" spans="1:2" x14ac:dyDescent="0.3">
      <c r="A928" s="43"/>
      <c r="B928" s="61"/>
    </row>
    <row r="929" spans="1:2" x14ac:dyDescent="0.3">
      <c r="A929" s="43"/>
      <c r="B929" s="61"/>
    </row>
    <row r="930" spans="1:2" x14ac:dyDescent="0.3">
      <c r="A930" s="43"/>
      <c r="B930" s="61"/>
    </row>
    <row r="931" spans="1:2" x14ac:dyDescent="0.3">
      <c r="A931" s="43"/>
      <c r="B931" s="61"/>
    </row>
    <row r="932" spans="1:2" x14ac:dyDescent="0.3">
      <c r="A932" s="43"/>
      <c r="B932" s="61"/>
    </row>
    <row r="933" spans="1:2" x14ac:dyDescent="0.3">
      <c r="A933" s="43"/>
      <c r="B933" s="61"/>
    </row>
    <row r="934" spans="1:2" x14ac:dyDescent="0.3">
      <c r="A934" s="43"/>
      <c r="B934" s="61"/>
    </row>
    <row r="935" spans="1:2" x14ac:dyDescent="0.3">
      <c r="A935" s="43"/>
      <c r="B935" s="61"/>
    </row>
    <row r="936" spans="1:2" x14ac:dyDescent="0.3">
      <c r="A936" s="43"/>
      <c r="B936" s="61"/>
    </row>
    <row r="937" spans="1:2" x14ac:dyDescent="0.3">
      <c r="A937" s="43"/>
      <c r="B937" s="61"/>
    </row>
    <row r="938" spans="1:2" x14ac:dyDescent="0.3">
      <c r="A938" s="43"/>
      <c r="B938" s="61"/>
    </row>
    <row r="939" spans="1:2" x14ac:dyDescent="0.3">
      <c r="A939" s="43"/>
      <c r="B939" s="61"/>
    </row>
    <row r="940" spans="1:2" x14ac:dyDescent="0.3">
      <c r="A940" s="43"/>
      <c r="B940" s="61"/>
    </row>
    <row r="941" spans="1:2" x14ac:dyDescent="0.3">
      <c r="A941" s="43"/>
      <c r="B941" s="61"/>
    </row>
    <row r="942" spans="1:2" x14ac:dyDescent="0.3">
      <c r="A942" s="43"/>
      <c r="B942" s="61"/>
    </row>
    <row r="943" spans="1:2" x14ac:dyDescent="0.3">
      <c r="A943" s="43"/>
      <c r="B943" s="61"/>
    </row>
    <row r="944" spans="1:2" x14ac:dyDescent="0.3">
      <c r="A944" s="43"/>
      <c r="B944" s="61"/>
    </row>
    <row r="945" spans="1:2" x14ac:dyDescent="0.3">
      <c r="A945" s="43"/>
      <c r="B945" s="61"/>
    </row>
    <row r="946" spans="1:2" x14ac:dyDescent="0.3">
      <c r="A946" s="43"/>
      <c r="B946" s="61"/>
    </row>
    <row r="947" spans="1:2" x14ac:dyDescent="0.3">
      <c r="A947" s="43"/>
      <c r="B947" s="61"/>
    </row>
    <row r="948" spans="1:2" x14ac:dyDescent="0.3">
      <c r="A948" s="43"/>
      <c r="B948" s="61"/>
    </row>
    <row r="949" spans="1:2" x14ac:dyDescent="0.3">
      <c r="A949" s="43"/>
      <c r="B949" s="61"/>
    </row>
    <row r="950" spans="1:2" x14ac:dyDescent="0.3">
      <c r="A950" s="43"/>
      <c r="B950" s="61"/>
    </row>
    <row r="951" spans="1:2" x14ac:dyDescent="0.3">
      <c r="A951" s="43"/>
      <c r="B951" s="61"/>
    </row>
    <row r="952" spans="1:2" x14ac:dyDescent="0.3">
      <c r="A952" s="43"/>
      <c r="B952" s="61"/>
    </row>
    <row r="953" spans="1:2" x14ac:dyDescent="0.3">
      <c r="A953" s="43"/>
      <c r="B953" s="61"/>
    </row>
    <row r="954" spans="1:2" x14ac:dyDescent="0.3">
      <c r="A954" s="43"/>
      <c r="B954" s="61"/>
    </row>
    <row r="955" spans="1:2" x14ac:dyDescent="0.3">
      <c r="A955" s="43"/>
      <c r="B955" s="61"/>
    </row>
    <row r="956" spans="1:2" x14ac:dyDescent="0.3">
      <c r="A956" s="43"/>
      <c r="B956" s="61"/>
    </row>
    <row r="957" spans="1:2" x14ac:dyDescent="0.3">
      <c r="A957" s="43"/>
      <c r="B957" s="61"/>
    </row>
    <row r="958" spans="1:2" x14ac:dyDescent="0.3">
      <c r="A958" s="43"/>
      <c r="B958" s="61"/>
    </row>
    <row r="959" spans="1:2" x14ac:dyDescent="0.3">
      <c r="A959" s="43"/>
      <c r="B959" s="61"/>
    </row>
    <row r="960" spans="1:2" x14ac:dyDescent="0.3">
      <c r="A960" s="43"/>
      <c r="B960" s="61"/>
    </row>
    <row r="961" spans="1:2" x14ac:dyDescent="0.3">
      <c r="A961" s="43"/>
      <c r="B961" s="61"/>
    </row>
    <row r="962" spans="1:2" x14ac:dyDescent="0.3">
      <c r="A962" s="43"/>
      <c r="B962" s="61"/>
    </row>
    <row r="963" spans="1:2" x14ac:dyDescent="0.3">
      <c r="A963" s="43"/>
      <c r="B963" s="61"/>
    </row>
    <row r="964" spans="1:2" x14ac:dyDescent="0.3">
      <c r="A964" s="43"/>
      <c r="B964" s="61"/>
    </row>
    <row r="965" spans="1:2" x14ac:dyDescent="0.3">
      <c r="A965" s="43"/>
      <c r="B965" s="61"/>
    </row>
    <row r="966" spans="1:2" x14ac:dyDescent="0.3">
      <c r="A966" s="43"/>
      <c r="B966" s="61"/>
    </row>
    <row r="967" spans="1:2" x14ac:dyDescent="0.3">
      <c r="A967" s="43"/>
      <c r="B967" s="61"/>
    </row>
    <row r="968" spans="1:2" x14ac:dyDescent="0.3">
      <c r="A968" s="43"/>
      <c r="B968" s="61"/>
    </row>
    <row r="969" spans="1:2" x14ac:dyDescent="0.3">
      <c r="A969" s="43"/>
      <c r="B969" s="61"/>
    </row>
    <row r="970" spans="1:2" x14ac:dyDescent="0.3">
      <c r="A970" s="43"/>
      <c r="B970" s="61"/>
    </row>
    <row r="971" spans="1:2" x14ac:dyDescent="0.3">
      <c r="A971" s="43"/>
      <c r="B971" s="61"/>
    </row>
    <row r="972" spans="1:2" x14ac:dyDescent="0.3">
      <c r="A972" s="43"/>
      <c r="B972" s="61"/>
    </row>
    <row r="973" spans="1:2" x14ac:dyDescent="0.3">
      <c r="A973" s="43"/>
      <c r="B973" s="61"/>
    </row>
    <row r="974" spans="1:2" x14ac:dyDescent="0.3">
      <c r="A974" s="43"/>
      <c r="B974" s="61"/>
    </row>
    <row r="975" spans="1:2" x14ac:dyDescent="0.3">
      <c r="A975" s="43"/>
      <c r="B975" s="61"/>
    </row>
    <row r="976" spans="1:2" x14ac:dyDescent="0.3">
      <c r="A976" s="43"/>
      <c r="B976" s="61"/>
    </row>
    <row r="977" spans="1:2" x14ac:dyDescent="0.3">
      <c r="A977" s="43"/>
      <c r="B977" s="61"/>
    </row>
    <row r="978" spans="1:2" x14ac:dyDescent="0.3">
      <c r="A978" s="43"/>
      <c r="B978" s="61"/>
    </row>
    <row r="979" spans="1:2" x14ac:dyDescent="0.3">
      <c r="A979" s="43"/>
      <c r="B979" s="61"/>
    </row>
    <row r="980" spans="1:2" x14ac:dyDescent="0.3">
      <c r="A980" s="43"/>
      <c r="B980" s="61"/>
    </row>
    <row r="981" spans="1:2" x14ac:dyDescent="0.3">
      <c r="A981" s="43"/>
      <c r="B981" s="61"/>
    </row>
    <row r="982" spans="1:2" x14ac:dyDescent="0.3">
      <c r="A982" s="43"/>
      <c r="B982" s="61"/>
    </row>
    <row r="983" spans="1:2" x14ac:dyDescent="0.3">
      <c r="A983" s="43"/>
      <c r="B983" s="61"/>
    </row>
    <row r="984" spans="1:2" x14ac:dyDescent="0.3">
      <c r="A984" s="43"/>
      <c r="B984" s="61"/>
    </row>
    <row r="985" spans="1:2" x14ac:dyDescent="0.3">
      <c r="A985" s="43"/>
      <c r="B985" s="61"/>
    </row>
    <row r="986" spans="1:2" x14ac:dyDescent="0.3">
      <c r="A986" s="43"/>
      <c r="B986" s="61"/>
    </row>
    <row r="987" spans="1:2" x14ac:dyDescent="0.3">
      <c r="A987" s="43"/>
      <c r="B987" s="61"/>
    </row>
    <row r="988" spans="1:2" x14ac:dyDescent="0.3">
      <c r="A988" s="43"/>
      <c r="B988" s="61"/>
    </row>
    <row r="989" spans="1:2" x14ac:dyDescent="0.3">
      <c r="A989" s="43"/>
      <c r="B989" s="61"/>
    </row>
    <row r="990" spans="1:2" x14ac:dyDescent="0.3">
      <c r="A990" s="43"/>
      <c r="B990" s="61"/>
    </row>
    <row r="991" spans="1:2" x14ac:dyDescent="0.3">
      <c r="A991" s="43"/>
      <c r="B991" s="61"/>
    </row>
    <row r="992" spans="1:2" x14ac:dyDescent="0.3">
      <c r="A992" s="43"/>
      <c r="B992" s="61"/>
    </row>
    <row r="993" spans="1:2" x14ac:dyDescent="0.3">
      <c r="A993" s="43"/>
      <c r="B993" s="61"/>
    </row>
    <row r="994" spans="1:2" x14ac:dyDescent="0.3">
      <c r="A994" s="43"/>
      <c r="B994" s="61"/>
    </row>
    <row r="995" spans="1:2" x14ac:dyDescent="0.3">
      <c r="A995" s="43"/>
      <c r="B995" s="61"/>
    </row>
    <row r="996" spans="1:2" x14ac:dyDescent="0.3">
      <c r="A996" s="43"/>
      <c r="B996" s="61"/>
    </row>
    <row r="997" spans="1:2" x14ac:dyDescent="0.3">
      <c r="A997" s="43"/>
      <c r="B997" s="61"/>
    </row>
    <row r="998" spans="1:2" x14ac:dyDescent="0.3">
      <c r="A998" s="43"/>
      <c r="B998" s="61"/>
    </row>
    <row r="999" spans="1:2" x14ac:dyDescent="0.3">
      <c r="A999" s="43"/>
      <c r="B999" s="61"/>
    </row>
    <row r="1000" spans="1:2" x14ac:dyDescent="0.3">
      <c r="A1000" s="43"/>
      <c r="B1000" s="61"/>
    </row>
    <row r="1001" spans="1:2" x14ac:dyDescent="0.3">
      <c r="A1001" s="43"/>
      <c r="B1001" s="61"/>
    </row>
    <row r="1002" spans="1:2" x14ac:dyDescent="0.3">
      <c r="A1002" s="43"/>
      <c r="B1002" s="61"/>
    </row>
    <row r="1003" spans="1:2" x14ac:dyDescent="0.3">
      <c r="A1003" s="43"/>
      <c r="B1003" s="61"/>
    </row>
    <row r="1004" spans="1:2" x14ac:dyDescent="0.3">
      <c r="A1004" s="43"/>
      <c r="B1004" s="61"/>
    </row>
    <row r="1005" spans="1:2" x14ac:dyDescent="0.3">
      <c r="A1005" s="43"/>
      <c r="B1005" s="61"/>
    </row>
    <row r="1006" spans="1:2" x14ac:dyDescent="0.3">
      <c r="A1006" s="43"/>
      <c r="B1006" s="61"/>
    </row>
    <row r="1007" spans="1:2" x14ac:dyDescent="0.3">
      <c r="A1007" s="43"/>
      <c r="B1007" s="61"/>
    </row>
    <row r="1008" spans="1:2" x14ac:dyDescent="0.3">
      <c r="A1008" s="43"/>
      <c r="B1008" s="61"/>
    </row>
    <row r="1009" spans="1:2" x14ac:dyDescent="0.3">
      <c r="A1009" s="43"/>
      <c r="B1009" s="61"/>
    </row>
    <row r="1010" spans="1:2" x14ac:dyDescent="0.3">
      <c r="A1010" s="43"/>
      <c r="B1010" s="61"/>
    </row>
    <row r="1011" spans="1:2" x14ac:dyDescent="0.3">
      <c r="A1011" s="43"/>
      <c r="B1011" s="61"/>
    </row>
    <row r="1012" spans="1:2" x14ac:dyDescent="0.3">
      <c r="A1012" s="43"/>
      <c r="B1012" s="61"/>
    </row>
    <row r="1013" spans="1:2" x14ac:dyDescent="0.3">
      <c r="A1013" s="43"/>
      <c r="B1013" s="61"/>
    </row>
    <row r="1014" spans="1:2" x14ac:dyDescent="0.3">
      <c r="A1014" s="43"/>
      <c r="B1014" s="61"/>
    </row>
    <row r="1015" spans="1:2" x14ac:dyDescent="0.3">
      <c r="A1015" s="43"/>
      <c r="B1015" s="61"/>
    </row>
    <row r="1016" spans="1:2" x14ac:dyDescent="0.3">
      <c r="A1016" s="43"/>
      <c r="B1016" s="61"/>
    </row>
    <row r="1017" spans="1:2" x14ac:dyDescent="0.3">
      <c r="A1017" s="43"/>
      <c r="B1017" s="61"/>
    </row>
    <row r="1018" spans="1:2" x14ac:dyDescent="0.3">
      <c r="A1018" s="43"/>
      <c r="B1018" s="61"/>
    </row>
    <row r="1019" spans="1:2" x14ac:dyDescent="0.3">
      <c r="A1019" s="43"/>
      <c r="B1019" s="61"/>
    </row>
    <row r="1020" spans="1:2" x14ac:dyDescent="0.3">
      <c r="A1020" s="43"/>
      <c r="B1020" s="61"/>
    </row>
    <row r="1021" spans="1:2" x14ac:dyDescent="0.3">
      <c r="A1021" s="43"/>
      <c r="B1021" s="61"/>
    </row>
    <row r="1022" spans="1:2" x14ac:dyDescent="0.3">
      <c r="A1022" s="43"/>
      <c r="B1022" s="61"/>
    </row>
    <row r="1023" spans="1:2" x14ac:dyDescent="0.3">
      <c r="A1023" s="43"/>
      <c r="B1023" s="61"/>
    </row>
    <row r="1024" spans="1:2" x14ac:dyDescent="0.3">
      <c r="A1024" s="43"/>
      <c r="B1024" s="61"/>
    </row>
    <row r="1025" spans="1:2" x14ac:dyDescent="0.3">
      <c r="A1025" s="43"/>
      <c r="B1025" s="61"/>
    </row>
    <row r="1026" spans="1:2" x14ac:dyDescent="0.3">
      <c r="A1026" s="43"/>
      <c r="B1026" s="61"/>
    </row>
    <row r="1027" spans="1:2" x14ac:dyDescent="0.3">
      <c r="A1027" s="43"/>
      <c r="B1027" s="61"/>
    </row>
    <row r="1028" spans="1:2" x14ac:dyDescent="0.3">
      <c r="A1028" s="43"/>
      <c r="B1028" s="61"/>
    </row>
    <row r="1029" spans="1:2" x14ac:dyDescent="0.3">
      <c r="A1029" s="43"/>
      <c r="B1029" s="61"/>
    </row>
    <row r="1030" spans="1:2" x14ac:dyDescent="0.3">
      <c r="A1030" s="43"/>
      <c r="B1030" s="61"/>
    </row>
    <row r="1031" spans="1:2" x14ac:dyDescent="0.3">
      <c r="A1031" s="43"/>
      <c r="B1031" s="61"/>
    </row>
    <row r="1032" spans="1:2" x14ac:dyDescent="0.3">
      <c r="A1032" s="43"/>
      <c r="B1032" s="61"/>
    </row>
    <row r="1033" spans="1:2" x14ac:dyDescent="0.3">
      <c r="A1033" s="43"/>
      <c r="B1033" s="61"/>
    </row>
    <row r="1034" spans="1:2" x14ac:dyDescent="0.3">
      <c r="A1034" s="43"/>
      <c r="B1034" s="61"/>
    </row>
    <row r="1035" spans="1:2" x14ac:dyDescent="0.3">
      <c r="A1035" s="43"/>
      <c r="B1035" s="61"/>
    </row>
    <row r="1036" spans="1:2" x14ac:dyDescent="0.3">
      <c r="A1036" s="43"/>
      <c r="B1036" s="61"/>
    </row>
    <row r="1037" spans="1:2" x14ac:dyDescent="0.3">
      <c r="A1037" s="43"/>
      <c r="B1037" s="61"/>
    </row>
    <row r="1038" spans="1:2" x14ac:dyDescent="0.3">
      <c r="A1038" s="43"/>
      <c r="B1038" s="61"/>
    </row>
    <row r="1039" spans="1:2" x14ac:dyDescent="0.3">
      <c r="A1039" s="43"/>
      <c r="B1039" s="61"/>
    </row>
    <row r="1040" spans="1:2" x14ac:dyDescent="0.3">
      <c r="A1040" s="43"/>
      <c r="B1040" s="61"/>
    </row>
    <row r="1041" spans="1:2" x14ac:dyDescent="0.3">
      <c r="A1041" s="43"/>
      <c r="B1041" s="61"/>
    </row>
    <row r="1042" spans="1:2" x14ac:dyDescent="0.3">
      <c r="A1042" s="43"/>
      <c r="B1042" s="61"/>
    </row>
    <row r="1043" spans="1:2" x14ac:dyDescent="0.3">
      <c r="A1043" s="43"/>
      <c r="B1043" s="61"/>
    </row>
    <row r="1044" spans="1:2" x14ac:dyDescent="0.3">
      <c r="A1044" s="43"/>
      <c r="B1044" s="61"/>
    </row>
    <row r="1045" spans="1:2" x14ac:dyDescent="0.3">
      <c r="A1045" s="43"/>
      <c r="B1045" s="61"/>
    </row>
    <row r="1046" spans="1:2" x14ac:dyDescent="0.3">
      <c r="A1046" s="43"/>
      <c r="B1046" s="61"/>
    </row>
    <row r="1047" spans="1:2" x14ac:dyDescent="0.3">
      <c r="A1047" s="43"/>
      <c r="B1047" s="61"/>
    </row>
    <row r="1048" spans="1:2" x14ac:dyDescent="0.3">
      <c r="A1048" s="43"/>
      <c r="B1048" s="61"/>
    </row>
    <row r="1049" spans="1:2" x14ac:dyDescent="0.3">
      <c r="A1049" s="43"/>
      <c r="B1049" s="61"/>
    </row>
    <row r="1050" spans="1:2" x14ac:dyDescent="0.3">
      <c r="A1050" s="43"/>
      <c r="B1050" s="61"/>
    </row>
    <row r="1051" spans="1:2" x14ac:dyDescent="0.3">
      <c r="A1051" s="43"/>
      <c r="B1051" s="61"/>
    </row>
    <row r="1052" spans="1:2" x14ac:dyDescent="0.3">
      <c r="A1052" s="43"/>
      <c r="B1052" s="61"/>
    </row>
    <row r="1053" spans="1:2" x14ac:dyDescent="0.3">
      <c r="A1053" s="43"/>
      <c r="B1053" s="61"/>
    </row>
    <row r="1054" spans="1:2" x14ac:dyDescent="0.3">
      <c r="A1054" s="43"/>
      <c r="B1054" s="61"/>
    </row>
    <row r="1055" spans="1:2" x14ac:dyDescent="0.3">
      <c r="A1055" s="43"/>
      <c r="B1055" s="61"/>
    </row>
    <row r="1056" spans="1:2" x14ac:dyDescent="0.3">
      <c r="A1056" s="43"/>
      <c r="B1056" s="61"/>
    </row>
    <row r="1057" spans="1:2" x14ac:dyDescent="0.3">
      <c r="A1057" s="43"/>
      <c r="B1057" s="61"/>
    </row>
    <row r="1058" spans="1:2" x14ac:dyDescent="0.3">
      <c r="A1058" s="43"/>
      <c r="B1058" s="61"/>
    </row>
    <row r="1059" spans="1:2" x14ac:dyDescent="0.3">
      <c r="A1059" s="43"/>
      <c r="B1059" s="61"/>
    </row>
    <row r="1060" spans="1:2" x14ac:dyDescent="0.3">
      <c r="A1060" s="43"/>
      <c r="B1060" s="61"/>
    </row>
    <row r="1061" spans="1:2" x14ac:dyDescent="0.3">
      <c r="A1061" s="43"/>
      <c r="B1061" s="61"/>
    </row>
    <row r="1062" spans="1:2" x14ac:dyDescent="0.3">
      <c r="A1062" s="43"/>
      <c r="B1062" s="61"/>
    </row>
    <row r="1063" spans="1:2" x14ac:dyDescent="0.3">
      <c r="A1063" s="43"/>
      <c r="B1063" s="61"/>
    </row>
    <row r="1064" spans="1:2" x14ac:dyDescent="0.3">
      <c r="A1064" s="43"/>
      <c r="B1064" s="61"/>
    </row>
    <row r="1065" spans="1:2" x14ac:dyDescent="0.3">
      <c r="A1065" s="43"/>
      <c r="B1065" s="61"/>
    </row>
    <row r="1066" spans="1:2" x14ac:dyDescent="0.3">
      <c r="A1066" s="43"/>
      <c r="B1066" s="61"/>
    </row>
    <row r="1067" spans="1:2" x14ac:dyDescent="0.3">
      <c r="A1067" s="43"/>
      <c r="B1067" s="61"/>
    </row>
    <row r="1068" spans="1:2" x14ac:dyDescent="0.3">
      <c r="A1068" s="43"/>
      <c r="B1068" s="61"/>
    </row>
    <row r="1069" spans="1:2" x14ac:dyDescent="0.3">
      <c r="A1069" s="43"/>
      <c r="B1069" s="61"/>
    </row>
    <row r="1070" spans="1:2" x14ac:dyDescent="0.3">
      <c r="A1070" s="43"/>
      <c r="B1070" s="61"/>
    </row>
    <row r="1071" spans="1:2" x14ac:dyDescent="0.3">
      <c r="A1071" s="43"/>
      <c r="B1071" s="61"/>
    </row>
    <row r="1072" spans="1:2" x14ac:dyDescent="0.3">
      <c r="A1072" s="43"/>
      <c r="B1072" s="61"/>
    </row>
    <row r="1073" spans="1:2" x14ac:dyDescent="0.3">
      <c r="A1073" s="43"/>
      <c r="B1073" s="61"/>
    </row>
    <row r="1074" spans="1:2" x14ac:dyDescent="0.3">
      <c r="A1074" s="43"/>
      <c r="B1074" s="61"/>
    </row>
    <row r="1075" spans="1:2" x14ac:dyDescent="0.3">
      <c r="A1075" s="43"/>
      <c r="B1075" s="61"/>
    </row>
    <row r="1076" spans="1:2" x14ac:dyDescent="0.3">
      <c r="A1076" s="43"/>
      <c r="B1076" s="61"/>
    </row>
    <row r="1077" spans="1:2" x14ac:dyDescent="0.3">
      <c r="A1077" s="43"/>
      <c r="B1077" s="61"/>
    </row>
    <row r="1078" spans="1:2" x14ac:dyDescent="0.3">
      <c r="A1078" s="43"/>
      <c r="B1078" s="61"/>
    </row>
    <row r="1079" spans="1:2" x14ac:dyDescent="0.3">
      <c r="A1079" s="43"/>
      <c r="B1079" s="61"/>
    </row>
    <row r="1080" spans="1:2" x14ac:dyDescent="0.3">
      <c r="A1080" s="43"/>
      <c r="B1080" s="61"/>
    </row>
    <row r="1081" spans="1:2" x14ac:dyDescent="0.3">
      <c r="A1081" s="43"/>
      <c r="B1081" s="61"/>
    </row>
    <row r="1082" spans="1:2" x14ac:dyDescent="0.3">
      <c r="A1082" s="43"/>
      <c r="B1082" s="61"/>
    </row>
    <row r="1083" spans="1:2" x14ac:dyDescent="0.3">
      <c r="A1083" s="43"/>
      <c r="B1083" s="61"/>
    </row>
    <row r="1084" spans="1:2" x14ac:dyDescent="0.3">
      <c r="A1084" s="43"/>
      <c r="B1084" s="61"/>
    </row>
    <row r="1085" spans="1:2" x14ac:dyDescent="0.3">
      <c r="A1085" s="43"/>
      <c r="B1085" s="61"/>
    </row>
    <row r="1086" spans="1:2" x14ac:dyDescent="0.3">
      <c r="A1086" s="43"/>
      <c r="B1086" s="61"/>
    </row>
    <row r="1087" spans="1:2" x14ac:dyDescent="0.3">
      <c r="A1087" s="43"/>
      <c r="B1087" s="61"/>
    </row>
    <row r="1088" spans="1:2" x14ac:dyDescent="0.3">
      <c r="A1088" s="43"/>
      <c r="B1088" s="61"/>
    </row>
    <row r="1089" spans="1:2" x14ac:dyDescent="0.3">
      <c r="A1089" s="43"/>
      <c r="B1089" s="61"/>
    </row>
    <row r="1090" spans="1:2" x14ac:dyDescent="0.3">
      <c r="A1090" s="43"/>
      <c r="B1090" s="61"/>
    </row>
    <row r="1091" spans="1:2" x14ac:dyDescent="0.3">
      <c r="A1091" s="43"/>
      <c r="B1091" s="61"/>
    </row>
    <row r="1092" spans="1:2" x14ac:dyDescent="0.3">
      <c r="A1092" s="43"/>
      <c r="B1092" s="61"/>
    </row>
    <row r="1093" spans="1:2" x14ac:dyDescent="0.3">
      <c r="A1093" s="43"/>
      <c r="B1093" s="61"/>
    </row>
    <row r="1094" spans="1:2" x14ac:dyDescent="0.3">
      <c r="A1094" s="43"/>
      <c r="B1094" s="61"/>
    </row>
    <row r="1095" spans="1:2" x14ac:dyDescent="0.3">
      <c r="A1095" s="43"/>
      <c r="B1095" s="61"/>
    </row>
    <row r="1096" spans="1:2" x14ac:dyDescent="0.3">
      <c r="A1096" s="43"/>
      <c r="B1096" s="61"/>
    </row>
    <row r="1097" spans="1:2" x14ac:dyDescent="0.3">
      <c r="A1097" s="43"/>
      <c r="B1097" s="61"/>
    </row>
    <row r="1098" spans="1:2" x14ac:dyDescent="0.3">
      <c r="A1098" s="43"/>
      <c r="B1098" s="61"/>
    </row>
    <row r="1099" spans="1:2" x14ac:dyDescent="0.3">
      <c r="A1099" s="43"/>
      <c r="B1099" s="61"/>
    </row>
    <row r="1100" spans="1:2" x14ac:dyDescent="0.3">
      <c r="A1100" s="43"/>
      <c r="B1100" s="61"/>
    </row>
    <row r="1101" spans="1:2" x14ac:dyDescent="0.3">
      <c r="A1101" s="43"/>
      <c r="B1101" s="61"/>
    </row>
    <row r="1102" spans="1:2" x14ac:dyDescent="0.3">
      <c r="A1102" s="43"/>
      <c r="B1102" s="61"/>
    </row>
    <row r="1103" spans="1:2" x14ac:dyDescent="0.3">
      <c r="A1103" s="43"/>
      <c r="B1103" s="61"/>
    </row>
    <row r="1104" spans="1:2" x14ac:dyDescent="0.3">
      <c r="A1104" s="43"/>
      <c r="B1104" s="61"/>
    </row>
    <row r="1105" spans="1:2" x14ac:dyDescent="0.3">
      <c r="A1105" s="43"/>
      <c r="B1105" s="61"/>
    </row>
    <row r="1106" spans="1:2" x14ac:dyDescent="0.3">
      <c r="A1106" s="43"/>
      <c r="B1106" s="61"/>
    </row>
    <row r="1107" spans="1:2" x14ac:dyDescent="0.3">
      <c r="A1107" s="43"/>
      <c r="B1107" s="61"/>
    </row>
    <row r="1108" spans="1:2" x14ac:dyDescent="0.3">
      <c r="A1108" s="43"/>
      <c r="B1108" s="61"/>
    </row>
    <row r="1109" spans="1:2" x14ac:dyDescent="0.3">
      <c r="A1109" s="43"/>
      <c r="B1109" s="61"/>
    </row>
    <row r="1110" spans="1:2" x14ac:dyDescent="0.3">
      <c r="A1110" s="43"/>
      <c r="B1110" s="61"/>
    </row>
    <row r="1111" spans="1:2" x14ac:dyDescent="0.3">
      <c r="A1111" s="43"/>
      <c r="B1111" s="61"/>
    </row>
    <row r="1112" spans="1:2" x14ac:dyDescent="0.3">
      <c r="A1112" s="43"/>
      <c r="B1112" s="61"/>
    </row>
    <row r="1113" spans="1:2" x14ac:dyDescent="0.3">
      <c r="A1113" s="43"/>
      <c r="B1113" s="61"/>
    </row>
    <row r="1114" spans="1:2" x14ac:dyDescent="0.3">
      <c r="A1114" s="43"/>
      <c r="B1114" s="61"/>
    </row>
    <row r="1115" spans="1:2" x14ac:dyDescent="0.3">
      <c r="A1115" s="43"/>
      <c r="B1115" s="61"/>
    </row>
    <row r="1116" spans="1:2" x14ac:dyDescent="0.3">
      <c r="A1116" s="43"/>
      <c r="B1116" s="61"/>
    </row>
    <row r="1117" spans="1:2" x14ac:dyDescent="0.3">
      <c r="A1117" s="43"/>
      <c r="B1117" s="61"/>
    </row>
    <row r="1118" spans="1:2" x14ac:dyDescent="0.3">
      <c r="A1118" s="43"/>
      <c r="B1118" s="61"/>
    </row>
    <row r="1119" spans="1:2" x14ac:dyDescent="0.3">
      <c r="A1119" s="43"/>
      <c r="B1119" s="61"/>
    </row>
    <row r="1120" spans="1:2" x14ac:dyDescent="0.3">
      <c r="A1120" s="43"/>
      <c r="B1120" s="61"/>
    </row>
    <row r="1121" spans="1:2" x14ac:dyDescent="0.3">
      <c r="A1121" s="43"/>
      <c r="B1121" s="61"/>
    </row>
    <row r="1122" spans="1:2" x14ac:dyDescent="0.3">
      <c r="A1122" s="43"/>
      <c r="B1122" s="61"/>
    </row>
    <row r="1123" spans="1:2" x14ac:dyDescent="0.3">
      <c r="A1123" s="43"/>
      <c r="B1123" s="61"/>
    </row>
    <row r="1124" spans="1:2" x14ac:dyDescent="0.3">
      <c r="A1124" s="43"/>
      <c r="B1124" s="61"/>
    </row>
    <row r="1125" spans="1:2" x14ac:dyDescent="0.3">
      <c r="A1125" s="43"/>
      <c r="B1125" s="61"/>
    </row>
    <row r="1126" spans="1:2" x14ac:dyDescent="0.3">
      <c r="A1126" s="43"/>
      <c r="B1126" s="61"/>
    </row>
    <row r="1127" spans="1:2" x14ac:dyDescent="0.3">
      <c r="A1127" s="43"/>
      <c r="B1127" s="61"/>
    </row>
    <row r="1128" spans="1:2" x14ac:dyDescent="0.3">
      <c r="A1128" s="43"/>
      <c r="B1128" s="61"/>
    </row>
    <row r="1129" spans="1:2" x14ac:dyDescent="0.3">
      <c r="A1129" s="43"/>
      <c r="B1129" s="61"/>
    </row>
    <row r="1130" spans="1:2" x14ac:dyDescent="0.3">
      <c r="A1130" s="43"/>
      <c r="B1130" s="61"/>
    </row>
    <row r="1131" spans="1:2" x14ac:dyDescent="0.3">
      <c r="A1131" s="43"/>
      <c r="B1131" s="61"/>
    </row>
    <row r="1132" spans="1:2" x14ac:dyDescent="0.3">
      <c r="A1132" s="43"/>
      <c r="B1132" s="61"/>
    </row>
    <row r="1133" spans="1:2" x14ac:dyDescent="0.3">
      <c r="A1133" s="43"/>
      <c r="B1133" s="61"/>
    </row>
    <row r="1134" spans="1:2" x14ac:dyDescent="0.3">
      <c r="A1134" s="43"/>
      <c r="B1134" s="61"/>
    </row>
    <row r="1135" spans="1:2" x14ac:dyDescent="0.3">
      <c r="A1135" s="43"/>
      <c r="B1135" s="61"/>
    </row>
    <row r="1136" spans="1:2" x14ac:dyDescent="0.3">
      <c r="A1136" s="43"/>
      <c r="B1136" s="61"/>
    </row>
    <row r="1137" spans="1:2" x14ac:dyDescent="0.3">
      <c r="A1137" s="43"/>
      <c r="B1137" s="61"/>
    </row>
    <row r="1138" spans="1:2" x14ac:dyDescent="0.3">
      <c r="A1138" s="43"/>
      <c r="B1138" s="61"/>
    </row>
    <row r="1139" spans="1:2" x14ac:dyDescent="0.3">
      <c r="A1139" s="43"/>
      <c r="B1139" s="61"/>
    </row>
    <row r="1140" spans="1:2" x14ac:dyDescent="0.3">
      <c r="A1140" s="43"/>
      <c r="B1140" s="61"/>
    </row>
    <row r="1141" spans="1:2" x14ac:dyDescent="0.3">
      <c r="A1141" s="43"/>
      <c r="B1141" s="61"/>
    </row>
    <row r="1142" spans="1:2" x14ac:dyDescent="0.3">
      <c r="A1142" s="43"/>
      <c r="B1142" s="61"/>
    </row>
    <row r="1143" spans="1:2" x14ac:dyDescent="0.3">
      <c r="A1143" s="43"/>
      <c r="B1143" s="61"/>
    </row>
    <row r="1144" spans="1:2" x14ac:dyDescent="0.3">
      <c r="A1144" s="43"/>
      <c r="B1144" s="61"/>
    </row>
    <row r="1145" spans="1:2" x14ac:dyDescent="0.3">
      <c r="A1145" s="43"/>
      <c r="B1145" s="61"/>
    </row>
    <row r="1146" spans="1:2" x14ac:dyDescent="0.3">
      <c r="A1146" s="43"/>
      <c r="B1146" s="61"/>
    </row>
    <row r="1147" spans="1:2" x14ac:dyDescent="0.3">
      <c r="A1147" s="43"/>
      <c r="B1147" s="61"/>
    </row>
    <row r="1148" spans="1:2" x14ac:dyDescent="0.3">
      <c r="A1148" s="43"/>
      <c r="B1148" s="61"/>
    </row>
    <row r="1149" spans="1:2" x14ac:dyDescent="0.3">
      <c r="A1149" s="43"/>
      <c r="B1149" s="61"/>
    </row>
    <row r="1150" spans="1:2" x14ac:dyDescent="0.3">
      <c r="A1150" s="43"/>
      <c r="B1150" s="61"/>
    </row>
    <row r="1151" spans="1:2" x14ac:dyDescent="0.3">
      <c r="A1151" s="43"/>
      <c r="B1151" s="61"/>
    </row>
    <row r="1152" spans="1:2" x14ac:dyDescent="0.3">
      <c r="A1152" s="43"/>
      <c r="B1152" s="61"/>
    </row>
    <row r="1153" spans="1:2" x14ac:dyDescent="0.3">
      <c r="A1153" s="43"/>
      <c r="B1153" s="61"/>
    </row>
    <row r="1154" spans="1:2" x14ac:dyDescent="0.3">
      <c r="A1154" s="43"/>
      <c r="B1154" s="61"/>
    </row>
    <row r="1155" spans="1:2" x14ac:dyDescent="0.3">
      <c r="A1155" s="43"/>
      <c r="B1155" s="61"/>
    </row>
    <row r="1156" spans="1:2" x14ac:dyDescent="0.3">
      <c r="A1156" s="43"/>
      <c r="B1156" s="61"/>
    </row>
    <row r="1157" spans="1:2" x14ac:dyDescent="0.3">
      <c r="A1157" s="43"/>
      <c r="B1157" s="61"/>
    </row>
    <row r="1158" spans="1:2" x14ac:dyDescent="0.3">
      <c r="A1158" s="43"/>
      <c r="B1158" s="61"/>
    </row>
    <row r="1159" spans="1:2" x14ac:dyDescent="0.3">
      <c r="A1159" s="43"/>
      <c r="B1159" s="61"/>
    </row>
    <row r="1160" spans="1:2" x14ac:dyDescent="0.3">
      <c r="A1160" s="43"/>
      <c r="B1160" s="61"/>
    </row>
    <row r="1161" spans="1:2" x14ac:dyDescent="0.3">
      <c r="A1161" s="43"/>
      <c r="B1161" s="61"/>
    </row>
    <row r="1162" spans="1:2" x14ac:dyDescent="0.3">
      <c r="A1162" s="43"/>
      <c r="B1162" s="61"/>
    </row>
    <row r="1163" spans="1:2" x14ac:dyDescent="0.3">
      <c r="A1163" s="43"/>
      <c r="B1163" s="61"/>
    </row>
    <row r="1164" spans="1:2" x14ac:dyDescent="0.3">
      <c r="A1164" s="43"/>
      <c r="B1164" s="61"/>
    </row>
    <row r="1165" spans="1:2" x14ac:dyDescent="0.3">
      <c r="A1165" s="43"/>
      <c r="B1165" s="61"/>
    </row>
    <row r="1166" spans="1:2" x14ac:dyDescent="0.3">
      <c r="A1166" s="43"/>
      <c r="B1166" s="61"/>
    </row>
    <row r="1167" spans="1:2" x14ac:dyDescent="0.3">
      <c r="A1167" s="43"/>
      <c r="B1167" s="61"/>
    </row>
    <row r="1168" spans="1:2" x14ac:dyDescent="0.3">
      <c r="A1168" s="43"/>
      <c r="B1168" s="61"/>
    </row>
    <row r="1169" spans="1:2" x14ac:dyDescent="0.3">
      <c r="A1169" s="43"/>
      <c r="B1169" s="61"/>
    </row>
    <row r="1170" spans="1:2" x14ac:dyDescent="0.3">
      <c r="A1170" s="43"/>
      <c r="B1170" s="61"/>
    </row>
    <row r="1171" spans="1:2" x14ac:dyDescent="0.3">
      <c r="A1171" s="43"/>
      <c r="B1171" s="61"/>
    </row>
    <row r="1172" spans="1:2" x14ac:dyDescent="0.3">
      <c r="A1172" s="43"/>
      <c r="B1172" s="61"/>
    </row>
    <row r="1173" spans="1:2" x14ac:dyDescent="0.3">
      <c r="A1173" s="43"/>
      <c r="B1173" s="61"/>
    </row>
    <row r="1174" spans="1:2" x14ac:dyDescent="0.3">
      <c r="A1174" s="43"/>
      <c r="B1174" s="61"/>
    </row>
    <row r="1175" spans="1:2" x14ac:dyDescent="0.3">
      <c r="A1175" s="43"/>
      <c r="B1175" s="61"/>
    </row>
    <row r="1176" spans="1:2" x14ac:dyDescent="0.3">
      <c r="A1176" s="43"/>
      <c r="B1176" s="61"/>
    </row>
    <row r="1177" spans="1:2" x14ac:dyDescent="0.3">
      <c r="A1177" s="43"/>
      <c r="B1177" s="61"/>
    </row>
    <row r="1178" spans="1:2" x14ac:dyDescent="0.3">
      <c r="A1178" s="43"/>
      <c r="B1178" s="61"/>
    </row>
    <row r="1179" spans="1:2" x14ac:dyDescent="0.3">
      <c r="A1179" s="43"/>
      <c r="B1179" s="61"/>
    </row>
    <row r="1180" spans="1:2" x14ac:dyDescent="0.3">
      <c r="A1180" s="43"/>
      <c r="B1180" s="61"/>
    </row>
    <row r="1181" spans="1:2" x14ac:dyDescent="0.3">
      <c r="A1181" s="43"/>
      <c r="B1181" s="61"/>
    </row>
    <row r="1182" spans="1:2" x14ac:dyDescent="0.3">
      <c r="A1182" s="43"/>
      <c r="B1182" s="61"/>
    </row>
    <row r="1183" spans="1:2" x14ac:dyDescent="0.3">
      <c r="A1183" s="43"/>
      <c r="B1183" s="61"/>
    </row>
    <row r="1184" spans="1:2" x14ac:dyDescent="0.3">
      <c r="A1184" s="43"/>
      <c r="B1184" s="61"/>
    </row>
    <row r="1185" spans="1:2" x14ac:dyDescent="0.3">
      <c r="A1185" s="43"/>
      <c r="B1185" s="61"/>
    </row>
    <row r="1186" spans="1:2" x14ac:dyDescent="0.3">
      <c r="A1186" s="43"/>
      <c r="B1186" s="61"/>
    </row>
    <row r="1187" spans="1:2" x14ac:dyDescent="0.3">
      <c r="A1187" s="43"/>
      <c r="B1187" s="61"/>
    </row>
    <row r="1188" spans="1:2" x14ac:dyDescent="0.3">
      <c r="A1188" s="43"/>
      <c r="B1188" s="61"/>
    </row>
    <row r="1189" spans="1:2" x14ac:dyDescent="0.3">
      <c r="A1189" s="43"/>
      <c r="B1189" s="61"/>
    </row>
    <row r="1190" spans="1:2" x14ac:dyDescent="0.3">
      <c r="A1190" s="43"/>
      <c r="B1190" s="61"/>
    </row>
    <row r="1191" spans="1:2" x14ac:dyDescent="0.3">
      <c r="A1191" s="43"/>
      <c r="B1191" s="61"/>
    </row>
    <row r="1192" spans="1:2" x14ac:dyDescent="0.3">
      <c r="A1192" s="43"/>
      <c r="B1192" s="61"/>
    </row>
    <row r="1193" spans="1:2" x14ac:dyDescent="0.3">
      <c r="A1193" s="43"/>
      <c r="B1193" s="61"/>
    </row>
    <row r="1194" spans="1:2" x14ac:dyDescent="0.3">
      <c r="A1194" s="43"/>
      <c r="B1194" s="61"/>
    </row>
    <row r="1195" spans="1:2" x14ac:dyDescent="0.3">
      <c r="A1195" s="43"/>
      <c r="B1195" s="61"/>
    </row>
    <row r="1196" spans="1:2" x14ac:dyDescent="0.3">
      <c r="A1196" s="43"/>
      <c r="B1196" s="61"/>
    </row>
    <row r="1197" spans="1:2" x14ac:dyDescent="0.3">
      <c r="A1197" s="43"/>
      <c r="B1197" s="61"/>
    </row>
    <row r="1198" spans="1:2" x14ac:dyDescent="0.3">
      <c r="A1198" s="43"/>
      <c r="B1198" s="61"/>
    </row>
    <row r="1199" spans="1:2" x14ac:dyDescent="0.3">
      <c r="A1199" s="43"/>
      <c r="B1199" s="61"/>
    </row>
    <row r="1200" spans="1:2" x14ac:dyDescent="0.3">
      <c r="A1200" s="43"/>
      <c r="B1200" s="61"/>
    </row>
    <row r="1201" spans="1:2" x14ac:dyDescent="0.3">
      <c r="A1201" s="43"/>
      <c r="B1201" s="61"/>
    </row>
    <row r="1202" spans="1:2" x14ac:dyDescent="0.3">
      <c r="A1202" s="43"/>
      <c r="B1202" s="61"/>
    </row>
    <row r="1203" spans="1:2" x14ac:dyDescent="0.3">
      <c r="A1203" s="43"/>
      <c r="B1203" s="61"/>
    </row>
    <row r="1204" spans="1:2" x14ac:dyDescent="0.3">
      <c r="A1204" s="43"/>
      <c r="B1204" s="61"/>
    </row>
    <row r="1205" spans="1:2" x14ac:dyDescent="0.3">
      <c r="A1205" s="43"/>
      <c r="B1205" s="61"/>
    </row>
    <row r="1206" spans="1:2" x14ac:dyDescent="0.3">
      <c r="A1206" s="43"/>
      <c r="B1206" s="61"/>
    </row>
    <row r="1207" spans="1:2" x14ac:dyDescent="0.3">
      <c r="A1207" s="43"/>
      <c r="B1207" s="61"/>
    </row>
    <row r="1208" spans="1:2" x14ac:dyDescent="0.3">
      <c r="A1208" s="43"/>
      <c r="B1208" s="61"/>
    </row>
    <row r="1209" spans="1:2" x14ac:dyDescent="0.3">
      <c r="A1209" s="43"/>
      <c r="B1209" s="61"/>
    </row>
    <row r="1210" spans="1:2" x14ac:dyDescent="0.3">
      <c r="A1210" s="43"/>
      <c r="B1210" s="61"/>
    </row>
    <row r="1211" spans="1:2" x14ac:dyDescent="0.3">
      <c r="A1211" s="43"/>
      <c r="B1211" s="61"/>
    </row>
    <row r="1212" spans="1:2" x14ac:dyDescent="0.3">
      <c r="A1212" s="43"/>
      <c r="B1212" s="61"/>
    </row>
    <row r="1213" spans="1:2" x14ac:dyDescent="0.3">
      <c r="A1213" s="43"/>
      <c r="B1213" s="61"/>
    </row>
    <row r="1214" spans="1:2" x14ac:dyDescent="0.3">
      <c r="A1214" s="43"/>
      <c r="B1214" s="61"/>
    </row>
    <row r="1215" spans="1:2" x14ac:dyDescent="0.3">
      <c r="A1215" s="43"/>
      <c r="B1215" s="61"/>
    </row>
    <row r="1216" spans="1:2" x14ac:dyDescent="0.3">
      <c r="A1216" s="43"/>
      <c r="B1216" s="61"/>
    </row>
    <row r="1217" spans="1:2" x14ac:dyDescent="0.3">
      <c r="A1217" s="43"/>
      <c r="B1217" s="61"/>
    </row>
    <row r="1218" spans="1:2" x14ac:dyDescent="0.3">
      <c r="A1218" s="43"/>
      <c r="B1218" s="61"/>
    </row>
    <row r="1219" spans="1:2" x14ac:dyDescent="0.3">
      <c r="A1219" s="43"/>
      <c r="B1219" s="61"/>
    </row>
    <row r="1220" spans="1:2" x14ac:dyDescent="0.3">
      <c r="A1220" s="43"/>
      <c r="B1220" s="61"/>
    </row>
    <row r="1221" spans="1:2" x14ac:dyDescent="0.3">
      <c r="A1221" s="43"/>
      <c r="B1221" s="61"/>
    </row>
    <row r="1222" spans="1:2" x14ac:dyDescent="0.3">
      <c r="A1222" s="43"/>
      <c r="B1222" s="61"/>
    </row>
    <row r="1223" spans="1:2" x14ac:dyDescent="0.3">
      <c r="A1223" s="43"/>
      <c r="B1223" s="61"/>
    </row>
    <row r="1224" spans="1:2" x14ac:dyDescent="0.3">
      <c r="A1224" s="43"/>
      <c r="B1224" s="61"/>
    </row>
    <row r="1225" spans="1:2" x14ac:dyDescent="0.3">
      <c r="A1225" s="43"/>
      <c r="B1225" s="61"/>
    </row>
    <row r="1226" spans="1:2" x14ac:dyDescent="0.3">
      <c r="A1226" s="43"/>
      <c r="B1226" s="61"/>
    </row>
    <row r="1227" spans="1:2" x14ac:dyDescent="0.3">
      <c r="A1227" s="43"/>
      <c r="B1227" s="61"/>
    </row>
    <row r="1228" spans="1:2" x14ac:dyDescent="0.3">
      <c r="A1228" s="43"/>
      <c r="B1228" s="61"/>
    </row>
    <row r="1229" spans="1:2" x14ac:dyDescent="0.3">
      <c r="A1229" s="43"/>
      <c r="B1229" s="61"/>
    </row>
    <row r="1230" spans="1:2" x14ac:dyDescent="0.3">
      <c r="A1230" s="43"/>
      <c r="B1230" s="61"/>
    </row>
    <row r="1231" spans="1:2" x14ac:dyDescent="0.3">
      <c r="A1231" s="43"/>
      <c r="B1231" s="61"/>
    </row>
    <row r="1232" spans="1:2" x14ac:dyDescent="0.3">
      <c r="A1232" s="43"/>
      <c r="B1232" s="61"/>
    </row>
    <row r="1233" spans="1:2" x14ac:dyDescent="0.3">
      <c r="A1233" s="43"/>
      <c r="B1233" s="61"/>
    </row>
    <row r="1234" spans="1:2" x14ac:dyDescent="0.3">
      <c r="A1234" s="43"/>
      <c r="B1234" s="61"/>
    </row>
    <row r="1235" spans="1:2" x14ac:dyDescent="0.3">
      <c r="A1235" s="43"/>
      <c r="B1235" s="61"/>
    </row>
    <row r="1236" spans="1:2" x14ac:dyDescent="0.3">
      <c r="A1236" s="43"/>
      <c r="B1236" s="61"/>
    </row>
    <row r="1237" spans="1:2" x14ac:dyDescent="0.3">
      <c r="A1237" s="43"/>
      <c r="B1237" s="61"/>
    </row>
    <row r="1238" spans="1:2" x14ac:dyDescent="0.3">
      <c r="A1238" s="43"/>
      <c r="B1238" s="61"/>
    </row>
    <row r="1239" spans="1:2" x14ac:dyDescent="0.3">
      <c r="A1239" s="43"/>
      <c r="B1239" s="61"/>
    </row>
    <row r="1240" spans="1:2" x14ac:dyDescent="0.3">
      <c r="A1240" s="43"/>
      <c r="B1240" s="61"/>
    </row>
    <row r="1241" spans="1:2" x14ac:dyDescent="0.3">
      <c r="A1241" s="43"/>
      <c r="B1241" s="61"/>
    </row>
    <row r="1242" spans="1:2" x14ac:dyDescent="0.3">
      <c r="A1242" s="43"/>
      <c r="B1242" s="61"/>
    </row>
    <row r="1243" spans="1:2" x14ac:dyDescent="0.3">
      <c r="A1243" s="43"/>
      <c r="B1243" s="61"/>
    </row>
    <row r="1244" spans="1:2" x14ac:dyDescent="0.3">
      <c r="A1244" s="43"/>
      <c r="B1244" s="61"/>
    </row>
    <row r="1245" spans="1:2" x14ac:dyDescent="0.3">
      <c r="A1245" s="43"/>
      <c r="B1245" s="61"/>
    </row>
    <row r="1246" spans="1:2" x14ac:dyDescent="0.3">
      <c r="A1246" s="43"/>
      <c r="B1246" s="61"/>
    </row>
    <row r="1247" spans="1:2" x14ac:dyDescent="0.3">
      <c r="A1247" s="43"/>
      <c r="B1247" s="61"/>
    </row>
    <row r="1248" spans="1:2" x14ac:dyDescent="0.3">
      <c r="A1248" s="43"/>
      <c r="B1248" s="61"/>
    </row>
    <row r="1249" spans="1:2" x14ac:dyDescent="0.3">
      <c r="A1249" s="43"/>
      <c r="B1249" s="61"/>
    </row>
    <row r="1250" spans="1:2" x14ac:dyDescent="0.3">
      <c r="A1250" s="43"/>
      <c r="B1250" s="61"/>
    </row>
    <row r="1251" spans="1:2" x14ac:dyDescent="0.3">
      <c r="A1251" s="43"/>
      <c r="B1251" s="61"/>
    </row>
    <row r="1252" spans="1:2" x14ac:dyDescent="0.3">
      <c r="A1252" s="43"/>
      <c r="B1252" s="61"/>
    </row>
    <row r="1253" spans="1:2" x14ac:dyDescent="0.3">
      <c r="A1253" s="43"/>
      <c r="B1253" s="61"/>
    </row>
    <row r="1254" spans="1:2" x14ac:dyDescent="0.3">
      <c r="A1254" s="43"/>
      <c r="B1254" s="61"/>
    </row>
    <row r="1255" spans="1:2" x14ac:dyDescent="0.3">
      <c r="A1255" s="43"/>
      <c r="B1255" s="61"/>
    </row>
    <row r="1256" spans="1:2" x14ac:dyDescent="0.3">
      <c r="A1256" s="43"/>
      <c r="B1256" s="61"/>
    </row>
    <row r="1257" spans="1:2" x14ac:dyDescent="0.3">
      <c r="A1257" s="43"/>
      <c r="B1257" s="61"/>
    </row>
    <row r="1258" spans="1:2" x14ac:dyDescent="0.3">
      <c r="A1258" s="43"/>
      <c r="B1258" s="61"/>
    </row>
    <row r="1259" spans="1:2" x14ac:dyDescent="0.3">
      <c r="A1259" s="43"/>
      <c r="B1259" s="61"/>
    </row>
    <row r="1260" spans="1:2" x14ac:dyDescent="0.3">
      <c r="A1260" s="43"/>
      <c r="B1260" s="61"/>
    </row>
    <row r="1261" spans="1:2" x14ac:dyDescent="0.3">
      <c r="A1261" s="43"/>
      <c r="B1261" s="61"/>
    </row>
    <row r="1262" spans="1:2" x14ac:dyDescent="0.3">
      <c r="A1262" s="43"/>
      <c r="B1262" s="61"/>
    </row>
    <row r="1263" spans="1:2" x14ac:dyDescent="0.3">
      <c r="A1263" s="43"/>
      <c r="B1263" s="61"/>
    </row>
    <row r="1264" spans="1:2" x14ac:dyDescent="0.3">
      <c r="A1264" s="43"/>
      <c r="B1264" s="61"/>
    </row>
    <row r="1265" spans="1:2" x14ac:dyDescent="0.3">
      <c r="A1265" s="43"/>
      <c r="B1265" s="61"/>
    </row>
    <row r="1266" spans="1:2" x14ac:dyDescent="0.3">
      <c r="A1266" s="43"/>
      <c r="B1266" s="61"/>
    </row>
    <row r="1267" spans="1:2" x14ac:dyDescent="0.3">
      <c r="A1267" s="43"/>
      <c r="B1267" s="61"/>
    </row>
    <row r="1268" spans="1:2" x14ac:dyDescent="0.3">
      <c r="A1268" s="43"/>
      <c r="B1268" s="61"/>
    </row>
    <row r="1269" spans="1:2" x14ac:dyDescent="0.3">
      <c r="A1269" s="43"/>
      <c r="B1269" s="61"/>
    </row>
    <row r="1270" spans="1:2" x14ac:dyDescent="0.3">
      <c r="A1270" s="43"/>
      <c r="B1270" s="61"/>
    </row>
    <row r="1271" spans="1:2" x14ac:dyDescent="0.3">
      <c r="A1271" s="43"/>
      <c r="B1271" s="61"/>
    </row>
    <row r="1272" spans="1:2" x14ac:dyDescent="0.3">
      <c r="A1272" s="43"/>
      <c r="B1272" s="61"/>
    </row>
    <row r="1273" spans="1:2" x14ac:dyDescent="0.3">
      <c r="A1273" s="43"/>
      <c r="B1273" s="61"/>
    </row>
    <row r="1274" spans="1:2" x14ac:dyDescent="0.3">
      <c r="A1274" s="43"/>
      <c r="B1274" s="61"/>
    </row>
    <row r="1275" spans="1:2" x14ac:dyDescent="0.3">
      <c r="A1275" s="43"/>
      <c r="B1275" s="61"/>
    </row>
    <row r="1276" spans="1:2" x14ac:dyDescent="0.3">
      <c r="A1276" s="43"/>
      <c r="B1276" s="61"/>
    </row>
    <row r="1277" spans="1:2" x14ac:dyDescent="0.3">
      <c r="A1277" s="43"/>
      <c r="B1277" s="61"/>
    </row>
    <row r="1278" spans="1:2" x14ac:dyDescent="0.3">
      <c r="A1278" s="43"/>
      <c r="B1278" s="61"/>
    </row>
    <row r="1279" spans="1:2" x14ac:dyDescent="0.3">
      <c r="A1279" s="43"/>
      <c r="B1279" s="61"/>
    </row>
    <row r="1280" spans="1:2" x14ac:dyDescent="0.3">
      <c r="A1280" s="43"/>
      <c r="B1280" s="61"/>
    </row>
    <row r="1281" spans="1:2" x14ac:dyDescent="0.3">
      <c r="A1281" s="43"/>
      <c r="B1281" s="61"/>
    </row>
    <row r="1282" spans="1:2" x14ac:dyDescent="0.3">
      <c r="A1282" s="43"/>
      <c r="B1282" s="61"/>
    </row>
    <row r="1283" spans="1:2" x14ac:dyDescent="0.3">
      <c r="A1283" s="43"/>
      <c r="B1283" s="61"/>
    </row>
    <row r="1284" spans="1:2" x14ac:dyDescent="0.3">
      <c r="A1284" s="43"/>
      <c r="B1284" s="61"/>
    </row>
    <row r="1285" spans="1:2" x14ac:dyDescent="0.3">
      <c r="A1285" s="43"/>
      <c r="B1285" s="61"/>
    </row>
    <row r="1286" spans="1:2" x14ac:dyDescent="0.3">
      <c r="A1286" s="43"/>
      <c r="B1286" s="61"/>
    </row>
    <row r="1287" spans="1:2" x14ac:dyDescent="0.3">
      <c r="A1287" s="43"/>
      <c r="B1287" s="61"/>
    </row>
    <row r="1288" spans="1:2" x14ac:dyDescent="0.3">
      <c r="A1288" s="43"/>
      <c r="B1288" s="61"/>
    </row>
    <row r="1289" spans="1:2" x14ac:dyDescent="0.3">
      <c r="A1289" s="43"/>
      <c r="B1289" s="61"/>
    </row>
    <row r="1290" spans="1:2" x14ac:dyDescent="0.3">
      <c r="A1290" s="43"/>
      <c r="B1290" s="61"/>
    </row>
    <row r="1291" spans="1:2" x14ac:dyDescent="0.3">
      <c r="A1291" s="43"/>
      <c r="B1291" s="61"/>
    </row>
    <row r="1292" spans="1:2" x14ac:dyDescent="0.3">
      <c r="A1292" s="43"/>
      <c r="B1292" s="61"/>
    </row>
    <row r="1293" spans="1:2" x14ac:dyDescent="0.3">
      <c r="A1293" s="43"/>
      <c r="B1293" s="61"/>
    </row>
    <row r="1294" spans="1:2" x14ac:dyDescent="0.3">
      <c r="A1294" s="43"/>
      <c r="B1294" s="61"/>
    </row>
    <row r="1295" spans="1:2" x14ac:dyDescent="0.3">
      <c r="A1295" s="43"/>
      <c r="B1295" s="61"/>
    </row>
    <row r="1296" spans="1:2" x14ac:dyDescent="0.3">
      <c r="A1296" s="43"/>
      <c r="B1296" s="61"/>
    </row>
    <row r="1297" spans="1:2" x14ac:dyDescent="0.3">
      <c r="A1297" s="43"/>
      <c r="B1297" s="61"/>
    </row>
    <row r="1298" spans="1:2" x14ac:dyDescent="0.3">
      <c r="A1298" s="43"/>
      <c r="B1298" s="61"/>
    </row>
    <row r="1299" spans="1:2" x14ac:dyDescent="0.3">
      <c r="A1299" s="43"/>
      <c r="B1299" s="61"/>
    </row>
    <row r="1300" spans="1:2" x14ac:dyDescent="0.3">
      <c r="A1300" s="43"/>
      <c r="B1300" s="61"/>
    </row>
    <row r="1301" spans="1:2" x14ac:dyDescent="0.3">
      <c r="A1301" s="43"/>
      <c r="B1301" s="61"/>
    </row>
    <row r="1302" spans="1:2" x14ac:dyDescent="0.3">
      <c r="A1302" s="43"/>
      <c r="B1302" s="61"/>
    </row>
    <row r="1303" spans="1:2" x14ac:dyDescent="0.3">
      <c r="A1303" s="43"/>
      <c r="B1303" s="61"/>
    </row>
    <row r="1304" spans="1:2" x14ac:dyDescent="0.3">
      <c r="A1304" s="43"/>
      <c r="B1304" s="61"/>
    </row>
    <row r="1305" spans="1:2" x14ac:dyDescent="0.3">
      <c r="A1305" s="43"/>
      <c r="B1305" s="61"/>
    </row>
    <row r="1306" spans="1:2" x14ac:dyDescent="0.3">
      <c r="A1306" s="43"/>
      <c r="B1306" s="61"/>
    </row>
    <row r="1307" spans="1:2" x14ac:dyDescent="0.3">
      <c r="A1307" s="43"/>
      <c r="B1307" s="61"/>
    </row>
    <row r="1308" spans="1:2" x14ac:dyDescent="0.3">
      <c r="A1308" s="43"/>
      <c r="B1308" s="61"/>
    </row>
    <row r="1309" spans="1:2" x14ac:dyDescent="0.3">
      <c r="A1309" s="43"/>
      <c r="B1309" s="61"/>
    </row>
    <row r="1310" spans="1:2" x14ac:dyDescent="0.3">
      <c r="A1310" s="43"/>
      <c r="B1310" s="61"/>
    </row>
    <row r="1311" spans="1:2" x14ac:dyDescent="0.3">
      <c r="A1311" s="43"/>
      <c r="B1311" s="61"/>
    </row>
    <row r="1312" spans="1:2" x14ac:dyDescent="0.3">
      <c r="A1312" s="43"/>
      <c r="B1312" s="61"/>
    </row>
    <row r="1313" spans="1:2" x14ac:dyDescent="0.3">
      <c r="A1313" s="43"/>
      <c r="B1313" s="61"/>
    </row>
    <row r="1314" spans="1:2" x14ac:dyDescent="0.3">
      <c r="A1314" s="43"/>
      <c r="B1314" s="61"/>
    </row>
    <row r="1315" spans="1:2" x14ac:dyDescent="0.3">
      <c r="A1315" s="43"/>
      <c r="B1315" s="61"/>
    </row>
    <row r="1316" spans="1:2" x14ac:dyDescent="0.3">
      <c r="A1316" s="43"/>
      <c r="B1316" s="61"/>
    </row>
    <row r="1317" spans="1:2" x14ac:dyDescent="0.3">
      <c r="A1317" s="43"/>
      <c r="B1317" s="61"/>
    </row>
    <row r="1318" spans="1:2" x14ac:dyDescent="0.3">
      <c r="A1318" s="43"/>
      <c r="B1318" s="61"/>
    </row>
    <row r="1319" spans="1:2" x14ac:dyDescent="0.3">
      <c r="A1319" s="43"/>
      <c r="B1319" s="61"/>
    </row>
    <row r="1320" spans="1:2" x14ac:dyDescent="0.3">
      <c r="A1320" s="43"/>
      <c r="B1320" s="61"/>
    </row>
    <row r="1321" spans="1:2" x14ac:dyDescent="0.3">
      <c r="A1321" s="43"/>
      <c r="B1321" s="61"/>
    </row>
    <row r="1322" spans="1:2" x14ac:dyDescent="0.3">
      <c r="A1322" s="43"/>
      <c r="B1322" s="61"/>
    </row>
    <row r="1323" spans="1:2" x14ac:dyDescent="0.3">
      <c r="A1323" s="43"/>
      <c r="B1323" s="61"/>
    </row>
    <row r="1324" spans="1:2" x14ac:dyDescent="0.3">
      <c r="A1324" s="43"/>
      <c r="B1324" s="61"/>
    </row>
    <row r="1325" spans="1:2" x14ac:dyDescent="0.3">
      <c r="A1325" s="43"/>
      <c r="B1325" s="61"/>
    </row>
    <row r="1326" spans="1:2" x14ac:dyDescent="0.3">
      <c r="A1326" s="43"/>
      <c r="B1326" s="61"/>
    </row>
    <row r="1327" spans="1:2" x14ac:dyDescent="0.3">
      <c r="A1327" s="43"/>
      <c r="B1327" s="61"/>
    </row>
    <row r="1328" spans="1:2" x14ac:dyDescent="0.3">
      <c r="A1328" s="43"/>
      <c r="B1328" s="61"/>
    </row>
    <row r="1329" spans="1:2" x14ac:dyDescent="0.3">
      <c r="A1329" s="43"/>
      <c r="B1329" s="61"/>
    </row>
    <row r="1330" spans="1:2" x14ac:dyDescent="0.3">
      <c r="A1330" s="43"/>
      <c r="B1330" s="61"/>
    </row>
    <row r="1331" spans="1:2" x14ac:dyDescent="0.3">
      <c r="A1331" s="43"/>
      <c r="B1331" s="61"/>
    </row>
    <row r="1332" spans="1:2" x14ac:dyDescent="0.3">
      <c r="A1332" s="43"/>
      <c r="B1332" s="61"/>
    </row>
    <row r="1333" spans="1:2" x14ac:dyDescent="0.3">
      <c r="A1333" s="43"/>
      <c r="B1333" s="61"/>
    </row>
    <row r="1334" spans="1:2" x14ac:dyDescent="0.3">
      <c r="A1334" s="43"/>
      <c r="B1334" s="61"/>
    </row>
    <row r="1335" spans="1:2" x14ac:dyDescent="0.3">
      <c r="A1335" s="43"/>
      <c r="B1335" s="61"/>
    </row>
    <row r="1336" spans="1:2" x14ac:dyDescent="0.3">
      <c r="A1336" s="43"/>
      <c r="B1336" s="61"/>
    </row>
    <row r="1337" spans="1:2" x14ac:dyDescent="0.3">
      <c r="A1337" s="43"/>
      <c r="B1337" s="61"/>
    </row>
    <row r="1338" spans="1:2" x14ac:dyDescent="0.3">
      <c r="A1338" s="43"/>
      <c r="B1338" s="61"/>
    </row>
    <row r="1339" spans="1:2" x14ac:dyDescent="0.3">
      <c r="A1339" s="43"/>
      <c r="B1339" s="61"/>
    </row>
    <row r="1340" spans="1:2" x14ac:dyDescent="0.3">
      <c r="A1340" s="43"/>
      <c r="B1340" s="61"/>
    </row>
    <row r="1341" spans="1:2" x14ac:dyDescent="0.3">
      <c r="A1341" s="43"/>
      <c r="B1341" s="61"/>
    </row>
    <row r="1342" spans="1:2" x14ac:dyDescent="0.3">
      <c r="A1342" s="43"/>
      <c r="B1342" s="61"/>
    </row>
    <row r="1343" spans="1:2" x14ac:dyDescent="0.3">
      <c r="A1343" s="43"/>
      <c r="B1343" s="61"/>
    </row>
    <row r="1344" spans="1:2" x14ac:dyDescent="0.3">
      <c r="A1344" s="43"/>
      <c r="B1344" s="61"/>
    </row>
    <row r="1345" spans="1:2" x14ac:dyDescent="0.3">
      <c r="A1345" s="43"/>
      <c r="B1345" s="61"/>
    </row>
    <row r="1346" spans="1:2" x14ac:dyDescent="0.3">
      <c r="A1346" s="43"/>
      <c r="B1346" s="61"/>
    </row>
    <row r="1347" spans="1:2" x14ac:dyDescent="0.3">
      <c r="A1347" s="43"/>
      <c r="B1347" s="61"/>
    </row>
    <row r="1348" spans="1:2" x14ac:dyDescent="0.3">
      <c r="A1348" s="43"/>
      <c r="B1348" s="61"/>
    </row>
    <row r="1349" spans="1:2" x14ac:dyDescent="0.3">
      <c r="A1349" s="43"/>
      <c r="B1349" s="61"/>
    </row>
    <row r="1350" spans="1:2" x14ac:dyDescent="0.3">
      <c r="A1350" s="43"/>
      <c r="B1350" s="61"/>
    </row>
    <row r="1351" spans="1:2" x14ac:dyDescent="0.3">
      <c r="A1351" s="43"/>
      <c r="B1351" s="61"/>
    </row>
    <row r="1352" spans="1:2" x14ac:dyDescent="0.3">
      <c r="A1352" s="43"/>
      <c r="B1352" s="61"/>
    </row>
    <row r="1353" spans="1:2" x14ac:dyDescent="0.3">
      <c r="A1353" s="43"/>
      <c r="B1353" s="61"/>
    </row>
    <row r="1354" spans="1:2" x14ac:dyDescent="0.3">
      <c r="A1354" s="43"/>
      <c r="B1354" s="61"/>
    </row>
    <row r="1355" spans="1:2" x14ac:dyDescent="0.3">
      <c r="A1355" s="43"/>
      <c r="B1355" s="61"/>
    </row>
    <row r="1356" spans="1:2" x14ac:dyDescent="0.3">
      <c r="A1356" s="43"/>
      <c r="B1356" s="61"/>
    </row>
    <row r="1357" spans="1:2" x14ac:dyDescent="0.3">
      <c r="A1357" s="43"/>
      <c r="B1357" s="61"/>
    </row>
    <row r="1358" spans="1:2" x14ac:dyDescent="0.3">
      <c r="A1358" s="43"/>
      <c r="B1358" s="61"/>
    </row>
    <row r="1359" spans="1:2" x14ac:dyDescent="0.3">
      <c r="A1359" s="43"/>
      <c r="B1359" s="61"/>
    </row>
    <row r="1360" spans="1:2" x14ac:dyDescent="0.3">
      <c r="A1360" s="43"/>
      <c r="B1360" s="61"/>
    </row>
    <row r="1361" spans="1:2" x14ac:dyDescent="0.3">
      <c r="A1361" s="43"/>
      <c r="B1361" s="61"/>
    </row>
    <row r="1362" spans="1:2" x14ac:dyDescent="0.3">
      <c r="A1362" s="43"/>
      <c r="B1362" s="61"/>
    </row>
    <row r="1363" spans="1:2" x14ac:dyDescent="0.3">
      <c r="A1363" s="43"/>
      <c r="B1363" s="61"/>
    </row>
    <row r="1364" spans="1:2" x14ac:dyDescent="0.3">
      <c r="A1364" s="43"/>
      <c r="B1364" s="61"/>
    </row>
    <row r="1365" spans="1:2" x14ac:dyDescent="0.3">
      <c r="A1365" s="43"/>
      <c r="B1365" s="61"/>
    </row>
    <row r="1366" spans="1:2" x14ac:dyDescent="0.3">
      <c r="A1366" s="43"/>
      <c r="B1366" s="61"/>
    </row>
    <row r="1367" spans="1:2" x14ac:dyDescent="0.3">
      <c r="A1367" s="43"/>
      <c r="B1367" s="61"/>
    </row>
    <row r="1368" spans="1:2" x14ac:dyDescent="0.3">
      <c r="A1368" s="43"/>
      <c r="B1368" s="61"/>
    </row>
    <row r="1369" spans="1:2" x14ac:dyDescent="0.3">
      <c r="A1369" s="43"/>
      <c r="B1369" s="61"/>
    </row>
    <row r="1370" spans="1:2" x14ac:dyDescent="0.3">
      <c r="A1370" s="43"/>
      <c r="B1370" s="61"/>
    </row>
    <row r="1371" spans="1:2" x14ac:dyDescent="0.3">
      <c r="A1371" s="43"/>
      <c r="B1371" s="61"/>
    </row>
    <row r="1372" spans="1:2" x14ac:dyDescent="0.3">
      <c r="A1372" s="43"/>
      <c r="B1372" s="61"/>
    </row>
    <row r="1373" spans="1:2" x14ac:dyDescent="0.3">
      <c r="A1373" s="43"/>
      <c r="B1373" s="61"/>
    </row>
    <row r="1374" spans="1:2" x14ac:dyDescent="0.3">
      <c r="A1374" s="43"/>
      <c r="B1374" s="61"/>
    </row>
    <row r="1375" spans="1:2" x14ac:dyDescent="0.3">
      <c r="A1375" s="43"/>
      <c r="B1375" s="61"/>
    </row>
    <row r="1376" spans="1:2" x14ac:dyDescent="0.3">
      <c r="A1376" s="43"/>
      <c r="B1376" s="61"/>
    </row>
    <row r="1377" spans="1:2" x14ac:dyDescent="0.3">
      <c r="A1377" s="43"/>
      <c r="B1377" s="61"/>
    </row>
    <row r="1378" spans="1:2" x14ac:dyDescent="0.3">
      <c r="A1378" s="43"/>
      <c r="B1378" s="61"/>
    </row>
    <row r="1379" spans="1:2" x14ac:dyDescent="0.3">
      <c r="A1379" s="43"/>
      <c r="B1379" s="61"/>
    </row>
    <row r="1380" spans="1:2" x14ac:dyDescent="0.3">
      <c r="A1380" s="43"/>
      <c r="B1380" s="61"/>
    </row>
    <row r="1381" spans="1:2" x14ac:dyDescent="0.3">
      <c r="A1381" s="43"/>
      <c r="B1381" s="61"/>
    </row>
    <row r="1382" spans="1:2" x14ac:dyDescent="0.3">
      <c r="A1382" s="43"/>
      <c r="B1382" s="61"/>
    </row>
    <row r="1383" spans="1:2" x14ac:dyDescent="0.3">
      <c r="A1383" s="43"/>
      <c r="B1383" s="61"/>
    </row>
    <row r="1384" spans="1:2" x14ac:dyDescent="0.3">
      <c r="A1384" s="43"/>
      <c r="B1384" s="61"/>
    </row>
    <row r="1385" spans="1:2" x14ac:dyDescent="0.3">
      <c r="A1385" s="43"/>
      <c r="B1385" s="61"/>
    </row>
    <row r="1386" spans="1:2" x14ac:dyDescent="0.3">
      <c r="A1386" s="43"/>
      <c r="B1386" s="61"/>
    </row>
    <row r="1387" spans="1:2" x14ac:dyDescent="0.3">
      <c r="A1387" s="43"/>
      <c r="B1387" s="61"/>
    </row>
    <row r="1388" spans="1:2" x14ac:dyDescent="0.3">
      <c r="A1388" s="43"/>
      <c r="B1388" s="61"/>
    </row>
    <row r="1389" spans="1:2" x14ac:dyDescent="0.3">
      <c r="A1389" s="43"/>
      <c r="B1389" s="61"/>
    </row>
    <row r="1390" spans="1:2" x14ac:dyDescent="0.3">
      <c r="A1390" s="43"/>
      <c r="B1390" s="61"/>
    </row>
    <row r="1391" spans="1:2" x14ac:dyDescent="0.3">
      <c r="A1391" s="43"/>
      <c r="B1391" s="61"/>
    </row>
    <row r="1392" spans="1:2" x14ac:dyDescent="0.3">
      <c r="A1392" s="43"/>
      <c r="B1392" s="61"/>
    </row>
    <row r="1393" spans="1:2" x14ac:dyDescent="0.3">
      <c r="A1393" s="43"/>
      <c r="B1393" s="61"/>
    </row>
    <row r="1394" spans="1:2" x14ac:dyDescent="0.3">
      <c r="A1394" s="43"/>
      <c r="B1394" s="61"/>
    </row>
    <row r="1395" spans="1:2" x14ac:dyDescent="0.3">
      <c r="A1395" s="43"/>
      <c r="B1395" s="61"/>
    </row>
    <row r="1396" spans="1:2" x14ac:dyDescent="0.3">
      <c r="A1396" s="43"/>
      <c r="B1396" s="61"/>
    </row>
    <row r="1397" spans="1:2" x14ac:dyDescent="0.3">
      <c r="A1397" s="43"/>
      <c r="B1397" s="61"/>
    </row>
    <row r="1398" spans="1:2" x14ac:dyDescent="0.3">
      <c r="A1398" s="43"/>
      <c r="B1398" s="61"/>
    </row>
    <row r="1399" spans="1:2" x14ac:dyDescent="0.3">
      <c r="A1399" s="43"/>
      <c r="B1399" s="61"/>
    </row>
    <row r="1400" spans="1:2" x14ac:dyDescent="0.3">
      <c r="A1400" s="43"/>
      <c r="B1400" s="61"/>
    </row>
    <row r="1401" spans="1:2" x14ac:dyDescent="0.3">
      <c r="A1401" s="43"/>
      <c r="B1401" s="61"/>
    </row>
    <row r="1402" spans="1:2" x14ac:dyDescent="0.3">
      <c r="A1402" s="43"/>
      <c r="B1402" s="61"/>
    </row>
    <row r="1403" spans="1:2" x14ac:dyDescent="0.3">
      <c r="A1403" s="43"/>
      <c r="B1403" s="61"/>
    </row>
    <row r="1404" spans="1:2" x14ac:dyDescent="0.3">
      <c r="A1404" s="43"/>
      <c r="B1404" s="61"/>
    </row>
    <row r="1405" spans="1:2" x14ac:dyDescent="0.3">
      <c r="A1405" s="43"/>
      <c r="B1405" s="61"/>
    </row>
    <row r="1406" spans="1:2" x14ac:dyDescent="0.3">
      <c r="A1406" s="43"/>
      <c r="B1406" s="61"/>
    </row>
    <row r="1407" spans="1:2" x14ac:dyDescent="0.3">
      <c r="A1407" s="43"/>
      <c r="B1407" s="61"/>
    </row>
    <row r="1408" spans="1:2" x14ac:dyDescent="0.3">
      <c r="A1408" s="43"/>
      <c r="B1408" s="61"/>
    </row>
    <row r="1409" spans="1:2" x14ac:dyDescent="0.3">
      <c r="A1409" s="43"/>
      <c r="B1409" s="61"/>
    </row>
    <row r="1410" spans="1:2" x14ac:dyDescent="0.3">
      <c r="A1410" s="43"/>
      <c r="B1410" s="61"/>
    </row>
    <row r="1411" spans="1:2" x14ac:dyDescent="0.3">
      <c r="A1411" s="43"/>
      <c r="B1411" s="61"/>
    </row>
    <row r="1412" spans="1:2" x14ac:dyDescent="0.3">
      <c r="A1412" s="43"/>
      <c r="B1412" s="61"/>
    </row>
    <row r="1413" spans="1:2" x14ac:dyDescent="0.3">
      <c r="A1413" s="43"/>
      <c r="B1413" s="61"/>
    </row>
    <row r="1414" spans="1:2" x14ac:dyDescent="0.3">
      <c r="A1414" s="43"/>
      <c r="B1414" s="61"/>
    </row>
    <row r="1415" spans="1:2" x14ac:dyDescent="0.3">
      <c r="A1415" s="43"/>
      <c r="B1415" s="61"/>
    </row>
    <row r="1416" spans="1:2" x14ac:dyDescent="0.3">
      <c r="A1416" s="43"/>
      <c r="B1416" s="61"/>
    </row>
    <row r="1417" spans="1:2" x14ac:dyDescent="0.3">
      <c r="A1417" s="43"/>
      <c r="B1417" s="61"/>
    </row>
    <row r="1418" spans="1:2" x14ac:dyDescent="0.3">
      <c r="A1418" s="43"/>
      <c r="B1418" s="61"/>
    </row>
    <row r="1419" spans="1:2" x14ac:dyDescent="0.3">
      <c r="A1419" s="43"/>
      <c r="B1419" s="61"/>
    </row>
    <row r="1420" spans="1:2" x14ac:dyDescent="0.3">
      <c r="A1420" s="43"/>
      <c r="B1420" s="61"/>
    </row>
    <row r="1421" spans="1:2" x14ac:dyDescent="0.3">
      <c r="A1421" s="43"/>
      <c r="B1421" s="61"/>
    </row>
    <row r="1422" spans="1:2" x14ac:dyDescent="0.3">
      <c r="A1422" s="43"/>
      <c r="B1422" s="61"/>
    </row>
    <row r="1423" spans="1:2" x14ac:dyDescent="0.3">
      <c r="A1423" s="43"/>
      <c r="B1423" s="61"/>
    </row>
    <row r="1424" spans="1:2" x14ac:dyDescent="0.3">
      <c r="A1424" s="43"/>
      <c r="B1424" s="61"/>
    </row>
    <row r="1425" spans="1:2" x14ac:dyDescent="0.3">
      <c r="A1425" s="43"/>
      <c r="B1425" s="61"/>
    </row>
    <row r="1426" spans="1:2" x14ac:dyDescent="0.3">
      <c r="A1426" s="43"/>
      <c r="B1426" s="61"/>
    </row>
    <row r="1427" spans="1:2" x14ac:dyDescent="0.3">
      <c r="A1427" s="43"/>
      <c r="B1427" s="61"/>
    </row>
    <row r="1428" spans="1:2" x14ac:dyDescent="0.3">
      <c r="A1428" s="43"/>
      <c r="B1428" s="61"/>
    </row>
    <row r="1429" spans="1:2" x14ac:dyDescent="0.3">
      <c r="A1429" s="43"/>
      <c r="B1429" s="61"/>
    </row>
    <row r="1430" spans="1:2" x14ac:dyDescent="0.3">
      <c r="A1430" s="43"/>
      <c r="B1430" s="61"/>
    </row>
    <row r="1431" spans="1:2" x14ac:dyDescent="0.3">
      <c r="A1431" s="43"/>
      <c r="B1431" s="61"/>
    </row>
    <row r="1432" spans="1:2" x14ac:dyDescent="0.3">
      <c r="A1432" s="43"/>
      <c r="B1432" s="61"/>
    </row>
    <row r="1433" spans="1:2" x14ac:dyDescent="0.3">
      <c r="A1433" s="43"/>
      <c r="B1433" s="61"/>
    </row>
    <row r="1434" spans="1:2" x14ac:dyDescent="0.3">
      <c r="A1434" s="43"/>
      <c r="B1434" s="61"/>
    </row>
    <row r="1435" spans="1:2" x14ac:dyDescent="0.3">
      <c r="A1435" s="43"/>
      <c r="B1435" s="61"/>
    </row>
    <row r="1436" spans="1:2" x14ac:dyDescent="0.3">
      <c r="A1436" s="43"/>
      <c r="B1436" s="61"/>
    </row>
    <row r="1437" spans="1:2" x14ac:dyDescent="0.3">
      <c r="A1437" s="43"/>
      <c r="B1437" s="61"/>
    </row>
    <row r="1438" spans="1:2" x14ac:dyDescent="0.3">
      <c r="A1438" s="43"/>
      <c r="B1438" s="61"/>
    </row>
    <row r="1439" spans="1:2" x14ac:dyDescent="0.3">
      <c r="A1439" s="43"/>
      <c r="B1439" s="61"/>
    </row>
    <row r="1440" spans="1:2" x14ac:dyDescent="0.3">
      <c r="A1440" s="43"/>
      <c r="B1440" s="61"/>
    </row>
    <row r="1441" spans="1:2" x14ac:dyDescent="0.3">
      <c r="A1441" s="43"/>
      <c r="B1441" s="61"/>
    </row>
    <row r="1442" spans="1:2" x14ac:dyDescent="0.3">
      <c r="A1442" s="43"/>
      <c r="B1442" s="61"/>
    </row>
    <row r="1443" spans="1:2" x14ac:dyDescent="0.3">
      <c r="A1443" s="43"/>
      <c r="B1443" s="61"/>
    </row>
    <row r="1444" spans="1:2" x14ac:dyDescent="0.3">
      <c r="A1444" s="43"/>
      <c r="B1444" s="61"/>
    </row>
    <row r="1445" spans="1:2" x14ac:dyDescent="0.3">
      <c r="A1445" s="43"/>
      <c r="B1445" s="61"/>
    </row>
    <row r="1446" spans="1:2" x14ac:dyDescent="0.3">
      <c r="A1446" s="43"/>
      <c r="B1446" s="61"/>
    </row>
    <row r="1447" spans="1:2" x14ac:dyDescent="0.3">
      <c r="A1447" s="43"/>
      <c r="B1447" s="61"/>
    </row>
    <row r="1448" spans="1:2" x14ac:dyDescent="0.3">
      <c r="A1448" s="43"/>
      <c r="B1448" s="61"/>
    </row>
    <row r="1449" spans="1:2" x14ac:dyDescent="0.3">
      <c r="A1449" s="43"/>
      <c r="B1449" s="61"/>
    </row>
    <row r="1450" spans="1:2" x14ac:dyDescent="0.3">
      <c r="A1450" s="43"/>
      <c r="B1450" s="61"/>
    </row>
    <row r="1451" spans="1:2" x14ac:dyDescent="0.3">
      <c r="A1451" s="43"/>
      <c r="B1451" s="61"/>
    </row>
    <row r="1452" spans="1:2" x14ac:dyDescent="0.3">
      <c r="A1452" s="43"/>
      <c r="B1452" s="61"/>
    </row>
    <row r="1453" spans="1:2" x14ac:dyDescent="0.3">
      <c r="A1453" s="43"/>
      <c r="B1453" s="61"/>
    </row>
    <row r="1454" spans="1:2" x14ac:dyDescent="0.3">
      <c r="A1454" s="43"/>
      <c r="B1454" s="61"/>
    </row>
    <row r="1455" spans="1:2" x14ac:dyDescent="0.3">
      <c r="A1455" s="43"/>
      <c r="B1455" s="61"/>
    </row>
    <row r="1456" spans="1:2" x14ac:dyDescent="0.3">
      <c r="A1456" s="43"/>
      <c r="B1456" s="61"/>
    </row>
    <row r="1457" spans="1:2" x14ac:dyDescent="0.3">
      <c r="A1457" s="43"/>
      <c r="B1457" s="61"/>
    </row>
    <row r="1458" spans="1:2" x14ac:dyDescent="0.3">
      <c r="A1458" s="43"/>
      <c r="B1458" s="61"/>
    </row>
    <row r="1459" spans="1:2" x14ac:dyDescent="0.3">
      <c r="A1459" s="43"/>
      <c r="B1459" s="61"/>
    </row>
    <row r="1460" spans="1:2" x14ac:dyDescent="0.3">
      <c r="A1460" s="43"/>
      <c r="B1460" s="61"/>
    </row>
    <row r="1461" spans="1:2" x14ac:dyDescent="0.3">
      <c r="A1461" s="43"/>
      <c r="B1461" s="61"/>
    </row>
    <row r="1462" spans="1:2" x14ac:dyDescent="0.3">
      <c r="A1462" s="43"/>
      <c r="B1462" s="61"/>
    </row>
    <row r="1463" spans="1:2" x14ac:dyDescent="0.3">
      <c r="A1463" s="43"/>
      <c r="B1463" s="61"/>
    </row>
    <row r="1464" spans="1:2" x14ac:dyDescent="0.3">
      <c r="A1464" s="43"/>
      <c r="B1464" s="61"/>
    </row>
    <row r="1465" spans="1:2" x14ac:dyDescent="0.3">
      <c r="A1465" s="43"/>
      <c r="B1465" s="61"/>
    </row>
    <row r="1466" spans="1:2" x14ac:dyDescent="0.3">
      <c r="A1466" s="43"/>
      <c r="B1466" s="61"/>
    </row>
    <row r="1467" spans="1:2" x14ac:dyDescent="0.3">
      <c r="A1467" s="43"/>
      <c r="B1467" s="61"/>
    </row>
    <row r="1468" spans="1:2" x14ac:dyDescent="0.3">
      <c r="A1468" s="43"/>
      <c r="B1468" s="61"/>
    </row>
    <row r="1469" spans="1:2" x14ac:dyDescent="0.3">
      <c r="A1469" s="43"/>
      <c r="B1469" s="61"/>
    </row>
    <row r="1470" spans="1:2" x14ac:dyDescent="0.3">
      <c r="A1470" s="43"/>
      <c r="B1470" s="61"/>
    </row>
    <row r="1471" spans="1:2" x14ac:dyDescent="0.3">
      <c r="A1471" s="43"/>
      <c r="B1471" s="61"/>
    </row>
    <row r="1472" spans="1:2" x14ac:dyDescent="0.3">
      <c r="A1472" s="43"/>
      <c r="B1472" s="61"/>
    </row>
    <row r="1473" spans="1:2" x14ac:dyDescent="0.3">
      <c r="A1473" s="43"/>
      <c r="B1473" s="61"/>
    </row>
    <row r="1474" spans="1:2" x14ac:dyDescent="0.3">
      <c r="A1474" s="43"/>
      <c r="B1474" s="61"/>
    </row>
    <row r="1475" spans="1:2" x14ac:dyDescent="0.3">
      <c r="A1475" s="43"/>
      <c r="B1475" s="61"/>
    </row>
    <row r="1476" spans="1:2" x14ac:dyDescent="0.3">
      <c r="A1476" s="43"/>
      <c r="B1476" s="61"/>
    </row>
    <row r="1477" spans="1:2" x14ac:dyDescent="0.3">
      <c r="A1477" s="43"/>
      <c r="B1477" s="61"/>
    </row>
    <row r="1478" spans="1:2" x14ac:dyDescent="0.3">
      <c r="A1478" s="43"/>
      <c r="B1478" s="61"/>
    </row>
    <row r="1479" spans="1:2" x14ac:dyDescent="0.3">
      <c r="A1479" s="43"/>
      <c r="B1479" s="61"/>
    </row>
    <row r="1480" spans="1:2" x14ac:dyDescent="0.3">
      <c r="A1480" s="43"/>
      <c r="B1480" s="61"/>
    </row>
    <row r="1481" spans="1:2" x14ac:dyDescent="0.3">
      <c r="A1481" s="43"/>
      <c r="B1481" s="61"/>
    </row>
    <row r="1482" spans="1:2" x14ac:dyDescent="0.3">
      <c r="A1482" s="43"/>
      <c r="B1482" s="61"/>
    </row>
    <row r="1483" spans="1:2" x14ac:dyDescent="0.3">
      <c r="A1483" s="43"/>
      <c r="B1483" s="61"/>
    </row>
    <row r="1484" spans="1:2" x14ac:dyDescent="0.3">
      <c r="A1484" s="43"/>
      <c r="B1484" s="61"/>
    </row>
    <row r="1485" spans="1:2" x14ac:dyDescent="0.3">
      <c r="A1485" s="43"/>
      <c r="B1485" s="61"/>
    </row>
    <row r="1486" spans="1:2" x14ac:dyDescent="0.3">
      <c r="A1486" s="43"/>
      <c r="B1486" s="61"/>
    </row>
    <row r="1487" spans="1:2" x14ac:dyDescent="0.3">
      <c r="A1487" s="43"/>
      <c r="B1487" s="61"/>
    </row>
    <row r="1488" spans="1:2" x14ac:dyDescent="0.3">
      <c r="A1488" s="43"/>
      <c r="B1488" s="61"/>
    </row>
    <row r="1489" spans="1:2" x14ac:dyDescent="0.3">
      <c r="A1489" s="43"/>
      <c r="B1489" s="61"/>
    </row>
    <row r="1490" spans="1:2" x14ac:dyDescent="0.3">
      <c r="A1490" s="43"/>
      <c r="B1490" s="61"/>
    </row>
    <row r="1491" spans="1:2" x14ac:dyDescent="0.3">
      <c r="A1491" s="43"/>
      <c r="B1491" s="61"/>
    </row>
    <row r="1492" spans="1:2" x14ac:dyDescent="0.3">
      <c r="A1492" s="43"/>
      <c r="B1492" s="61"/>
    </row>
    <row r="1493" spans="1:2" x14ac:dyDescent="0.3">
      <c r="A1493" s="43"/>
      <c r="B1493" s="61"/>
    </row>
    <row r="1494" spans="1:2" x14ac:dyDescent="0.3">
      <c r="A1494" s="43"/>
      <c r="B1494" s="61"/>
    </row>
    <row r="1495" spans="1:2" x14ac:dyDescent="0.3">
      <c r="A1495" s="43"/>
      <c r="B1495" s="61"/>
    </row>
    <row r="1496" spans="1:2" x14ac:dyDescent="0.3">
      <c r="A1496" s="43"/>
      <c r="B1496" s="61"/>
    </row>
    <row r="1497" spans="1:2" x14ac:dyDescent="0.3">
      <c r="A1497" s="43"/>
      <c r="B1497" s="61"/>
    </row>
    <row r="1498" spans="1:2" x14ac:dyDescent="0.3">
      <c r="A1498" s="43"/>
      <c r="B1498" s="61"/>
    </row>
    <row r="1499" spans="1:2" x14ac:dyDescent="0.3">
      <c r="A1499" s="43"/>
      <c r="B1499" s="61"/>
    </row>
    <row r="1500" spans="1:2" x14ac:dyDescent="0.3">
      <c r="A1500" s="43"/>
      <c r="B1500" s="61"/>
    </row>
    <row r="1501" spans="1:2" x14ac:dyDescent="0.3">
      <c r="A1501" s="43"/>
      <c r="B1501" s="61"/>
    </row>
    <row r="1502" spans="1:2" x14ac:dyDescent="0.3">
      <c r="A1502" s="43"/>
      <c r="B1502" s="61"/>
    </row>
    <row r="1503" spans="1:2" x14ac:dyDescent="0.3">
      <c r="A1503" s="43"/>
      <c r="B1503" s="61"/>
    </row>
    <row r="1504" spans="1:2" x14ac:dyDescent="0.3">
      <c r="A1504" s="43"/>
      <c r="B1504" s="61"/>
    </row>
    <row r="1505" spans="1:2" x14ac:dyDescent="0.3">
      <c r="A1505" s="43"/>
      <c r="B1505" s="61"/>
    </row>
    <row r="1506" spans="1:2" x14ac:dyDescent="0.3">
      <c r="A1506" s="43"/>
      <c r="B1506" s="61"/>
    </row>
    <row r="1507" spans="1:2" x14ac:dyDescent="0.3">
      <c r="A1507" s="43"/>
      <c r="B1507" s="61"/>
    </row>
    <row r="1508" spans="1:2" x14ac:dyDescent="0.3">
      <c r="A1508" s="43"/>
      <c r="B1508" s="61"/>
    </row>
    <row r="1509" spans="1:2" x14ac:dyDescent="0.3">
      <c r="A1509" s="43"/>
      <c r="B1509" s="61"/>
    </row>
    <row r="1510" spans="1:2" x14ac:dyDescent="0.3">
      <c r="A1510" s="43"/>
      <c r="B1510" s="61"/>
    </row>
    <row r="1511" spans="1:2" x14ac:dyDescent="0.3">
      <c r="A1511" s="43"/>
      <c r="B1511" s="61"/>
    </row>
    <row r="1512" spans="1:2" x14ac:dyDescent="0.3">
      <c r="A1512" s="43"/>
      <c r="B1512" s="61"/>
    </row>
    <row r="1513" spans="1:2" x14ac:dyDescent="0.3">
      <c r="A1513" s="43"/>
      <c r="B1513" s="61"/>
    </row>
    <row r="1514" spans="1:2" x14ac:dyDescent="0.3">
      <c r="A1514" s="43"/>
      <c r="B1514" s="61"/>
    </row>
    <row r="1515" spans="1:2" x14ac:dyDescent="0.3">
      <c r="A1515" s="43"/>
      <c r="B1515" s="61"/>
    </row>
    <row r="1516" spans="1:2" x14ac:dyDescent="0.3">
      <c r="A1516" s="43"/>
      <c r="B1516" s="61"/>
    </row>
    <row r="1517" spans="1:2" x14ac:dyDescent="0.3">
      <c r="A1517" s="43"/>
      <c r="B1517" s="61"/>
    </row>
    <row r="1518" spans="1:2" x14ac:dyDescent="0.3">
      <c r="A1518" s="43"/>
      <c r="B1518" s="61"/>
    </row>
    <row r="1519" spans="1:2" x14ac:dyDescent="0.3">
      <c r="A1519" s="43"/>
      <c r="B1519" s="61"/>
    </row>
    <row r="1520" spans="1:2" x14ac:dyDescent="0.3">
      <c r="A1520" s="43"/>
      <c r="B1520" s="61"/>
    </row>
    <row r="1521" spans="1:2" x14ac:dyDescent="0.3">
      <c r="A1521" s="43"/>
      <c r="B1521" s="61"/>
    </row>
    <row r="1522" spans="1:2" x14ac:dyDescent="0.3">
      <c r="A1522" s="43"/>
      <c r="B1522" s="61"/>
    </row>
    <row r="1523" spans="1:2" x14ac:dyDescent="0.3">
      <c r="A1523" s="43"/>
      <c r="B1523" s="61"/>
    </row>
    <row r="1524" spans="1:2" x14ac:dyDescent="0.3">
      <c r="A1524" s="43"/>
      <c r="B1524" s="61"/>
    </row>
    <row r="1525" spans="1:2" x14ac:dyDescent="0.3">
      <c r="A1525" s="43"/>
      <c r="B1525" s="61"/>
    </row>
    <row r="1526" spans="1:2" x14ac:dyDescent="0.3">
      <c r="A1526" s="43"/>
      <c r="B1526" s="61"/>
    </row>
    <row r="1527" spans="1:2" x14ac:dyDescent="0.3">
      <c r="A1527" s="43"/>
      <c r="B1527" s="61"/>
    </row>
    <row r="1528" spans="1:2" x14ac:dyDescent="0.3">
      <c r="A1528" s="43"/>
      <c r="B1528" s="61"/>
    </row>
    <row r="1529" spans="1:2" x14ac:dyDescent="0.3">
      <c r="A1529" s="43"/>
      <c r="B1529" s="61"/>
    </row>
    <row r="1530" spans="1:2" x14ac:dyDescent="0.3">
      <c r="A1530" s="43"/>
      <c r="B1530" s="61"/>
    </row>
    <row r="1531" spans="1:2" x14ac:dyDescent="0.3">
      <c r="A1531" s="43"/>
      <c r="B1531" s="61"/>
    </row>
    <row r="1532" spans="1:2" x14ac:dyDescent="0.3">
      <c r="A1532" s="43"/>
      <c r="B1532" s="61"/>
    </row>
    <row r="1533" spans="1:2" x14ac:dyDescent="0.3">
      <c r="A1533" s="43"/>
      <c r="B1533" s="61"/>
    </row>
    <row r="1534" spans="1:2" x14ac:dyDescent="0.3">
      <c r="A1534" s="43"/>
      <c r="B1534" s="61"/>
    </row>
    <row r="1535" spans="1:2" x14ac:dyDescent="0.3">
      <c r="A1535" s="43"/>
      <c r="B1535" s="61"/>
    </row>
    <row r="1536" spans="1:2" x14ac:dyDescent="0.3">
      <c r="A1536" s="43"/>
      <c r="B1536" s="61"/>
    </row>
    <row r="1537" spans="1:2" x14ac:dyDescent="0.3">
      <c r="A1537" s="43"/>
      <c r="B1537" s="61"/>
    </row>
    <row r="1538" spans="1:2" x14ac:dyDescent="0.3">
      <c r="A1538" s="43"/>
      <c r="B1538" s="61"/>
    </row>
    <row r="1539" spans="1:2" x14ac:dyDescent="0.3">
      <c r="A1539" s="43"/>
      <c r="B1539" s="61"/>
    </row>
    <row r="1540" spans="1:2" x14ac:dyDescent="0.3">
      <c r="A1540" s="43"/>
      <c r="B1540" s="61"/>
    </row>
    <row r="1541" spans="1:2" x14ac:dyDescent="0.3">
      <c r="A1541" s="43"/>
      <c r="B1541" s="61"/>
    </row>
    <row r="1542" spans="1:2" x14ac:dyDescent="0.3">
      <c r="A1542" s="43"/>
      <c r="B1542" s="61"/>
    </row>
    <row r="1543" spans="1:2" x14ac:dyDescent="0.3">
      <c r="A1543" s="43"/>
      <c r="B1543" s="61"/>
    </row>
    <row r="1544" spans="1:2" x14ac:dyDescent="0.3">
      <c r="A1544" s="43"/>
      <c r="B1544" s="61"/>
    </row>
    <row r="1545" spans="1:2" x14ac:dyDescent="0.3">
      <c r="A1545" s="43"/>
      <c r="B1545" s="61"/>
    </row>
    <row r="1546" spans="1:2" x14ac:dyDescent="0.3">
      <c r="A1546" s="43"/>
      <c r="B1546" s="61"/>
    </row>
    <row r="1547" spans="1:2" x14ac:dyDescent="0.3">
      <c r="A1547" s="43"/>
      <c r="B1547" s="61"/>
    </row>
    <row r="1548" spans="1:2" x14ac:dyDescent="0.3">
      <c r="A1548" s="43"/>
      <c r="B1548" s="61"/>
    </row>
    <row r="1549" spans="1:2" x14ac:dyDescent="0.3">
      <c r="A1549" s="43"/>
      <c r="B1549" s="61"/>
    </row>
    <row r="1550" spans="1:2" x14ac:dyDescent="0.3">
      <c r="A1550" s="43"/>
      <c r="B1550" s="61"/>
    </row>
    <row r="1551" spans="1:2" x14ac:dyDescent="0.3">
      <c r="A1551" s="43"/>
      <c r="B1551" s="61"/>
    </row>
    <row r="1552" spans="1:2" x14ac:dyDescent="0.3">
      <c r="A1552" s="43"/>
      <c r="B1552" s="61"/>
    </row>
    <row r="1553" spans="1:2" x14ac:dyDescent="0.3">
      <c r="A1553" s="43"/>
      <c r="B1553" s="61"/>
    </row>
    <row r="1554" spans="1:2" x14ac:dyDescent="0.3">
      <c r="A1554" s="43"/>
      <c r="B1554" s="61"/>
    </row>
    <row r="1555" spans="1:2" x14ac:dyDescent="0.3">
      <c r="A1555" s="43"/>
      <c r="B1555" s="61"/>
    </row>
    <row r="1556" spans="1:2" x14ac:dyDescent="0.3">
      <c r="A1556" s="43"/>
      <c r="B1556" s="61"/>
    </row>
    <row r="1557" spans="1:2" x14ac:dyDescent="0.3">
      <c r="A1557" s="43"/>
      <c r="B1557" s="61"/>
    </row>
    <row r="1558" spans="1:2" x14ac:dyDescent="0.3">
      <c r="A1558" s="43"/>
      <c r="B1558" s="61"/>
    </row>
    <row r="1559" spans="1:2" x14ac:dyDescent="0.3">
      <c r="A1559" s="43"/>
      <c r="B1559" s="61"/>
    </row>
    <row r="1560" spans="1:2" x14ac:dyDescent="0.3">
      <c r="A1560" s="43"/>
      <c r="B1560" s="61"/>
    </row>
    <row r="1561" spans="1:2" x14ac:dyDescent="0.3">
      <c r="A1561" s="43"/>
      <c r="B1561" s="61"/>
    </row>
    <row r="1562" spans="1:2" x14ac:dyDescent="0.3">
      <c r="A1562" s="43"/>
      <c r="B1562" s="61"/>
    </row>
    <row r="1563" spans="1:2" x14ac:dyDescent="0.3">
      <c r="A1563" s="43"/>
      <c r="B1563" s="61"/>
    </row>
    <row r="1564" spans="1:2" x14ac:dyDescent="0.3">
      <c r="A1564" s="43"/>
      <c r="B1564" s="61"/>
    </row>
    <row r="1565" spans="1:2" x14ac:dyDescent="0.3">
      <c r="A1565" s="43"/>
      <c r="B1565" s="61"/>
    </row>
    <row r="1566" spans="1:2" x14ac:dyDescent="0.3">
      <c r="A1566" s="43"/>
      <c r="B1566" s="61"/>
    </row>
    <row r="1567" spans="1:2" x14ac:dyDescent="0.3">
      <c r="A1567" s="43"/>
      <c r="B1567" s="61"/>
    </row>
    <row r="1568" spans="1:2" x14ac:dyDescent="0.3">
      <c r="A1568" s="43"/>
      <c r="B1568" s="61"/>
    </row>
    <row r="1569" spans="1:2" x14ac:dyDescent="0.3">
      <c r="A1569" s="43"/>
      <c r="B1569" s="61"/>
    </row>
    <row r="1570" spans="1:2" x14ac:dyDescent="0.3">
      <c r="A1570" s="43"/>
      <c r="B1570" s="61"/>
    </row>
    <row r="1571" spans="1:2" x14ac:dyDescent="0.3">
      <c r="A1571" s="43"/>
      <c r="B1571" s="61"/>
    </row>
    <row r="1572" spans="1:2" x14ac:dyDescent="0.3">
      <c r="A1572" s="43"/>
      <c r="B1572" s="61"/>
    </row>
    <row r="1573" spans="1:2" x14ac:dyDescent="0.3">
      <c r="A1573" s="43"/>
      <c r="B1573" s="61"/>
    </row>
    <row r="1574" spans="1:2" x14ac:dyDescent="0.3">
      <c r="A1574" s="43"/>
      <c r="B1574" s="61"/>
    </row>
    <row r="1575" spans="1:2" x14ac:dyDescent="0.3">
      <c r="A1575" s="43"/>
      <c r="B1575" s="61"/>
    </row>
    <row r="1576" spans="1:2" x14ac:dyDescent="0.3">
      <c r="A1576" s="43"/>
      <c r="B1576" s="61"/>
    </row>
    <row r="1577" spans="1:2" x14ac:dyDescent="0.3">
      <c r="A1577" s="43"/>
      <c r="B1577" s="61"/>
    </row>
    <row r="1578" spans="1:2" x14ac:dyDescent="0.3">
      <c r="A1578" s="43"/>
      <c r="B1578" s="61"/>
    </row>
    <row r="1579" spans="1:2" x14ac:dyDescent="0.3">
      <c r="A1579" s="43"/>
      <c r="B1579" s="61"/>
    </row>
    <row r="1580" spans="1:2" x14ac:dyDescent="0.3">
      <c r="A1580" s="43"/>
      <c r="B1580" s="61"/>
    </row>
    <row r="1581" spans="1:2" x14ac:dyDescent="0.3">
      <c r="A1581" s="43"/>
      <c r="B1581" s="61"/>
    </row>
    <row r="1582" spans="1:2" x14ac:dyDescent="0.3">
      <c r="A1582" s="43"/>
      <c r="B1582" s="61"/>
    </row>
    <row r="1583" spans="1:2" x14ac:dyDescent="0.3">
      <c r="A1583" s="43"/>
      <c r="B1583" s="61"/>
    </row>
    <row r="1584" spans="1:2" x14ac:dyDescent="0.3">
      <c r="A1584" s="43"/>
      <c r="B1584" s="61"/>
    </row>
    <row r="1585" spans="1:2" x14ac:dyDescent="0.3">
      <c r="A1585" s="43"/>
      <c r="B1585" s="61"/>
    </row>
    <row r="1586" spans="1:2" x14ac:dyDescent="0.3">
      <c r="A1586" s="43"/>
      <c r="B1586" s="61"/>
    </row>
    <row r="1587" spans="1:2" x14ac:dyDescent="0.3">
      <c r="A1587" s="43"/>
      <c r="B1587" s="61"/>
    </row>
    <row r="1588" spans="1:2" x14ac:dyDescent="0.3">
      <c r="A1588" s="43"/>
      <c r="B1588" s="61"/>
    </row>
    <row r="1589" spans="1:2" x14ac:dyDescent="0.3">
      <c r="A1589" s="43"/>
      <c r="B1589" s="61"/>
    </row>
    <row r="1590" spans="1:2" x14ac:dyDescent="0.3">
      <c r="A1590" s="43"/>
      <c r="B1590" s="61"/>
    </row>
    <row r="1591" spans="1:2" x14ac:dyDescent="0.3">
      <c r="A1591" s="43"/>
      <c r="B1591" s="61"/>
    </row>
    <row r="1592" spans="1:2" x14ac:dyDescent="0.3">
      <c r="A1592" s="43"/>
      <c r="B1592" s="61"/>
    </row>
    <row r="1593" spans="1:2" x14ac:dyDescent="0.3">
      <c r="A1593" s="43"/>
      <c r="B1593" s="61"/>
    </row>
    <row r="1594" spans="1:2" x14ac:dyDescent="0.3">
      <c r="A1594" s="43"/>
      <c r="B1594" s="61"/>
    </row>
    <row r="1595" spans="1:2" x14ac:dyDescent="0.3">
      <c r="A1595" s="43"/>
      <c r="B1595" s="61"/>
    </row>
    <row r="1596" spans="1:2" x14ac:dyDescent="0.3">
      <c r="A1596" s="43"/>
      <c r="B1596" s="61"/>
    </row>
    <row r="1597" spans="1:2" x14ac:dyDescent="0.3">
      <c r="A1597" s="43"/>
      <c r="B1597" s="61"/>
    </row>
    <row r="1598" spans="1:2" x14ac:dyDescent="0.3">
      <c r="A1598" s="43"/>
      <c r="B1598" s="61"/>
    </row>
    <row r="1599" spans="1:2" x14ac:dyDescent="0.3">
      <c r="A1599" s="43"/>
      <c r="B1599" s="61"/>
    </row>
    <row r="1600" spans="1:2" x14ac:dyDescent="0.3">
      <c r="A1600" s="43"/>
      <c r="B1600" s="61"/>
    </row>
    <row r="1601" spans="1:2" x14ac:dyDescent="0.3">
      <c r="A1601" s="43"/>
      <c r="B1601" s="61"/>
    </row>
    <row r="1602" spans="1:2" x14ac:dyDescent="0.3">
      <c r="A1602" s="43"/>
      <c r="B1602" s="61"/>
    </row>
    <row r="1603" spans="1:2" x14ac:dyDescent="0.3">
      <c r="A1603" s="43"/>
      <c r="B1603" s="61"/>
    </row>
    <row r="1604" spans="1:2" x14ac:dyDescent="0.3">
      <c r="A1604" s="43"/>
      <c r="B1604" s="61"/>
    </row>
    <row r="1605" spans="1:2" x14ac:dyDescent="0.3">
      <c r="A1605" s="43"/>
      <c r="B1605" s="61"/>
    </row>
    <row r="1606" spans="1:2" x14ac:dyDescent="0.3">
      <c r="A1606" s="43"/>
      <c r="B1606" s="61"/>
    </row>
    <row r="1607" spans="1:2" x14ac:dyDescent="0.3">
      <c r="A1607" s="43"/>
      <c r="B1607" s="61"/>
    </row>
    <row r="1608" spans="1:2" x14ac:dyDescent="0.3">
      <c r="A1608" s="43"/>
      <c r="B1608" s="61"/>
    </row>
    <row r="1609" spans="1:2" x14ac:dyDescent="0.3">
      <c r="A1609" s="43"/>
      <c r="B1609" s="61"/>
    </row>
    <row r="1610" spans="1:2" x14ac:dyDescent="0.3">
      <c r="A1610" s="43"/>
      <c r="B1610" s="61"/>
    </row>
    <row r="1611" spans="1:2" x14ac:dyDescent="0.3">
      <c r="A1611" s="43"/>
      <c r="B1611" s="61"/>
    </row>
    <row r="1612" spans="1:2" x14ac:dyDescent="0.3">
      <c r="A1612" s="43"/>
      <c r="B1612" s="61"/>
    </row>
    <row r="1613" spans="1:2" x14ac:dyDescent="0.3">
      <c r="A1613" s="43"/>
      <c r="B1613" s="61"/>
    </row>
    <row r="1614" spans="1:2" x14ac:dyDescent="0.3">
      <c r="A1614" s="43"/>
      <c r="B1614" s="61"/>
    </row>
    <row r="1615" spans="1:2" x14ac:dyDescent="0.3">
      <c r="A1615" s="43"/>
      <c r="B1615" s="61"/>
    </row>
    <row r="1616" spans="1:2" x14ac:dyDescent="0.3">
      <c r="A1616" s="43"/>
      <c r="B1616" s="61"/>
    </row>
    <row r="1617" spans="1:2" x14ac:dyDescent="0.3">
      <c r="A1617" s="43"/>
      <c r="B1617" s="61"/>
    </row>
    <row r="1618" spans="1:2" x14ac:dyDescent="0.3">
      <c r="A1618" s="43"/>
      <c r="B1618" s="61"/>
    </row>
    <row r="1619" spans="1:2" x14ac:dyDescent="0.3">
      <c r="A1619" s="43"/>
      <c r="B1619" s="61"/>
    </row>
    <row r="1620" spans="1:2" x14ac:dyDescent="0.3">
      <c r="A1620" s="43"/>
      <c r="B1620" s="61"/>
    </row>
    <row r="1621" spans="1:2" x14ac:dyDescent="0.3">
      <c r="A1621" s="43"/>
      <c r="B1621" s="61"/>
    </row>
    <row r="1622" spans="1:2" x14ac:dyDescent="0.3">
      <c r="A1622" s="43"/>
      <c r="B1622" s="61"/>
    </row>
    <row r="1623" spans="1:2" x14ac:dyDescent="0.3">
      <c r="A1623" s="43"/>
      <c r="B1623" s="61"/>
    </row>
    <row r="1624" spans="1:2" x14ac:dyDescent="0.3">
      <c r="A1624" s="43"/>
      <c r="B1624" s="61"/>
    </row>
    <row r="1625" spans="1:2" x14ac:dyDescent="0.3">
      <c r="A1625" s="43"/>
      <c r="B1625" s="61"/>
    </row>
    <row r="1626" spans="1:2" x14ac:dyDescent="0.3">
      <c r="A1626" s="43"/>
      <c r="B1626" s="61"/>
    </row>
    <row r="1627" spans="1:2" x14ac:dyDescent="0.3">
      <c r="A1627" s="43"/>
      <c r="B1627" s="61"/>
    </row>
    <row r="1628" spans="1:2" x14ac:dyDescent="0.3">
      <c r="A1628" s="43"/>
      <c r="B1628" s="61"/>
    </row>
    <row r="1629" spans="1:2" x14ac:dyDescent="0.3">
      <c r="A1629" s="43"/>
      <c r="B1629" s="61"/>
    </row>
    <row r="1630" spans="1:2" x14ac:dyDescent="0.3">
      <c r="A1630" s="43"/>
      <c r="B1630" s="61"/>
    </row>
    <row r="1631" spans="1:2" x14ac:dyDescent="0.3">
      <c r="A1631" s="43"/>
      <c r="B1631" s="61"/>
    </row>
    <row r="1632" spans="1:2" x14ac:dyDescent="0.3">
      <c r="A1632" s="43"/>
      <c r="B1632" s="61"/>
    </row>
    <row r="1633" spans="1:2" x14ac:dyDescent="0.3">
      <c r="A1633" s="43"/>
      <c r="B1633" s="61"/>
    </row>
    <row r="1634" spans="1:2" x14ac:dyDescent="0.3">
      <c r="A1634" s="43"/>
      <c r="B1634" s="61"/>
    </row>
    <row r="1635" spans="1:2" x14ac:dyDescent="0.3">
      <c r="A1635" s="43"/>
      <c r="B1635" s="61"/>
    </row>
    <row r="1636" spans="1:2" x14ac:dyDescent="0.3">
      <c r="A1636" s="43"/>
      <c r="B1636" s="61"/>
    </row>
    <row r="1637" spans="1:2" x14ac:dyDescent="0.3">
      <c r="A1637" s="43"/>
      <c r="B1637" s="61"/>
    </row>
    <row r="1638" spans="1:2" x14ac:dyDescent="0.3">
      <c r="A1638" s="43"/>
      <c r="B1638" s="61"/>
    </row>
    <row r="1639" spans="1:2" x14ac:dyDescent="0.3">
      <c r="A1639" s="43"/>
      <c r="B1639" s="61"/>
    </row>
    <row r="1640" spans="1:2" x14ac:dyDescent="0.3">
      <c r="A1640" s="43"/>
      <c r="B1640" s="61"/>
    </row>
    <row r="1641" spans="1:2" x14ac:dyDescent="0.3">
      <c r="A1641" s="43"/>
      <c r="B1641" s="61"/>
    </row>
    <row r="1642" spans="1:2" x14ac:dyDescent="0.3">
      <c r="A1642" s="43"/>
      <c r="B1642" s="61"/>
    </row>
    <row r="1643" spans="1:2" x14ac:dyDescent="0.3">
      <c r="A1643" s="43"/>
      <c r="B1643" s="61"/>
    </row>
    <row r="1644" spans="1:2" x14ac:dyDescent="0.3">
      <c r="A1644" s="43"/>
      <c r="B1644" s="61"/>
    </row>
    <row r="1645" spans="1:2" x14ac:dyDescent="0.3">
      <c r="A1645" s="43"/>
      <c r="B1645" s="61"/>
    </row>
    <row r="1646" spans="1:2" x14ac:dyDescent="0.3">
      <c r="A1646" s="43"/>
      <c r="B1646" s="61"/>
    </row>
    <row r="1647" spans="1:2" x14ac:dyDescent="0.3">
      <c r="A1647" s="43"/>
      <c r="B1647" s="61"/>
    </row>
    <row r="1648" spans="1:2" x14ac:dyDescent="0.3">
      <c r="A1648" s="43"/>
      <c r="B1648" s="61"/>
    </row>
    <row r="1649" spans="1:2" x14ac:dyDescent="0.3">
      <c r="A1649" s="43"/>
      <c r="B1649" s="61"/>
    </row>
    <row r="1650" spans="1:2" x14ac:dyDescent="0.3">
      <c r="A1650" s="43"/>
      <c r="B1650" s="61"/>
    </row>
    <row r="1651" spans="1:2" x14ac:dyDescent="0.3">
      <c r="A1651" s="43"/>
      <c r="B1651" s="61"/>
    </row>
    <row r="1652" spans="1:2" x14ac:dyDescent="0.3">
      <c r="A1652" s="43"/>
      <c r="B1652" s="61"/>
    </row>
    <row r="1653" spans="1:2" x14ac:dyDescent="0.3">
      <c r="A1653" s="43"/>
      <c r="B1653" s="61"/>
    </row>
    <row r="1654" spans="1:2" x14ac:dyDescent="0.3">
      <c r="A1654" s="43"/>
      <c r="B1654" s="61"/>
    </row>
    <row r="1655" spans="1:2" x14ac:dyDescent="0.3">
      <c r="A1655" s="43"/>
      <c r="B1655" s="61"/>
    </row>
    <row r="1656" spans="1:2" x14ac:dyDescent="0.3">
      <c r="A1656" s="43"/>
      <c r="B1656" s="61"/>
    </row>
    <row r="1657" spans="1:2" x14ac:dyDescent="0.3">
      <c r="A1657" s="43"/>
      <c r="B1657" s="61"/>
    </row>
    <row r="1658" spans="1:2" x14ac:dyDescent="0.3">
      <c r="A1658" s="43"/>
      <c r="B1658" s="61"/>
    </row>
    <row r="1659" spans="1:2" x14ac:dyDescent="0.3">
      <c r="A1659" s="43"/>
      <c r="B1659" s="61"/>
    </row>
    <row r="1660" spans="1:2" x14ac:dyDescent="0.3">
      <c r="A1660" s="43"/>
      <c r="B1660" s="61"/>
    </row>
    <row r="1661" spans="1:2" x14ac:dyDescent="0.3">
      <c r="A1661" s="43"/>
      <c r="B1661" s="61"/>
    </row>
    <row r="1662" spans="1:2" x14ac:dyDescent="0.3">
      <c r="A1662" s="43"/>
      <c r="B1662" s="61"/>
    </row>
    <row r="1663" spans="1:2" x14ac:dyDescent="0.3">
      <c r="A1663" s="43"/>
      <c r="B1663" s="61"/>
    </row>
    <row r="1664" spans="1:2" x14ac:dyDescent="0.3">
      <c r="A1664" s="43"/>
      <c r="B1664" s="61"/>
    </row>
    <row r="1665" spans="1:2" x14ac:dyDescent="0.3">
      <c r="A1665" s="43"/>
      <c r="B1665" s="61"/>
    </row>
    <row r="1666" spans="1:2" x14ac:dyDescent="0.3">
      <c r="A1666" s="43"/>
      <c r="B1666" s="61"/>
    </row>
    <row r="1667" spans="1:2" x14ac:dyDescent="0.3">
      <c r="A1667" s="43"/>
      <c r="B1667" s="61"/>
    </row>
    <row r="1668" spans="1:2" x14ac:dyDescent="0.3">
      <c r="A1668" s="43"/>
      <c r="B1668" s="61"/>
    </row>
    <row r="1669" spans="1:2" x14ac:dyDescent="0.3">
      <c r="A1669" s="43"/>
      <c r="B1669" s="61"/>
    </row>
    <row r="1670" spans="1:2" x14ac:dyDescent="0.3">
      <c r="A1670" s="43"/>
      <c r="B1670" s="61"/>
    </row>
    <row r="1671" spans="1:2" x14ac:dyDescent="0.3">
      <c r="A1671" s="43"/>
      <c r="B1671" s="61"/>
    </row>
    <row r="1672" spans="1:2" x14ac:dyDescent="0.3">
      <c r="A1672" s="43"/>
      <c r="B1672" s="61"/>
    </row>
    <row r="1673" spans="1:2" x14ac:dyDescent="0.3">
      <c r="A1673" s="43"/>
      <c r="B1673" s="61"/>
    </row>
    <row r="1674" spans="1:2" x14ac:dyDescent="0.3">
      <c r="A1674" s="43"/>
      <c r="B1674" s="61"/>
    </row>
    <row r="1675" spans="1:2" x14ac:dyDescent="0.3">
      <c r="A1675" s="43"/>
      <c r="B1675" s="61"/>
    </row>
    <row r="1676" spans="1:2" x14ac:dyDescent="0.3">
      <c r="A1676" s="43"/>
      <c r="B1676" s="61"/>
    </row>
    <row r="1677" spans="1:2" x14ac:dyDescent="0.3">
      <c r="A1677" s="43"/>
      <c r="B1677" s="61"/>
    </row>
    <row r="1678" spans="1:2" x14ac:dyDescent="0.3">
      <c r="A1678" s="43"/>
      <c r="B1678" s="61"/>
    </row>
    <row r="1679" spans="1:2" x14ac:dyDescent="0.3">
      <c r="A1679" s="43"/>
      <c r="B1679" s="61"/>
    </row>
    <row r="1680" spans="1:2" x14ac:dyDescent="0.3">
      <c r="A1680" s="43"/>
      <c r="B1680" s="61"/>
    </row>
    <row r="1681" spans="1:2" x14ac:dyDescent="0.3">
      <c r="A1681" s="43"/>
      <c r="B1681" s="61"/>
    </row>
    <row r="1682" spans="1:2" x14ac:dyDescent="0.3">
      <c r="A1682" s="43"/>
      <c r="B1682" s="61"/>
    </row>
    <row r="1683" spans="1:2" x14ac:dyDescent="0.3">
      <c r="A1683" s="43"/>
      <c r="B1683" s="61"/>
    </row>
    <row r="1684" spans="1:2" x14ac:dyDescent="0.3">
      <c r="A1684" s="43"/>
      <c r="B1684" s="61"/>
    </row>
    <row r="1685" spans="1:2" x14ac:dyDescent="0.3">
      <c r="A1685" s="43"/>
      <c r="B1685" s="61"/>
    </row>
    <row r="1686" spans="1:2" x14ac:dyDescent="0.3">
      <c r="A1686" s="43"/>
      <c r="B1686" s="61"/>
    </row>
    <row r="1687" spans="1:2" x14ac:dyDescent="0.3">
      <c r="A1687" s="43"/>
      <c r="B1687" s="61"/>
    </row>
    <row r="1688" spans="1:2" x14ac:dyDescent="0.3">
      <c r="A1688" s="43"/>
      <c r="B1688" s="61"/>
    </row>
    <row r="1689" spans="1:2" x14ac:dyDescent="0.3">
      <c r="A1689" s="43"/>
      <c r="B1689" s="61"/>
    </row>
    <row r="1690" spans="1:2" x14ac:dyDescent="0.3">
      <c r="A1690" s="43"/>
      <c r="B1690" s="61"/>
    </row>
    <row r="1691" spans="1:2" x14ac:dyDescent="0.3">
      <c r="A1691" s="43"/>
      <c r="B1691" s="61"/>
    </row>
    <row r="1692" spans="1:2" x14ac:dyDescent="0.3">
      <c r="A1692" s="43"/>
      <c r="B1692" s="61"/>
    </row>
    <row r="1693" spans="1:2" x14ac:dyDescent="0.3">
      <c r="A1693" s="43"/>
      <c r="B1693" s="61"/>
    </row>
    <row r="1694" spans="1:2" x14ac:dyDescent="0.3">
      <c r="A1694" s="43"/>
      <c r="B1694" s="61"/>
    </row>
    <row r="1695" spans="1:2" x14ac:dyDescent="0.3">
      <c r="A1695" s="43"/>
      <c r="B1695" s="61"/>
    </row>
    <row r="1696" spans="1:2" x14ac:dyDescent="0.3">
      <c r="A1696" s="43"/>
      <c r="B1696" s="61"/>
    </row>
    <row r="1697" spans="1:2" x14ac:dyDescent="0.3">
      <c r="A1697" s="43"/>
      <c r="B1697" s="61"/>
    </row>
    <row r="1698" spans="1:2" x14ac:dyDescent="0.3">
      <c r="A1698" s="43"/>
      <c r="B1698" s="61"/>
    </row>
    <row r="1699" spans="1:2" x14ac:dyDescent="0.3">
      <c r="A1699" s="43"/>
      <c r="B1699" s="61"/>
    </row>
    <row r="1700" spans="1:2" x14ac:dyDescent="0.3">
      <c r="A1700" s="43"/>
      <c r="B1700" s="61"/>
    </row>
    <row r="1701" spans="1:2" x14ac:dyDescent="0.3">
      <c r="A1701" s="43"/>
      <c r="B1701" s="61"/>
    </row>
    <row r="1702" spans="1:2" x14ac:dyDescent="0.3">
      <c r="A1702" s="43"/>
      <c r="B1702" s="61"/>
    </row>
    <row r="1703" spans="1:2" x14ac:dyDescent="0.3">
      <c r="A1703" s="43"/>
      <c r="B1703" s="61"/>
    </row>
    <row r="1704" spans="1:2" x14ac:dyDescent="0.3">
      <c r="A1704" s="43"/>
      <c r="B1704" s="61"/>
    </row>
    <row r="1705" spans="1:2" x14ac:dyDescent="0.3">
      <c r="A1705" s="43"/>
      <c r="B1705" s="61"/>
    </row>
    <row r="1706" spans="1:2" x14ac:dyDescent="0.3">
      <c r="A1706" s="43"/>
      <c r="B1706" s="61"/>
    </row>
    <row r="1707" spans="1:2" x14ac:dyDescent="0.3">
      <c r="A1707" s="43"/>
      <c r="B1707" s="61"/>
    </row>
    <row r="1708" spans="1:2" x14ac:dyDescent="0.3">
      <c r="A1708" s="43"/>
      <c r="B1708" s="61"/>
    </row>
    <row r="1709" spans="1:2" x14ac:dyDescent="0.3">
      <c r="A1709" s="43"/>
      <c r="B1709" s="61"/>
    </row>
    <row r="1710" spans="1:2" x14ac:dyDescent="0.3">
      <c r="A1710" s="43"/>
      <c r="B1710" s="61"/>
    </row>
    <row r="1711" spans="1:2" x14ac:dyDescent="0.3">
      <c r="A1711" s="43"/>
      <c r="B1711" s="61"/>
    </row>
    <row r="1712" spans="1:2" x14ac:dyDescent="0.3">
      <c r="A1712" s="43"/>
      <c r="B1712" s="61"/>
    </row>
    <row r="1713" spans="1:2" x14ac:dyDescent="0.3">
      <c r="A1713" s="43"/>
      <c r="B1713" s="61"/>
    </row>
    <row r="1714" spans="1:2" x14ac:dyDescent="0.3">
      <c r="A1714" s="43"/>
      <c r="B1714" s="61"/>
    </row>
    <row r="1715" spans="1:2" x14ac:dyDescent="0.3">
      <c r="A1715" s="43"/>
      <c r="B1715" s="61"/>
    </row>
    <row r="1716" spans="1:2" x14ac:dyDescent="0.3">
      <c r="A1716" s="43"/>
      <c r="B1716" s="61"/>
    </row>
    <row r="1717" spans="1:2" x14ac:dyDescent="0.3">
      <c r="A1717" s="43"/>
      <c r="B1717" s="61"/>
    </row>
    <row r="1718" spans="1:2" x14ac:dyDescent="0.3">
      <c r="A1718" s="43"/>
      <c r="B1718" s="61"/>
    </row>
    <row r="1719" spans="1:2" x14ac:dyDescent="0.3">
      <c r="A1719" s="43"/>
      <c r="B1719" s="61"/>
    </row>
    <row r="1720" spans="1:2" x14ac:dyDescent="0.3">
      <c r="A1720" s="43"/>
      <c r="B1720" s="61"/>
    </row>
    <row r="1721" spans="1:2" x14ac:dyDescent="0.3">
      <c r="A1721" s="43"/>
      <c r="B1721" s="61"/>
    </row>
    <row r="1722" spans="1:2" x14ac:dyDescent="0.3">
      <c r="A1722" s="43"/>
      <c r="B1722" s="61"/>
    </row>
    <row r="1723" spans="1:2" x14ac:dyDescent="0.3">
      <c r="A1723" s="43"/>
      <c r="B1723" s="61"/>
    </row>
    <row r="1724" spans="1:2" x14ac:dyDescent="0.3">
      <c r="A1724" s="43"/>
      <c r="B1724" s="61"/>
    </row>
    <row r="1725" spans="1:2" x14ac:dyDescent="0.3">
      <c r="A1725" s="43"/>
      <c r="B1725" s="61"/>
    </row>
    <row r="1726" spans="1:2" x14ac:dyDescent="0.3">
      <c r="A1726" s="43"/>
      <c r="B1726" s="61"/>
    </row>
    <row r="1727" spans="1:2" x14ac:dyDescent="0.3">
      <c r="A1727" s="43"/>
      <c r="B1727" s="61"/>
    </row>
    <row r="1728" spans="1:2" x14ac:dyDescent="0.3">
      <c r="A1728" s="43"/>
      <c r="B1728" s="61"/>
    </row>
    <row r="1729" spans="1:2" x14ac:dyDescent="0.3">
      <c r="A1729" s="43"/>
      <c r="B1729" s="61"/>
    </row>
    <row r="1730" spans="1:2" x14ac:dyDescent="0.3">
      <c r="A1730" s="43"/>
      <c r="B1730" s="61"/>
    </row>
    <row r="1731" spans="1:2" x14ac:dyDescent="0.3">
      <c r="A1731" s="43"/>
      <c r="B1731" s="61"/>
    </row>
    <row r="1732" spans="1:2" x14ac:dyDescent="0.3">
      <c r="A1732" s="43"/>
      <c r="B1732" s="61"/>
    </row>
    <row r="1733" spans="1:2" x14ac:dyDescent="0.3">
      <c r="A1733" s="43"/>
      <c r="B1733" s="61"/>
    </row>
    <row r="1734" spans="1:2" x14ac:dyDescent="0.3">
      <c r="A1734" s="43"/>
      <c r="B1734" s="61"/>
    </row>
    <row r="1735" spans="1:2" x14ac:dyDescent="0.3">
      <c r="A1735" s="43"/>
      <c r="B1735" s="61"/>
    </row>
    <row r="1736" spans="1:2" x14ac:dyDescent="0.3">
      <c r="A1736" s="43"/>
      <c r="B1736" s="61"/>
    </row>
    <row r="1737" spans="1:2" x14ac:dyDescent="0.3">
      <c r="A1737" s="43"/>
      <c r="B1737" s="61"/>
    </row>
    <row r="1738" spans="1:2" x14ac:dyDescent="0.3">
      <c r="A1738" s="43"/>
      <c r="B1738" s="61"/>
    </row>
    <row r="1739" spans="1:2" x14ac:dyDescent="0.3">
      <c r="A1739" s="43"/>
      <c r="B1739" s="61"/>
    </row>
    <row r="1740" spans="1:2" x14ac:dyDescent="0.3">
      <c r="A1740" s="43"/>
      <c r="B1740" s="61"/>
    </row>
    <row r="1741" spans="1:2" x14ac:dyDescent="0.3">
      <c r="A1741" s="43"/>
      <c r="B1741" s="61"/>
    </row>
    <row r="1742" spans="1:2" x14ac:dyDescent="0.3">
      <c r="A1742" s="43"/>
      <c r="B1742" s="61"/>
    </row>
    <row r="1743" spans="1:2" x14ac:dyDescent="0.3">
      <c r="A1743" s="43"/>
      <c r="B1743" s="61"/>
    </row>
    <row r="1744" spans="1:2" x14ac:dyDescent="0.3">
      <c r="A1744" s="43"/>
      <c r="B1744" s="61"/>
    </row>
    <row r="1745" spans="1:2" x14ac:dyDescent="0.3">
      <c r="A1745" s="43"/>
      <c r="B1745" s="61"/>
    </row>
    <row r="1746" spans="1:2" x14ac:dyDescent="0.3">
      <c r="A1746" s="43"/>
      <c r="B1746" s="61"/>
    </row>
    <row r="1747" spans="1:2" x14ac:dyDescent="0.3">
      <c r="A1747" s="43"/>
      <c r="B1747" s="61"/>
    </row>
    <row r="1748" spans="1:2" x14ac:dyDescent="0.3">
      <c r="A1748" s="43"/>
      <c r="B1748" s="61"/>
    </row>
    <row r="1749" spans="1:2" x14ac:dyDescent="0.3">
      <c r="A1749" s="43"/>
      <c r="B1749" s="61"/>
    </row>
    <row r="1750" spans="1:2" x14ac:dyDescent="0.3">
      <c r="A1750" s="43"/>
      <c r="B1750" s="61"/>
    </row>
    <row r="1751" spans="1:2" x14ac:dyDescent="0.3">
      <c r="A1751" s="43"/>
      <c r="B1751" s="61"/>
    </row>
    <row r="1752" spans="1:2" x14ac:dyDescent="0.3">
      <c r="A1752" s="43"/>
      <c r="B1752" s="61"/>
    </row>
    <row r="1753" spans="1:2" x14ac:dyDescent="0.3">
      <c r="A1753" s="43"/>
      <c r="B1753" s="61"/>
    </row>
    <row r="1754" spans="1:2" x14ac:dyDescent="0.3">
      <c r="A1754" s="43"/>
      <c r="B1754" s="61"/>
    </row>
    <row r="1755" spans="1:2" x14ac:dyDescent="0.3">
      <c r="A1755" s="43"/>
      <c r="B1755" s="61"/>
    </row>
    <row r="1756" spans="1:2" x14ac:dyDescent="0.3">
      <c r="A1756" s="43"/>
      <c r="B1756" s="61"/>
    </row>
    <row r="1757" spans="1:2" x14ac:dyDescent="0.3">
      <c r="A1757" s="43"/>
      <c r="B1757" s="61"/>
    </row>
    <row r="1758" spans="1:2" x14ac:dyDescent="0.3">
      <c r="A1758" s="43"/>
      <c r="B1758" s="61"/>
    </row>
    <row r="1759" spans="1:2" x14ac:dyDescent="0.3">
      <c r="A1759" s="43"/>
      <c r="B1759" s="61"/>
    </row>
    <row r="1760" spans="1:2" x14ac:dyDescent="0.3">
      <c r="A1760" s="43"/>
      <c r="B1760" s="61"/>
    </row>
    <row r="1761" spans="1:2" x14ac:dyDescent="0.3">
      <c r="A1761" s="43"/>
      <c r="B1761" s="61"/>
    </row>
    <row r="1762" spans="1:2" x14ac:dyDescent="0.3">
      <c r="A1762" s="43"/>
      <c r="B1762" s="61"/>
    </row>
    <row r="1763" spans="1:2" x14ac:dyDescent="0.3">
      <c r="A1763" s="43"/>
      <c r="B1763" s="61"/>
    </row>
    <row r="1764" spans="1:2" x14ac:dyDescent="0.3">
      <c r="A1764" s="43"/>
      <c r="B1764" s="61"/>
    </row>
    <row r="1765" spans="1:2" x14ac:dyDescent="0.3">
      <c r="A1765" s="43"/>
      <c r="B1765" s="61"/>
    </row>
    <row r="1766" spans="1:2" x14ac:dyDescent="0.3">
      <c r="A1766" s="43"/>
      <c r="B1766" s="61"/>
    </row>
    <row r="1767" spans="1:2" x14ac:dyDescent="0.3">
      <c r="A1767" s="43"/>
      <c r="B1767" s="61"/>
    </row>
    <row r="1768" spans="1:2" x14ac:dyDescent="0.3">
      <c r="A1768" s="43"/>
      <c r="B1768" s="61"/>
    </row>
    <row r="1769" spans="1:2" x14ac:dyDescent="0.3">
      <c r="A1769" s="43"/>
      <c r="B1769" s="61"/>
    </row>
    <row r="1770" spans="1:2" x14ac:dyDescent="0.3">
      <c r="A1770" s="43"/>
      <c r="B1770" s="61"/>
    </row>
    <row r="1771" spans="1:2" x14ac:dyDescent="0.3">
      <c r="A1771" s="43"/>
      <c r="B1771" s="61"/>
    </row>
    <row r="1772" spans="1:2" x14ac:dyDescent="0.3">
      <c r="A1772" s="43"/>
      <c r="B1772" s="61"/>
    </row>
    <row r="1773" spans="1:2" x14ac:dyDescent="0.3">
      <c r="A1773" s="43"/>
      <c r="B1773" s="61"/>
    </row>
    <row r="1774" spans="1:2" x14ac:dyDescent="0.3">
      <c r="A1774" s="43"/>
      <c r="B1774" s="61"/>
    </row>
    <row r="1775" spans="1:2" x14ac:dyDescent="0.3">
      <c r="A1775" s="43"/>
      <c r="B1775" s="61"/>
    </row>
    <row r="1776" spans="1:2" x14ac:dyDescent="0.3">
      <c r="A1776" s="43"/>
      <c r="B1776" s="61"/>
    </row>
    <row r="1777" spans="1:2" x14ac:dyDescent="0.3">
      <c r="A1777" s="43"/>
      <c r="B1777" s="61"/>
    </row>
    <row r="1778" spans="1:2" x14ac:dyDescent="0.3">
      <c r="A1778" s="43"/>
      <c r="B1778" s="61"/>
    </row>
    <row r="1779" spans="1:2" x14ac:dyDescent="0.3">
      <c r="A1779" s="43"/>
      <c r="B1779" s="61"/>
    </row>
    <row r="1780" spans="1:2" x14ac:dyDescent="0.3">
      <c r="A1780" s="43"/>
      <c r="B1780" s="61"/>
    </row>
    <row r="1781" spans="1:2" x14ac:dyDescent="0.3">
      <c r="A1781" s="43"/>
      <c r="B1781" s="61"/>
    </row>
    <row r="1782" spans="1:2" x14ac:dyDescent="0.3">
      <c r="A1782" s="43"/>
      <c r="B1782" s="61"/>
    </row>
    <row r="1783" spans="1:2" x14ac:dyDescent="0.3">
      <c r="A1783" s="43"/>
      <c r="B1783" s="61"/>
    </row>
    <row r="1784" spans="1:2" x14ac:dyDescent="0.3">
      <c r="A1784" s="43"/>
      <c r="B1784" s="61"/>
    </row>
    <row r="1785" spans="1:2" x14ac:dyDescent="0.3">
      <c r="A1785" s="43"/>
      <c r="B1785" s="61"/>
    </row>
    <row r="1786" spans="1:2" x14ac:dyDescent="0.3">
      <c r="A1786" s="43"/>
      <c r="B1786" s="61"/>
    </row>
    <row r="1787" spans="1:2" x14ac:dyDescent="0.3">
      <c r="A1787" s="43"/>
      <c r="B1787" s="61"/>
    </row>
    <row r="1788" spans="1:2" x14ac:dyDescent="0.3">
      <c r="A1788" s="43"/>
      <c r="B1788" s="61"/>
    </row>
    <row r="1789" spans="1:2" x14ac:dyDescent="0.3">
      <c r="A1789" s="43"/>
      <c r="B1789" s="61"/>
    </row>
    <row r="1790" spans="1:2" x14ac:dyDescent="0.3">
      <c r="A1790" s="43"/>
      <c r="B1790" s="61"/>
    </row>
    <row r="1791" spans="1:2" x14ac:dyDescent="0.3">
      <c r="A1791" s="43"/>
      <c r="B1791" s="61"/>
    </row>
    <row r="1792" spans="1:2" x14ac:dyDescent="0.3">
      <c r="A1792" s="43"/>
      <c r="B1792" s="61"/>
    </row>
    <row r="1793" spans="1:2" x14ac:dyDescent="0.3">
      <c r="A1793" s="43"/>
      <c r="B1793" s="61"/>
    </row>
    <row r="1794" spans="1:2" x14ac:dyDescent="0.3">
      <c r="A1794" s="43"/>
      <c r="B1794" s="61"/>
    </row>
    <row r="1795" spans="1:2" x14ac:dyDescent="0.3">
      <c r="A1795" s="43"/>
      <c r="B1795" s="61"/>
    </row>
    <row r="1796" spans="1:2" x14ac:dyDescent="0.3">
      <c r="A1796" s="43"/>
      <c r="B1796" s="61"/>
    </row>
    <row r="1797" spans="1:2" x14ac:dyDescent="0.3">
      <c r="A1797" s="43"/>
      <c r="B1797" s="61"/>
    </row>
    <row r="1798" spans="1:2" x14ac:dyDescent="0.3">
      <c r="A1798" s="43"/>
      <c r="B1798" s="61"/>
    </row>
    <row r="1799" spans="1:2" x14ac:dyDescent="0.3">
      <c r="A1799" s="43"/>
      <c r="B1799" s="61"/>
    </row>
    <row r="1800" spans="1:2" x14ac:dyDescent="0.3">
      <c r="A1800" s="43"/>
      <c r="B1800" s="61"/>
    </row>
    <row r="1801" spans="1:2" x14ac:dyDescent="0.3">
      <c r="A1801" s="43"/>
      <c r="B1801" s="61"/>
    </row>
    <row r="1802" spans="1:2" x14ac:dyDescent="0.3">
      <c r="A1802" s="43"/>
      <c r="B1802" s="61"/>
    </row>
    <row r="1803" spans="1:2" x14ac:dyDescent="0.3">
      <c r="A1803" s="43"/>
      <c r="B1803" s="61"/>
    </row>
    <row r="1804" spans="1:2" x14ac:dyDescent="0.3">
      <c r="A1804" s="43"/>
      <c r="B1804" s="61"/>
    </row>
    <row r="1805" spans="1:2" x14ac:dyDescent="0.3">
      <c r="A1805" s="43"/>
      <c r="B1805" s="61"/>
    </row>
    <row r="1806" spans="1:2" x14ac:dyDescent="0.3">
      <c r="A1806" s="43"/>
      <c r="B1806" s="61"/>
    </row>
    <row r="1807" spans="1:2" x14ac:dyDescent="0.3">
      <c r="A1807" s="43"/>
      <c r="B1807" s="61"/>
    </row>
    <row r="1808" spans="1:2" x14ac:dyDescent="0.3">
      <c r="A1808" s="43"/>
      <c r="B1808" s="61"/>
    </row>
    <row r="1809" spans="1:2" x14ac:dyDescent="0.3">
      <c r="A1809" s="43"/>
      <c r="B1809" s="61"/>
    </row>
    <row r="1810" spans="1:2" x14ac:dyDescent="0.3">
      <c r="A1810" s="43"/>
      <c r="B1810" s="61"/>
    </row>
    <row r="1811" spans="1:2" x14ac:dyDescent="0.3">
      <c r="A1811" s="43"/>
      <c r="B1811" s="61"/>
    </row>
    <row r="1812" spans="1:2" x14ac:dyDescent="0.3">
      <c r="A1812" s="43"/>
      <c r="B1812" s="61"/>
    </row>
    <row r="1813" spans="1:2" x14ac:dyDescent="0.3">
      <c r="A1813" s="43"/>
      <c r="B1813" s="61"/>
    </row>
    <row r="1814" spans="1:2" x14ac:dyDescent="0.3">
      <c r="A1814" s="43"/>
      <c r="B1814" s="61"/>
    </row>
    <row r="1815" spans="1:2" x14ac:dyDescent="0.3">
      <c r="A1815" s="43"/>
      <c r="B1815" s="61"/>
    </row>
    <row r="1816" spans="1:2" x14ac:dyDescent="0.3">
      <c r="A1816" s="43"/>
      <c r="B1816" s="61"/>
    </row>
    <row r="1817" spans="1:2" x14ac:dyDescent="0.3">
      <c r="A1817" s="43"/>
      <c r="B1817" s="61"/>
    </row>
    <row r="1818" spans="1:2" x14ac:dyDescent="0.3">
      <c r="A1818" s="43"/>
      <c r="B1818" s="61"/>
    </row>
    <row r="1819" spans="1:2" x14ac:dyDescent="0.3">
      <c r="A1819" s="43"/>
      <c r="B1819" s="61"/>
    </row>
    <row r="1820" spans="1:2" x14ac:dyDescent="0.3">
      <c r="A1820" s="43"/>
      <c r="B1820" s="61"/>
    </row>
    <row r="1821" spans="1:2" x14ac:dyDescent="0.3">
      <c r="A1821" s="43"/>
      <c r="B1821" s="61"/>
    </row>
    <row r="1822" spans="1:2" x14ac:dyDescent="0.3">
      <c r="A1822" s="43"/>
      <c r="B1822" s="61"/>
    </row>
    <row r="1823" spans="1:2" x14ac:dyDescent="0.3">
      <c r="A1823" s="43"/>
      <c r="B1823" s="61"/>
    </row>
    <row r="1824" spans="1:2" x14ac:dyDescent="0.3">
      <c r="A1824" s="43"/>
      <c r="B1824" s="61"/>
    </row>
    <row r="1825" spans="1:2" x14ac:dyDescent="0.3">
      <c r="A1825" s="43"/>
      <c r="B1825" s="61"/>
    </row>
    <row r="1826" spans="1:2" x14ac:dyDescent="0.3">
      <c r="A1826" s="43"/>
      <c r="B1826" s="61"/>
    </row>
    <row r="1827" spans="1:2" x14ac:dyDescent="0.3">
      <c r="A1827" s="43"/>
      <c r="B1827" s="61"/>
    </row>
    <row r="1828" spans="1:2" x14ac:dyDescent="0.3">
      <c r="A1828" s="43"/>
      <c r="B1828" s="61"/>
    </row>
    <row r="1829" spans="1:2" x14ac:dyDescent="0.3">
      <c r="A1829" s="43"/>
      <c r="B1829" s="61"/>
    </row>
    <row r="1830" spans="1:2" x14ac:dyDescent="0.3">
      <c r="A1830" s="43"/>
      <c r="B1830" s="61"/>
    </row>
    <row r="1831" spans="1:2" x14ac:dyDescent="0.3">
      <c r="A1831" s="43"/>
      <c r="B1831" s="61"/>
    </row>
    <row r="1832" spans="1:2" x14ac:dyDescent="0.3">
      <c r="A1832" s="43"/>
      <c r="B1832" s="61"/>
    </row>
    <row r="1833" spans="1:2" x14ac:dyDescent="0.3">
      <c r="A1833" s="43"/>
      <c r="B1833" s="61"/>
    </row>
    <row r="1834" spans="1:2" x14ac:dyDescent="0.3">
      <c r="A1834" s="43"/>
      <c r="B1834" s="61"/>
    </row>
    <row r="1835" spans="1:2" x14ac:dyDescent="0.3">
      <c r="A1835" s="43"/>
      <c r="B1835" s="61"/>
    </row>
    <row r="1836" spans="1:2" x14ac:dyDescent="0.3">
      <c r="A1836" s="43"/>
      <c r="B1836" s="61"/>
    </row>
    <row r="1837" spans="1:2" x14ac:dyDescent="0.3">
      <c r="A1837" s="43"/>
      <c r="B1837" s="61"/>
    </row>
    <row r="1838" spans="1:2" x14ac:dyDescent="0.3">
      <c r="A1838" s="43"/>
      <c r="B1838" s="61"/>
    </row>
    <row r="1839" spans="1:2" x14ac:dyDescent="0.3">
      <c r="A1839" s="43"/>
      <c r="B1839" s="61"/>
    </row>
    <row r="1840" spans="1:2" x14ac:dyDescent="0.3">
      <c r="A1840" s="43"/>
      <c r="B1840" s="61"/>
    </row>
    <row r="1841" spans="1:2" x14ac:dyDescent="0.3">
      <c r="A1841" s="43"/>
      <c r="B1841" s="61"/>
    </row>
    <row r="1842" spans="1:2" x14ac:dyDescent="0.3">
      <c r="A1842" s="43"/>
      <c r="B1842" s="61"/>
    </row>
    <row r="1843" spans="1:2" x14ac:dyDescent="0.3">
      <c r="A1843" s="43"/>
      <c r="B1843" s="61"/>
    </row>
    <row r="1844" spans="1:2" x14ac:dyDescent="0.3">
      <c r="A1844" s="43"/>
      <c r="B1844" s="61"/>
    </row>
    <row r="1845" spans="1:2" x14ac:dyDescent="0.3">
      <c r="A1845" s="43"/>
      <c r="B1845" s="61"/>
    </row>
    <row r="1846" spans="1:2" x14ac:dyDescent="0.3">
      <c r="A1846" s="43"/>
      <c r="B1846" s="61"/>
    </row>
    <row r="1847" spans="1:2" x14ac:dyDescent="0.3">
      <c r="A1847" s="43"/>
      <c r="B1847" s="61"/>
    </row>
    <row r="1848" spans="1:2" x14ac:dyDescent="0.3">
      <c r="A1848" s="43"/>
      <c r="B1848" s="61"/>
    </row>
    <row r="1849" spans="1:2" x14ac:dyDescent="0.3">
      <c r="A1849" s="43"/>
      <c r="B1849" s="61"/>
    </row>
    <row r="1850" spans="1:2" x14ac:dyDescent="0.3">
      <c r="A1850" s="43"/>
      <c r="B1850" s="61"/>
    </row>
    <row r="1851" spans="1:2" x14ac:dyDescent="0.3">
      <c r="A1851" s="43"/>
      <c r="B1851" s="61"/>
    </row>
    <row r="1852" spans="1:2" x14ac:dyDescent="0.3">
      <c r="A1852" s="43"/>
      <c r="B1852" s="61"/>
    </row>
    <row r="1853" spans="1:2" x14ac:dyDescent="0.3">
      <c r="A1853" s="43"/>
      <c r="B1853" s="61"/>
    </row>
    <row r="1854" spans="1:2" x14ac:dyDescent="0.3">
      <c r="A1854" s="43"/>
      <c r="B1854" s="61"/>
    </row>
    <row r="1855" spans="1:2" x14ac:dyDescent="0.3">
      <c r="A1855" s="43"/>
      <c r="B1855" s="61"/>
    </row>
    <row r="1856" spans="1:2" x14ac:dyDescent="0.3">
      <c r="A1856" s="43"/>
      <c r="B1856" s="61"/>
    </row>
    <row r="1857" spans="1:2" x14ac:dyDescent="0.3">
      <c r="A1857" s="43"/>
      <c r="B1857" s="61"/>
    </row>
    <row r="1858" spans="1:2" x14ac:dyDescent="0.3">
      <c r="A1858" s="43"/>
      <c r="B1858" s="61"/>
    </row>
    <row r="1859" spans="1:2" x14ac:dyDescent="0.3">
      <c r="A1859" s="43"/>
      <c r="B1859" s="61"/>
    </row>
    <row r="1860" spans="1:2" x14ac:dyDescent="0.3">
      <c r="A1860" s="43"/>
      <c r="B1860" s="61"/>
    </row>
    <row r="1861" spans="1:2" x14ac:dyDescent="0.3">
      <c r="A1861" s="43"/>
      <c r="B1861" s="61"/>
    </row>
    <row r="1862" spans="1:2" x14ac:dyDescent="0.3">
      <c r="A1862" s="43"/>
      <c r="B1862" s="61"/>
    </row>
    <row r="1863" spans="1:2" x14ac:dyDescent="0.3">
      <c r="A1863" s="43"/>
      <c r="B1863" s="61"/>
    </row>
    <row r="1864" spans="1:2" x14ac:dyDescent="0.3">
      <c r="A1864" s="43"/>
      <c r="B1864" s="61"/>
    </row>
    <row r="1865" spans="1:2" x14ac:dyDescent="0.3">
      <c r="A1865" s="43"/>
      <c r="B1865" s="61"/>
    </row>
    <row r="1866" spans="1:2" x14ac:dyDescent="0.3">
      <c r="A1866" s="43"/>
      <c r="B1866" s="61"/>
    </row>
    <row r="1867" spans="1:2" x14ac:dyDescent="0.3">
      <c r="A1867" s="43"/>
      <c r="B1867" s="61"/>
    </row>
    <row r="1868" spans="1:2" x14ac:dyDescent="0.3">
      <c r="A1868" s="43"/>
      <c r="B1868" s="61"/>
    </row>
    <row r="1869" spans="1:2" x14ac:dyDescent="0.3">
      <c r="A1869" s="43"/>
      <c r="B1869" s="61"/>
    </row>
    <row r="1870" spans="1:2" x14ac:dyDescent="0.3">
      <c r="A1870" s="43"/>
      <c r="B1870" s="61"/>
    </row>
    <row r="1871" spans="1:2" x14ac:dyDescent="0.3">
      <c r="A1871" s="43"/>
      <c r="B1871" s="61"/>
    </row>
    <row r="1872" spans="1:2" x14ac:dyDescent="0.3">
      <c r="A1872" s="43"/>
      <c r="B1872" s="61"/>
    </row>
    <row r="1873" spans="1:2" x14ac:dyDescent="0.3">
      <c r="A1873" s="43"/>
      <c r="B1873" s="61"/>
    </row>
    <row r="1874" spans="1:2" x14ac:dyDescent="0.3">
      <c r="A1874" s="43"/>
      <c r="B1874" s="61"/>
    </row>
    <row r="1875" spans="1:2" x14ac:dyDescent="0.3">
      <c r="A1875" s="43"/>
      <c r="B1875" s="61"/>
    </row>
    <row r="1876" spans="1:2" x14ac:dyDescent="0.3">
      <c r="A1876" s="43"/>
      <c r="B1876" s="61"/>
    </row>
    <row r="1877" spans="1:2" x14ac:dyDescent="0.3">
      <c r="A1877" s="43"/>
      <c r="B1877" s="61"/>
    </row>
    <row r="1878" spans="1:2" x14ac:dyDescent="0.3">
      <c r="A1878" s="43"/>
      <c r="B1878" s="61"/>
    </row>
    <row r="1879" spans="1:2" x14ac:dyDescent="0.3">
      <c r="A1879" s="43"/>
      <c r="B1879" s="61"/>
    </row>
    <row r="1880" spans="1:2" x14ac:dyDescent="0.3">
      <c r="A1880" s="43"/>
      <c r="B1880" s="61"/>
    </row>
    <row r="1881" spans="1:2" x14ac:dyDescent="0.3">
      <c r="A1881" s="43"/>
      <c r="B1881" s="61"/>
    </row>
    <row r="1882" spans="1:2" x14ac:dyDescent="0.3">
      <c r="A1882" s="43"/>
      <c r="B1882" s="61"/>
    </row>
    <row r="1883" spans="1:2" x14ac:dyDescent="0.3">
      <c r="A1883" s="43"/>
      <c r="B1883" s="61"/>
    </row>
    <row r="1884" spans="1:2" x14ac:dyDescent="0.3">
      <c r="A1884" s="43"/>
      <c r="B1884" s="61"/>
    </row>
    <row r="1885" spans="1:2" x14ac:dyDescent="0.3">
      <c r="A1885" s="43"/>
      <c r="B1885" s="61"/>
    </row>
    <row r="1886" spans="1:2" x14ac:dyDescent="0.3">
      <c r="A1886" s="43"/>
      <c r="B1886" s="61"/>
    </row>
    <row r="1887" spans="1:2" x14ac:dyDescent="0.3">
      <c r="A1887" s="43"/>
      <c r="B1887" s="61"/>
    </row>
    <row r="1888" spans="1:2" x14ac:dyDescent="0.3">
      <c r="A1888" s="43"/>
      <c r="B1888" s="61"/>
    </row>
    <row r="1889" spans="1:2" x14ac:dyDescent="0.3">
      <c r="A1889" s="43"/>
      <c r="B1889" s="61"/>
    </row>
    <row r="1890" spans="1:2" x14ac:dyDescent="0.3">
      <c r="A1890" s="43"/>
      <c r="B1890" s="61"/>
    </row>
    <row r="1891" spans="1:2" x14ac:dyDescent="0.3">
      <c r="A1891" s="43"/>
      <c r="B1891" s="61"/>
    </row>
    <row r="1892" spans="1:2" x14ac:dyDescent="0.3">
      <c r="A1892" s="43"/>
      <c r="B1892" s="61"/>
    </row>
    <row r="1893" spans="1:2" x14ac:dyDescent="0.3">
      <c r="A1893" s="43"/>
      <c r="B1893" s="61"/>
    </row>
    <row r="1894" spans="1:2" x14ac:dyDescent="0.3">
      <c r="A1894" s="43"/>
      <c r="B1894" s="61"/>
    </row>
    <row r="1895" spans="1:2" x14ac:dyDescent="0.3">
      <c r="A1895" s="43"/>
      <c r="B1895" s="61"/>
    </row>
    <row r="1896" spans="1:2" x14ac:dyDescent="0.3">
      <c r="A1896" s="43"/>
      <c r="B1896" s="61"/>
    </row>
    <row r="1897" spans="1:2" x14ac:dyDescent="0.3">
      <c r="A1897" s="43"/>
      <c r="B1897" s="61"/>
    </row>
    <row r="1898" spans="1:2" x14ac:dyDescent="0.3">
      <c r="A1898" s="43"/>
      <c r="B1898" s="61"/>
    </row>
    <row r="1899" spans="1:2" x14ac:dyDescent="0.3">
      <c r="A1899" s="43"/>
      <c r="B1899" s="61"/>
    </row>
    <row r="1900" spans="1:2" x14ac:dyDescent="0.3">
      <c r="A1900" s="43"/>
      <c r="B1900" s="61"/>
    </row>
    <row r="1901" spans="1:2" x14ac:dyDescent="0.3">
      <c r="A1901" s="43"/>
      <c r="B1901" s="61"/>
    </row>
    <row r="1902" spans="1:2" x14ac:dyDescent="0.3">
      <c r="A1902" s="43"/>
      <c r="B1902" s="61"/>
    </row>
    <row r="1903" spans="1:2" x14ac:dyDescent="0.3">
      <c r="A1903" s="43"/>
      <c r="B1903" s="61"/>
    </row>
    <row r="1904" spans="1:2" x14ac:dyDescent="0.3">
      <c r="A1904" s="43"/>
      <c r="B1904" s="61"/>
    </row>
    <row r="1905" spans="1:2" x14ac:dyDescent="0.3">
      <c r="A1905" s="43"/>
      <c r="B1905" s="61"/>
    </row>
    <row r="1906" spans="1:2" x14ac:dyDescent="0.3">
      <c r="A1906" s="43"/>
      <c r="B1906" s="61"/>
    </row>
    <row r="1907" spans="1:2" x14ac:dyDescent="0.3">
      <c r="A1907" s="43"/>
      <c r="B1907" s="61"/>
    </row>
    <row r="1908" spans="1:2" x14ac:dyDescent="0.3">
      <c r="A1908" s="43"/>
      <c r="B1908" s="61"/>
    </row>
    <row r="1909" spans="1:2" x14ac:dyDescent="0.3">
      <c r="A1909" s="43"/>
      <c r="B1909" s="61"/>
    </row>
    <row r="1910" spans="1:2" x14ac:dyDescent="0.3">
      <c r="A1910" s="43"/>
      <c r="B1910" s="61"/>
    </row>
    <row r="1911" spans="1:2" x14ac:dyDescent="0.3">
      <c r="A1911" s="43"/>
      <c r="B1911" s="61"/>
    </row>
    <row r="1912" spans="1:2" x14ac:dyDescent="0.3">
      <c r="A1912" s="43"/>
      <c r="B1912" s="61"/>
    </row>
    <row r="1913" spans="1:2" x14ac:dyDescent="0.3">
      <c r="A1913" s="43"/>
      <c r="B1913" s="61"/>
    </row>
    <row r="1914" spans="1:2" x14ac:dyDescent="0.3">
      <c r="A1914" s="43"/>
      <c r="B1914" s="61"/>
    </row>
    <row r="1915" spans="1:2" x14ac:dyDescent="0.3">
      <c r="A1915" s="43"/>
      <c r="B1915" s="61"/>
    </row>
    <row r="1916" spans="1:2" x14ac:dyDescent="0.3">
      <c r="A1916" s="43"/>
      <c r="B1916" s="61"/>
    </row>
    <row r="1917" spans="1:2" x14ac:dyDescent="0.3">
      <c r="A1917" s="43"/>
      <c r="B1917" s="61"/>
    </row>
    <row r="1918" spans="1:2" x14ac:dyDescent="0.3">
      <c r="A1918" s="43"/>
      <c r="B1918" s="61"/>
    </row>
    <row r="1919" spans="1:2" x14ac:dyDescent="0.3">
      <c r="A1919" s="43"/>
      <c r="B1919" s="61"/>
    </row>
    <row r="1920" spans="1:2" x14ac:dyDescent="0.3">
      <c r="A1920" s="43"/>
      <c r="B1920" s="61"/>
    </row>
    <row r="1921" spans="1:2" x14ac:dyDescent="0.3">
      <c r="A1921" s="43"/>
      <c r="B1921" s="61"/>
    </row>
    <row r="1922" spans="1:2" x14ac:dyDescent="0.3">
      <c r="A1922" s="43"/>
      <c r="B1922" s="61"/>
    </row>
    <row r="1923" spans="1:2" x14ac:dyDescent="0.3">
      <c r="A1923" s="43"/>
      <c r="B1923" s="61"/>
    </row>
    <row r="1924" spans="1:2" x14ac:dyDescent="0.3">
      <c r="A1924" s="43"/>
      <c r="B1924" s="61"/>
    </row>
    <row r="1925" spans="1:2" x14ac:dyDescent="0.3">
      <c r="A1925" s="43"/>
      <c r="B1925" s="61"/>
    </row>
    <row r="1926" spans="1:2" x14ac:dyDescent="0.3">
      <c r="A1926" s="43"/>
      <c r="B1926" s="61"/>
    </row>
    <row r="1927" spans="1:2" x14ac:dyDescent="0.3">
      <c r="A1927" s="43"/>
      <c r="B1927" s="61"/>
    </row>
    <row r="1928" spans="1:2" x14ac:dyDescent="0.3">
      <c r="A1928" s="43"/>
      <c r="B1928" s="61"/>
    </row>
    <row r="1929" spans="1:2" x14ac:dyDescent="0.3">
      <c r="A1929" s="43"/>
      <c r="B1929" s="61"/>
    </row>
    <row r="1930" spans="1:2" x14ac:dyDescent="0.3">
      <c r="A1930" s="43"/>
      <c r="B1930" s="61"/>
    </row>
    <row r="1931" spans="1:2" x14ac:dyDescent="0.3">
      <c r="A1931" s="43"/>
      <c r="B1931" s="61"/>
    </row>
    <row r="1932" spans="1:2" x14ac:dyDescent="0.3">
      <c r="A1932" s="43"/>
      <c r="B1932" s="61"/>
    </row>
    <row r="1933" spans="1:2" x14ac:dyDescent="0.3">
      <c r="A1933" s="43"/>
      <c r="B1933" s="61"/>
    </row>
    <row r="1934" spans="1:2" x14ac:dyDescent="0.3">
      <c r="A1934" s="43"/>
      <c r="B1934" s="61"/>
    </row>
    <row r="1935" spans="1:2" x14ac:dyDescent="0.3">
      <c r="A1935" s="43"/>
      <c r="B1935" s="61"/>
    </row>
    <row r="1936" spans="1:2" x14ac:dyDescent="0.3">
      <c r="A1936" s="43"/>
      <c r="B1936" s="61"/>
    </row>
    <row r="1937" spans="1:2" x14ac:dyDescent="0.3">
      <c r="A1937" s="43"/>
      <c r="B1937" s="61"/>
    </row>
    <row r="1938" spans="1:2" x14ac:dyDescent="0.3">
      <c r="A1938" s="43"/>
      <c r="B1938" s="61"/>
    </row>
    <row r="1939" spans="1:2" x14ac:dyDescent="0.3">
      <c r="A1939" s="43"/>
      <c r="B1939" s="61"/>
    </row>
    <row r="1940" spans="1:2" x14ac:dyDescent="0.3">
      <c r="A1940" s="43"/>
      <c r="B1940" s="61"/>
    </row>
    <row r="1941" spans="1:2" x14ac:dyDescent="0.3">
      <c r="A1941" s="43"/>
      <c r="B1941" s="61"/>
    </row>
    <row r="1942" spans="1:2" x14ac:dyDescent="0.3">
      <c r="A1942" s="43"/>
      <c r="B1942" s="61"/>
    </row>
    <row r="1943" spans="1:2" x14ac:dyDescent="0.3">
      <c r="A1943" s="43"/>
      <c r="B1943" s="61"/>
    </row>
    <row r="1944" spans="1:2" x14ac:dyDescent="0.3">
      <c r="A1944" s="43"/>
      <c r="B1944" s="61"/>
    </row>
    <row r="1945" spans="1:2" x14ac:dyDescent="0.3">
      <c r="A1945" s="43"/>
      <c r="B1945" s="61"/>
    </row>
    <row r="1946" spans="1:2" x14ac:dyDescent="0.3">
      <c r="A1946" s="43"/>
      <c r="B1946" s="61"/>
    </row>
    <row r="1947" spans="1:2" x14ac:dyDescent="0.3">
      <c r="A1947" s="43"/>
      <c r="B1947" s="61"/>
    </row>
    <row r="1948" spans="1:2" x14ac:dyDescent="0.3">
      <c r="A1948" s="43"/>
      <c r="B1948" s="61"/>
    </row>
    <row r="1949" spans="1:2" x14ac:dyDescent="0.3">
      <c r="A1949" s="43"/>
      <c r="B1949" s="61"/>
    </row>
    <row r="1950" spans="1:2" x14ac:dyDescent="0.3">
      <c r="A1950" s="43"/>
      <c r="B1950" s="61"/>
    </row>
    <row r="1951" spans="1:2" x14ac:dyDescent="0.3">
      <c r="A1951" s="43"/>
      <c r="B1951" s="61"/>
    </row>
    <row r="1952" spans="1:2" x14ac:dyDescent="0.3">
      <c r="A1952" s="43"/>
      <c r="B1952" s="61"/>
    </row>
    <row r="1953" spans="1:2" x14ac:dyDescent="0.3">
      <c r="A1953" s="43"/>
      <c r="B1953" s="61"/>
    </row>
    <row r="1954" spans="1:2" x14ac:dyDescent="0.3">
      <c r="A1954" s="43"/>
      <c r="B1954" s="61"/>
    </row>
    <row r="1955" spans="1:2" x14ac:dyDescent="0.3">
      <c r="A1955" s="43"/>
      <c r="B1955" s="61"/>
    </row>
    <row r="1956" spans="1:2" x14ac:dyDescent="0.3">
      <c r="A1956" s="43"/>
      <c r="B1956" s="61"/>
    </row>
    <row r="1957" spans="1:2" x14ac:dyDescent="0.3">
      <c r="A1957" s="43"/>
      <c r="B1957" s="61"/>
    </row>
    <row r="1958" spans="1:2" x14ac:dyDescent="0.3">
      <c r="A1958" s="43"/>
      <c r="B1958" s="61"/>
    </row>
    <row r="1959" spans="1:2" x14ac:dyDescent="0.3">
      <c r="A1959" s="43"/>
      <c r="B1959" s="61"/>
    </row>
    <row r="1960" spans="1:2" x14ac:dyDescent="0.3">
      <c r="A1960" s="43"/>
      <c r="B1960" s="61"/>
    </row>
    <row r="1961" spans="1:2" x14ac:dyDescent="0.3">
      <c r="A1961" s="43"/>
      <c r="B1961" s="61"/>
    </row>
    <row r="1962" spans="1:2" x14ac:dyDescent="0.3">
      <c r="A1962" s="43"/>
      <c r="B1962" s="61"/>
    </row>
    <row r="1963" spans="1:2" x14ac:dyDescent="0.3">
      <c r="A1963" s="43"/>
      <c r="B1963" s="61"/>
    </row>
    <row r="1964" spans="1:2" x14ac:dyDescent="0.3">
      <c r="A1964" s="43"/>
      <c r="B1964" s="61"/>
    </row>
    <row r="1965" spans="1:2" x14ac:dyDescent="0.3">
      <c r="A1965" s="43"/>
      <c r="B1965" s="61"/>
    </row>
    <row r="1966" spans="1:2" x14ac:dyDescent="0.3">
      <c r="A1966" s="43"/>
      <c r="B1966" s="61"/>
    </row>
    <row r="1967" spans="1:2" x14ac:dyDescent="0.3">
      <c r="A1967" s="43"/>
      <c r="B1967" s="61"/>
    </row>
    <row r="1968" spans="1:2" x14ac:dyDescent="0.3">
      <c r="A1968" s="43"/>
      <c r="B1968" s="61"/>
    </row>
    <row r="1969" spans="1:2" x14ac:dyDescent="0.3">
      <c r="A1969" s="43"/>
      <c r="B1969" s="61"/>
    </row>
    <row r="1970" spans="1:2" x14ac:dyDescent="0.3">
      <c r="A1970" s="43"/>
      <c r="B1970" s="61"/>
    </row>
    <row r="1971" spans="1:2" x14ac:dyDescent="0.3">
      <c r="A1971" s="43"/>
      <c r="B1971" s="61"/>
    </row>
    <row r="1972" spans="1:2" x14ac:dyDescent="0.3">
      <c r="A1972" s="43"/>
      <c r="B1972" s="61"/>
    </row>
    <row r="1973" spans="1:2" x14ac:dyDescent="0.3">
      <c r="A1973" s="43"/>
      <c r="B1973" s="61"/>
    </row>
    <row r="1974" spans="1:2" x14ac:dyDescent="0.3">
      <c r="A1974" s="43"/>
      <c r="B1974" s="61"/>
    </row>
    <row r="1975" spans="1:2" x14ac:dyDescent="0.3">
      <c r="A1975" s="43"/>
      <c r="B1975" s="61"/>
    </row>
    <row r="1976" spans="1:2" x14ac:dyDescent="0.3">
      <c r="A1976" s="43"/>
      <c r="B1976" s="61"/>
    </row>
    <row r="1977" spans="1:2" x14ac:dyDescent="0.3">
      <c r="A1977" s="43"/>
      <c r="B1977" s="61"/>
    </row>
    <row r="1978" spans="1:2" x14ac:dyDescent="0.3">
      <c r="A1978" s="43"/>
      <c r="B1978" s="61"/>
    </row>
    <row r="1979" spans="1:2" x14ac:dyDescent="0.3">
      <c r="A1979" s="43"/>
      <c r="B1979" s="61"/>
    </row>
    <row r="1980" spans="1:2" x14ac:dyDescent="0.3">
      <c r="A1980" s="43"/>
      <c r="B1980" s="61"/>
    </row>
    <row r="1981" spans="1:2" x14ac:dyDescent="0.3">
      <c r="A1981" s="43"/>
      <c r="B1981" s="61"/>
    </row>
    <row r="1982" spans="1:2" x14ac:dyDescent="0.3">
      <c r="A1982" s="43"/>
      <c r="B1982" s="61"/>
    </row>
    <row r="1983" spans="1:2" x14ac:dyDescent="0.3">
      <c r="A1983" s="43"/>
      <c r="B1983" s="61"/>
    </row>
    <row r="1984" spans="1:2" x14ac:dyDescent="0.3">
      <c r="A1984" s="43"/>
      <c r="B1984" s="61"/>
    </row>
    <row r="1985" spans="1:2" x14ac:dyDescent="0.3">
      <c r="A1985" s="43"/>
      <c r="B1985" s="61"/>
    </row>
    <row r="1986" spans="1:2" x14ac:dyDescent="0.3">
      <c r="A1986" s="43"/>
      <c r="B1986" s="61"/>
    </row>
    <row r="1987" spans="1:2" x14ac:dyDescent="0.3">
      <c r="A1987" s="43"/>
      <c r="B1987" s="61"/>
    </row>
    <row r="1988" spans="1:2" x14ac:dyDescent="0.3">
      <c r="A1988" s="43"/>
      <c r="B1988" s="61"/>
    </row>
    <row r="1989" spans="1:2" x14ac:dyDescent="0.3">
      <c r="A1989" s="43"/>
      <c r="B1989" s="61"/>
    </row>
    <row r="1990" spans="1:2" x14ac:dyDescent="0.3">
      <c r="A1990" s="43"/>
      <c r="B1990" s="61"/>
    </row>
    <row r="1991" spans="1:2" x14ac:dyDescent="0.3">
      <c r="A1991" s="43"/>
      <c r="B1991" s="61"/>
    </row>
    <row r="1992" spans="1:2" x14ac:dyDescent="0.3">
      <c r="A1992" s="43"/>
      <c r="B1992" s="61"/>
    </row>
    <row r="1993" spans="1:2" x14ac:dyDescent="0.3">
      <c r="A1993" s="43"/>
      <c r="B1993" s="61"/>
    </row>
    <row r="1994" spans="1:2" x14ac:dyDescent="0.3">
      <c r="A1994" s="43"/>
      <c r="B1994" s="61"/>
    </row>
    <row r="1995" spans="1:2" x14ac:dyDescent="0.3">
      <c r="A1995" s="43"/>
      <c r="B1995" s="61"/>
    </row>
    <row r="1996" spans="1:2" x14ac:dyDescent="0.3">
      <c r="A1996" s="43"/>
      <c r="B1996" s="61"/>
    </row>
    <row r="1997" spans="1:2" x14ac:dyDescent="0.3">
      <c r="A1997" s="43"/>
      <c r="B1997" s="61"/>
    </row>
    <row r="1998" spans="1:2" x14ac:dyDescent="0.3">
      <c r="A1998" s="43"/>
      <c r="B1998" s="61"/>
    </row>
    <row r="1999" spans="1:2" x14ac:dyDescent="0.3">
      <c r="A1999" s="43"/>
      <c r="B1999" s="61"/>
    </row>
    <row r="2000" spans="1:2" x14ac:dyDescent="0.3">
      <c r="A2000" s="43"/>
      <c r="B2000" s="61"/>
    </row>
    <row r="2001" spans="1:2" x14ac:dyDescent="0.3">
      <c r="A2001" s="43"/>
      <c r="B2001" s="61"/>
    </row>
    <row r="2002" spans="1:2" x14ac:dyDescent="0.3">
      <c r="A2002" s="43"/>
      <c r="B2002" s="61"/>
    </row>
    <row r="2003" spans="1:2" x14ac:dyDescent="0.3">
      <c r="A2003" s="43"/>
      <c r="B2003" s="61"/>
    </row>
    <row r="2004" spans="1:2" x14ac:dyDescent="0.3">
      <c r="A2004" s="43"/>
      <c r="B2004" s="61"/>
    </row>
    <row r="2005" spans="1:2" x14ac:dyDescent="0.3">
      <c r="A2005" s="43"/>
      <c r="B2005" s="61"/>
    </row>
    <row r="2006" spans="1:2" x14ac:dyDescent="0.3">
      <c r="A2006" s="43"/>
      <c r="B2006" s="61"/>
    </row>
    <row r="2007" spans="1:2" x14ac:dyDescent="0.3">
      <c r="A2007" s="43"/>
      <c r="B2007" s="61"/>
    </row>
    <row r="2008" spans="1:2" x14ac:dyDescent="0.3">
      <c r="A2008" s="43"/>
      <c r="B2008" s="61"/>
    </row>
    <row r="2009" spans="1:2" x14ac:dyDescent="0.3">
      <c r="A2009" s="43"/>
      <c r="B2009" s="61"/>
    </row>
    <row r="2010" spans="1:2" x14ac:dyDescent="0.3">
      <c r="A2010" s="43"/>
      <c r="B2010" s="61"/>
    </row>
    <row r="2011" spans="1:2" x14ac:dyDescent="0.3">
      <c r="A2011" s="43"/>
      <c r="B2011" s="61"/>
    </row>
    <row r="2012" spans="1:2" x14ac:dyDescent="0.3">
      <c r="A2012" s="43"/>
      <c r="B2012" s="61"/>
    </row>
    <row r="2013" spans="1:2" x14ac:dyDescent="0.3">
      <c r="A2013" s="43"/>
      <c r="B2013" s="61"/>
    </row>
    <row r="2014" spans="1:2" x14ac:dyDescent="0.3">
      <c r="A2014" s="43"/>
      <c r="B2014" s="61"/>
    </row>
    <row r="2015" spans="1:2" x14ac:dyDescent="0.3">
      <c r="A2015" s="43"/>
      <c r="B2015" s="61"/>
    </row>
    <row r="2016" spans="1:2" x14ac:dyDescent="0.3">
      <c r="A2016" s="43"/>
      <c r="B2016" s="61"/>
    </row>
    <row r="2017" spans="1:2" x14ac:dyDescent="0.3">
      <c r="A2017" s="43"/>
      <c r="B2017" s="61"/>
    </row>
    <row r="2018" spans="1:2" x14ac:dyDescent="0.3">
      <c r="A2018" s="43"/>
      <c r="B2018" s="61"/>
    </row>
    <row r="2019" spans="1:2" x14ac:dyDescent="0.3">
      <c r="A2019" s="43"/>
      <c r="B2019" s="61"/>
    </row>
    <row r="2020" spans="1:2" x14ac:dyDescent="0.3">
      <c r="A2020" s="43"/>
      <c r="B2020" s="61"/>
    </row>
    <row r="2021" spans="1:2" x14ac:dyDescent="0.3">
      <c r="A2021" s="43"/>
      <c r="B2021" s="61"/>
    </row>
    <row r="2022" spans="1:2" x14ac:dyDescent="0.3">
      <c r="A2022" s="43"/>
      <c r="B2022" s="61"/>
    </row>
    <row r="2023" spans="1:2" x14ac:dyDescent="0.3">
      <c r="A2023" s="43"/>
      <c r="B2023" s="61"/>
    </row>
    <row r="2024" spans="1:2" x14ac:dyDescent="0.3">
      <c r="A2024" s="43"/>
      <c r="B2024" s="61"/>
    </row>
    <row r="2025" spans="1:2" x14ac:dyDescent="0.3">
      <c r="A2025" s="43"/>
      <c r="B2025" s="61"/>
    </row>
    <row r="2026" spans="1:2" x14ac:dyDescent="0.3">
      <c r="A2026" s="43"/>
      <c r="B2026" s="61"/>
    </row>
    <row r="2027" spans="1:2" x14ac:dyDescent="0.3">
      <c r="A2027" s="43"/>
      <c r="B2027" s="61"/>
    </row>
    <row r="2028" spans="1:2" x14ac:dyDescent="0.3">
      <c r="A2028" s="43"/>
      <c r="B2028" s="61"/>
    </row>
    <row r="2029" spans="1:2" x14ac:dyDescent="0.3">
      <c r="A2029" s="43"/>
      <c r="B2029" s="61"/>
    </row>
    <row r="2030" spans="1:2" x14ac:dyDescent="0.3">
      <c r="A2030" s="43"/>
      <c r="B2030" s="61"/>
    </row>
    <row r="2031" spans="1:2" x14ac:dyDescent="0.3">
      <c r="A2031" s="43"/>
      <c r="B2031" s="61"/>
    </row>
    <row r="2032" spans="1:2" x14ac:dyDescent="0.3">
      <c r="A2032" s="43"/>
      <c r="B2032" s="61"/>
    </row>
    <row r="2033" spans="1:2" x14ac:dyDescent="0.3">
      <c r="A2033" s="43"/>
      <c r="B2033" s="61"/>
    </row>
    <row r="2034" spans="1:2" x14ac:dyDescent="0.3">
      <c r="A2034" s="43"/>
      <c r="B2034" s="61"/>
    </row>
    <row r="2035" spans="1:2" x14ac:dyDescent="0.3">
      <c r="A2035" s="43"/>
      <c r="B2035" s="61"/>
    </row>
    <row r="2036" spans="1:2" x14ac:dyDescent="0.3">
      <c r="A2036" s="43"/>
      <c r="B2036" s="61"/>
    </row>
    <row r="2037" spans="1:2" x14ac:dyDescent="0.3">
      <c r="A2037" s="43"/>
      <c r="B2037" s="61"/>
    </row>
    <row r="2038" spans="1:2" x14ac:dyDescent="0.3">
      <c r="A2038" s="43"/>
      <c r="B2038" s="61"/>
    </row>
    <row r="2039" spans="1:2" x14ac:dyDescent="0.3">
      <c r="A2039" s="43"/>
      <c r="B2039" s="61"/>
    </row>
    <row r="2040" spans="1:2" x14ac:dyDescent="0.3">
      <c r="A2040" s="43"/>
      <c r="B2040" s="61"/>
    </row>
    <row r="2041" spans="1:2" x14ac:dyDescent="0.3">
      <c r="A2041" s="43"/>
      <c r="B2041" s="61"/>
    </row>
    <row r="2042" spans="1:2" x14ac:dyDescent="0.3">
      <c r="A2042" s="43"/>
      <c r="B2042" s="61"/>
    </row>
    <row r="2043" spans="1:2" x14ac:dyDescent="0.3">
      <c r="A2043" s="43"/>
      <c r="B2043" s="61"/>
    </row>
    <row r="2044" spans="1:2" x14ac:dyDescent="0.3">
      <c r="A2044" s="43"/>
      <c r="B2044" s="61"/>
    </row>
    <row r="2045" spans="1:2" x14ac:dyDescent="0.3">
      <c r="A2045" s="43"/>
      <c r="B2045" s="61"/>
    </row>
    <row r="2046" spans="1:2" x14ac:dyDescent="0.3">
      <c r="A2046" s="43"/>
      <c r="B2046" s="61"/>
    </row>
    <row r="2047" spans="1:2" x14ac:dyDescent="0.3">
      <c r="A2047" s="43"/>
      <c r="B2047" s="61"/>
    </row>
    <row r="2048" spans="1:2" x14ac:dyDescent="0.3">
      <c r="A2048" s="43"/>
      <c r="B2048" s="61"/>
    </row>
    <row r="2049" spans="1:2" x14ac:dyDescent="0.3">
      <c r="A2049" s="43"/>
      <c r="B2049" s="61"/>
    </row>
    <row r="2050" spans="1:2" x14ac:dyDescent="0.3">
      <c r="A2050" s="43"/>
      <c r="B2050" s="61"/>
    </row>
    <row r="2051" spans="1:2" x14ac:dyDescent="0.3">
      <c r="A2051" s="43"/>
      <c r="B2051" s="61"/>
    </row>
    <row r="2052" spans="1:2" x14ac:dyDescent="0.3">
      <c r="A2052" s="43"/>
      <c r="B2052" s="61"/>
    </row>
    <row r="2053" spans="1:2" x14ac:dyDescent="0.3">
      <c r="A2053" s="43"/>
      <c r="B2053" s="61"/>
    </row>
    <row r="2054" spans="1:2" x14ac:dyDescent="0.3">
      <c r="A2054" s="43"/>
      <c r="B2054" s="61"/>
    </row>
    <row r="2055" spans="1:2" x14ac:dyDescent="0.3">
      <c r="A2055" s="43"/>
      <c r="B2055" s="61"/>
    </row>
    <row r="2056" spans="1:2" x14ac:dyDescent="0.3">
      <c r="A2056" s="43"/>
      <c r="B2056" s="61"/>
    </row>
    <row r="2057" spans="1:2" x14ac:dyDescent="0.3">
      <c r="A2057" s="43"/>
      <c r="B2057" s="61"/>
    </row>
    <row r="2058" spans="1:2" x14ac:dyDescent="0.3">
      <c r="A2058" s="43"/>
      <c r="B2058" s="61"/>
    </row>
    <row r="2059" spans="1:2" x14ac:dyDescent="0.3">
      <c r="A2059" s="43"/>
      <c r="B2059" s="61"/>
    </row>
    <row r="2060" spans="1:2" x14ac:dyDescent="0.3">
      <c r="A2060" s="43"/>
      <c r="B2060" s="61"/>
    </row>
    <row r="2061" spans="1:2" x14ac:dyDescent="0.3">
      <c r="A2061" s="43"/>
      <c r="B2061" s="61"/>
    </row>
    <row r="2062" spans="1:2" x14ac:dyDescent="0.3">
      <c r="A2062" s="43"/>
      <c r="B2062" s="61"/>
    </row>
    <row r="2063" spans="1:2" x14ac:dyDescent="0.3">
      <c r="A2063" s="43"/>
      <c r="B2063" s="61"/>
    </row>
    <row r="2064" spans="1:2" x14ac:dyDescent="0.3">
      <c r="A2064" s="43"/>
      <c r="B2064" s="61"/>
    </row>
    <row r="2065" spans="1:2" x14ac:dyDescent="0.3">
      <c r="A2065" s="43"/>
      <c r="B2065" s="61"/>
    </row>
    <row r="2066" spans="1:2" x14ac:dyDescent="0.3">
      <c r="A2066" s="43"/>
      <c r="B2066" s="61"/>
    </row>
    <row r="2067" spans="1:2" x14ac:dyDescent="0.3">
      <c r="A2067" s="43"/>
      <c r="B2067" s="61"/>
    </row>
    <row r="2068" spans="1:2" x14ac:dyDescent="0.3">
      <c r="A2068" s="43"/>
      <c r="B2068" s="61"/>
    </row>
    <row r="2069" spans="1:2" x14ac:dyDescent="0.3">
      <c r="A2069" s="43"/>
      <c r="B2069" s="61"/>
    </row>
    <row r="2070" spans="1:2" x14ac:dyDescent="0.3">
      <c r="A2070" s="43"/>
      <c r="B2070" s="61"/>
    </row>
    <row r="2071" spans="1:2" x14ac:dyDescent="0.3">
      <c r="A2071" s="43"/>
      <c r="B2071" s="61"/>
    </row>
    <row r="2072" spans="1:2" x14ac:dyDescent="0.3">
      <c r="A2072" s="43"/>
      <c r="B2072" s="61"/>
    </row>
    <row r="2073" spans="1:2" x14ac:dyDescent="0.3">
      <c r="A2073" s="43"/>
      <c r="B2073" s="61"/>
    </row>
    <row r="2074" spans="1:2" x14ac:dyDescent="0.3">
      <c r="A2074" s="43"/>
      <c r="B2074" s="61"/>
    </row>
    <row r="2075" spans="1:2" x14ac:dyDescent="0.3">
      <c r="A2075" s="43"/>
      <c r="B2075" s="61"/>
    </row>
    <row r="2076" spans="1:2" x14ac:dyDescent="0.3">
      <c r="A2076" s="43"/>
      <c r="B2076" s="61"/>
    </row>
    <row r="2077" spans="1:2" x14ac:dyDescent="0.3">
      <c r="A2077" s="43"/>
      <c r="B2077" s="61"/>
    </row>
    <row r="2078" spans="1:2" x14ac:dyDescent="0.3">
      <c r="A2078" s="43"/>
      <c r="B2078" s="61"/>
    </row>
    <row r="2079" spans="1:2" x14ac:dyDescent="0.3">
      <c r="A2079" s="43"/>
      <c r="B2079" s="61"/>
    </row>
    <row r="2080" spans="1:2" x14ac:dyDescent="0.3">
      <c r="A2080" s="43"/>
      <c r="B2080" s="61"/>
    </row>
    <row r="2081" spans="1:2" x14ac:dyDescent="0.3">
      <c r="A2081" s="43"/>
      <c r="B2081" s="61"/>
    </row>
    <row r="2082" spans="1:2" x14ac:dyDescent="0.3">
      <c r="A2082" s="43"/>
      <c r="B2082" s="61"/>
    </row>
    <row r="2083" spans="1:2" x14ac:dyDescent="0.3">
      <c r="A2083" s="43"/>
      <c r="B2083" s="61"/>
    </row>
    <row r="2084" spans="1:2" x14ac:dyDescent="0.3">
      <c r="A2084" s="43"/>
      <c r="B2084" s="61"/>
    </row>
    <row r="2085" spans="1:2" x14ac:dyDescent="0.3">
      <c r="A2085" s="43"/>
      <c r="B2085" s="61"/>
    </row>
    <row r="2086" spans="1:2" x14ac:dyDescent="0.3">
      <c r="A2086" s="43"/>
      <c r="B2086" s="61"/>
    </row>
    <row r="2087" spans="1:2" x14ac:dyDescent="0.3">
      <c r="A2087" s="43"/>
      <c r="B2087" s="61"/>
    </row>
    <row r="2088" spans="1:2" x14ac:dyDescent="0.3">
      <c r="A2088" s="43"/>
      <c r="B2088" s="61"/>
    </row>
    <row r="2089" spans="1:2" x14ac:dyDescent="0.3">
      <c r="A2089" s="43"/>
      <c r="B2089" s="61"/>
    </row>
    <row r="2090" spans="1:2" x14ac:dyDescent="0.3">
      <c r="A2090" s="43"/>
      <c r="B2090" s="61"/>
    </row>
    <row r="2091" spans="1:2" x14ac:dyDescent="0.3">
      <c r="A2091" s="43"/>
      <c r="B2091" s="61"/>
    </row>
    <row r="2092" spans="1:2" x14ac:dyDescent="0.3">
      <c r="A2092" s="43"/>
      <c r="B2092" s="61"/>
    </row>
    <row r="2093" spans="1:2" x14ac:dyDescent="0.3">
      <c r="A2093" s="43"/>
      <c r="B2093" s="61"/>
    </row>
    <row r="2094" spans="1:2" x14ac:dyDescent="0.3">
      <c r="A2094" s="43"/>
      <c r="B2094" s="61"/>
    </row>
    <row r="2095" spans="1:2" x14ac:dyDescent="0.3">
      <c r="A2095" s="43"/>
      <c r="B2095" s="61"/>
    </row>
    <row r="2096" spans="1:2" x14ac:dyDescent="0.3">
      <c r="A2096" s="43"/>
      <c r="B2096" s="61"/>
    </row>
    <row r="2097" spans="1:2" x14ac:dyDescent="0.3">
      <c r="A2097" s="43"/>
      <c r="B2097" s="61"/>
    </row>
    <row r="2098" spans="1:2" x14ac:dyDescent="0.3">
      <c r="A2098" s="43"/>
      <c r="B2098" s="61"/>
    </row>
    <row r="2099" spans="1:2" x14ac:dyDescent="0.3">
      <c r="A2099" s="43"/>
      <c r="B2099" s="61"/>
    </row>
    <row r="2100" spans="1:2" x14ac:dyDescent="0.3">
      <c r="A2100" s="43"/>
      <c r="B2100" s="61"/>
    </row>
    <row r="2101" spans="1:2" x14ac:dyDescent="0.3">
      <c r="A2101" s="43"/>
      <c r="B2101" s="61"/>
    </row>
    <row r="2102" spans="1:2" x14ac:dyDescent="0.3">
      <c r="A2102" s="43"/>
      <c r="B2102" s="61"/>
    </row>
    <row r="2103" spans="1:2" x14ac:dyDescent="0.3">
      <c r="A2103" s="43"/>
      <c r="B2103" s="61"/>
    </row>
    <row r="2104" spans="1:2" x14ac:dyDescent="0.3">
      <c r="A2104" s="43"/>
      <c r="B2104" s="61"/>
    </row>
    <row r="2105" spans="1:2" x14ac:dyDescent="0.3">
      <c r="A2105" s="43"/>
      <c r="B2105" s="61"/>
    </row>
    <row r="2106" spans="1:2" x14ac:dyDescent="0.3">
      <c r="A2106" s="43"/>
      <c r="B2106" s="61"/>
    </row>
    <row r="2107" spans="1:2" x14ac:dyDescent="0.3">
      <c r="A2107" s="43"/>
      <c r="B2107" s="61"/>
    </row>
    <row r="2108" spans="1:2" x14ac:dyDescent="0.3">
      <c r="A2108" s="43"/>
      <c r="B2108" s="61"/>
    </row>
    <row r="2109" spans="1:2" x14ac:dyDescent="0.3">
      <c r="A2109" s="43"/>
      <c r="B2109" s="61"/>
    </row>
    <row r="2110" spans="1:2" x14ac:dyDescent="0.3">
      <c r="A2110" s="43"/>
      <c r="B2110" s="61"/>
    </row>
    <row r="2111" spans="1:2" x14ac:dyDescent="0.3">
      <c r="A2111" s="43"/>
      <c r="B2111" s="61"/>
    </row>
    <row r="2112" spans="1:2" x14ac:dyDescent="0.3">
      <c r="A2112" s="43"/>
      <c r="B2112" s="61"/>
    </row>
    <row r="2113" spans="1:2" x14ac:dyDescent="0.3">
      <c r="A2113" s="43"/>
      <c r="B2113" s="61"/>
    </row>
    <row r="2114" spans="1:2" x14ac:dyDescent="0.3">
      <c r="A2114" s="43"/>
      <c r="B2114" s="61"/>
    </row>
    <row r="2115" spans="1:2" x14ac:dyDescent="0.3">
      <c r="A2115" s="43"/>
      <c r="B2115" s="61"/>
    </row>
    <row r="2116" spans="1:2" x14ac:dyDescent="0.3">
      <c r="A2116" s="43"/>
      <c r="B2116" s="61"/>
    </row>
    <row r="2117" spans="1:2" x14ac:dyDescent="0.3">
      <c r="A2117" s="43"/>
      <c r="B2117" s="61"/>
    </row>
    <row r="2118" spans="1:2" x14ac:dyDescent="0.3">
      <c r="A2118" s="43"/>
      <c r="B2118" s="61"/>
    </row>
    <row r="2119" spans="1:2" x14ac:dyDescent="0.3">
      <c r="A2119" s="43"/>
      <c r="B2119" s="61"/>
    </row>
    <row r="2120" spans="1:2" x14ac:dyDescent="0.3">
      <c r="A2120" s="43"/>
      <c r="B2120" s="61"/>
    </row>
    <row r="2121" spans="1:2" x14ac:dyDescent="0.3">
      <c r="A2121" s="43"/>
      <c r="B2121" s="61"/>
    </row>
    <row r="2122" spans="1:2" x14ac:dyDescent="0.3">
      <c r="A2122" s="43"/>
      <c r="B2122" s="61"/>
    </row>
    <row r="2123" spans="1:2" x14ac:dyDescent="0.3">
      <c r="A2123" s="43"/>
      <c r="B2123" s="61"/>
    </row>
    <row r="2124" spans="1:2" x14ac:dyDescent="0.3">
      <c r="A2124" s="43"/>
      <c r="B2124" s="61"/>
    </row>
    <row r="2125" spans="1:2" x14ac:dyDescent="0.3">
      <c r="A2125" s="43"/>
      <c r="B2125" s="61"/>
    </row>
    <row r="2126" spans="1:2" x14ac:dyDescent="0.3">
      <c r="A2126" s="43"/>
      <c r="B2126" s="61"/>
    </row>
    <row r="2127" spans="1:2" x14ac:dyDescent="0.3">
      <c r="A2127" s="43"/>
      <c r="B2127" s="61"/>
    </row>
    <row r="2128" spans="1:2" x14ac:dyDescent="0.3">
      <c r="A2128" s="43"/>
      <c r="B2128" s="61"/>
    </row>
    <row r="2129" spans="1:2" x14ac:dyDescent="0.3">
      <c r="A2129" s="43"/>
      <c r="B2129" s="61"/>
    </row>
    <row r="2130" spans="1:2" x14ac:dyDescent="0.3">
      <c r="A2130" s="43"/>
      <c r="B2130" s="61"/>
    </row>
    <row r="2131" spans="1:2" x14ac:dyDescent="0.3">
      <c r="A2131" s="43"/>
      <c r="B2131" s="61"/>
    </row>
    <row r="2132" spans="1:2" x14ac:dyDescent="0.3">
      <c r="A2132" s="43"/>
      <c r="B2132" s="61"/>
    </row>
    <row r="2133" spans="1:2" x14ac:dyDescent="0.3">
      <c r="A2133" s="43"/>
      <c r="B2133" s="61"/>
    </row>
    <row r="2134" spans="1:2" x14ac:dyDescent="0.3">
      <c r="A2134" s="43"/>
      <c r="B2134" s="61"/>
    </row>
    <row r="2135" spans="1:2" x14ac:dyDescent="0.3">
      <c r="A2135" s="43"/>
      <c r="B2135" s="61"/>
    </row>
    <row r="2136" spans="1:2" x14ac:dyDescent="0.3">
      <c r="A2136" s="43"/>
      <c r="B2136" s="61"/>
    </row>
    <row r="2137" spans="1:2" x14ac:dyDescent="0.3">
      <c r="A2137" s="43"/>
      <c r="B2137" s="61"/>
    </row>
    <row r="2138" spans="1:2" x14ac:dyDescent="0.3">
      <c r="A2138" s="43"/>
      <c r="B2138" s="61"/>
    </row>
    <row r="2139" spans="1:2" x14ac:dyDescent="0.3">
      <c r="A2139" s="43"/>
      <c r="B2139" s="61"/>
    </row>
    <row r="2140" spans="1:2" x14ac:dyDescent="0.3">
      <c r="A2140" s="43"/>
      <c r="B2140" s="61"/>
    </row>
    <row r="2141" spans="1:2" x14ac:dyDescent="0.3">
      <c r="A2141" s="43"/>
      <c r="B2141" s="61"/>
    </row>
    <row r="2142" spans="1:2" x14ac:dyDescent="0.3">
      <c r="A2142" s="43"/>
      <c r="B2142" s="61"/>
    </row>
    <row r="2143" spans="1:2" x14ac:dyDescent="0.3">
      <c r="A2143" s="43"/>
      <c r="B2143" s="61"/>
    </row>
    <row r="2144" spans="1:2" x14ac:dyDescent="0.3">
      <c r="A2144" s="43"/>
      <c r="B2144" s="61"/>
    </row>
    <row r="2145" spans="1:2" x14ac:dyDescent="0.3">
      <c r="A2145" s="43"/>
      <c r="B2145" s="61"/>
    </row>
    <row r="2146" spans="1:2" x14ac:dyDescent="0.3">
      <c r="A2146" s="43"/>
      <c r="B2146" s="61"/>
    </row>
    <row r="2147" spans="1:2" x14ac:dyDescent="0.3">
      <c r="A2147" s="43"/>
      <c r="B2147" s="61"/>
    </row>
    <row r="2148" spans="1:2" x14ac:dyDescent="0.3">
      <c r="A2148" s="43"/>
      <c r="B2148" s="61"/>
    </row>
    <row r="2149" spans="1:2" x14ac:dyDescent="0.3">
      <c r="A2149" s="43"/>
      <c r="B2149" s="61"/>
    </row>
    <row r="2150" spans="1:2" x14ac:dyDescent="0.3">
      <c r="A2150" s="43"/>
      <c r="B2150" s="61"/>
    </row>
    <row r="2151" spans="1:2" x14ac:dyDescent="0.3">
      <c r="A2151" s="43"/>
      <c r="B2151" s="61"/>
    </row>
    <row r="2152" spans="1:2" x14ac:dyDescent="0.3">
      <c r="A2152" s="43"/>
      <c r="B2152" s="61"/>
    </row>
    <row r="2153" spans="1:2" x14ac:dyDescent="0.3">
      <c r="A2153" s="43"/>
      <c r="B2153" s="61"/>
    </row>
    <row r="2154" spans="1:2" x14ac:dyDescent="0.3">
      <c r="A2154" s="43"/>
      <c r="B2154" s="61"/>
    </row>
    <row r="2155" spans="1:2" x14ac:dyDescent="0.3">
      <c r="A2155" s="43"/>
      <c r="B2155" s="61"/>
    </row>
    <row r="2156" spans="1:2" x14ac:dyDescent="0.3">
      <c r="A2156" s="43"/>
      <c r="B2156" s="61"/>
    </row>
    <row r="2157" spans="1:2" x14ac:dyDescent="0.3">
      <c r="A2157" s="43"/>
      <c r="B2157" s="61"/>
    </row>
    <row r="2158" spans="1:2" x14ac:dyDescent="0.3">
      <c r="A2158" s="43"/>
      <c r="B2158" s="61"/>
    </row>
    <row r="2159" spans="1:2" x14ac:dyDescent="0.3">
      <c r="A2159" s="43"/>
      <c r="B2159" s="61"/>
    </row>
    <row r="2160" spans="1:2" x14ac:dyDescent="0.3">
      <c r="A2160" s="43"/>
      <c r="B2160" s="61"/>
    </row>
    <row r="2161" spans="1:2" x14ac:dyDescent="0.3">
      <c r="A2161" s="43"/>
      <c r="B2161" s="61"/>
    </row>
    <row r="2162" spans="1:2" x14ac:dyDescent="0.3">
      <c r="A2162" s="43"/>
      <c r="B2162" s="61"/>
    </row>
    <row r="2163" spans="1:2" x14ac:dyDescent="0.3">
      <c r="A2163" s="43"/>
      <c r="B2163" s="61"/>
    </row>
    <row r="2164" spans="1:2" x14ac:dyDescent="0.3">
      <c r="A2164" s="43"/>
      <c r="B2164" s="61"/>
    </row>
    <row r="2165" spans="1:2" x14ac:dyDescent="0.3">
      <c r="A2165" s="43"/>
      <c r="B2165" s="61"/>
    </row>
    <row r="2166" spans="1:2" x14ac:dyDescent="0.3">
      <c r="A2166" s="43"/>
      <c r="B2166" s="61"/>
    </row>
    <row r="2167" spans="1:2" x14ac:dyDescent="0.3">
      <c r="A2167" s="43"/>
      <c r="B2167" s="61"/>
    </row>
    <row r="2168" spans="1:2" x14ac:dyDescent="0.3">
      <c r="A2168" s="43"/>
      <c r="B2168" s="61"/>
    </row>
    <row r="2169" spans="1:2" x14ac:dyDescent="0.3">
      <c r="A2169" s="43"/>
      <c r="B2169" s="61"/>
    </row>
    <row r="2170" spans="1:2" x14ac:dyDescent="0.3">
      <c r="A2170" s="43"/>
      <c r="B2170" s="61"/>
    </row>
    <row r="2171" spans="1:2" x14ac:dyDescent="0.3">
      <c r="A2171" s="43"/>
      <c r="B2171" s="61"/>
    </row>
    <row r="2172" spans="1:2" x14ac:dyDescent="0.3">
      <c r="A2172" s="43"/>
      <c r="B2172" s="61"/>
    </row>
    <row r="2173" spans="1:2" x14ac:dyDescent="0.3">
      <c r="A2173" s="43"/>
      <c r="B2173" s="61"/>
    </row>
    <row r="2174" spans="1:2" x14ac:dyDescent="0.3">
      <c r="A2174" s="43"/>
      <c r="B2174" s="61"/>
    </row>
    <row r="2175" spans="1:2" x14ac:dyDescent="0.3">
      <c r="A2175" s="43"/>
      <c r="B2175" s="61"/>
    </row>
    <row r="2176" spans="1:2" x14ac:dyDescent="0.3">
      <c r="A2176" s="43"/>
      <c r="B2176" s="61"/>
    </row>
    <row r="2177" spans="1:2" x14ac:dyDescent="0.3">
      <c r="A2177" s="43"/>
      <c r="B2177" s="61"/>
    </row>
    <row r="2178" spans="1:2" x14ac:dyDescent="0.3">
      <c r="A2178" s="43"/>
      <c r="B2178" s="61"/>
    </row>
    <row r="2179" spans="1:2" x14ac:dyDescent="0.3">
      <c r="A2179" s="43"/>
      <c r="B2179" s="61"/>
    </row>
    <row r="2180" spans="1:2" x14ac:dyDescent="0.3">
      <c r="A2180" s="43"/>
      <c r="B2180" s="61"/>
    </row>
    <row r="2181" spans="1:2" x14ac:dyDescent="0.3">
      <c r="A2181" s="43"/>
      <c r="B2181" s="61"/>
    </row>
    <row r="2182" spans="1:2" x14ac:dyDescent="0.3">
      <c r="A2182" s="43"/>
      <c r="B2182" s="61"/>
    </row>
    <row r="2183" spans="1:2" x14ac:dyDescent="0.3">
      <c r="A2183" s="43"/>
      <c r="B2183" s="61"/>
    </row>
    <row r="2184" spans="1:2" x14ac:dyDescent="0.3">
      <c r="A2184" s="43"/>
      <c r="B2184" s="61"/>
    </row>
    <row r="2185" spans="1:2" x14ac:dyDescent="0.3">
      <c r="A2185" s="43"/>
      <c r="B2185" s="61"/>
    </row>
    <row r="2186" spans="1:2" x14ac:dyDescent="0.3">
      <c r="A2186" s="43"/>
      <c r="B2186" s="61"/>
    </row>
    <row r="2187" spans="1:2" x14ac:dyDescent="0.3">
      <c r="A2187" s="43"/>
      <c r="B2187" s="61"/>
    </row>
    <row r="2188" spans="1:2" x14ac:dyDescent="0.3">
      <c r="A2188" s="43"/>
      <c r="B2188" s="61"/>
    </row>
    <row r="2189" spans="1:2" x14ac:dyDescent="0.3">
      <c r="A2189" s="43"/>
      <c r="B2189" s="61"/>
    </row>
    <row r="2190" spans="1:2" x14ac:dyDescent="0.3">
      <c r="A2190" s="43"/>
      <c r="B2190" s="61"/>
    </row>
    <row r="2191" spans="1:2" x14ac:dyDescent="0.3">
      <c r="A2191" s="43"/>
      <c r="B2191" s="61"/>
    </row>
    <row r="2192" spans="1:2" x14ac:dyDescent="0.3">
      <c r="A2192" s="43"/>
      <c r="B2192" s="61"/>
    </row>
    <row r="2193" spans="1:2" x14ac:dyDescent="0.3">
      <c r="A2193" s="43"/>
      <c r="B2193" s="61"/>
    </row>
    <row r="2194" spans="1:2" x14ac:dyDescent="0.3">
      <c r="A2194" s="43"/>
      <c r="B2194" s="61"/>
    </row>
    <row r="2195" spans="1:2" x14ac:dyDescent="0.3">
      <c r="A2195" s="43"/>
      <c r="B2195" s="61"/>
    </row>
    <row r="2196" spans="1:2" x14ac:dyDescent="0.3">
      <c r="A2196" s="43"/>
      <c r="B2196" s="61"/>
    </row>
    <row r="2197" spans="1:2" x14ac:dyDescent="0.3">
      <c r="A2197" s="43"/>
      <c r="B2197" s="61"/>
    </row>
    <row r="2198" spans="1:2" x14ac:dyDescent="0.3">
      <c r="A2198" s="43"/>
      <c r="B2198" s="61"/>
    </row>
    <row r="2199" spans="1:2" x14ac:dyDescent="0.3">
      <c r="A2199" s="43"/>
      <c r="B2199" s="61"/>
    </row>
    <row r="2200" spans="1:2" x14ac:dyDescent="0.3">
      <c r="A2200" s="43"/>
      <c r="B2200" s="61"/>
    </row>
    <row r="2201" spans="1:2" x14ac:dyDescent="0.3">
      <c r="A2201" s="43"/>
      <c r="B2201" s="61"/>
    </row>
    <row r="2202" spans="1:2" x14ac:dyDescent="0.3">
      <c r="A2202" s="43"/>
      <c r="B2202" s="61"/>
    </row>
    <row r="2203" spans="1:2" x14ac:dyDescent="0.3">
      <c r="A2203" s="43"/>
      <c r="B2203" s="61"/>
    </row>
    <row r="2204" spans="1:2" x14ac:dyDescent="0.3">
      <c r="A2204" s="43"/>
      <c r="B2204" s="61"/>
    </row>
    <row r="2205" spans="1:2" x14ac:dyDescent="0.3">
      <c r="A2205" s="43"/>
      <c r="B2205" s="61"/>
    </row>
    <row r="2206" spans="1:2" x14ac:dyDescent="0.3">
      <c r="A2206" s="43"/>
      <c r="B2206" s="61"/>
    </row>
    <row r="2207" spans="1:2" x14ac:dyDescent="0.3">
      <c r="A2207" s="43"/>
      <c r="B2207" s="61"/>
    </row>
    <row r="2208" spans="1:2" x14ac:dyDescent="0.3">
      <c r="A2208" s="43"/>
      <c r="B2208" s="61"/>
    </row>
    <row r="2209" spans="1:2" x14ac:dyDescent="0.3">
      <c r="A2209" s="43"/>
      <c r="B2209" s="61"/>
    </row>
    <row r="2210" spans="1:2" x14ac:dyDescent="0.3">
      <c r="A2210" s="43"/>
      <c r="B2210" s="61"/>
    </row>
    <row r="2211" spans="1:2" x14ac:dyDescent="0.3">
      <c r="A2211" s="43"/>
      <c r="B2211" s="61"/>
    </row>
    <row r="2212" spans="1:2" x14ac:dyDescent="0.3">
      <c r="A2212" s="43"/>
      <c r="B2212" s="61"/>
    </row>
    <row r="2213" spans="1:2" x14ac:dyDescent="0.3">
      <c r="A2213" s="43"/>
      <c r="B2213" s="61"/>
    </row>
    <row r="2214" spans="1:2" x14ac:dyDescent="0.3">
      <c r="A2214" s="43"/>
      <c r="B2214" s="61"/>
    </row>
    <row r="2215" spans="1:2" x14ac:dyDescent="0.3">
      <c r="A2215" s="43"/>
      <c r="B2215" s="61"/>
    </row>
    <row r="2216" spans="1:2" x14ac:dyDescent="0.3">
      <c r="A2216" s="43"/>
      <c r="B2216" s="61"/>
    </row>
    <row r="2217" spans="1:2" x14ac:dyDescent="0.3">
      <c r="A2217" s="43"/>
      <c r="B2217" s="61"/>
    </row>
    <row r="2218" spans="1:2" x14ac:dyDescent="0.3">
      <c r="A2218" s="43"/>
      <c r="B2218" s="61"/>
    </row>
    <row r="2219" spans="1:2" x14ac:dyDescent="0.3">
      <c r="A2219" s="43"/>
      <c r="B2219" s="61"/>
    </row>
    <row r="2220" spans="1:2" x14ac:dyDescent="0.3">
      <c r="A2220" s="43"/>
      <c r="B2220" s="61"/>
    </row>
    <row r="2221" spans="1:2" x14ac:dyDescent="0.3">
      <c r="A2221" s="43"/>
      <c r="B2221" s="61"/>
    </row>
    <row r="2222" spans="1:2" x14ac:dyDescent="0.3">
      <c r="A2222" s="43"/>
      <c r="B2222" s="61"/>
    </row>
    <row r="2223" spans="1:2" x14ac:dyDescent="0.3">
      <c r="A2223" s="43"/>
      <c r="B2223" s="61"/>
    </row>
    <row r="2224" spans="1:2" x14ac:dyDescent="0.3">
      <c r="A2224" s="43"/>
      <c r="B2224" s="61"/>
    </row>
    <row r="2225" spans="1:2" x14ac:dyDescent="0.3">
      <c r="A2225" s="43"/>
      <c r="B2225" s="61"/>
    </row>
    <row r="2226" spans="1:2" x14ac:dyDescent="0.3">
      <c r="A2226" s="43"/>
      <c r="B2226" s="61"/>
    </row>
    <row r="2227" spans="1:2" x14ac:dyDescent="0.3">
      <c r="A2227" s="43"/>
      <c r="B2227" s="61"/>
    </row>
    <row r="2228" spans="1:2" x14ac:dyDescent="0.3">
      <c r="A2228" s="43"/>
      <c r="B2228" s="61"/>
    </row>
    <row r="2229" spans="1:2" x14ac:dyDescent="0.3">
      <c r="A2229" s="43"/>
      <c r="B2229" s="61"/>
    </row>
    <row r="2230" spans="1:2" x14ac:dyDescent="0.3">
      <c r="A2230" s="43"/>
      <c r="B2230" s="61"/>
    </row>
    <row r="2231" spans="1:2" x14ac:dyDescent="0.3">
      <c r="A2231" s="43"/>
      <c r="B2231" s="61"/>
    </row>
    <row r="2232" spans="1:2" x14ac:dyDescent="0.3">
      <c r="A2232" s="43"/>
      <c r="B2232" s="61"/>
    </row>
    <row r="2233" spans="1:2" x14ac:dyDescent="0.3">
      <c r="A2233" s="43"/>
      <c r="B2233" s="61"/>
    </row>
    <row r="2234" spans="1:2" x14ac:dyDescent="0.3">
      <c r="A2234" s="43"/>
      <c r="B2234" s="61"/>
    </row>
    <row r="2235" spans="1:2" x14ac:dyDescent="0.3">
      <c r="A2235" s="43"/>
      <c r="B2235" s="61"/>
    </row>
    <row r="2236" spans="1:2" x14ac:dyDescent="0.3">
      <c r="A2236" s="43"/>
      <c r="B2236" s="61"/>
    </row>
    <row r="2237" spans="1:2" x14ac:dyDescent="0.3">
      <c r="A2237" s="43"/>
      <c r="B2237" s="61"/>
    </row>
    <row r="2238" spans="1:2" x14ac:dyDescent="0.3">
      <c r="A2238" s="43"/>
      <c r="B2238" s="61"/>
    </row>
    <row r="2239" spans="1:2" x14ac:dyDescent="0.3">
      <c r="A2239" s="43"/>
      <c r="B2239" s="61"/>
    </row>
    <row r="2240" spans="1:2" x14ac:dyDescent="0.3">
      <c r="A2240" s="43"/>
      <c r="B2240" s="61"/>
    </row>
    <row r="2241" spans="1:2" x14ac:dyDescent="0.3">
      <c r="A2241" s="43"/>
      <c r="B2241" s="61"/>
    </row>
    <row r="2242" spans="1:2" x14ac:dyDescent="0.3">
      <c r="A2242" s="43"/>
      <c r="B2242" s="61"/>
    </row>
    <row r="2243" spans="1:2" x14ac:dyDescent="0.3">
      <c r="A2243" s="43"/>
      <c r="B2243" s="61"/>
    </row>
    <row r="2244" spans="1:2" x14ac:dyDescent="0.3">
      <c r="A2244" s="43"/>
      <c r="B2244" s="61"/>
    </row>
    <row r="2245" spans="1:2" x14ac:dyDescent="0.3">
      <c r="A2245" s="43"/>
      <c r="B2245" s="61"/>
    </row>
    <row r="2246" spans="1:2" x14ac:dyDescent="0.3">
      <c r="A2246" s="43"/>
      <c r="B2246" s="61"/>
    </row>
    <row r="2247" spans="1:2" x14ac:dyDescent="0.3">
      <c r="A2247" s="43"/>
      <c r="B2247" s="61"/>
    </row>
    <row r="2248" spans="1:2" x14ac:dyDescent="0.3">
      <c r="A2248" s="43"/>
      <c r="B2248" s="61"/>
    </row>
    <row r="2249" spans="1:2" x14ac:dyDescent="0.3">
      <c r="A2249" s="43"/>
      <c r="B2249" s="61"/>
    </row>
    <row r="2250" spans="1:2" x14ac:dyDescent="0.3">
      <c r="A2250" s="43"/>
      <c r="B2250" s="61"/>
    </row>
    <row r="2251" spans="1:2" x14ac:dyDescent="0.3">
      <c r="A2251" s="43"/>
      <c r="B2251" s="61"/>
    </row>
    <row r="2252" spans="1:2" x14ac:dyDescent="0.3">
      <c r="A2252" s="43"/>
      <c r="B2252" s="61"/>
    </row>
    <row r="2253" spans="1:2" x14ac:dyDescent="0.3">
      <c r="A2253" s="43"/>
      <c r="B2253" s="61"/>
    </row>
    <row r="2254" spans="1:2" x14ac:dyDescent="0.3">
      <c r="A2254" s="43"/>
      <c r="B2254" s="61"/>
    </row>
    <row r="2255" spans="1:2" x14ac:dyDescent="0.3">
      <c r="A2255" s="43"/>
      <c r="B2255" s="61"/>
    </row>
    <row r="2256" spans="1:2" x14ac:dyDescent="0.3">
      <c r="A2256" s="43"/>
      <c r="B2256" s="61"/>
    </row>
    <row r="2257" spans="1:2" x14ac:dyDescent="0.3">
      <c r="A2257" s="43"/>
      <c r="B2257" s="61"/>
    </row>
    <row r="2258" spans="1:2" x14ac:dyDescent="0.3">
      <c r="A2258" s="43"/>
      <c r="B2258" s="61"/>
    </row>
    <row r="2259" spans="1:2" x14ac:dyDescent="0.3">
      <c r="A2259" s="43"/>
      <c r="B2259" s="61"/>
    </row>
    <row r="2260" spans="1:2" x14ac:dyDescent="0.3">
      <c r="A2260" s="43"/>
      <c r="B2260" s="61"/>
    </row>
    <row r="2261" spans="1:2" x14ac:dyDescent="0.3">
      <c r="A2261" s="43"/>
      <c r="B2261" s="61"/>
    </row>
    <row r="2262" spans="1:2" x14ac:dyDescent="0.3">
      <c r="A2262" s="43"/>
      <c r="B2262" s="61"/>
    </row>
    <row r="2263" spans="1:2" x14ac:dyDescent="0.3">
      <c r="A2263" s="43"/>
      <c r="B2263" s="61"/>
    </row>
    <row r="2264" spans="1:2" x14ac:dyDescent="0.3">
      <c r="A2264" s="43"/>
      <c r="B2264" s="61"/>
    </row>
    <row r="2265" spans="1:2" x14ac:dyDescent="0.3">
      <c r="A2265" s="43"/>
      <c r="B2265" s="61"/>
    </row>
    <row r="2266" spans="1:2" x14ac:dyDescent="0.3">
      <c r="A2266" s="43"/>
      <c r="B2266" s="61"/>
    </row>
    <row r="2267" spans="1:2" x14ac:dyDescent="0.3">
      <c r="A2267" s="43"/>
      <c r="B2267" s="61"/>
    </row>
    <row r="2268" spans="1:2" x14ac:dyDescent="0.3">
      <c r="A2268" s="43"/>
      <c r="B2268" s="61"/>
    </row>
    <row r="2269" spans="1:2" x14ac:dyDescent="0.3">
      <c r="A2269" s="43"/>
      <c r="B2269" s="61"/>
    </row>
    <row r="2270" spans="1:2" x14ac:dyDescent="0.3">
      <c r="A2270" s="43"/>
      <c r="B2270" s="61"/>
    </row>
    <row r="2271" spans="1:2" x14ac:dyDescent="0.3">
      <c r="A2271" s="43"/>
      <c r="B2271" s="61"/>
    </row>
    <row r="2272" spans="1:2" x14ac:dyDescent="0.3">
      <c r="A2272" s="43"/>
      <c r="B2272" s="61"/>
    </row>
    <row r="2273" spans="1:2" x14ac:dyDescent="0.3">
      <c r="A2273" s="43"/>
      <c r="B2273" s="61"/>
    </row>
    <row r="2274" spans="1:2" x14ac:dyDescent="0.3">
      <c r="A2274" s="43"/>
      <c r="B2274" s="61"/>
    </row>
    <row r="2275" spans="1:2" x14ac:dyDescent="0.3">
      <c r="A2275" s="43"/>
      <c r="B2275" s="61"/>
    </row>
    <row r="2276" spans="1:2" x14ac:dyDescent="0.3">
      <c r="A2276" s="43"/>
      <c r="B2276" s="61"/>
    </row>
    <row r="2277" spans="1:2" x14ac:dyDescent="0.3">
      <c r="A2277" s="43"/>
      <c r="B2277" s="61"/>
    </row>
    <row r="2278" spans="1:2" x14ac:dyDescent="0.3">
      <c r="A2278" s="43"/>
      <c r="B2278" s="61"/>
    </row>
    <row r="2279" spans="1:2" x14ac:dyDescent="0.3">
      <c r="A2279" s="43"/>
      <c r="B2279" s="61"/>
    </row>
    <row r="2280" spans="1:2" x14ac:dyDescent="0.3">
      <c r="A2280" s="43"/>
      <c r="B2280" s="61"/>
    </row>
    <row r="2281" spans="1:2" x14ac:dyDescent="0.3">
      <c r="A2281" s="43"/>
      <c r="B2281" s="61"/>
    </row>
    <row r="2282" spans="1:2" x14ac:dyDescent="0.3">
      <c r="A2282" s="43"/>
      <c r="B2282" s="61"/>
    </row>
    <row r="2283" spans="1:2" x14ac:dyDescent="0.3">
      <c r="A2283" s="43"/>
      <c r="B2283" s="61"/>
    </row>
    <row r="2284" spans="1:2" x14ac:dyDescent="0.3">
      <c r="A2284" s="43"/>
      <c r="B2284" s="61"/>
    </row>
    <row r="2285" spans="1:2" x14ac:dyDescent="0.3">
      <c r="A2285" s="43"/>
      <c r="B2285" s="61"/>
    </row>
    <row r="2286" spans="1:2" x14ac:dyDescent="0.3">
      <c r="A2286" s="43"/>
      <c r="B2286" s="61"/>
    </row>
    <row r="2287" spans="1:2" x14ac:dyDescent="0.3">
      <c r="A2287" s="43"/>
      <c r="B2287" s="61"/>
    </row>
    <row r="2288" spans="1:2" x14ac:dyDescent="0.3">
      <c r="A2288" s="43"/>
      <c r="B2288" s="61"/>
    </row>
    <row r="2289" spans="1:2" x14ac:dyDescent="0.3">
      <c r="A2289" s="43"/>
      <c r="B2289" s="61"/>
    </row>
    <row r="2290" spans="1:2" x14ac:dyDescent="0.3">
      <c r="A2290" s="43"/>
      <c r="B2290" s="61"/>
    </row>
    <row r="2291" spans="1:2" x14ac:dyDescent="0.3">
      <c r="A2291" s="43"/>
      <c r="B2291" s="61"/>
    </row>
    <row r="2292" spans="1:2" x14ac:dyDescent="0.3">
      <c r="A2292" s="43"/>
      <c r="B2292" s="61"/>
    </row>
    <row r="2293" spans="1:2" x14ac:dyDescent="0.3">
      <c r="A2293" s="43"/>
      <c r="B2293" s="61"/>
    </row>
    <row r="2294" spans="1:2" x14ac:dyDescent="0.3">
      <c r="A2294" s="43"/>
      <c r="B2294" s="61"/>
    </row>
    <row r="2295" spans="1:2" x14ac:dyDescent="0.3">
      <c r="A2295" s="43"/>
      <c r="B2295" s="61"/>
    </row>
    <row r="2296" spans="1:2" x14ac:dyDescent="0.3">
      <c r="A2296" s="43"/>
      <c r="B2296" s="61"/>
    </row>
    <row r="2297" spans="1:2" x14ac:dyDescent="0.3">
      <c r="A2297" s="43"/>
      <c r="B2297" s="61"/>
    </row>
    <row r="2298" spans="1:2" x14ac:dyDescent="0.3">
      <c r="A2298" s="43"/>
      <c r="B2298" s="61"/>
    </row>
    <row r="2299" spans="1:2" x14ac:dyDescent="0.3">
      <c r="A2299" s="43"/>
      <c r="B2299" s="61"/>
    </row>
    <row r="2300" spans="1:2" x14ac:dyDescent="0.3">
      <c r="A2300" s="43"/>
      <c r="B2300" s="61"/>
    </row>
    <row r="2301" spans="1:2" x14ac:dyDescent="0.3">
      <c r="A2301" s="43"/>
      <c r="B2301" s="61"/>
    </row>
    <row r="2302" spans="1:2" x14ac:dyDescent="0.3">
      <c r="A2302" s="43"/>
      <c r="B2302" s="61"/>
    </row>
    <row r="2303" spans="1:2" x14ac:dyDescent="0.3">
      <c r="A2303" s="43"/>
      <c r="B2303" s="61"/>
    </row>
    <row r="2304" spans="1:2" x14ac:dyDescent="0.3">
      <c r="A2304" s="43"/>
      <c r="B2304" s="61"/>
    </row>
    <row r="2305" spans="1:2" x14ac:dyDescent="0.3">
      <c r="A2305" s="43"/>
      <c r="B2305" s="61"/>
    </row>
    <row r="2306" spans="1:2" x14ac:dyDescent="0.3">
      <c r="A2306" s="43"/>
      <c r="B2306" s="61"/>
    </row>
    <row r="2307" spans="1:2" x14ac:dyDescent="0.3">
      <c r="A2307" s="43"/>
      <c r="B2307" s="61"/>
    </row>
    <row r="2308" spans="1:2" x14ac:dyDescent="0.3">
      <c r="A2308" s="43"/>
      <c r="B2308" s="61"/>
    </row>
    <row r="2309" spans="1:2" x14ac:dyDescent="0.3">
      <c r="A2309" s="43"/>
      <c r="B2309" s="61"/>
    </row>
    <row r="2310" spans="1:2" x14ac:dyDescent="0.3">
      <c r="A2310" s="43"/>
      <c r="B2310" s="61"/>
    </row>
    <row r="2311" spans="1:2" x14ac:dyDescent="0.3">
      <c r="A2311" s="43"/>
      <c r="B2311" s="61"/>
    </row>
    <row r="2312" spans="1:2" x14ac:dyDescent="0.3">
      <c r="A2312" s="43"/>
      <c r="B2312" s="61"/>
    </row>
    <row r="2313" spans="1:2" x14ac:dyDescent="0.3">
      <c r="A2313" s="43"/>
      <c r="B2313" s="61"/>
    </row>
    <row r="2314" spans="1:2" x14ac:dyDescent="0.3">
      <c r="A2314" s="43"/>
      <c r="B2314" s="61"/>
    </row>
    <row r="2315" spans="1:2" x14ac:dyDescent="0.3">
      <c r="A2315" s="43"/>
      <c r="B2315" s="61"/>
    </row>
    <row r="2316" spans="1:2" x14ac:dyDescent="0.3">
      <c r="A2316" s="43"/>
      <c r="B2316" s="61"/>
    </row>
    <row r="2317" spans="1:2" x14ac:dyDescent="0.3">
      <c r="A2317" s="43"/>
      <c r="B2317" s="61"/>
    </row>
    <row r="2318" spans="1:2" x14ac:dyDescent="0.3">
      <c r="A2318" s="43"/>
      <c r="B2318" s="61"/>
    </row>
    <row r="2319" spans="1:2" x14ac:dyDescent="0.3">
      <c r="A2319" s="43"/>
      <c r="B2319" s="61"/>
    </row>
    <row r="2320" spans="1:2" x14ac:dyDescent="0.3">
      <c r="A2320" s="43"/>
      <c r="B2320" s="61"/>
    </row>
    <row r="2321" spans="1:2" x14ac:dyDescent="0.3">
      <c r="A2321" s="43"/>
      <c r="B2321" s="61"/>
    </row>
    <row r="2322" spans="1:2" x14ac:dyDescent="0.3">
      <c r="A2322" s="43"/>
      <c r="B2322" s="61"/>
    </row>
    <row r="2323" spans="1:2" x14ac:dyDescent="0.3">
      <c r="A2323" s="43"/>
      <c r="B2323" s="61"/>
    </row>
    <row r="2324" spans="1:2" x14ac:dyDescent="0.3">
      <c r="A2324" s="43"/>
      <c r="B2324" s="61"/>
    </row>
    <row r="2325" spans="1:2" x14ac:dyDescent="0.3">
      <c r="A2325" s="43"/>
      <c r="B2325" s="61"/>
    </row>
    <row r="2326" spans="1:2" x14ac:dyDescent="0.3">
      <c r="A2326" s="43"/>
      <c r="B2326" s="61"/>
    </row>
    <row r="2327" spans="1:2" x14ac:dyDescent="0.3">
      <c r="A2327" s="43"/>
      <c r="B2327" s="61"/>
    </row>
    <row r="2328" spans="1:2" x14ac:dyDescent="0.3">
      <c r="A2328" s="43"/>
      <c r="B2328" s="61"/>
    </row>
    <row r="2329" spans="1:2" x14ac:dyDescent="0.3">
      <c r="A2329" s="43"/>
      <c r="B2329" s="61"/>
    </row>
    <row r="2330" spans="1:2" x14ac:dyDescent="0.3">
      <c r="A2330" s="43"/>
      <c r="B2330" s="61"/>
    </row>
    <row r="2331" spans="1:2" x14ac:dyDescent="0.3">
      <c r="A2331" s="43"/>
      <c r="B2331" s="61"/>
    </row>
    <row r="2332" spans="1:2" x14ac:dyDescent="0.3">
      <c r="A2332" s="43"/>
      <c r="B2332" s="61"/>
    </row>
    <row r="2333" spans="1:2" x14ac:dyDescent="0.3">
      <c r="A2333" s="43"/>
      <c r="B2333" s="61"/>
    </row>
    <row r="2334" spans="1:2" x14ac:dyDescent="0.3">
      <c r="A2334" s="43"/>
      <c r="B2334" s="61"/>
    </row>
    <row r="2335" spans="1:2" x14ac:dyDescent="0.3">
      <c r="A2335" s="43"/>
      <c r="B2335" s="61"/>
    </row>
    <row r="2336" spans="1:2" x14ac:dyDescent="0.3">
      <c r="A2336" s="43"/>
      <c r="B2336" s="61"/>
    </row>
    <row r="2337" spans="1:2" x14ac:dyDescent="0.3">
      <c r="A2337" s="43"/>
      <c r="B2337" s="61"/>
    </row>
    <row r="2338" spans="1:2" x14ac:dyDescent="0.3">
      <c r="A2338" s="43"/>
      <c r="B2338" s="61"/>
    </row>
    <row r="2339" spans="1:2" x14ac:dyDescent="0.3">
      <c r="A2339" s="43"/>
      <c r="B2339" s="61"/>
    </row>
    <row r="2340" spans="1:2" x14ac:dyDescent="0.3">
      <c r="A2340" s="43"/>
      <c r="B2340" s="61"/>
    </row>
    <row r="2341" spans="1:2" x14ac:dyDescent="0.3">
      <c r="A2341" s="43"/>
      <c r="B2341" s="61"/>
    </row>
    <row r="2342" spans="1:2" x14ac:dyDescent="0.3">
      <c r="A2342" s="43"/>
      <c r="B2342" s="61"/>
    </row>
    <row r="2343" spans="1:2" x14ac:dyDescent="0.3">
      <c r="A2343" s="43"/>
      <c r="B2343" s="61"/>
    </row>
    <row r="2344" spans="1:2" x14ac:dyDescent="0.3">
      <c r="A2344" s="43"/>
      <c r="B2344" s="61"/>
    </row>
    <row r="2345" spans="1:2" x14ac:dyDescent="0.3">
      <c r="A2345" s="43"/>
      <c r="B2345" s="61"/>
    </row>
    <row r="2346" spans="1:2" x14ac:dyDescent="0.3">
      <c r="A2346" s="43"/>
      <c r="B2346" s="61"/>
    </row>
    <row r="2347" spans="1:2" x14ac:dyDescent="0.3">
      <c r="A2347" s="43"/>
      <c r="B2347" s="61"/>
    </row>
    <row r="2348" spans="1:2" x14ac:dyDescent="0.3">
      <c r="A2348" s="43"/>
      <c r="B2348" s="61"/>
    </row>
    <row r="2349" spans="1:2" x14ac:dyDescent="0.3">
      <c r="A2349" s="43"/>
      <c r="B2349" s="61"/>
    </row>
    <row r="2350" spans="1:2" x14ac:dyDescent="0.3">
      <c r="A2350" s="43"/>
      <c r="B2350" s="61"/>
    </row>
    <row r="2351" spans="1:2" x14ac:dyDescent="0.3">
      <c r="A2351" s="43"/>
      <c r="B2351" s="61"/>
    </row>
    <row r="2352" spans="1:2" x14ac:dyDescent="0.3">
      <c r="A2352" s="43"/>
      <c r="B2352" s="61"/>
    </row>
    <row r="2353" spans="1:2" x14ac:dyDescent="0.3">
      <c r="A2353" s="43"/>
      <c r="B2353" s="61"/>
    </row>
    <row r="2354" spans="1:2" x14ac:dyDescent="0.3">
      <c r="A2354" s="43"/>
      <c r="B2354" s="61"/>
    </row>
    <row r="2355" spans="1:2" x14ac:dyDescent="0.3">
      <c r="A2355" s="43"/>
      <c r="B2355" s="61"/>
    </row>
    <row r="2356" spans="1:2" x14ac:dyDescent="0.3">
      <c r="A2356" s="43"/>
      <c r="B2356" s="61"/>
    </row>
    <row r="2357" spans="1:2" x14ac:dyDescent="0.3">
      <c r="A2357" s="43"/>
      <c r="B2357" s="61"/>
    </row>
    <row r="2358" spans="1:2" x14ac:dyDescent="0.3">
      <c r="A2358" s="43"/>
      <c r="B2358" s="61"/>
    </row>
    <row r="2359" spans="1:2" x14ac:dyDescent="0.3">
      <c r="A2359" s="43"/>
      <c r="B2359" s="61"/>
    </row>
    <row r="2360" spans="1:2" x14ac:dyDescent="0.3">
      <c r="A2360" s="43"/>
      <c r="B2360" s="61"/>
    </row>
    <row r="2361" spans="1:2" x14ac:dyDescent="0.3">
      <c r="A2361" s="43"/>
      <c r="B2361" s="61"/>
    </row>
    <row r="2362" spans="1:2" x14ac:dyDescent="0.3">
      <c r="A2362" s="43"/>
      <c r="B2362" s="61"/>
    </row>
    <row r="2363" spans="1:2" x14ac:dyDescent="0.3">
      <c r="A2363" s="43"/>
      <c r="B2363" s="61"/>
    </row>
    <row r="2364" spans="1:2" x14ac:dyDescent="0.3">
      <c r="A2364" s="43"/>
      <c r="B2364" s="61"/>
    </row>
    <row r="2365" spans="1:2" x14ac:dyDescent="0.3">
      <c r="A2365" s="43"/>
      <c r="B2365" s="61"/>
    </row>
    <row r="2366" spans="1:2" x14ac:dyDescent="0.3">
      <c r="A2366" s="43"/>
      <c r="B2366" s="61"/>
    </row>
    <row r="2367" spans="1:2" x14ac:dyDescent="0.3">
      <c r="A2367" s="43"/>
      <c r="B2367" s="61"/>
    </row>
    <row r="2368" spans="1:2" x14ac:dyDescent="0.3">
      <c r="A2368" s="43"/>
      <c r="B2368" s="61"/>
    </row>
    <row r="2369" spans="1:2" x14ac:dyDescent="0.3">
      <c r="A2369" s="43"/>
      <c r="B2369" s="61"/>
    </row>
    <row r="2370" spans="1:2" x14ac:dyDescent="0.3">
      <c r="A2370" s="43"/>
      <c r="B2370" s="61"/>
    </row>
    <row r="2371" spans="1:2" x14ac:dyDescent="0.3">
      <c r="A2371" s="43"/>
      <c r="B2371" s="61"/>
    </row>
    <row r="2372" spans="1:2" x14ac:dyDescent="0.3">
      <c r="A2372" s="43"/>
      <c r="B2372" s="61"/>
    </row>
    <row r="2373" spans="1:2" x14ac:dyDescent="0.3">
      <c r="A2373" s="43"/>
      <c r="B2373" s="61"/>
    </row>
    <row r="2374" spans="1:2" x14ac:dyDescent="0.3">
      <c r="A2374" s="43"/>
      <c r="B2374" s="61"/>
    </row>
    <row r="2375" spans="1:2" x14ac:dyDescent="0.3">
      <c r="A2375" s="43"/>
      <c r="B2375" s="61"/>
    </row>
    <row r="2376" spans="1:2" x14ac:dyDescent="0.3">
      <c r="A2376" s="43"/>
      <c r="B2376" s="61"/>
    </row>
    <row r="2377" spans="1:2" x14ac:dyDescent="0.3">
      <c r="A2377" s="43"/>
      <c r="B2377" s="61"/>
    </row>
    <row r="2378" spans="1:2" x14ac:dyDescent="0.3">
      <c r="A2378" s="43"/>
      <c r="B2378" s="61"/>
    </row>
    <row r="2379" spans="1:2" x14ac:dyDescent="0.3">
      <c r="A2379" s="43"/>
      <c r="B2379" s="61"/>
    </row>
    <row r="2380" spans="1:2" x14ac:dyDescent="0.3">
      <c r="A2380" s="43"/>
      <c r="B2380" s="61"/>
    </row>
    <row r="2381" spans="1:2" x14ac:dyDescent="0.3">
      <c r="A2381" s="43"/>
      <c r="B2381" s="61"/>
    </row>
    <row r="2382" spans="1:2" x14ac:dyDescent="0.3">
      <c r="A2382" s="43"/>
      <c r="B2382" s="61"/>
    </row>
    <row r="2383" spans="1:2" x14ac:dyDescent="0.3">
      <c r="A2383" s="43"/>
      <c r="B2383" s="61"/>
    </row>
    <row r="2384" spans="1:2" x14ac:dyDescent="0.3">
      <c r="A2384" s="43"/>
      <c r="B2384" s="61"/>
    </row>
    <row r="2385" spans="1:2" x14ac:dyDescent="0.3">
      <c r="A2385" s="43"/>
      <c r="B2385" s="61"/>
    </row>
    <row r="2386" spans="1:2" x14ac:dyDescent="0.3">
      <c r="A2386" s="43"/>
      <c r="B2386" s="61"/>
    </row>
    <row r="2387" spans="1:2" x14ac:dyDescent="0.3">
      <c r="A2387" s="43"/>
      <c r="B2387" s="61"/>
    </row>
    <row r="2388" spans="1:2" x14ac:dyDescent="0.3">
      <c r="A2388" s="43"/>
      <c r="B2388" s="61"/>
    </row>
    <row r="2389" spans="1:2" x14ac:dyDescent="0.3">
      <c r="A2389" s="43"/>
      <c r="B2389" s="61"/>
    </row>
    <row r="2390" spans="1:2" x14ac:dyDescent="0.3">
      <c r="A2390" s="43"/>
      <c r="B2390" s="61"/>
    </row>
    <row r="2391" spans="1:2" x14ac:dyDescent="0.3">
      <c r="A2391" s="43"/>
      <c r="B2391" s="61"/>
    </row>
    <row r="2392" spans="1:2" x14ac:dyDescent="0.3">
      <c r="A2392" s="43"/>
      <c r="B2392" s="61"/>
    </row>
    <row r="2393" spans="1:2" x14ac:dyDescent="0.3">
      <c r="A2393" s="43"/>
      <c r="B2393" s="61"/>
    </row>
    <row r="2394" spans="1:2" x14ac:dyDescent="0.3">
      <c r="A2394" s="43"/>
      <c r="B2394" s="61"/>
    </row>
    <row r="2395" spans="1:2" x14ac:dyDescent="0.3">
      <c r="A2395" s="43"/>
      <c r="B2395" s="61"/>
    </row>
    <row r="2396" spans="1:2" x14ac:dyDescent="0.3">
      <c r="A2396" s="43"/>
      <c r="B2396" s="61"/>
    </row>
    <row r="2397" spans="1:2" x14ac:dyDescent="0.3">
      <c r="A2397" s="43"/>
      <c r="B2397" s="61"/>
    </row>
    <row r="2398" spans="1:2" x14ac:dyDescent="0.3">
      <c r="A2398" s="43"/>
      <c r="B2398" s="61"/>
    </row>
    <row r="2399" spans="1:2" x14ac:dyDescent="0.3">
      <c r="A2399" s="43"/>
      <c r="B2399" s="61"/>
    </row>
    <row r="2400" spans="1:2" x14ac:dyDescent="0.3">
      <c r="A2400" s="43"/>
      <c r="B2400" s="61"/>
    </row>
    <row r="2401" spans="1:2" x14ac:dyDescent="0.3">
      <c r="A2401" s="43"/>
      <c r="B2401" s="61"/>
    </row>
    <row r="2402" spans="1:2" x14ac:dyDescent="0.3">
      <c r="A2402" s="43"/>
      <c r="B2402" s="61"/>
    </row>
    <row r="2403" spans="1:2" x14ac:dyDescent="0.3">
      <c r="A2403" s="43"/>
      <c r="B2403" s="61"/>
    </row>
    <row r="2404" spans="1:2" x14ac:dyDescent="0.3">
      <c r="A2404" s="43"/>
      <c r="B2404" s="61"/>
    </row>
    <row r="2405" spans="1:2" x14ac:dyDescent="0.3">
      <c r="A2405" s="43"/>
      <c r="B2405" s="61"/>
    </row>
    <row r="2406" spans="1:2" x14ac:dyDescent="0.3">
      <c r="A2406" s="43"/>
      <c r="B2406" s="61"/>
    </row>
    <row r="2407" spans="1:2" x14ac:dyDescent="0.3">
      <c r="A2407" s="43"/>
      <c r="B2407" s="61"/>
    </row>
    <row r="2408" spans="1:2" x14ac:dyDescent="0.3">
      <c r="A2408" s="43"/>
      <c r="B2408" s="61"/>
    </row>
    <row r="2409" spans="1:2" x14ac:dyDescent="0.3">
      <c r="A2409" s="43"/>
      <c r="B2409" s="61"/>
    </row>
    <row r="2410" spans="1:2" x14ac:dyDescent="0.3">
      <c r="A2410" s="43"/>
      <c r="B2410" s="61"/>
    </row>
    <row r="2411" spans="1:2" x14ac:dyDescent="0.3">
      <c r="A2411" s="43"/>
      <c r="B2411" s="61"/>
    </row>
    <row r="2412" spans="1:2" x14ac:dyDescent="0.3">
      <c r="A2412" s="43"/>
      <c r="B2412" s="61"/>
    </row>
    <row r="2413" spans="1:2" x14ac:dyDescent="0.3">
      <c r="A2413" s="43"/>
      <c r="B2413" s="61"/>
    </row>
    <row r="2414" spans="1:2" x14ac:dyDescent="0.3">
      <c r="A2414" s="43"/>
      <c r="B2414" s="61"/>
    </row>
    <row r="2415" spans="1:2" x14ac:dyDescent="0.3">
      <c r="A2415" s="43"/>
      <c r="B2415" s="61"/>
    </row>
    <row r="2416" spans="1:2" x14ac:dyDescent="0.3">
      <c r="A2416" s="43"/>
      <c r="B2416" s="61"/>
    </row>
    <row r="2417" spans="1:2" x14ac:dyDescent="0.3">
      <c r="A2417" s="43"/>
      <c r="B2417" s="61"/>
    </row>
    <row r="2418" spans="1:2" x14ac:dyDescent="0.3">
      <c r="A2418" s="43"/>
      <c r="B2418" s="61"/>
    </row>
    <row r="2419" spans="1:2" x14ac:dyDescent="0.3">
      <c r="A2419" s="43"/>
      <c r="B2419" s="61"/>
    </row>
    <row r="2420" spans="1:2" x14ac:dyDescent="0.3">
      <c r="A2420" s="43"/>
      <c r="B2420" s="61"/>
    </row>
    <row r="2421" spans="1:2" x14ac:dyDescent="0.3">
      <c r="A2421" s="43"/>
      <c r="B2421" s="61"/>
    </row>
    <row r="2422" spans="1:2" x14ac:dyDescent="0.3">
      <c r="A2422" s="43"/>
      <c r="B2422" s="61"/>
    </row>
    <row r="2423" spans="1:2" x14ac:dyDescent="0.3">
      <c r="A2423" s="43"/>
      <c r="B2423" s="61"/>
    </row>
    <row r="2424" spans="1:2" x14ac:dyDescent="0.3">
      <c r="A2424" s="43"/>
      <c r="B2424" s="61"/>
    </row>
    <row r="2425" spans="1:2" x14ac:dyDescent="0.3">
      <c r="A2425" s="43"/>
      <c r="B2425" s="61"/>
    </row>
    <row r="2426" spans="1:2" x14ac:dyDescent="0.3">
      <c r="A2426" s="43"/>
      <c r="B2426" s="61"/>
    </row>
    <row r="2427" spans="1:2" x14ac:dyDescent="0.3">
      <c r="A2427" s="43"/>
      <c r="B2427" s="61"/>
    </row>
    <row r="2428" spans="1:2" x14ac:dyDescent="0.3">
      <c r="A2428" s="43"/>
      <c r="B2428" s="61"/>
    </row>
    <row r="2429" spans="1:2" x14ac:dyDescent="0.3">
      <c r="A2429" s="43"/>
      <c r="B2429" s="61"/>
    </row>
    <row r="2430" spans="1:2" x14ac:dyDescent="0.3">
      <c r="A2430" s="43"/>
      <c r="B2430" s="61"/>
    </row>
    <row r="2431" spans="1:2" x14ac:dyDescent="0.3">
      <c r="A2431" s="43"/>
      <c r="B2431" s="61"/>
    </row>
    <row r="2432" spans="1:2" x14ac:dyDescent="0.3">
      <c r="A2432" s="43"/>
      <c r="B2432" s="61"/>
    </row>
    <row r="2433" spans="1:2" x14ac:dyDescent="0.3">
      <c r="A2433" s="43"/>
      <c r="B2433" s="61"/>
    </row>
    <row r="2434" spans="1:2" x14ac:dyDescent="0.3">
      <c r="A2434" s="43"/>
      <c r="B2434" s="61"/>
    </row>
    <row r="2435" spans="1:2" x14ac:dyDescent="0.3">
      <c r="A2435" s="43"/>
      <c r="B2435" s="61"/>
    </row>
    <row r="2436" spans="1:2" x14ac:dyDescent="0.3">
      <c r="A2436" s="43"/>
      <c r="B2436" s="61"/>
    </row>
    <row r="2437" spans="1:2" x14ac:dyDescent="0.3">
      <c r="A2437" s="43"/>
      <c r="B2437" s="61"/>
    </row>
    <row r="2438" spans="1:2" x14ac:dyDescent="0.3">
      <c r="A2438" s="43"/>
      <c r="B2438" s="61"/>
    </row>
    <row r="2439" spans="1:2" x14ac:dyDescent="0.3">
      <c r="A2439" s="43"/>
      <c r="B2439" s="61"/>
    </row>
    <row r="2440" spans="1:2" x14ac:dyDescent="0.3">
      <c r="A2440" s="43"/>
      <c r="B2440" s="61"/>
    </row>
    <row r="2441" spans="1:2" x14ac:dyDescent="0.3">
      <c r="A2441" s="43"/>
      <c r="B2441" s="61"/>
    </row>
    <row r="2442" spans="1:2" x14ac:dyDescent="0.3">
      <c r="A2442" s="43"/>
      <c r="B2442" s="61"/>
    </row>
    <row r="2443" spans="1:2" x14ac:dyDescent="0.3">
      <c r="A2443" s="43"/>
      <c r="B2443" s="61"/>
    </row>
    <row r="2444" spans="1:2" x14ac:dyDescent="0.3">
      <c r="A2444" s="43"/>
      <c r="B2444" s="61"/>
    </row>
    <row r="2445" spans="1:2" x14ac:dyDescent="0.3">
      <c r="A2445" s="43"/>
      <c r="B2445" s="61"/>
    </row>
    <row r="2446" spans="1:2" x14ac:dyDescent="0.3">
      <c r="A2446" s="43"/>
      <c r="B2446" s="61"/>
    </row>
    <row r="2447" spans="1:2" x14ac:dyDescent="0.3">
      <c r="A2447" s="43"/>
      <c r="B2447" s="61"/>
    </row>
    <row r="2448" spans="1:2" x14ac:dyDescent="0.3">
      <c r="A2448" s="43"/>
      <c r="B2448" s="61"/>
    </row>
    <row r="2449" spans="1:2" x14ac:dyDescent="0.3">
      <c r="A2449" s="43"/>
      <c r="B2449" s="61"/>
    </row>
    <row r="2450" spans="1:2" x14ac:dyDescent="0.3">
      <c r="A2450" s="43"/>
      <c r="B2450" s="61"/>
    </row>
    <row r="2451" spans="1:2" x14ac:dyDescent="0.3">
      <c r="A2451" s="43"/>
      <c r="B2451" s="61"/>
    </row>
    <row r="2452" spans="1:2" x14ac:dyDescent="0.3">
      <c r="A2452" s="43"/>
      <c r="B2452" s="61"/>
    </row>
    <row r="2453" spans="1:2" x14ac:dyDescent="0.3">
      <c r="A2453" s="43"/>
      <c r="B2453" s="61"/>
    </row>
    <row r="2454" spans="1:2" x14ac:dyDescent="0.3">
      <c r="A2454" s="43"/>
      <c r="B2454" s="61"/>
    </row>
    <row r="2455" spans="1:2" x14ac:dyDescent="0.3">
      <c r="A2455" s="43"/>
      <c r="B2455" s="61"/>
    </row>
    <row r="2456" spans="1:2" x14ac:dyDescent="0.3">
      <c r="A2456" s="43"/>
      <c r="B2456" s="61"/>
    </row>
    <row r="2457" spans="1:2" x14ac:dyDescent="0.3">
      <c r="A2457" s="43"/>
      <c r="B2457" s="61"/>
    </row>
    <row r="2458" spans="1:2" x14ac:dyDescent="0.3">
      <c r="A2458" s="43"/>
      <c r="B2458" s="61"/>
    </row>
    <row r="2459" spans="1:2" x14ac:dyDescent="0.3">
      <c r="A2459" s="43"/>
      <c r="B2459" s="61"/>
    </row>
    <row r="2460" spans="1:2" x14ac:dyDescent="0.3">
      <c r="A2460" s="43"/>
      <c r="B2460" s="61"/>
    </row>
    <row r="2461" spans="1:2" x14ac:dyDescent="0.3">
      <c r="A2461" s="43"/>
      <c r="B2461" s="61"/>
    </row>
    <row r="2462" spans="1:2" x14ac:dyDescent="0.3">
      <c r="A2462" s="43"/>
      <c r="B2462" s="61"/>
    </row>
    <row r="2463" spans="1:2" x14ac:dyDescent="0.3">
      <c r="A2463" s="43"/>
      <c r="B2463" s="61"/>
    </row>
    <row r="2464" spans="1:2" x14ac:dyDescent="0.3">
      <c r="A2464" s="43"/>
      <c r="B2464" s="61"/>
    </row>
    <row r="2465" spans="1:2" x14ac:dyDescent="0.3">
      <c r="A2465" s="43"/>
      <c r="B2465" s="61"/>
    </row>
    <row r="2466" spans="1:2" x14ac:dyDescent="0.3">
      <c r="A2466" s="43"/>
      <c r="B2466" s="61"/>
    </row>
    <row r="2467" spans="1:2" x14ac:dyDescent="0.3">
      <c r="A2467" s="43"/>
      <c r="B2467" s="61"/>
    </row>
    <row r="2468" spans="1:2" x14ac:dyDescent="0.3">
      <c r="A2468" s="43"/>
      <c r="B2468" s="61"/>
    </row>
    <row r="2469" spans="1:2" x14ac:dyDescent="0.3">
      <c r="A2469" s="43"/>
      <c r="B2469" s="61"/>
    </row>
    <row r="2470" spans="1:2" x14ac:dyDescent="0.3">
      <c r="A2470" s="43"/>
      <c r="B2470" s="61"/>
    </row>
    <row r="2471" spans="1:2" x14ac:dyDescent="0.3">
      <c r="A2471" s="43"/>
      <c r="B2471" s="61"/>
    </row>
    <row r="2472" spans="1:2" x14ac:dyDescent="0.3">
      <c r="A2472" s="43"/>
      <c r="B2472" s="61"/>
    </row>
    <row r="2473" spans="1:2" x14ac:dyDescent="0.3">
      <c r="A2473" s="43"/>
      <c r="B2473" s="61"/>
    </row>
    <row r="2474" spans="1:2" x14ac:dyDescent="0.3">
      <c r="A2474" s="43"/>
      <c r="B2474" s="61"/>
    </row>
    <row r="2475" spans="1:2" x14ac:dyDescent="0.3">
      <c r="A2475" s="43"/>
      <c r="B2475" s="61"/>
    </row>
    <row r="2476" spans="1:2" x14ac:dyDescent="0.3">
      <c r="A2476" s="43"/>
      <c r="B2476" s="61"/>
    </row>
    <row r="2477" spans="1:2" x14ac:dyDescent="0.3">
      <c r="A2477" s="43"/>
      <c r="B2477" s="61"/>
    </row>
    <row r="2478" spans="1:2" x14ac:dyDescent="0.3">
      <c r="A2478" s="43"/>
      <c r="B2478" s="61"/>
    </row>
    <row r="2479" spans="1:2" x14ac:dyDescent="0.3">
      <c r="A2479" s="43"/>
      <c r="B2479" s="61"/>
    </row>
    <row r="2480" spans="1:2" x14ac:dyDescent="0.3">
      <c r="A2480" s="43"/>
      <c r="B2480" s="61"/>
    </row>
    <row r="2481" spans="1:2" x14ac:dyDescent="0.3">
      <c r="A2481" s="43"/>
      <c r="B2481" s="61"/>
    </row>
    <row r="2482" spans="1:2" x14ac:dyDescent="0.3">
      <c r="A2482" s="43"/>
      <c r="B2482" s="61"/>
    </row>
    <row r="2483" spans="1:2" x14ac:dyDescent="0.3">
      <c r="A2483" s="43"/>
      <c r="B2483" s="61"/>
    </row>
    <row r="2484" spans="1:2" x14ac:dyDescent="0.3">
      <c r="A2484" s="43"/>
      <c r="B2484" s="61"/>
    </row>
    <row r="2485" spans="1:2" x14ac:dyDescent="0.3">
      <c r="A2485" s="43"/>
      <c r="B2485" s="61"/>
    </row>
    <row r="2486" spans="1:2" x14ac:dyDescent="0.3">
      <c r="A2486" s="43"/>
      <c r="B2486" s="61"/>
    </row>
    <row r="2487" spans="1:2" x14ac:dyDescent="0.3">
      <c r="A2487" s="43"/>
      <c r="B2487" s="61"/>
    </row>
    <row r="2488" spans="1:2" x14ac:dyDescent="0.3">
      <c r="A2488" s="43"/>
      <c r="B2488" s="61"/>
    </row>
    <row r="2489" spans="1:2" x14ac:dyDescent="0.3">
      <c r="A2489" s="43"/>
      <c r="B2489" s="61"/>
    </row>
    <row r="2490" spans="1:2" x14ac:dyDescent="0.3">
      <c r="A2490" s="43"/>
      <c r="B2490" s="61"/>
    </row>
    <row r="2491" spans="1:2" x14ac:dyDescent="0.3">
      <c r="A2491" s="43"/>
      <c r="B2491" s="61"/>
    </row>
    <row r="2492" spans="1:2" x14ac:dyDescent="0.3">
      <c r="A2492" s="43"/>
      <c r="B2492" s="61"/>
    </row>
    <row r="2493" spans="1:2" x14ac:dyDescent="0.3">
      <c r="A2493" s="43"/>
      <c r="B2493" s="61"/>
    </row>
    <row r="2494" spans="1:2" x14ac:dyDescent="0.3">
      <c r="A2494" s="43"/>
      <c r="B2494" s="61"/>
    </row>
    <row r="2495" spans="1:2" x14ac:dyDescent="0.3">
      <c r="A2495" s="43"/>
      <c r="B2495" s="61"/>
    </row>
    <row r="2496" spans="1:2" x14ac:dyDescent="0.3">
      <c r="A2496" s="43"/>
      <c r="B2496" s="61"/>
    </row>
    <row r="2497" spans="1:2" x14ac:dyDescent="0.3">
      <c r="A2497" s="43"/>
      <c r="B2497" s="61"/>
    </row>
    <row r="2498" spans="1:2" x14ac:dyDescent="0.3">
      <c r="A2498" s="43"/>
      <c r="B2498" s="61"/>
    </row>
    <row r="2499" spans="1:2" x14ac:dyDescent="0.3">
      <c r="A2499" s="43"/>
      <c r="B2499" s="61"/>
    </row>
    <row r="2500" spans="1:2" x14ac:dyDescent="0.3">
      <c r="A2500" s="43"/>
      <c r="B2500" s="61"/>
    </row>
    <row r="2501" spans="1:2" x14ac:dyDescent="0.3">
      <c r="A2501" s="43"/>
      <c r="B2501" s="61"/>
    </row>
    <row r="2502" spans="1:2" x14ac:dyDescent="0.3">
      <c r="A2502" s="43"/>
      <c r="B2502" s="61"/>
    </row>
    <row r="2503" spans="1:2" x14ac:dyDescent="0.3">
      <c r="A2503" s="43"/>
      <c r="B2503" s="61"/>
    </row>
    <row r="2504" spans="1:2" x14ac:dyDescent="0.3">
      <c r="A2504" s="43"/>
      <c r="B2504" s="61"/>
    </row>
    <row r="2505" spans="1:2" x14ac:dyDescent="0.3">
      <c r="A2505" s="43"/>
      <c r="B2505" s="61"/>
    </row>
    <row r="2506" spans="1:2" x14ac:dyDescent="0.3">
      <c r="A2506" s="43"/>
      <c r="B2506" s="61"/>
    </row>
    <row r="2507" spans="1:2" x14ac:dyDescent="0.3">
      <c r="A2507" s="43"/>
      <c r="B2507" s="61"/>
    </row>
    <row r="2508" spans="1:2" x14ac:dyDescent="0.3">
      <c r="A2508" s="43"/>
      <c r="B2508" s="61"/>
    </row>
    <row r="2509" spans="1:2" x14ac:dyDescent="0.3">
      <c r="A2509" s="43"/>
      <c r="B2509" s="61"/>
    </row>
    <row r="2510" spans="1:2" x14ac:dyDescent="0.3">
      <c r="A2510" s="43"/>
      <c r="B2510" s="61"/>
    </row>
    <row r="2511" spans="1:2" x14ac:dyDescent="0.3">
      <c r="A2511" s="43"/>
      <c r="B2511" s="61"/>
    </row>
    <row r="2512" spans="1:2" x14ac:dyDescent="0.3">
      <c r="A2512" s="43"/>
      <c r="B2512" s="61"/>
    </row>
    <row r="2513" spans="1:2" x14ac:dyDescent="0.3">
      <c r="A2513" s="43"/>
      <c r="B2513" s="61"/>
    </row>
    <row r="2514" spans="1:2" x14ac:dyDescent="0.3">
      <c r="A2514" s="43"/>
      <c r="B2514" s="61"/>
    </row>
    <row r="2515" spans="1:2" x14ac:dyDescent="0.3">
      <c r="A2515" s="43"/>
      <c r="B2515" s="61"/>
    </row>
    <row r="2516" spans="1:2" x14ac:dyDescent="0.3">
      <c r="A2516" s="43"/>
      <c r="B2516" s="61"/>
    </row>
    <row r="2517" spans="1:2" x14ac:dyDescent="0.3">
      <c r="A2517" s="43"/>
      <c r="B2517" s="61"/>
    </row>
    <row r="2518" spans="1:2" x14ac:dyDescent="0.3">
      <c r="A2518" s="43"/>
      <c r="B2518" s="61"/>
    </row>
    <row r="2519" spans="1:2" x14ac:dyDescent="0.3">
      <c r="A2519" s="43"/>
      <c r="B2519" s="61"/>
    </row>
    <row r="2520" spans="1:2" x14ac:dyDescent="0.3">
      <c r="A2520" s="43"/>
      <c r="B2520" s="61"/>
    </row>
    <row r="2521" spans="1:2" x14ac:dyDescent="0.3">
      <c r="A2521" s="43"/>
      <c r="B2521" s="61"/>
    </row>
    <row r="2522" spans="1:2" x14ac:dyDescent="0.3">
      <c r="A2522" s="43"/>
      <c r="B2522" s="61"/>
    </row>
    <row r="2523" spans="1:2" x14ac:dyDescent="0.3">
      <c r="A2523" s="43"/>
      <c r="B2523" s="61"/>
    </row>
    <row r="2524" spans="1:2" x14ac:dyDescent="0.3">
      <c r="A2524" s="43"/>
      <c r="B2524" s="61"/>
    </row>
    <row r="2525" spans="1:2" x14ac:dyDescent="0.3">
      <c r="A2525" s="43"/>
      <c r="B2525" s="61"/>
    </row>
    <row r="2526" spans="1:2" x14ac:dyDescent="0.3">
      <c r="A2526" s="43"/>
      <c r="B2526" s="61"/>
    </row>
    <row r="2527" spans="1:2" x14ac:dyDescent="0.3">
      <c r="A2527" s="43"/>
      <c r="B2527" s="61"/>
    </row>
    <row r="2528" spans="1:2" x14ac:dyDescent="0.3">
      <c r="A2528" s="43"/>
      <c r="B2528" s="61"/>
    </row>
    <row r="2529" spans="1:2" x14ac:dyDescent="0.3">
      <c r="A2529" s="43"/>
      <c r="B2529" s="61"/>
    </row>
    <row r="2530" spans="1:2" x14ac:dyDescent="0.3">
      <c r="A2530" s="43"/>
      <c r="B2530" s="61"/>
    </row>
    <row r="2531" spans="1:2" x14ac:dyDescent="0.3">
      <c r="A2531" s="43"/>
      <c r="B2531" s="61"/>
    </row>
    <row r="2532" spans="1:2" x14ac:dyDescent="0.3">
      <c r="A2532" s="43"/>
      <c r="B2532" s="61"/>
    </row>
    <row r="2533" spans="1:2" x14ac:dyDescent="0.3">
      <c r="A2533" s="43"/>
      <c r="B2533" s="61"/>
    </row>
    <row r="2534" spans="1:2" x14ac:dyDescent="0.3">
      <c r="A2534" s="43"/>
      <c r="B2534" s="61"/>
    </row>
    <row r="2535" spans="1:2" x14ac:dyDescent="0.3">
      <c r="A2535" s="43"/>
      <c r="B2535" s="61"/>
    </row>
    <row r="2536" spans="1:2" x14ac:dyDescent="0.3">
      <c r="A2536" s="43"/>
      <c r="B2536" s="61"/>
    </row>
    <row r="2537" spans="1:2" x14ac:dyDescent="0.3">
      <c r="A2537" s="43"/>
      <c r="B2537" s="61"/>
    </row>
    <row r="2538" spans="1:2" x14ac:dyDescent="0.3">
      <c r="A2538" s="43"/>
      <c r="B2538" s="61"/>
    </row>
    <row r="2539" spans="1:2" x14ac:dyDescent="0.3">
      <c r="A2539" s="43"/>
      <c r="B2539" s="61"/>
    </row>
    <row r="2540" spans="1:2" x14ac:dyDescent="0.3">
      <c r="A2540" s="43"/>
      <c r="B2540" s="61"/>
    </row>
    <row r="2541" spans="1:2" x14ac:dyDescent="0.3">
      <c r="A2541" s="43"/>
      <c r="B2541" s="61"/>
    </row>
    <row r="2542" spans="1:2" x14ac:dyDescent="0.3">
      <c r="A2542" s="43"/>
      <c r="B2542" s="61"/>
    </row>
    <row r="2543" spans="1:2" x14ac:dyDescent="0.3">
      <c r="A2543" s="43"/>
      <c r="B2543" s="61"/>
    </row>
    <row r="2544" spans="1:2" x14ac:dyDescent="0.3">
      <c r="A2544" s="43"/>
      <c r="B2544" s="61"/>
    </row>
    <row r="2545" spans="1:2" x14ac:dyDescent="0.3">
      <c r="A2545" s="43"/>
      <c r="B2545" s="61"/>
    </row>
    <row r="2546" spans="1:2" x14ac:dyDescent="0.3">
      <c r="A2546" s="43"/>
      <c r="B2546" s="61"/>
    </row>
    <row r="2547" spans="1:2" x14ac:dyDescent="0.3">
      <c r="A2547" s="43"/>
      <c r="B2547" s="61"/>
    </row>
    <row r="2548" spans="1:2" x14ac:dyDescent="0.3">
      <c r="A2548" s="43"/>
      <c r="B2548" s="61"/>
    </row>
    <row r="2549" spans="1:2" x14ac:dyDescent="0.3">
      <c r="A2549" s="43"/>
      <c r="B2549" s="61"/>
    </row>
    <row r="2550" spans="1:2" x14ac:dyDescent="0.3">
      <c r="A2550" s="43"/>
      <c r="B2550" s="61"/>
    </row>
    <row r="2551" spans="1:2" x14ac:dyDescent="0.3">
      <c r="A2551" s="43"/>
      <c r="B2551" s="61"/>
    </row>
    <row r="2552" spans="1:2" x14ac:dyDescent="0.3">
      <c r="A2552" s="43"/>
      <c r="B2552" s="61"/>
    </row>
    <row r="2553" spans="1:2" x14ac:dyDescent="0.3">
      <c r="A2553" s="43"/>
      <c r="B2553" s="61"/>
    </row>
    <row r="2554" spans="1:2" x14ac:dyDescent="0.3">
      <c r="A2554" s="43"/>
      <c r="B2554" s="61"/>
    </row>
    <row r="2555" spans="1:2" x14ac:dyDescent="0.3">
      <c r="A2555" s="43"/>
      <c r="B2555" s="61"/>
    </row>
    <row r="2556" spans="1:2" x14ac:dyDescent="0.3">
      <c r="A2556" s="43"/>
      <c r="B2556" s="61"/>
    </row>
    <row r="2557" spans="1:2" x14ac:dyDescent="0.3">
      <c r="A2557" s="43"/>
      <c r="B2557" s="61"/>
    </row>
    <row r="2558" spans="1:2" x14ac:dyDescent="0.3">
      <c r="A2558" s="43"/>
      <c r="B2558" s="61"/>
    </row>
    <row r="2559" spans="1:2" x14ac:dyDescent="0.3">
      <c r="A2559" s="43"/>
      <c r="B2559" s="61"/>
    </row>
    <row r="2560" spans="1:2" x14ac:dyDescent="0.3">
      <c r="A2560" s="43"/>
      <c r="B2560" s="61"/>
    </row>
    <row r="2561" spans="1:2" x14ac:dyDescent="0.3">
      <c r="A2561" s="43"/>
      <c r="B2561" s="61"/>
    </row>
    <row r="2562" spans="1:2" x14ac:dyDescent="0.3">
      <c r="A2562" s="43"/>
      <c r="B2562" s="61"/>
    </row>
    <row r="2563" spans="1:2" x14ac:dyDescent="0.3">
      <c r="A2563" s="43"/>
      <c r="B2563" s="61"/>
    </row>
    <row r="2564" spans="1:2" x14ac:dyDescent="0.3">
      <c r="A2564" s="43"/>
      <c r="B2564" s="61"/>
    </row>
    <row r="2565" spans="1:2" x14ac:dyDescent="0.3">
      <c r="A2565" s="43"/>
      <c r="B2565" s="61"/>
    </row>
    <row r="2566" spans="1:2" x14ac:dyDescent="0.3">
      <c r="A2566" s="43"/>
      <c r="B2566" s="61"/>
    </row>
    <row r="2567" spans="1:2" x14ac:dyDescent="0.3">
      <c r="A2567" s="43"/>
      <c r="B2567" s="61"/>
    </row>
    <row r="2568" spans="1:2" x14ac:dyDescent="0.3">
      <c r="A2568" s="43"/>
      <c r="B2568" s="61"/>
    </row>
    <row r="2569" spans="1:2" x14ac:dyDescent="0.3">
      <c r="A2569" s="43"/>
      <c r="B2569" s="61"/>
    </row>
    <row r="2570" spans="1:2" x14ac:dyDescent="0.3">
      <c r="A2570" s="43"/>
      <c r="B2570" s="61"/>
    </row>
    <row r="2571" spans="1:2" x14ac:dyDescent="0.3">
      <c r="A2571" s="43"/>
      <c r="B2571" s="61"/>
    </row>
    <row r="2572" spans="1:2" x14ac:dyDescent="0.3">
      <c r="A2572" s="43"/>
      <c r="B2572" s="61"/>
    </row>
    <row r="2573" spans="1:2" x14ac:dyDescent="0.3">
      <c r="A2573" s="43"/>
      <c r="B2573" s="61"/>
    </row>
    <row r="2574" spans="1:2" x14ac:dyDescent="0.3">
      <c r="A2574" s="43"/>
      <c r="B2574" s="61"/>
    </row>
    <row r="2575" spans="1:2" x14ac:dyDescent="0.3">
      <c r="A2575" s="43"/>
      <c r="B2575" s="61"/>
    </row>
    <row r="2576" spans="1:2" x14ac:dyDescent="0.3">
      <c r="A2576" s="43"/>
      <c r="B2576" s="61"/>
    </row>
    <row r="2577" spans="1:2" x14ac:dyDescent="0.3">
      <c r="A2577" s="43"/>
      <c r="B2577" s="61"/>
    </row>
    <row r="2578" spans="1:2" x14ac:dyDescent="0.3">
      <c r="A2578" s="43"/>
      <c r="B2578" s="61"/>
    </row>
    <row r="2579" spans="1:2" x14ac:dyDescent="0.3">
      <c r="A2579" s="43"/>
      <c r="B2579" s="61"/>
    </row>
    <row r="2580" spans="1:2" x14ac:dyDescent="0.3">
      <c r="A2580" s="43"/>
      <c r="B2580" s="61"/>
    </row>
    <row r="2581" spans="1:2" x14ac:dyDescent="0.3">
      <c r="A2581" s="43"/>
      <c r="B2581" s="61"/>
    </row>
    <row r="2582" spans="1:2" x14ac:dyDescent="0.3">
      <c r="A2582" s="43"/>
      <c r="B2582" s="61"/>
    </row>
    <row r="2583" spans="1:2" x14ac:dyDescent="0.3">
      <c r="A2583" s="43"/>
      <c r="B2583" s="61"/>
    </row>
    <row r="2584" spans="1:2" x14ac:dyDescent="0.3">
      <c r="A2584" s="43"/>
      <c r="B2584" s="61"/>
    </row>
    <row r="2585" spans="1:2" x14ac:dyDescent="0.3">
      <c r="A2585" s="43"/>
      <c r="B2585" s="61"/>
    </row>
    <row r="2586" spans="1:2" x14ac:dyDescent="0.3">
      <c r="A2586" s="43"/>
      <c r="B2586" s="61"/>
    </row>
    <row r="2587" spans="1:2" x14ac:dyDescent="0.3">
      <c r="A2587" s="43"/>
      <c r="B2587" s="61"/>
    </row>
    <row r="2588" spans="1:2" x14ac:dyDescent="0.3">
      <c r="A2588" s="43"/>
      <c r="B2588" s="61"/>
    </row>
    <row r="2589" spans="1:2" x14ac:dyDescent="0.3">
      <c r="A2589" s="43"/>
      <c r="B2589" s="61"/>
    </row>
    <row r="2590" spans="1:2" x14ac:dyDescent="0.3">
      <c r="A2590" s="43"/>
      <c r="B2590" s="61"/>
    </row>
    <row r="2591" spans="1:2" x14ac:dyDescent="0.3">
      <c r="A2591" s="43"/>
      <c r="B2591" s="61"/>
    </row>
    <row r="2592" spans="1:2" x14ac:dyDescent="0.3">
      <c r="A2592" s="43"/>
      <c r="B2592" s="61"/>
    </row>
    <row r="2593" spans="1:2" x14ac:dyDescent="0.3">
      <c r="A2593" s="43"/>
      <c r="B2593" s="61"/>
    </row>
    <row r="2594" spans="1:2" x14ac:dyDescent="0.3">
      <c r="A2594" s="43"/>
      <c r="B2594" s="61"/>
    </row>
    <row r="2595" spans="1:2" x14ac:dyDescent="0.3">
      <c r="A2595" s="43"/>
      <c r="B2595" s="61"/>
    </row>
    <row r="2596" spans="1:2" x14ac:dyDescent="0.3">
      <c r="A2596" s="43"/>
      <c r="B2596" s="61"/>
    </row>
    <row r="2597" spans="1:2" x14ac:dyDescent="0.3">
      <c r="A2597" s="43"/>
      <c r="B2597" s="61"/>
    </row>
    <row r="2598" spans="1:2" x14ac:dyDescent="0.3">
      <c r="A2598" s="43"/>
      <c r="B2598" s="61"/>
    </row>
    <row r="2599" spans="1:2" x14ac:dyDescent="0.3">
      <c r="A2599" s="43"/>
      <c r="B2599" s="61"/>
    </row>
    <row r="2600" spans="1:2" x14ac:dyDescent="0.3">
      <c r="A2600" s="43"/>
      <c r="B2600" s="61"/>
    </row>
    <row r="2601" spans="1:2" x14ac:dyDescent="0.3">
      <c r="A2601" s="43"/>
      <c r="B2601" s="61"/>
    </row>
    <row r="2602" spans="1:2" x14ac:dyDescent="0.3">
      <c r="A2602" s="43"/>
      <c r="B2602" s="61"/>
    </row>
    <row r="2603" spans="1:2" x14ac:dyDescent="0.3">
      <c r="A2603" s="43"/>
      <c r="B2603" s="61"/>
    </row>
    <row r="2604" spans="1:2" x14ac:dyDescent="0.3">
      <c r="A2604" s="43"/>
      <c r="B2604" s="61"/>
    </row>
    <row r="2605" spans="1:2" x14ac:dyDescent="0.3">
      <c r="A2605" s="43"/>
      <c r="B2605" s="61"/>
    </row>
    <row r="2606" spans="1:2" x14ac:dyDescent="0.3">
      <c r="A2606" s="43"/>
      <c r="B2606" s="61"/>
    </row>
    <row r="2607" spans="1:2" x14ac:dyDescent="0.3">
      <c r="A2607" s="43"/>
      <c r="B2607" s="61"/>
    </row>
    <row r="2608" spans="1:2" x14ac:dyDescent="0.3">
      <c r="A2608" s="43"/>
      <c r="B2608" s="61"/>
    </row>
    <row r="2609" spans="1:2" x14ac:dyDescent="0.3">
      <c r="A2609" s="43"/>
      <c r="B2609" s="61"/>
    </row>
    <row r="2610" spans="1:2" x14ac:dyDescent="0.3">
      <c r="A2610" s="43"/>
      <c r="B2610" s="61"/>
    </row>
    <row r="2611" spans="1:2" x14ac:dyDescent="0.3">
      <c r="A2611" s="43"/>
      <c r="B2611" s="61"/>
    </row>
    <row r="2612" spans="1:2" x14ac:dyDescent="0.3">
      <c r="A2612" s="43"/>
      <c r="B2612" s="61"/>
    </row>
    <row r="2613" spans="1:2" x14ac:dyDescent="0.3">
      <c r="A2613" s="43"/>
      <c r="B2613" s="61"/>
    </row>
    <row r="2614" spans="1:2" x14ac:dyDescent="0.3">
      <c r="A2614" s="43"/>
      <c r="B2614" s="61"/>
    </row>
    <row r="2615" spans="1:2" x14ac:dyDescent="0.3">
      <c r="A2615" s="43"/>
      <c r="B2615" s="61"/>
    </row>
    <row r="2616" spans="1:2" x14ac:dyDescent="0.3">
      <c r="A2616" s="43"/>
      <c r="B2616" s="61"/>
    </row>
    <row r="2617" spans="1:2" x14ac:dyDescent="0.3">
      <c r="A2617" s="43"/>
      <c r="B2617" s="61"/>
    </row>
    <row r="2618" spans="1:2" x14ac:dyDescent="0.3">
      <c r="A2618" s="43"/>
      <c r="B2618" s="61"/>
    </row>
    <row r="2619" spans="1:2" x14ac:dyDescent="0.3">
      <c r="A2619" s="43"/>
      <c r="B2619" s="61"/>
    </row>
    <row r="2620" spans="1:2" x14ac:dyDescent="0.3">
      <c r="A2620" s="43"/>
      <c r="B2620" s="61"/>
    </row>
    <row r="2621" spans="1:2" x14ac:dyDescent="0.3">
      <c r="A2621" s="43"/>
      <c r="B2621" s="61"/>
    </row>
    <row r="2622" spans="1:2" x14ac:dyDescent="0.3">
      <c r="A2622" s="43"/>
      <c r="B2622" s="61"/>
    </row>
    <row r="2623" spans="1:2" x14ac:dyDescent="0.3">
      <c r="A2623" s="43"/>
      <c r="B2623" s="61"/>
    </row>
    <row r="2624" spans="1:2" x14ac:dyDescent="0.3">
      <c r="A2624" s="43"/>
      <c r="B2624" s="61"/>
    </row>
    <row r="2625" spans="1:2" x14ac:dyDescent="0.3">
      <c r="A2625" s="43"/>
      <c r="B2625" s="61"/>
    </row>
    <row r="2626" spans="1:2" x14ac:dyDescent="0.3">
      <c r="A2626" s="43"/>
      <c r="B2626" s="61"/>
    </row>
    <row r="2627" spans="1:2" x14ac:dyDescent="0.3">
      <c r="A2627" s="43"/>
      <c r="B2627" s="61"/>
    </row>
    <row r="2628" spans="1:2" x14ac:dyDescent="0.3">
      <c r="A2628" s="43"/>
      <c r="B2628" s="61"/>
    </row>
    <row r="2629" spans="1:2" x14ac:dyDescent="0.3">
      <c r="A2629" s="43"/>
      <c r="B2629" s="61"/>
    </row>
    <row r="2630" spans="1:2" x14ac:dyDescent="0.3">
      <c r="A2630" s="43"/>
      <c r="B2630" s="61"/>
    </row>
    <row r="2631" spans="1:2" x14ac:dyDescent="0.3">
      <c r="A2631" s="43"/>
      <c r="B2631" s="61"/>
    </row>
    <row r="2632" spans="1:2" x14ac:dyDescent="0.3">
      <c r="A2632" s="43"/>
      <c r="B2632" s="61"/>
    </row>
    <row r="2633" spans="1:2" x14ac:dyDescent="0.3">
      <c r="A2633" s="43"/>
      <c r="B2633" s="61"/>
    </row>
    <row r="2634" spans="1:2" x14ac:dyDescent="0.3">
      <c r="A2634" s="43"/>
      <c r="B2634" s="61"/>
    </row>
    <row r="2635" spans="1:2" x14ac:dyDescent="0.3">
      <c r="A2635" s="43"/>
      <c r="B2635" s="61"/>
    </row>
    <row r="2636" spans="1:2" x14ac:dyDescent="0.3">
      <c r="A2636" s="43"/>
      <c r="B2636" s="61"/>
    </row>
    <row r="2637" spans="1:2" x14ac:dyDescent="0.3">
      <c r="A2637" s="43"/>
      <c r="B2637" s="61"/>
    </row>
    <row r="2638" spans="1:2" x14ac:dyDescent="0.3">
      <c r="A2638" s="43"/>
      <c r="B2638" s="61"/>
    </row>
    <row r="2639" spans="1:2" x14ac:dyDescent="0.3">
      <c r="A2639" s="43"/>
      <c r="B2639" s="61"/>
    </row>
    <row r="2640" spans="1:2" x14ac:dyDescent="0.3">
      <c r="A2640" s="43"/>
      <c r="B2640" s="61"/>
    </row>
    <row r="2641" spans="1:2" x14ac:dyDescent="0.3">
      <c r="A2641" s="43"/>
      <c r="B2641" s="61"/>
    </row>
    <row r="2642" spans="1:2" x14ac:dyDescent="0.3">
      <c r="A2642" s="43"/>
      <c r="B2642" s="61"/>
    </row>
    <row r="2643" spans="1:2" x14ac:dyDescent="0.3">
      <c r="A2643" s="43"/>
      <c r="B2643" s="61"/>
    </row>
    <row r="2644" spans="1:2" x14ac:dyDescent="0.3">
      <c r="A2644" s="43"/>
      <c r="B2644" s="61"/>
    </row>
    <row r="2645" spans="1:2" x14ac:dyDescent="0.3">
      <c r="A2645" s="43"/>
      <c r="B2645" s="61"/>
    </row>
    <row r="2646" spans="1:2" x14ac:dyDescent="0.3">
      <c r="A2646" s="43"/>
      <c r="B2646" s="61"/>
    </row>
    <row r="2647" spans="1:2" x14ac:dyDescent="0.3">
      <c r="A2647" s="43"/>
      <c r="B2647" s="61"/>
    </row>
    <row r="2648" spans="1:2" x14ac:dyDescent="0.3">
      <c r="A2648" s="43"/>
      <c r="B2648" s="61"/>
    </row>
    <row r="2649" spans="1:2" x14ac:dyDescent="0.3">
      <c r="A2649" s="43"/>
      <c r="B2649" s="61"/>
    </row>
    <row r="2650" spans="1:2" x14ac:dyDescent="0.3">
      <c r="A2650" s="43"/>
      <c r="B2650" s="61"/>
    </row>
    <row r="2651" spans="1:2" x14ac:dyDescent="0.3">
      <c r="A2651" s="43"/>
      <c r="B2651" s="61"/>
    </row>
    <row r="2652" spans="1:2" x14ac:dyDescent="0.3">
      <c r="A2652" s="43"/>
      <c r="B2652" s="61"/>
    </row>
    <row r="2653" spans="1:2" x14ac:dyDescent="0.3">
      <c r="A2653" s="43"/>
      <c r="B2653" s="61"/>
    </row>
    <row r="2654" spans="1:2" x14ac:dyDescent="0.3">
      <c r="A2654" s="43"/>
      <c r="B2654" s="61"/>
    </row>
    <row r="2655" spans="1:2" x14ac:dyDescent="0.3">
      <c r="A2655" s="43"/>
      <c r="B2655" s="61"/>
    </row>
    <row r="2656" spans="1:2" x14ac:dyDescent="0.3">
      <c r="A2656" s="43"/>
      <c r="B2656" s="61"/>
    </row>
    <row r="2657" spans="1:2" x14ac:dyDescent="0.3">
      <c r="A2657" s="43"/>
      <c r="B2657" s="61"/>
    </row>
    <row r="2658" spans="1:2" x14ac:dyDescent="0.3">
      <c r="A2658" s="43"/>
      <c r="B2658" s="61"/>
    </row>
    <row r="2659" spans="1:2" x14ac:dyDescent="0.3">
      <c r="A2659" s="43"/>
      <c r="B2659" s="61"/>
    </row>
    <row r="2660" spans="1:2" x14ac:dyDescent="0.3">
      <c r="A2660" s="43"/>
      <c r="B2660" s="61"/>
    </row>
    <row r="2661" spans="1:2" x14ac:dyDescent="0.3">
      <c r="A2661" s="43"/>
      <c r="B2661" s="61"/>
    </row>
    <row r="2662" spans="1:2" x14ac:dyDescent="0.3">
      <c r="A2662" s="43"/>
      <c r="B2662" s="61"/>
    </row>
    <row r="2663" spans="1:2" x14ac:dyDescent="0.3">
      <c r="A2663" s="43"/>
      <c r="B2663" s="61"/>
    </row>
    <row r="2664" spans="1:2" x14ac:dyDescent="0.3">
      <c r="A2664" s="43"/>
      <c r="B2664" s="61"/>
    </row>
    <row r="2665" spans="1:2" x14ac:dyDescent="0.3">
      <c r="A2665" s="43"/>
      <c r="B2665" s="61"/>
    </row>
    <row r="2666" spans="1:2" x14ac:dyDescent="0.3">
      <c r="A2666" s="43"/>
      <c r="B2666" s="61"/>
    </row>
    <row r="2667" spans="1:2" x14ac:dyDescent="0.3">
      <c r="A2667" s="43"/>
      <c r="B2667" s="61"/>
    </row>
    <row r="2668" spans="1:2" x14ac:dyDescent="0.3">
      <c r="A2668" s="43"/>
      <c r="B2668" s="61"/>
    </row>
    <row r="2669" spans="1:2" x14ac:dyDescent="0.3">
      <c r="A2669" s="43"/>
      <c r="B2669" s="61"/>
    </row>
    <row r="2670" spans="1:2" x14ac:dyDescent="0.3">
      <c r="A2670" s="43"/>
      <c r="B2670" s="61"/>
    </row>
    <row r="2671" spans="1:2" x14ac:dyDescent="0.3">
      <c r="A2671" s="43"/>
      <c r="B2671" s="61"/>
    </row>
    <row r="2672" spans="1:2" x14ac:dyDescent="0.3">
      <c r="A2672" s="43"/>
      <c r="B2672" s="61"/>
    </row>
    <row r="2673" spans="1:2" x14ac:dyDescent="0.3">
      <c r="A2673" s="43"/>
      <c r="B2673" s="61"/>
    </row>
    <row r="2674" spans="1:2" x14ac:dyDescent="0.3">
      <c r="A2674" s="43"/>
      <c r="B2674" s="61"/>
    </row>
    <row r="2675" spans="1:2" x14ac:dyDescent="0.3">
      <c r="A2675" s="43"/>
      <c r="B2675" s="61"/>
    </row>
    <row r="2676" spans="1:2" x14ac:dyDescent="0.3">
      <c r="A2676" s="43"/>
      <c r="B2676" s="61"/>
    </row>
    <row r="2677" spans="1:2" x14ac:dyDescent="0.3">
      <c r="A2677" s="43"/>
      <c r="B2677" s="61"/>
    </row>
    <row r="2678" spans="1:2" x14ac:dyDescent="0.3">
      <c r="A2678" s="43"/>
      <c r="B2678" s="61"/>
    </row>
    <row r="2679" spans="1:2" x14ac:dyDescent="0.3">
      <c r="A2679" s="43"/>
      <c r="B2679" s="61"/>
    </row>
    <row r="2680" spans="1:2" x14ac:dyDescent="0.3">
      <c r="A2680" s="43"/>
      <c r="B2680" s="61"/>
    </row>
    <row r="2681" spans="1:2" x14ac:dyDescent="0.3">
      <c r="A2681" s="43"/>
      <c r="B2681" s="61"/>
    </row>
    <row r="2682" spans="1:2" x14ac:dyDescent="0.3">
      <c r="A2682" s="43"/>
      <c r="B2682" s="61"/>
    </row>
    <row r="2683" spans="1:2" x14ac:dyDescent="0.3">
      <c r="A2683" s="43"/>
      <c r="B2683" s="61"/>
    </row>
    <row r="2684" spans="1:2" x14ac:dyDescent="0.3">
      <c r="A2684" s="43"/>
      <c r="B2684" s="61"/>
    </row>
    <row r="2685" spans="1:2" x14ac:dyDescent="0.3">
      <c r="A2685" s="43"/>
      <c r="B2685" s="61"/>
    </row>
    <row r="2686" spans="1:2" x14ac:dyDescent="0.3">
      <c r="A2686" s="43"/>
      <c r="B2686" s="61"/>
    </row>
    <row r="2687" spans="1:2" x14ac:dyDescent="0.3">
      <c r="A2687" s="43"/>
      <c r="B2687" s="61"/>
    </row>
    <row r="2688" spans="1:2" x14ac:dyDescent="0.3">
      <c r="A2688" s="43"/>
      <c r="B2688" s="61"/>
    </row>
    <row r="2689" spans="1:2" x14ac:dyDescent="0.3">
      <c r="A2689" s="43"/>
      <c r="B2689" s="61"/>
    </row>
    <row r="2690" spans="1:2" x14ac:dyDescent="0.3">
      <c r="A2690" s="43"/>
      <c r="B2690" s="61"/>
    </row>
    <row r="2691" spans="1:2" x14ac:dyDescent="0.3">
      <c r="A2691" s="43"/>
      <c r="B2691" s="61"/>
    </row>
    <row r="2692" spans="1:2" x14ac:dyDescent="0.3">
      <c r="A2692" s="43"/>
      <c r="B2692" s="61"/>
    </row>
    <row r="2693" spans="1:2" x14ac:dyDescent="0.3">
      <c r="A2693" s="43"/>
      <c r="B2693" s="61"/>
    </row>
    <row r="2694" spans="1:2" x14ac:dyDescent="0.3">
      <c r="A2694" s="43"/>
      <c r="B2694" s="61"/>
    </row>
    <row r="2695" spans="1:2" x14ac:dyDescent="0.3">
      <c r="A2695" s="43"/>
      <c r="B2695" s="61"/>
    </row>
    <row r="2696" spans="1:2" x14ac:dyDescent="0.3">
      <c r="A2696" s="43"/>
      <c r="B2696" s="61"/>
    </row>
    <row r="2697" spans="1:2" x14ac:dyDescent="0.3">
      <c r="A2697" s="43"/>
      <c r="B2697" s="61"/>
    </row>
    <row r="2698" spans="1:2" x14ac:dyDescent="0.3">
      <c r="A2698" s="43"/>
      <c r="B2698" s="61"/>
    </row>
    <row r="2699" spans="1:2" x14ac:dyDescent="0.3">
      <c r="A2699" s="43"/>
      <c r="B2699" s="61"/>
    </row>
    <row r="2700" spans="1:2" x14ac:dyDescent="0.3">
      <c r="A2700" s="43"/>
      <c r="B2700" s="61"/>
    </row>
    <row r="2701" spans="1:2" x14ac:dyDescent="0.3">
      <c r="A2701" s="43"/>
      <c r="B2701" s="61"/>
    </row>
    <row r="2702" spans="1:2" x14ac:dyDescent="0.3">
      <c r="A2702" s="43"/>
      <c r="B2702" s="61"/>
    </row>
    <row r="2703" spans="1:2" x14ac:dyDescent="0.3">
      <c r="A2703" s="43"/>
      <c r="B2703" s="61"/>
    </row>
    <row r="2704" spans="1:2" x14ac:dyDescent="0.3">
      <c r="A2704" s="43"/>
      <c r="B2704" s="61"/>
    </row>
    <row r="2705" spans="1:2" x14ac:dyDescent="0.3">
      <c r="A2705" s="43"/>
      <c r="B2705" s="61"/>
    </row>
    <row r="2706" spans="1:2" x14ac:dyDescent="0.3">
      <c r="A2706" s="43"/>
      <c r="B2706" s="61"/>
    </row>
    <row r="2707" spans="1:2" x14ac:dyDescent="0.3">
      <c r="A2707" s="43"/>
      <c r="B2707" s="61"/>
    </row>
    <row r="2708" spans="1:2" x14ac:dyDescent="0.3">
      <c r="A2708" s="43"/>
      <c r="B2708" s="61"/>
    </row>
    <row r="2709" spans="1:2" x14ac:dyDescent="0.3">
      <c r="A2709" s="43"/>
      <c r="B2709" s="61"/>
    </row>
    <row r="2710" spans="1:2" x14ac:dyDescent="0.3">
      <c r="A2710" s="43"/>
      <c r="B2710" s="61"/>
    </row>
    <row r="2711" spans="1:2" x14ac:dyDescent="0.3">
      <c r="A2711" s="43"/>
      <c r="B2711" s="61"/>
    </row>
    <row r="2712" spans="1:2" x14ac:dyDescent="0.3">
      <c r="A2712" s="43"/>
      <c r="B2712" s="61"/>
    </row>
    <row r="2713" spans="1:2" x14ac:dyDescent="0.3">
      <c r="A2713" s="43"/>
      <c r="B2713" s="61"/>
    </row>
    <row r="2714" spans="1:2" x14ac:dyDescent="0.3">
      <c r="A2714" s="43"/>
      <c r="B2714" s="61"/>
    </row>
    <row r="2715" spans="1:2" x14ac:dyDescent="0.3">
      <c r="A2715" s="43"/>
      <c r="B2715" s="61"/>
    </row>
    <row r="2716" spans="1:2" x14ac:dyDescent="0.3">
      <c r="A2716" s="43"/>
      <c r="B2716" s="61"/>
    </row>
    <row r="2717" spans="1:2" x14ac:dyDescent="0.3">
      <c r="A2717" s="43"/>
      <c r="B2717" s="61"/>
    </row>
    <row r="2718" spans="1:2" x14ac:dyDescent="0.3">
      <c r="A2718" s="43"/>
      <c r="B2718" s="61"/>
    </row>
    <row r="2719" spans="1:2" x14ac:dyDescent="0.3">
      <c r="A2719" s="43"/>
      <c r="B2719" s="61"/>
    </row>
    <row r="2720" spans="1:2" x14ac:dyDescent="0.3">
      <c r="A2720" s="43"/>
      <c r="B2720" s="61"/>
    </row>
    <row r="2721" spans="1:2" x14ac:dyDescent="0.3">
      <c r="A2721" s="43"/>
      <c r="B2721" s="61"/>
    </row>
    <row r="2722" spans="1:2" x14ac:dyDescent="0.3">
      <c r="A2722" s="43"/>
      <c r="B2722" s="61"/>
    </row>
    <row r="2723" spans="1:2" x14ac:dyDescent="0.3">
      <c r="A2723" s="43"/>
      <c r="B2723" s="61"/>
    </row>
    <row r="2724" spans="1:2" x14ac:dyDescent="0.3">
      <c r="A2724" s="43"/>
      <c r="B2724" s="61"/>
    </row>
    <row r="2725" spans="1:2" x14ac:dyDescent="0.3">
      <c r="A2725" s="43"/>
      <c r="B2725" s="61"/>
    </row>
    <row r="2726" spans="1:2" x14ac:dyDescent="0.3">
      <c r="A2726" s="43"/>
      <c r="B2726" s="61"/>
    </row>
    <row r="2727" spans="1:2" x14ac:dyDescent="0.3">
      <c r="A2727" s="43"/>
      <c r="B2727" s="61"/>
    </row>
    <row r="2728" spans="1:2" x14ac:dyDescent="0.3">
      <c r="A2728" s="43"/>
      <c r="B2728" s="61"/>
    </row>
    <row r="2729" spans="1:2" x14ac:dyDescent="0.3">
      <c r="A2729" s="43"/>
      <c r="B2729" s="61"/>
    </row>
    <row r="2730" spans="1:2" x14ac:dyDescent="0.3">
      <c r="A2730" s="43"/>
      <c r="B2730" s="61"/>
    </row>
    <row r="2731" spans="1:2" x14ac:dyDescent="0.3">
      <c r="A2731" s="43"/>
      <c r="B2731" s="61"/>
    </row>
    <row r="2732" spans="1:2" x14ac:dyDescent="0.3">
      <c r="A2732" s="43"/>
      <c r="B2732" s="61"/>
    </row>
    <row r="2733" spans="1:2" x14ac:dyDescent="0.3">
      <c r="A2733" s="43"/>
      <c r="B2733" s="61"/>
    </row>
    <row r="2734" spans="1:2" x14ac:dyDescent="0.3">
      <c r="A2734" s="43"/>
      <c r="B2734" s="61"/>
    </row>
    <row r="2735" spans="1:2" x14ac:dyDescent="0.3">
      <c r="A2735" s="43"/>
      <c r="B2735" s="61"/>
    </row>
    <row r="2736" spans="1:2" x14ac:dyDescent="0.3">
      <c r="A2736" s="43"/>
      <c r="B2736" s="61"/>
    </row>
    <row r="2737" spans="1:2" x14ac:dyDescent="0.3">
      <c r="A2737" s="43"/>
      <c r="B2737" s="61"/>
    </row>
    <row r="2738" spans="1:2" x14ac:dyDescent="0.3">
      <c r="A2738" s="43"/>
      <c r="B2738" s="61"/>
    </row>
    <row r="2739" spans="1:2" x14ac:dyDescent="0.3">
      <c r="A2739" s="43"/>
      <c r="B2739" s="61"/>
    </row>
    <row r="2740" spans="1:2" x14ac:dyDescent="0.3">
      <c r="A2740" s="43"/>
      <c r="B2740" s="61"/>
    </row>
    <row r="2741" spans="1:2" x14ac:dyDescent="0.3">
      <c r="A2741" s="43"/>
      <c r="B2741" s="61"/>
    </row>
    <row r="2742" spans="1:2" x14ac:dyDescent="0.3">
      <c r="A2742" s="43"/>
      <c r="B2742" s="61"/>
    </row>
    <row r="2743" spans="1:2" x14ac:dyDescent="0.3">
      <c r="A2743" s="43"/>
      <c r="B2743" s="61"/>
    </row>
    <row r="2744" spans="1:2" x14ac:dyDescent="0.3">
      <c r="A2744" s="43"/>
      <c r="B2744" s="61"/>
    </row>
    <row r="2745" spans="1:2" x14ac:dyDescent="0.3">
      <c r="A2745" s="43"/>
      <c r="B2745" s="61"/>
    </row>
    <row r="2746" spans="1:2" x14ac:dyDescent="0.3">
      <c r="A2746" s="43"/>
      <c r="B2746" s="61"/>
    </row>
    <row r="2747" spans="1:2" x14ac:dyDescent="0.3">
      <c r="A2747" s="43"/>
      <c r="B2747" s="61"/>
    </row>
    <row r="2748" spans="1:2" x14ac:dyDescent="0.3">
      <c r="A2748" s="43"/>
      <c r="B2748" s="61"/>
    </row>
    <row r="2749" spans="1:2" x14ac:dyDescent="0.3">
      <c r="A2749" s="43"/>
      <c r="B2749" s="61"/>
    </row>
    <row r="2750" spans="1:2" x14ac:dyDescent="0.3">
      <c r="A2750" s="43"/>
      <c r="B2750" s="61"/>
    </row>
    <row r="2751" spans="1:2" x14ac:dyDescent="0.3">
      <c r="A2751" s="43"/>
      <c r="B2751" s="61"/>
    </row>
    <row r="2752" spans="1:2" x14ac:dyDescent="0.3">
      <c r="A2752" s="43"/>
      <c r="B2752" s="61"/>
    </row>
    <row r="2753" spans="1:2" x14ac:dyDescent="0.3">
      <c r="A2753" s="43"/>
      <c r="B2753" s="61"/>
    </row>
    <row r="2754" spans="1:2" x14ac:dyDescent="0.3">
      <c r="A2754" s="43"/>
      <c r="B2754" s="61"/>
    </row>
    <row r="2755" spans="1:2" x14ac:dyDescent="0.3">
      <c r="A2755" s="43"/>
      <c r="B2755" s="61"/>
    </row>
    <row r="2756" spans="1:2" x14ac:dyDescent="0.3">
      <c r="A2756" s="43"/>
      <c r="B2756" s="61"/>
    </row>
    <row r="2757" spans="1:2" x14ac:dyDescent="0.3">
      <c r="A2757" s="43"/>
      <c r="B2757" s="61"/>
    </row>
    <row r="2758" spans="1:2" x14ac:dyDescent="0.3">
      <c r="A2758" s="43"/>
      <c r="B2758" s="61"/>
    </row>
    <row r="2759" spans="1:2" x14ac:dyDescent="0.3">
      <c r="A2759" s="43"/>
      <c r="B2759" s="61"/>
    </row>
    <row r="2760" spans="1:2" x14ac:dyDescent="0.3">
      <c r="A2760" s="43"/>
      <c r="B2760" s="61"/>
    </row>
    <row r="2761" spans="1:2" x14ac:dyDescent="0.3">
      <c r="A2761" s="43"/>
      <c r="B2761" s="61"/>
    </row>
    <row r="2762" spans="1:2" x14ac:dyDescent="0.3">
      <c r="A2762" s="43"/>
      <c r="B2762" s="61"/>
    </row>
    <row r="2763" spans="1:2" x14ac:dyDescent="0.3">
      <c r="A2763" s="43"/>
      <c r="B2763" s="61"/>
    </row>
    <row r="2764" spans="1:2" x14ac:dyDescent="0.3">
      <c r="A2764" s="43"/>
      <c r="B2764" s="61"/>
    </row>
    <row r="2765" spans="1:2" x14ac:dyDescent="0.3">
      <c r="A2765" s="43"/>
      <c r="B2765" s="61"/>
    </row>
    <row r="2766" spans="1:2" x14ac:dyDescent="0.3">
      <c r="A2766" s="43"/>
      <c r="B2766" s="61"/>
    </row>
    <row r="2767" spans="1:2" x14ac:dyDescent="0.3">
      <c r="A2767" s="43"/>
      <c r="B2767" s="61"/>
    </row>
    <row r="2768" spans="1:2" x14ac:dyDescent="0.3">
      <c r="A2768" s="43"/>
      <c r="B2768" s="61"/>
    </row>
    <row r="2769" spans="1:2" x14ac:dyDescent="0.3">
      <c r="A2769" s="43"/>
      <c r="B2769" s="61"/>
    </row>
    <row r="2770" spans="1:2" x14ac:dyDescent="0.3">
      <c r="A2770" s="43"/>
      <c r="B2770" s="61"/>
    </row>
    <row r="2771" spans="1:2" x14ac:dyDescent="0.3">
      <c r="A2771" s="43"/>
      <c r="B2771" s="61"/>
    </row>
    <row r="2772" spans="1:2" x14ac:dyDescent="0.3">
      <c r="A2772" s="43"/>
      <c r="B2772" s="61"/>
    </row>
    <row r="2773" spans="1:2" x14ac:dyDescent="0.3">
      <c r="A2773" s="43"/>
      <c r="B2773" s="61"/>
    </row>
    <row r="2774" spans="1:2" x14ac:dyDescent="0.3">
      <c r="A2774" s="43"/>
      <c r="B2774" s="61"/>
    </row>
    <row r="2775" spans="1:2" x14ac:dyDescent="0.3">
      <c r="A2775" s="43"/>
      <c r="B2775" s="61"/>
    </row>
    <row r="2776" spans="1:2" x14ac:dyDescent="0.3">
      <c r="A2776" s="43"/>
      <c r="B2776" s="61"/>
    </row>
    <row r="2777" spans="1:2" x14ac:dyDescent="0.3">
      <c r="A2777" s="43"/>
      <c r="B2777" s="61"/>
    </row>
    <row r="2778" spans="1:2" x14ac:dyDescent="0.3">
      <c r="A2778" s="43"/>
      <c r="B2778" s="61"/>
    </row>
    <row r="2779" spans="1:2" x14ac:dyDescent="0.3">
      <c r="A2779" s="43"/>
      <c r="B2779" s="61"/>
    </row>
    <row r="2780" spans="1:2" x14ac:dyDescent="0.3">
      <c r="A2780" s="43"/>
      <c r="B2780" s="61"/>
    </row>
    <row r="2781" spans="1:2" x14ac:dyDescent="0.3">
      <c r="A2781" s="43"/>
      <c r="B2781" s="61"/>
    </row>
    <row r="2782" spans="1:2" x14ac:dyDescent="0.3">
      <c r="A2782" s="43"/>
      <c r="B2782" s="61"/>
    </row>
    <row r="2783" spans="1:2" x14ac:dyDescent="0.3">
      <c r="A2783" s="43"/>
      <c r="B2783" s="61"/>
    </row>
    <row r="2784" spans="1:2" x14ac:dyDescent="0.3">
      <c r="A2784" s="43"/>
      <c r="B2784" s="61"/>
    </row>
    <row r="2785" spans="1:2" x14ac:dyDescent="0.3">
      <c r="A2785" s="43"/>
      <c r="B2785" s="61"/>
    </row>
    <row r="2786" spans="1:2" x14ac:dyDescent="0.3">
      <c r="A2786" s="43"/>
      <c r="B2786" s="61"/>
    </row>
    <row r="2787" spans="1:2" x14ac:dyDescent="0.3">
      <c r="A2787" s="43"/>
      <c r="B2787" s="61"/>
    </row>
    <row r="2788" spans="1:2" x14ac:dyDescent="0.3">
      <c r="A2788" s="43"/>
      <c r="B2788" s="61"/>
    </row>
    <row r="2789" spans="1:2" x14ac:dyDescent="0.3">
      <c r="A2789" s="43"/>
      <c r="B2789" s="61"/>
    </row>
    <row r="2790" spans="1:2" x14ac:dyDescent="0.3">
      <c r="A2790" s="43"/>
      <c r="B2790" s="61"/>
    </row>
    <row r="2791" spans="1:2" x14ac:dyDescent="0.3">
      <c r="A2791" s="43"/>
      <c r="B2791" s="61"/>
    </row>
    <row r="2792" spans="1:2" x14ac:dyDescent="0.3">
      <c r="A2792" s="43"/>
      <c r="B2792" s="61"/>
    </row>
    <row r="2793" spans="1:2" x14ac:dyDescent="0.3">
      <c r="A2793" s="43"/>
      <c r="B2793" s="61"/>
    </row>
    <row r="2794" spans="1:2" x14ac:dyDescent="0.3">
      <c r="A2794" s="43"/>
      <c r="B2794" s="61"/>
    </row>
    <row r="2795" spans="1:2" x14ac:dyDescent="0.3">
      <c r="A2795" s="43"/>
      <c r="B2795" s="61"/>
    </row>
    <row r="2796" spans="1:2" x14ac:dyDescent="0.3">
      <c r="A2796" s="43"/>
      <c r="B2796" s="61"/>
    </row>
    <row r="2797" spans="1:2" x14ac:dyDescent="0.3">
      <c r="A2797" s="43"/>
      <c r="B2797" s="61"/>
    </row>
    <row r="2798" spans="1:2" x14ac:dyDescent="0.3">
      <c r="A2798" s="43"/>
      <c r="B2798" s="61"/>
    </row>
    <row r="2799" spans="1:2" x14ac:dyDescent="0.3">
      <c r="A2799" s="43"/>
      <c r="B2799" s="61"/>
    </row>
    <row r="2800" spans="1:2" x14ac:dyDescent="0.3">
      <c r="A2800" s="43"/>
      <c r="B2800" s="61"/>
    </row>
    <row r="2801" spans="1:2" x14ac:dyDescent="0.3">
      <c r="A2801" s="43"/>
      <c r="B2801" s="61"/>
    </row>
    <row r="2802" spans="1:2" x14ac:dyDescent="0.3">
      <c r="A2802" s="43"/>
      <c r="B2802" s="61"/>
    </row>
    <row r="2803" spans="1:2" x14ac:dyDescent="0.3">
      <c r="A2803" s="43"/>
      <c r="B2803" s="61"/>
    </row>
    <row r="2804" spans="1:2" x14ac:dyDescent="0.3">
      <c r="A2804" s="43"/>
      <c r="B2804" s="61"/>
    </row>
    <row r="2805" spans="1:2" x14ac:dyDescent="0.3">
      <c r="A2805" s="43"/>
      <c r="B2805" s="61"/>
    </row>
    <row r="2806" spans="1:2" x14ac:dyDescent="0.3">
      <c r="A2806" s="43"/>
      <c r="B2806" s="61"/>
    </row>
    <row r="2807" spans="1:2" x14ac:dyDescent="0.3">
      <c r="A2807" s="43"/>
      <c r="B2807" s="61"/>
    </row>
    <row r="2808" spans="1:2" x14ac:dyDescent="0.3">
      <c r="A2808" s="43"/>
      <c r="B2808" s="61"/>
    </row>
    <row r="2809" spans="1:2" x14ac:dyDescent="0.3">
      <c r="A2809" s="43"/>
      <c r="B2809" s="61"/>
    </row>
    <row r="2810" spans="1:2" x14ac:dyDescent="0.3">
      <c r="A2810" s="43"/>
      <c r="B2810" s="61"/>
    </row>
    <row r="2811" spans="1:2" x14ac:dyDescent="0.3">
      <c r="A2811" s="43"/>
      <c r="B2811" s="61"/>
    </row>
    <row r="2812" spans="1:2" x14ac:dyDescent="0.3">
      <c r="A2812" s="43"/>
      <c r="B2812" s="61"/>
    </row>
    <row r="2813" spans="1:2" x14ac:dyDescent="0.3">
      <c r="A2813" s="43"/>
      <c r="B2813" s="61"/>
    </row>
    <row r="2814" spans="1:2" x14ac:dyDescent="0.3">
      <c r="A2814" s="43"/>
      <c r="B2814" s="61"/>
    </row>
    <row r="2815" spans="1:2" x14ac:dyDescent="0.3">
      <c r="A2815" s="43"/>
      <c r="B2815" s="61"/>
    </row>
    <row r="2816" spans="1:2" x14ac:dyDescent="0.3">
      <c r="A2816" s="43"/>
      <c r="B2816" s="61"/>
    </row>
    <row r="2817" spans="1:2" x14ac:dyDescent="0.3">
      <c r="A2817" s="43"/>
      <c r="B2817" s="61"/>
    </row>
    <row r="2818" spans="1:2" x14ac:dyDescent="0.3">
      <c r="A2818" s="43"/>
      <c r="B2818" s="61"/>
    </row>
    <row r="2819" spans="1:2" x14ac:dyDescent="0.3">
      <c r="A2819" s="43"/>
      <c r="B2819" s="61"/>
    </row>
    <row r="2820" spans="1:2" x14ac:dyDescent="0.3">
      <c r="A2820" s="43"/>
      <c r="B2820" s="61"/>
    </row>
    <row r="2821" spans="1:2" x14ac:dyDescent="0.3">
      <c r="A2821" s="43"/>
      <c r="B2821" s="61"/>
    </row>
    <row r="2822" spans="1:2" x14ac:dyDescent="0.3">
      <c r="A2822" s="43"/>
      <c r="B2822" s="61"/>
    </row>
    <row r="2823" spans="1:2" x14ac:dyDescent="0.3">
      <c r="A2823" s="43"/>
      <c r="B2823" s="61"/>
    </row>
    <row r="2824" spans="1:2" x14ac:dyDescent="0.3">
      <c r="A2824" s="43"/>
      <c r="B2824" s="61"/>
    </row>
    <row r="2825" spans="1:2" x14ac:dyDescent="0.3">
      <c r="A2825" s="43"/>
      <c r="B2825" s="61"/>
    </row>
    <row r="2826" spans="1:2" x14ac:dyDescent="0.3">
      <c r="A2826" s="43"/>
      <c r="B2826" s="61"/>
    </row>
    <row r="2827" spans="1:2" x14ac:dyDescent="0.3">
      <c r="A2827" s="43"/>
      <c r="B2827" s="61"/>
    </row>
    <row r="2828" spans="1:2" x14ac:dyDescent="0.3">
      <c r="A2828" s="43"/>
      <c r="B2828" s="61"/>
    </row>
    <row r="2829" spans="1:2" x14ac:dyDescent="0.3">
      <c r="A2829" s="43"/>
      <c r="B2829" s="61"/>
    </row>
    <row r="2830" spans="1:2" x14ac:dyDescent="0.3">
      <c r="A2830" s="43"/>
      <c r="B2830" s="61"/>
    </row>
    <row r="2831" spans="1:2" x14ac:dyDescent="0.3">
      <c r="A2831" s="43"/>
      <c r="B2831" s="61"/>
    </row>
    <row r="2832" spans="1:2" x14ac:dyDescent="0.3">
      <c r="A2832" s="43"/>
      <c r="B2832" s="61"/>
    </row>
    <row r="2833" spans="1:2" x14ac:dyDescent="0.3">
      <c r="A2833" s="43"/>
      <c r="B2833" s="61"/>
    </row>
    <row r="2834" spans="1:2" x14ac:dyDescent="0.3">
      <c r="A2834" s="43"/>
      <c r="B2834" s="61"/>
    </row>
    <row r="2835" spans="1:2" x14ac:dyDescent="0.3">
      <c r="A2835" s="43"/>
      <c r="B2835" s="61"/>
    </row>
    <row r="2836" spans="1:2" x14ac:dyDescent="0.3">
      <c r="A2836" s="43"/>
      <c r="B2836" s="61"/>
    </row>
    <row r="2837" spans="1:2" x14ac:dyDescent="0.3">
      <c r="A2837" s="43"/>
      <c r="B2837" s="61"/>
    </row>
    <row r="2838" spans="1:2" x14ac:dyDescent="0.3">
      <c r="A2838" s="43"/>
      <c r="B2838" s="61"/>
    </row>
    <row r="2839" spans="1:2" x14ac:dyDescent="0.3">
      <c r="A2839" s="43"/>
      <c r="B2839" s="61"/>
    </row>
    <row r="2840" spans="1:2" x14ac:dyDescent="0.3">
      <c r="A2840" s="43"/>
      <c r="B2840" s="61"/>
    </row>
    <row r="2841" spans="1:2" x14ac:dyDescent="0.3">
      <c r="A2841" s="43"/>
      <c r="B2841" s="61"/>
    </row>
    <row r="2842" spans="1:2" x14ac:dyDescent="0.3">
      <c r="A2842" s="43"/>
      <c r="B2842" s="61"/>
    </row>
    <row r="2843" spans="1:2" x14ac:dyDescent="0.3">
      <c r="A2843" s="43"/>
      <c r="B2843" s="61"/>
    </row>
    <row r="2844" spans="1:2" x14ac:dyDescent="0.3">
      <c r="A2844" s="43"/>
      <c r="B2844" s="61"/>
    </row>
    <row r="2845" spans="1:2" x14ac:dyDescent="0.3">
      <c r="A2845" s="43"/>
      <c r="B2845" s="61"/>
    </row>
    <row r="2846" spans="1:2" x14ac:dyDescent="0.3">
      <c r="A2846" s="43"/>
      <c r="B2846" s="61"/>
    </row>
    <row r="2847" spans="1:2" x14ac:dyDescent="0.3">
      <c r="A2847" s="43"/>
      <c r="B2847" s="61"/>
    </row>
    <row r="2848" spans="1:2" x14ac:dyDescent="0.3">
      <c r="A2848" s="43"/>
      <c r="B2848" s="61"/>
    </row>
    <row r="2849" spans="1:2" x14ac:dyDescent="0.3">
      <c r="A2849" s="43"/>
      <c r="B2849" s="61"/>
    </row>
    <row r="2850" spans="1:2" x14ac:dyDescent="0.3">
      <c r="A2850" s="43"/>
      <c r="B2850" s="61"/>
    </row>
    <row r="2851" spans="1:2" x14ac:dyDescent="0.3">
      <c r="A2851" s="43"/>
      <c r="B2851" s="61"/>
    </row>
    <row r="2852" spans="1:2" x14ac:dyDescent="0.3">
      <c r="A2852" s="43"/>
      <c r="B2852" s="61"/>
    </row>
    <row r="2853" spans="1:2" x14ac:dyDescent="0.3">
      <c r="A2853" s="43"/>
      <c r="B2853" s="61"/>
    </row>
    <row r="2854" spans="1:2" x14ac:dyDescent="0.3">
      <c r="A2854" s="43"/>
      <c r="B2854" s="61"/>
    </row>
    <row r="2855" spans="1:2" x14ac:dyDescent="0.3">
      <c r="A2855" s="43"/>
      <c r="B2855" s="61"/>
    </row>
    <row r="2856" spans="1:2" x14ac:dyDescent="0.3">
      <c r="A2856" s="43"/>
      <c r="B2856" s="61"/>
    </row>
    <row r="2857" spans="1:2" x14ac:dyDescent="0.3">
      <c r="A2857" s="43"/>
      <c r="B2857" s="61"/>
    </row>
    <row r="2858" spans="1:2" x14ac:dyDescent="0.3">
      <c r="A2858" s="43"/>
      <c r="B2858" s="61"/>
    </row>
    <row r="2859" spans="1:2" x14ac:dyDescent="0.3">
      <c r="A2859" s="43"/>
      <c r="B2859" s="61"/>
    </row>
    <row r="2860" spans="1:2" x14ac:dyDescent="0.3">
      <c r="A2860" s="43"/>
      <c r="B2860" s="61"/>
    </row>
    <row r="2861" spans="1:2" x14ac:dyDescent="0.3">
      <c r="A2861" s="43"/>
      <c r="B2861" s="61"/>
    </row>
    <row r="2862" spans="1:2" x14ac:dyDescent="0.3">
      <c r="A2862" s="43"/>
      <c r="B2862" s="61"/>
    </row>
    <row r="2863" spans="1:2" x14ac:dyDescent="0.3">
      <c r="A2863" s="43"/>
      <c r="B2863" s="61"/>
    </row>
    <row r="2864" spans="1:2" x14ac:dyDescent="0.3">
      <c r="A2864" s="43"/>
      <c r="B2864" s="61"/>
    </row>
    <row r="2865" spans="1:2" x14ac:dyDescent="0.3">
      <c r="A2865" s="43"/>
      <c r="B2865" s="61"/>
    </row>
    <row r="2866" spans="1:2" x14ac:dyDescent="0.3">
      <c r="A2866" s="43"/>
      <c r="B2866" s="61"/>
    </row>
    <row r="2867" spans="1:2" x14ac:dyDescent="0.3">
      <c r="A2867" s="43"/>
      <c r="B2867" s="61"/>
    </row>
    <row r="2868" spans="1:2" x14ac:dyDescent="0.3">
      <c r="A2868" s="43"/>
      <c r="B2868" s="61"/>
    </row>
    <row r="2869" spans="1:2" x14ac:dyDescent="0.3">
      <c r="A2869" s="43"/>
      <c r="B2869" s="61"/>
    </row>
    <row r="2870" spans="1:2" x14ac:dyDescent="0.3">
      <c r="A2870" s="43"/>
      <c r="B2870" s="61"/>
    </row>
    <row r="2871" spans="1:2" x14ac:dyDescent="0.3">
      <c r="A2871" s="43"/>
      <c r="B2871" s="61"/>
    </row>
    <row r="2872" spans="1:2" x14ac:dyDescent="0.3">
      <c r="A2872" s="43"/>
      <c r="B2872" s="61"/>
    </row>
    <row r="2873" spans="1:2" x14ac:dyDescent="0.3">
      <c r="A2873" s="43"/>
      <c r="B2873" s="61"/>
    </row>
    <row r="2874" spans="1:2" x14ac:dyDescent="0.3">
      <c r="A2874" s="43"/>
      <c r="B2874" s="61"/>
    </row>
    <row r="2875" spans="1:2" x14ac:dyDescent="0.3">
      <c r="A2875" s="43"/>
      <c r="B2875" s="61"/>
    </row>
    <row r="2876" spans="1:2" x14ac:dyDescent="0.3">
      <c r="A2876" s="43"/>
      <c r="B2876" s="61"/>
    </row>
    <row r="2877" spans="1:2" x14ac:dyDescent="0.3">
      <c r="A2877" s="43"/>
      <c r="B2877" s="61"/>
    </row>
    <row r="2878" spans="1:2" x14ac:dyDescent="0.3">
      <c r="A2878" s="43"/>
      <c r="B2878" s="61"/>
    </row>
    <row r="2879" spans="1:2" x14ac:dyDescent="0.3">
      <c r="A2879" s="43"/>
      <c r="B2879" s="61"/>
    </row>
    <row r="2880" spans="1:2" x14ac:dyDescent="0.3">
      <c r="A2880" s="43"/>
      <c r="B2880" s="61"/>
    </row>
    <row r="2881" spans="1:2" x14ac:dyDescent="0.3">
      <c r="A2881" s="43"/>
      <c r="B2881" s="61"/>
    </row>
    <row r="2882" spans="1:2" x14ac:dyDescent="0.3">
      <c r="A2882" s="43"/>
      <c r="B2882" s="61"/>
    </row>
    <row r="2883" spans="1:2" x14ac:dyDescent="0.3">
      <c r="A2883" s="43"/>
      <c r="B2883" s="61"/>
    </row>
    <row r="2884" spans="1:2" x14ac:dyDescent="0.3">
      <c r="A2884" s="43"/>
      <c r="B2884" s="61"/>
    </row>
    <row r="2885" spans="1:2" x14ac:dyDescent="0.3">
      <c r="A2885" s="43"/>
      <c r="B2885" s="61"/>
    </row>
    <row r="2886" spans="1:2" x14ac:dyDescent="0.3">
      <c r="A2886" s="43"/>
      <c r="B2886" s="61"/>
    </row>
    <row r="2887" spans="1:2" x14ac:dyDescent="0.3">
      <c r="A2887" s="43"/>
      <c r="B2887" s="61"/>
    </row>
    <row r="2888" spans="1:2" x14ac:dyDescent="0.3">
      <c r="A2888" s="43"/>
      <c r="B2888" s="61"/>
    </row>
    <row r="2889" spans="1:2" x14ac:dyDescent="0.3">
      <c r="A2889" s="43"/>
      <c r="B2889" s="61"/>
    </row>
    <row r="2890" spans="1:2" x14ac:dyDescent="0.3">
      <c r="A2890" s="43"/>
      <c r="B2890" s="61"/>
    </row>
    <row r="2891" spans="1:2" x14ac:dyDescent="0.3">
      <c r="A2891" s="43"/>
      <c r="B2891" s="61"/>
    </row>
    <row r="2892" spans="1:2" x14ac:dyDescent="0.3">
      <c r="A2892" s="43"/>
      <c r="B2892" s="61"/>
    </row>
    <row r="2893" spans="1:2" x14ac:dyDescent="0.3">
      <c r="A2893" s="43"/>
      <c r="B2893" s="61"/>
    </row>
    <row r="2894" spans="1:2" x14ac:dyDescent="0.3">
      <c r="A2894" s="43"/>
      <c r="B2894" s="61"/>
    </row>
    <row r="2895" spans="1:2" x14ac:dyDescent="0.3">
      <c r="A2895" s="43"/>
      <c r="B2895" s="61"/>
    </row>
    <row r="2896" spans="1:2" x14ac:dyDescent="0.3">
      <c r="A2896" s="43"/>
      <c r="B2896" s="61"/>
    </row>
    <row r="2897" spans="1:2" x14ac:dyDescent="0.3">
      <c r="A2897" s="43"/>
      <c r="B2897" s="61"/>
    </row>
    <row r="2898" spans="1:2" x14ac:dyDescent="0.3">
      <c r="A2898" s="43"/>
      <c r="B2898" s="61"/>
    </row>
    <row r="2899" spans="1:2" x14ac:dyDescent="0.3">
      <c r="A2899" s="43"/>
      <c r="B2899" s="61"/>
    </row>
    <row r="2900" spans="1:2" x14ac:dyDescent="0.3">
      <c r="A2900" s="43"/>
      <c r="B2900" s="61"/>
    </row>
    <row r="2901" spans="1:2" x14ac:dyDescent="0.3">
      <c r="A2901" s="43"/>
      <c r="B2901" s="61"/>
    </row>
    <row r="2902" spans="1:2" x14ac:dyDescent="0.3">
      <c r="A2902" s="43"/>
      <c r="B2902" s="61"/>
    </row>
    <row r="2903" spans="1:2" x14ac:dyDescent="0.3">
      <c r="A2903" s="43"/>
      <c r="B2903" s="61"/>
    </row>
    <row r="2904" spans="1:2" x14ac:dyDescent="0.3">
      <c r="A2904" s="43"/>
      <c r="B2904" s="61"/>
    </row>
    <row r="2905" spans="1:2" x14ac:dyDescent="0.3">
      <c r="A2905" s="43"/>
      <c r="B2905" s="61"/>
    </row>
    <row r="2906" spans="1:2" x14ac:dyDescent="0.3">
      <c r="A2906" s="43"/>
      <c r="B2906" s="61"/>
    </row>
    <row r="2907" spans="1:2" x14ac:dyDescent="0.3">
      <c r="A2907" s="43"/>
      <c r="B2907" s="61"/>
    </row>
    <row r="2908" spans="1:2" x14ac:dyDescent="0.3">
      <c r="A2908" s="43"/>
      <c r="B2908" s="61"/>
    </row>
    <row r="2909" spans="1:2" x14ac:dyDescent="0.3">
      <c r="A2909" s="43"/>
      <c r="B2909" s="61"/>
    </row>
    <row r="2910" spans="1:2" x14ac:dyDescent="0.3">
      <c r="A2910" s="43"/>
      <c r="B2910" s="61"/>
    </row>
    <row r="2911" spans="1:2" x14ac:dyDescent="0.3">
      <c r="A2911" s="43"/>
      <c r="B2911" s="61"/>
    </row>
    <row r="2912" spans="1:2" x14ac:dyDescent="0.3">
      <c r="A2912" s="43"/>
      <c r="B2912" s="61"/>
    </row>
    <row r="2913" spans="1:2" x14ac:dyDescent="0.3">
      <c r="A2913" s="43"/>
      <c r="B2913" s="61"/>
    </row>
    <row r="2914" spans="1:2" x14ac:dyDescent="0.3">
      <c r="A2914" s="43"/>
      <c r="B2914" s="61"/>
    </row>
    <row r="2915" spans="1:2" x14ac:dyDescent="0.3">
      <c r="A2915" s="43"/>
      <c r="B2915" s="61"/>
    </row>
    <row r="2916" spans="1:2" x14ac:dyDescent="0.3">
      <c r="A2916" s="43"/>
      <c r="B2916" s="61"/>
    </row>
    <row r="2917" spans="1:2" x14ac:dyDescent="0.3">
      <c r="A2917" s="43"/>
      <c r="B2917" s="61"/>
    </row>
    <row r="2918" spans="1:2" x14ac:dyDescent="0.3">
      <c r="A2918" s="43"/>
      <c r="B2918" s="61"/>
    </row>
    <row r="2919" spans="1:2" x14ac:dyDescent="0.3">
      <c r="A2919" s="43"/>
      <c r="B2919" s="61"/>
    </row>
    <row r="2920" spans="1:2" x14ac:dyDescent="0.3">
      <c r="A2920" s="43"/>
      <c r="B2920" s="61"/>
    </row>
    <row r="2921" spans="1:2" x14ac:dyDescent="0.3">
      <c r="A2921" s="43"/>
      <c r="B2921" s="61"/>
    </row>
    <row r="2922" spans="1:2" x14ac:dyDescent="0.3">
      <c r="A2922" s="43"/>
      <c r="B2922" s="61"/>
    </row>
    <row r="2923" spans="1:2" x14ac:dyDescent="0.3">
      <c r="A2923" s="43"/>
      <c r="B2923" s="61"/>
    </row>
    <row r="2924" spans="1:2" x14ac:dyDescent="0.3">
      <c r="A2924" s="43"/>
      <c r="B2924" s="61"/>
    </row>
    <row r="2925" spans="1:2" x14ac:dyDescent="0.3">
      <c r="A2925" s="43"/>
      <c r="B2925" s="61"/>
    </row>
    <row r="2926" spans="1:2" x14ac:dyDescent="0.3">
      <c r="A2926" s="43"/>
      <c r="B2926" s="61"/>
    </row>
    <row r="2927" spans="1:2" x14ac:dyDescent="0.3">
      <c r="A2927" s="43"/>
      <c r="B2927" s="61"/>
    </row>
    <row r="2928" spans="1:2" x14ac:dyDescent="0.3">
      <c r="A2928" s="43"/>
      <c r="B2928" s="61"/>
    </row>
    <row r="2929" spans="1:2" x14ac:dyDescent="0.3">
      <c r="A2929" s="43"/>
      <c r="B2929" s="61"/>
    </row>
    <row r="2930" spans="1:2" x14ac:dyDescent="0.3">
      <c r="A2930" s="43"/>
      <c r="B2930" s="61"/>
    </row>
    <row r="2931" spans="1:2" x14ac:dyDescent="0.3">
      <c r="A2931" s="43"/>
      <c r="B2931" s="61"/>
    </row>
    <row r="2932" spans="1:2" x14ac:dyDescent="0.3">
      <c r="A2932" s="43"/>
      <c r="B2932" s="61"/>
    </row>
    <row r="2933" spans="1:2" x14ac:dyDescent="0.3">
      <c r="A2933" s="43"/>
      <c r="B2933" s="61"/>
    </row>
    <row r="2934" spans="1:2" x14ac:dyDescent="0.3">
      <c r="A2934" s="43"/>
      <c r="B2934" s="61"/>
    </row>
    <row r="2935" spans="1:2" x14ac:dyDescent="0.3">
      <c r="A2935" s="43"/>
      <c r="B2935" s="61"/>
    </row>
    <row r="2936" spans="1:2" x14ac:dyDescent="0.3">
      <c r="A2936" s="43"/>
      <c r="B2936" s="61"/>
    </row>
    <row r="2937" spans="1:2" x14ac:dyDescent="0.3">
      <c r="A2937" s="43"/>
      <c r="B2937" s="61"/>
    </row>
    <row r="2938" spans="1:2" x14ac:dyDescent="0.3">
      <c r="A2938" s="43"/>
      <c r="B2938" s="61"/>
    </row>
    <row r="2939" spans="1:2" x14ac:dyDescent="0.3">
      <c r="A2939" s="43"/>
      <c r="B2939" s="61"/>
    </row>
    <row r="2940" spans="1:2" x14ac:dyDescent="0.3">
      <c r="A2940" s="43"/>
      <c r="B2940" s="61"/>
    </row>
    <row r="2941" spans="1:2" x14ac:dyDescent="0.3">
      <c r="A2941" s="43"/>
      <c r="B2941" s="61"/>
    </row>
    <row r="2942" spans="1:2" x14ac:dyDescent="0.3">
      <c r="A2942" s="43"/>
      <c r="B2942" s="61"/>
    </row>
    <row r="2943" spans="1:2" x14ac:dyDescent="0.3">
      <c r="A2943" s="43"/>
      <c r="B2943" s="61"/>
    </row>
    <row r="2944" spans="1:2" x14ac:dyDescent="0.3">
      <c r="A2944" s="43"/>
      <c r="B2944" s="61"/>
    </row>
    <row r="2945" spans="1:2" x14ac:dyDescent="0.3">
      <c r="A2945" s="43"/>
      <c r="B2945" s="61"/>
    </row>
    <row r="2946" spans="1:2" x14ac:dyDescent="0.3">
      <c r="A2946" s="43"/>
      <c r="B2946" s="61"/>
    </row>
    <row r="2947" spans="1:2" x14ac:dyDescent="0.3">
      <c r="A2947" s="43"/>
      <c r="B2947" s="61"/>
    </row>
    <row r="2948" spans="1:2" x14ac:dyDescent="0.3">
      <c r="A2948" s="43"/>
      <c r="B2948" s="61"/>
    </row>
    <row r="2949" spans="1:2" x14ac:dyDescent="0.3">
      <c r="A2949" s="43"/>
      <c r="B2949" s="61"/>
    </row>
    <row r="2950" spans="1:2" x14ac:dyDescent="0.3">
      <c r="A2950" s="43"/>
      <c r="B2950" s="61"/>
    </row>
    <row r="2951" spans="1:2" x14ac:dyDescent="0.3">
      <c r="A2951" s="43"/>
      <c r="B2951" s="61"/>
    </row>
    <row r="2952" spans="1:2" x14ac:dyDescent="0.3">
      <c r="A2952" s="43"/>
      <c r="B2952" s="61"/>
    </row>
    <row r="2953" spans="1:2" x14ac:dyDescent="0.3">
      <c r="A2953" s="43"/>
      <c r="B2953" s="61"/>
    </row>
    <row r="2954" spans="1:2" x14ac:dyDescent="0.3">
      <c r="A2954" s="43"/>
      <c r="B2954" s="61"/>
    </row>
    <row r="2955" spans="1:2" x14ac:dyDescent="0.3">
      <c r="A2955" s="43"/>
      <c r="B2955" s="61"/>
    </row>
    <row r="2956" spans="1:2" x14ac:dyDescent="0.3">
      <c r="A2956" s="43"/>
      <c r="B2956" s="61"/>
    </row>
    <row r="2957" spans="1:2" x14ac:dyDescent="0.3">
      <c r="A2957" s="43"/>
      <c r="B2957" s="61"/>
    </row>
    <row r="2958" spans="1:2" x14ac:dyDescent="0.3">
      <c r="A2958" s="43"/>
      <c r="B2958" s="61"/>
    </row>
    <row r="2959" spans="1:2" x14ac:dyDescent="0.3">
      <c r="A2959" s="43"/>
      <c r="B2959" s="61"/>
    </row>
    <row r="2960" spans="1:2" x14ac:dyDescent="0.3">
      <c r="A2960" s="43"/>
      <c r="B2960" s="61"/>
    </row>
    <row r="2961" spans="1:2" x14ac:dyDescent="0.3">
      <c r="A2961" s="43"/>
      <c r="B2961" s="61"/>
    </row>
    <row r="2962" spans="1:2" x14ac:dyDescent="0.3">
      <c r="A2962" s="43"/>
      <c r="B2962" s="61"/>
    </row>
    <row r="2963" spans="1:2" x14ac:dyDescent="0.3">
      <c r="A2963" s="43"/>
      <c r="B2963" s="61"/>
    </row>
    <row r="2964" spans="1:2" x14ac:dyDescent="0.3">
      <c r="A2964" s="43"/>
      <c r="B2964" s="61"/>
    </row>
    <row r="2965" spans="1:2" x14ac:dyDescent="0.3">
      <c r="A2965" s="43"/>
      <c r="B2965" s="61"/>
    </row>
    <row r="2966" spans="1:2" x14ac:dyDescent="0.3">
      <c r="A2966" s="43"/>
      <c r="B2966" s="61"/>
    </row>
    <row r="2967" spans="1:2" x14ac:dyDescent="0.3">
      <c r="A2967" s="43"/>
      <c r="B2967" s="61"/>
    </row>
    <row r="2968" spans="1:2" x14ac:dyDescent="0.3">
      <c r="A2968" s="43"/>
      <c r="B2968" s="61"/>
    </row>
    <row r="2969" spans="1:2" x14ac:dyDescent="0.3">
      <c r="A2969" s="43"/>
      <c r="B2969" s="61"/>
    </row>
    <row r="2970" spans="1:2" x14ac:dyDescent="0.3">
      <c r="A2970" s="43"/>
      <c r="B2970" s="61"/>
    </row>
    <row r="2971" spans="1:2" x14ac:dyDescent="0.3">
      <c r="A2971" s="43"/>
      <c r="B2971" s="61"/>
    </row>
    <row r="2972" spans="1:2" x14ac:dyDescent="0.3">
      <c r="A2972" s="43"/>
      <c r="B2972" s="61"/>
    </row>
    <row r="2973" spans="1:2" x14ac:dyDescent="0.3">
      <c r="A2973" s="43"/>
      <c r="B2973" s="61"/>
    </row>
    <row r="2974" spans="1:2" x14ac:dyDescent="0.3">
      <c r="A2974" s="43"/>
      <c r="B2974" s="61"/>
    </row>
    <row r="2975" spans="1:2" x14ac:dyDescent="0.3">
      <c r="A2975" s="43"/>
      <c r="B2975" s="61"/>
    </row>
    <row r="2976" spans="1:2" x14ac:dyDescent="0.3">
      <c r="A2976" s="43"/>
      <c r="B2976" s="61"/>
    </row>
    <row r="2977" spans="1:2" x14ac:dyDescent="0.3">
      <c r="A2977" s="43"/>
      <c r="B2977" s="61"/>
    </row>
    <row r="2978" spans="1:2" x14ac:dyDescent="0.3">
      <c r="A2978" s="43"/>
      <c r="B2978" s="61"/>
    </row>
    <row r="2979" spans="1:2" x14ac:dyDescent="0.3">
      <c r="A2979" s="43"/>
      <c r="B2979" s="61"/>
    </row>
    <row r="2980" spans="1:2" x14ac:dyDescent="0.3">
      <c r="A2980" s="43"/>
      <c r="B2980" s="61"/>
    </row>
    <row r="2981" spans="1:2" x14ac:dyDescent="0.3">
      <c r="A2981" s="43"/>
      <c r="B2981" s="61"/>
    </row>
    <row r="2982" spans="1:2" x14ac:dyDescent="0.3">
      <c r="A2982" s="43"/>
      <c r="B2982" s="61"/>
    </row>
    <row r="2983" spans="1:2" x14ac:dyDescent="0.3">
      <c r="A2983" s="43"/>
      <c r="B2983" s="61"/>
    </row>
    <row r="2984" spans="1:2" x14ac:dyDescent="0.3">
      <c r="A2984" s="43"/>
      <c r="B2984" s="61"/>
    </row>
    <row r="2985" spans="1:2" x14ac:dyDescent="0.3">
      <c r="A2985" s="43"/>
      <c r="B2985" s="61"/>
    </row>
    <row r="2986" spans="1:2" x14ac:dyDescent="0.3">
      <c r="A2986" s="43"/>
      <c r="B2986" s="61"/>
    </row>
    <row r="2987" spans="1:2" x14ac:dyDescent="0.3">
      <c r="A2987" s="43"/>
      <c r="B2987" s="61"/>
    </row>
    <row r="2988" spans="1:2" x14ac:dyDescent="0.3">
      <c r="A2988" s="43"/>
      <c r="B2988" s="61"/>
    </row>
    <row r="2989" spans="1:2" x14ac:dyDescent="0.3">
      <c r="A2989" s="43"/>
      <c r="B2989" s="61"/>
    </row>
    <row r="2990" spans="1:2" x14ac:dyDescent="0.3">
      <c r="A2990" s="43"/>
      <c r="B2990" s="61"/>
    </row>
    <row r="2991" spans="1:2" x14ac:dyDescent="0.3">
      <c r="A2991" s="43"/>
      <c r="B2991" s="61"/>
    </row>
    <row r="2992" spans="1:2" x14ac:dyDescent="0.3">
      <c r="A2992" s="43"/>
      <c r="B2992" s="61"/>
    </row>
    <row r="2993" spans="1:2" x14ac:dyDescent="0.3">
      <c r="A2993" s="43"/>
      <c r="B2993" s="61"/>
    </row>
    <row r="2994" spans="1:2" x14ac:dyDescent="0.3">
      <c r="A2994" s="43"/>
      <c r="B2994" s="61"/>
    </row>
    <row r="2995" spans="1:2" x14ac:dyDescent="0.3">
      <c r="A2995" s="43"/>
      <c r="B2995" s="61"/>
    </row>
    <row r="2996" spans="1:2" x14ac:dyDescent="0.3">
      <c r="A2996" s="43"/>
      <c r="B2996" s="61"/>
    </row>
    <row r="2997" spans="1:2" x14ac:dyDescent="0.3">
      <c r="A2997" s="43"/>
      <c r="B2997" s="61"/>
    </row>
    <row r="2998" spans="1:2" x14ac:dyDescent="0.3">
      <c r="A2998" s="43"/>
      <c r="B2998" s="61"/>
    </row>
    <row r="2999" spans="1:2" x14ac:dyDescent="0.3">
      <c r="A2999" s="43"/>
      <c r="B2999" s="61"/>
    </row>
    <row r="3000" spans="1:2" x14ac:dyDescent="0.3">
      <c r="A3000" s="43"/>
      <c r="B3000" s="61"/>
    </row>
    <row r="3001" spans="1:2" x14ac:dyDescent="0.3">
      <c r="A3001" s="43"/>
      <c r="B3001" s="61"/>
    </row>
    <row r="3002" spans="1:2" x14ac:dyDescent="0.3">
      <c r="A3002" s="43"/>
      <c r="B3002" s="61"/>
    </row>
    <row r="3003" spans="1:2" x14ac:dyDescent="0.3">
      <c r="A3003" s="43"/>
      <c r="B3003" s="61"/>
    </row>
    <row r="3004" spans="1:2" x14ac:dyDescent="0.3">
      <c r="A3004" s="43"/>
      <c r="B3004" s="61"/>
    </row>
    <row r="3005" spans="1:2" x14ac:dyDescent="0.3">
      <c r="A3005" s="43"/>
      <c r="B3005" s="61"/>
    </row>
    <row r="3006" spans="1:2" x14ac:dyDescent="0.3">
      <c r="A3006" s="43"/>
      <c r="B3006" s="61"/>
    </row>
    <row r="3007" spans="1:2" x14ac:dyDescent="0.3">
      <c r="A3007" s="43"/>
      <c r="B3007" s="61"/>
    </row>
    <row r="3008" spans="1:2" x14ac:dyDescent="0.3">
      <c r="A3008" s="43"/>
      <c r="B3008" s="61"/>
    </row>
    <row r="3009" spans="1:2" x14ac:dyDescent="0.3">
      <c r="A3009" s="43"/>
      <c r="B3009" s="61"/>
    </row>
    <row r="3010" spans="1:2" x14ac:dyDescent="0.3">
      <c r="A3010" s="43"/>
      <c r="B3010" s="61"/>
    </row>
    <row r="3011" spans="1:2" x14ac:dyDescent="0.3">
      <c r="A3011" s="43"/>
      <c r="B3011" s="61"/>
    </row>
    <row r="3012" spans="1:2" x14ac:dyDescent="0.3">
      <c r="A3012" s="43"/>
      <c r="B3012" s="61"/>
    </row>
    <row r="3013" spans="1:2" x14ac:dyDescent="0.3">
      <c r="A3013" s="43"/>
      <c r="B3013" s="61"/>
    </row>
    <row r="3014" spans="1:2" x14ac:dyDescent="0.3">
      <c r="A3014" s="43"/>
      <c r="B3014" s="61"/>
    </row>
    <row r="3015" spans="1:2" x14ac:dyDescent="0.3">
      <c r="A3015" s="43"/>
      <c r="B3015" s="61"/>
    </row>
    <row r="3016" spans="1:2" x14ac:dyDescent="0.3">
      <c r="A3016" s="43"/>
      <c r="B3016" s="61"/>
    </row>
    <row r="3017" spans="1:2" x14ac:dyDescent="0.3">
      <c r="A3017" s="43"/>
      <c r="B3017" s="61"/>
    </row>
    <row r="3018" spans="1:2" x14ac:dyDescent="0.3">
      <c r="A3018" s="43"/>
      <c r="B3018" s="61"/>
    </row>
    <row r="3019" spans="1:2" x14ac:dyDescent="0.3">
      <c r="A3019" s="43"/>
      <c r="B3019" s="61"/>
    </row>
    <row r="3020" spans="1:2" x14ac:dyDescent="0.3">
      <c r="A3020" s="43"/>
      <c r="B3020" s="61"/>
    </row>
    <row r="3021" spans="1:2" x14ac:dyDescent="0.3">
      <c r="A3021" s="43"/>
      <c r="B3021" s="61"/>
    </row>
    <row r="3022" spans="1:2" x14ac:dyDescent="0.3">
      <c r="A3022" s="43"/>
      <c r="B3022" s="61"/>
    </row>
    <row r="3023" spans="1:2" x14ac:dyDescent="0.3">
      <c r="A3023" s="43"/>
      <c r="B3023" s="61"/>
    </row>
    <row r="3024" spans="1:2" x14ac:dyDescent="0.3">
      <c r="A3024" s="43"/>
      <c r="B3024" s="61"/>
    </row>
    <row r="3025" spans="1:2" x14ac:dyDescent="0.3">
      <c r="A3025" s="43"/>
      <c r="B3025" s="61"/>
    </row>
    <row r="3026" spans="1:2" x14ac:dyDescent="0.3">
      <c r="A3026" s="43"/>
      <c r="B3026" s="61"/>
    </row>
    <row r="3027" spans="1:2" x14ac:dyDescent="0.3">
      <c r="A3027" s="43"/>
      <c r="B3027" s="61"/>
    </row>
    <row r="3028" spans="1:2" x14ac:dyDescent="0.3">
      <c r="A3028" s="43"/>
      <c r="B3028" s="61"/>
    </row>
    <row r="3029" spans="1:2" x14ac:dyDescent="0.3">
      <c r="A3029" s="43"/>
      <c r="B3029" s="61"/>
    </row>
    <row r="3030" spans="1:2" x14ac:dyDescent="0.3">
      <c r="A3030" s="43"/>
      <c r="B3030" s="61"/>
    </row>
    <row r="3031" spans="1:2" x14ac:dyDescent="0.3">
      <c r="A3031" s="43"/>
      <c r="B3031" s="61"/>
    </row>
    <row r="3032" spans="1:2" x14ac:dyDescent="0.3">
      <c r="A3032" s="43"/>
      <c r="B3032" s="61"/>
    </row>
    <row r="3033" spans="1:2" x14ac:dyDescent="0.3">
      <c r="A3033" s="43"/>
      <c r="B3033" s="61"/>
    </row>
    <row r="3034" spans="1:2" x14ac:dyDescent="0.3">
      <c r="A3034" s="43"/>
      <c r="B3034" s="61"/>
    </row>
    <row r="3035" spans="1:2" x14ac:dyDescent="0.3">
      <c r="A3035" s="43"/>
      <c r="B3035" s="61"/>
    </row>
    <row r="3036" spans="1:2" x14ac:dyDescent="0.3">
      <c r="A3036" s="43"/>
      <c r="B3036" s="61"/>
    </row>
    <row r="3037" spans="1:2" x14ac:dyDescent="0.3">
      <c r="A3037" s="43"/>
      <c r="B3037" s="61"/>
    </row>
    <row r="3038" spans="1:2" x14ac:dyDescent="0.3">
      <c r="A3038" s="43"/>
      <c r="B3038" s="61"/>
    </row>
    <row r="3039" spans="1:2" x14ac:dyDescent="0.3">
      <c r="A3039" s="43"/>
      <c r="B3039" s="61"/>
    </row>
    <row r="3040" spans="1:2" x14ac:dyDescent="0.3">
      <c r="A3040" s="43"/>
      <c r="B3040" s="61"/>
    </row>
    <row r="3041" spans="1:2" x14ac:dyDescent="0.3">
      <c r="A3041" s="43"/>
      <c r="B3041" s="61"/>
    </row>
    <row r="3042" spans="1:2" x14ac:dyDescent="0.3">
      <c r="A3042" s="43"/>
      <c r="B3042" s="61"/>
    </row>
    <row r="3043" spans="1:2" x14ac:dyDescent="0.3">
      <c r="A3043" s="43"/>
      <c r="B3043" s="61"/>
    </row>
    <row r="3044" spans="1:2" x14ac:dyDescent="0.3">
      <c r="A3044" s="43"/>
      <c r="B3044" s="61"/>
    </row>
    <row r="3045" spans="1:2" x14ac:dyDescent="0.3">
      <c r="A3045" s="43"/>
      <c r="B3045" s="61"/>
    </row>
    <row r="3046" spans="1:2" x14ac:dyDescent="0.3">
      <c r="A3046" s="43"/>
      <c r="B3046" s="61"/>
    </row>
    <row r="3047" spans="1:2" x14ac:dyDescent="0.3">
      <c r="A3047" s="43"/>
      <c r="B3047" s="61"/>
    </row>
    <row r="3048" spans="1:2" x14ac:dyDescent="0.3">
      <c r="A3048" s="43"/>
      <c r="B3048" s="61"/>
    </row>
    <row r="3049" spans="1:2" x14ac:dyDescent="0.3">
      <c r="A3049" s="43"/>
      <c r="B3049" s="61"/>
    </row>
    <row r="3050" spans="1:2" x14ac:dyDescent="0.3">
      <c r="A3050" s="43"/>
      <c r="B3050" s="61"/>
    </row>
    <row r="3051" spans="1:2" x14ac:dyDescent="0.3">
      <c r="A3051" s="43"/>
      <c r="B3051" s="61"/>
    </row>
    <row r="3052" spans="1:2" x14ac:dyDescent="0.3">
      <c r="A3052" s="43"/>
      <c r="B3052" s="61"/>
    </row>
    <row r="3053" spans="1:2" x14ac:dyDescent="0.3">
      <c r="A3053" s="43"/>
      <c r="B3053" s="61"/>
    </row>
    <row r="3054" spans="1:2" x14ac:dyDescent="0.3">
      <c r="A3054" s="43"/>
      <c r="B3054" s="61"/>
    </row>
    <row r="3055" spans="1:2" x14ac:dyDescent="0.3">
      <c r="A3055" s="43"/>
      <c r="B3055" s="61"/>
    </row>
    <row r="3056" spans="1:2" x14ac:dyDescent="0.3">
      <c r="A3056" s="43"/>
      <c r="B3056" s="61"/>
    </row>
    <row r="3057" spans="1:2" x14ac:dyDescent="0.3">
      <c r="A3057" s="43"/>
      <c r="B3057" s="61"/>
    </row>
    <row r="3058" spans="1:2" x14ac:dyDescent="0.3">
      <c r="A3058" s="43"/>
      <c r="B3058" s="61"/>
    </row>
    <row r="3059" spans="1:2" x14ac:dyDescent="0.3">
      <c r="A3059" s="43"/>
      <c r="B3059" s="61"/>
    </row>
    <row r="3060" spans="1:2" x14ac:dyDescent="0.3">
      <c r="A3060" s="43"/>
      <c r="B3060" s="61"/>
    </row>
    <row r="3061" spans="1:2" x14ac:dyDescent="0.3">
      <c r="A3061" s="43"/>
      <c r="B3061" s="61"/>
    </row>
    <row r="3062" spans="1:2" x14ac:dyDescent="0.3">
      <c r="A3062" s="43"/>
      <c r="B3062" s="61"/>
    </row>
    <row r="3063" spans="1:2" x14ac:dyDescent="0.3">
      <c r="A3063" s="43"/>
      <c r="B3063" s="61"/>
    </row>
    <row r="3064" spans="1:2" x14ac:dyDescent="0.3">
      <c r="A3064" s="43"/>
      <c r="B3064" s="61"/>
    </row>
    <row r="3065" spans="1:2" x14ac:dyDescent="0.3">
      <c r="A3065" s="43"/>
      <c r="B3065" s="61"/>
    </row>
    <row r="3066" spans="1:2" x14ac:dyDescent="0.3">
      <c r="A3066" s="43"/>
      <c r="B3066" s="61"/>
    </row>
    <row r="3067" spans="1:2" x14ac:dyDescent="0.3">
      <c r="A3067" s="43"/>
      <c r="B3067" s="61"/>
    </row>
    <row r="3068" spans="1:2" x14ac:dyDescent="0.3">
      <c r="A3068" s="43"/>
      <c r="B3068" s="61"/>
    </row>
    <row r="3069" spans="1:2" x14ac:dyDescent="0.3">
      <c r="A3069" s="43"/>
      <c r="B3069" s="61"/>
    </row>
    <row r="3070" spans="1:2" x14ac:dyDescent="0.3">
      <c r="A3070" s="43"/>
      <c r="B3070" s="61"/>
    </row>
    <row r="3071" spans="1:2" x14ac:dyDescent="0.3">
      <c r="A3071" s="43"/>
      <c r="B3071" s="61"/>
    </row>
    <row r="3072" spans="1:2" x14ac:dyDescent="0.3">
      <c r="A3072" s="43"/>
      <c r="B3072" s="61"/>
    </row>
    <row r="3073" spans="1:2" x14ac:dyDescent="0.3">
      <c r="A3073" s="43"/>
      <c r="B3073" s="61"/>
    </row>
    <row r="3074" spans="1:2" x14ac:dyDescent="0.3">
      <c r="A3074" s="43"/>
      <c r="B3074" s="61"/>
    </row>
    <row r="3075" spans="1:2" x14ac:dyDescent="0.3">
      <c r="A3075" s="43"/>
      <c r="B3075" s="61"/>
    </row>
    <row r="3076" spans="1:2" x14ac:dyDescent="0.3">
      <c r="A3076" s="43"/>
      <c r="B3076" s="61"/>
    </row>
    <row r="3077" spans="1:2" x14ac:dyDescent="0.3">
      <c r="A3077" s="43"/>
      <c r="B3077" s="61"/>
    </row>
    <row r="3078" spans="1:2" x14ac:dyDescent="0.3">
      <c r="A3078" s="43"/>
      <c r="B3078" s="61"/>
    </row>
    <row r="3079" spans="1:2" x14ac:dyDescent="0.3">
      <c r="A3079" s="43"/>
      <c r="B3079" s="61"/>
    </row>
    <row r="3080" spans="1:2" x14ac:dyDescent="0.3">
      <c r="A3080" s="43"/>
      <c r="B3080" s="61"/>
    </row>
    <row r="3081" spans="1:2" x14ac:dyDescent="0.3">
      <c r="A3081" s="43"/>
      <c r="B3081" s="61"/>
    </row>
    <row r="3082" spans="1:2" x14ac:dyDescent="0.3">
      <c r="A3082" s="43"/>
      <c r="B3082" s="61"/>
    </row>
    <row r="3083" spans="1:2" x14ac:dyDescent="0.3">
      <c r="A3083" s="43"/>
      <c r="B3083" s="61"/>
    </row>
    <row r="3084" spans="1:2" x14ac:dyDescent="0.3">
      <c r="A3084" s="43"/>
      <c r="B3084" s="61"/>
    </row>
    <row r="3085" spans="1:2" x14ac:dyDescent="0.3">
      <c r="A3085" s="43"/>
      <c r="B3085" s="61"/>
    </row>
    <row r="3086" spans="1:2" x14ac:dyDescent="0.3">
      <c r="A3086" s="43"/>
      <c r="B3086" s="61"/>
    </row>
    <row r="3087" spans="1:2" x14ac:dyDescent="0.3">
      <c r="A3087" s="43"/>
      <c r="B3087" s="61"/>
    </row>
    <row r="3088" spans="1:2" x14ac:dyDescent="0.3">
      <c r="A3088" s="43"/>
      <c r="B3088" s="61"/>
    </row>
    <row r="3089" spans="1:2" x14ac:dyDescent="0.3">
      <c r="A3089" s="43"/>
      <c r="B3089" s="61"/>
    </row>
    <row r="3090" spans="1:2" x14ac:dyDescent="0.3">
      <c r="A3090" s="43"/>
      <c r="B3090" s="61"/>
    </row>
    <row r="3091" spans="1:2" x14ac:dyDescent="0.3">
      <c r="A3091" s="43"/>
      <c r="B3091" s="61"/>
    </row>
    <row r="3092" spans="1:2" x14ac:dyDescent="0.3">
      <c r="A3092" s="43"/>
      <c r="B3092" s="61"/>
    </row>
    <row r="3093" spans="1:2" x14ac:dyDescent="0.3">
      <c r="A3093" s="43"/>
      <c r="B3093" s="61"/>
    </row>
    <row r="3094" spans="1:2" x14ac:dyDescent="0.3">
      <c r="A3094" s="43"/>
      <c r="B3094" s="61"/>
    </row>
    <row r="3095" spans="1:2" x14ac:dyDescent="0.3">
      <c r="A3095" s="43"/>
      <c r="B3095" s="61"/>
    </row>
    <row r="3096" spans="1:2" x14ac:dyDescent="0.3">
      <c r="A3096" s="43"/>
      <c r="B3096" s="61"/>
    </row>
    <row r="3097" spans="1:2" x14ac:dyDescent="0.3">
      <c r="A3097" s="43"/>
      <c r="B3097" s="61"/>
    </row>
    <row r="3098" spans="1:2" x14ac:dyDescent="0.3">
      <c r="A3098" s="43"/>
      <c r="B3098" s="61"/>
    </row>
    <row r="3099" spans="1:2" x14ac:dyDescent="0.3">
      <c r="A3099" s="43"/>
      <c r="B3099" s="61"/>
    </row>
    <row r="3100" spans="1:2" x14ac:dyDescent="0.3">
      <c r="A3100" s="43"/>
      <c r="B3100" s="61"/>
    </row>
    <row r="3101" spans="1:2" x14ac:dyDescent="0.3">
      <c r="A3101" s="43"/>
      <c r="B3101" s="61"/>
    </row>
    <row r="3102" spans="1:2" x14ac:dyDescent="0.3">
      <c r="A3102" s="43"/>
      <c r="B3102" s="61"/>
    </row>
    <row r="3103" spans="1:2" x14ac:dyDescent="0.3">
      <c r="A3103" s="43"/>
      <c r="B3103" s="61"/>
    </row>
    <row r="3104" spans="1:2" x14ac:dyDescent="0.3">
      <c r="A3104" s="43"/>
      <c r="B3104" s="61"/>
    </row>
    <row r="3105" spans="1:2" x14ac:dyDescent="0.3">
      <c r="A3105" s="43"/>
      <c r="B3105" s="61"/>
    </row>
    <row r="3106" spans="1:2" x14ac:dyDescent="0.3">
      <c r="A3106" s="43"/>
      <c r="B3106" s="61"/>
    </row>
    <row r="3107" spans="1:2" x14ac:dyDescent="0.3">
      <c r="A3107" s="43"/>
      <c r="B3107" s="61"/>
    </row>
    <row r="3108" spans="1:2" x14ac:dyDescent="0.3">
      <c r="A3108" s="43"/>
      <c r="B3108" s="61"/>
    </row>
    <row r="3109" spans="1:2" x14ac:dyDescent="0.3">
      <c r="A3109" s="43"/>
      <c r="B3109" s="61"/>
    </row>
    <row r="3110" spans="1:2" x14ac:dyDescent="0.3">
      <c r="A3110" s="43"/>
      <c r="B3110" s="61"/>
    </row>
    <row r="3111" spans="1:2" x14ac:dyDescent="0.3">
      <c r="A3111" s="43"/>
      <c r="B3111" s="61"/>
    </row>
    <row r="3112" spans="1:2" x14ac:dyDescent="0.3">
      <c r="A3112" s="43"/>
      <c r="B3112" s="61"/>
    </row>
    <row r="3113" spans="1:2" x14ac:dyDescent="0.3">
      <c r="A3113" s="43"/>
      <c r="B3113" s="61"/>
    </row>
    <row r="3114" spans="1:2" x14ac:dyDescent="0.3">
      <c r="A3114" s="43"/>
      <c r="B3114" s="61"/>
    </row>
    <row r="3115" spans="1:2" x14ac:dyDescent="0.3">
      <c r="A3115" s="43"/>
      <c r="B3115" s="61"/>
    </row>
    <row r="3116" spans="1:2" x14ac:dyDescent="0.3">
      <c r="A3116" s="43"/>
      <c r="B3116" s="61"/>
    </row>
    <row r="3117" spans="1:2" x14ac:dyDescent="0.3">
      <c r="A3117" s="43"/>
      <c r="B3117" s="61"/>
    </row>
    <row r="3118" spans="1:2" x14ac:dyDescent="0.3">
      <c r="A3118" s="43"/>
      <c r="B3118" s="61"/>
    </row>
    <row r="3119" spans="1:2" x14ac:dyDescent="0.3">
      <c r="A3119" s="43"/>
      <c r="B3119" s="61"/>
    </row>
    <row r="3120" spans="1:2" x14ac:dyDescent="0.3">
      <c r="A3120" s="43"/>
      <c r="B3120" s="61"/>
    </row>
    <row r="3121" spans="1:2" x14ac:dyDescent="0.3">
      <c r="A3121" s="43"/>
      <c r="B3121" s="61"/>
    </row>
    <row r="3122" spans="1:2" x14ac:dyDescent="0.3">
      <c r="A3122" s="43"/>
      <c r="B3122" s="61"/>
    </row>
    <row r="3123" spans="1:2" x14ac:dyDescent="0.3">
      <c r="A3123" s="43"/>
      <c r="B3123" s="61"/>
    </row>
    <row r="3124" spans="1:2" x14ac:dyDescent="0.3">
      <c r="A3124" s="43"/>
      <c r="B3124" s="61"/>
    </row>
    <row r="3125" spans="1:2" x14ac:dyDescent="0.3">
      <c r="A3125" s="43"/>
      <c r="B3125" s="61"/>
    </row>
    <row r="3126" spans="1:2" x14ac:dyDescent="0.3">
      <c r="A3126" s="43"/>
      <c r="B3126" s="61"/>
    </row>
    <row r="3127" spans="1:2" x14ac:dyDescent="0.3">
      <c r="A3127" s="43"/>
      <c r="B3127" s="61"/>
    </row>
    <row r="3128" spans="1:2" x14ac:dyDescent="0.3">
      <c r="A3128" s="43"/>
      <c r="B3128" s="61"/>
    </row>
    <row r="3129" spans="1:2" x14ac:dyDescent="0.3">
      <c r="A3129" s="43"/>
      <c r="B3129" s="61"/>
    </row>
    <row r="3130" spans="1:2" x14ac:dyDescent="0.3">
      <c r="A3130" s="43"/>
      <c r="B3130" s="61"/>
    </row>
    <row r="3131" spans="1:2" x14ac:dyDescent="0.3">
      <c r="A3131" s="43"/>
      <c r="B3131" s="61"/>
    </row>
    <row r="3132" spans="1:2" x14ac:dyDescent="0.3">
      <c r="A3132" s="43"/>
      <c r="B3132" s="61"/>
    </row>
    <row r="3133" spans="1:2" x14ac:dyDescent="0.3">
      <c r="A3133" s="43"/>
      <c r="B3133" s="61"/>
    </row>
    <row r="3134" spans="1:2" x14ac:dyDescent="0.3">
      <c r="A3134" s="43"/>
      <c r="B3134" s="61"/>
    </row>
    <row r="3135" spans="1:2" x14ac:dyDescent="0.3">
      <c r="A3135" s="43"/>
      <c r="B3135" s="61"/>
    </row>
    <row r="3136" spans="1:2" x14ac:dyDescent="0.3">
      <c r="A3136" s="43"/>
      <c r="B3136" s="61"/>
    </row>
    <row r="3137" spans="1:2" x14ac:dyDescent="0.3">
      <c r="A3137" s="43"/>
      <c r="B3137" s="61"/>
    </row>
    <row r="3138" spans="1:2" x14ac:dyDescent="0.3">
      <c r="A3138" s="43"/>
      <c r="B3138" s="61"/>
    </row>
    <row r="3139" spans="1:2" x14ac:dyDescent="0.3">
      <c r="A3139" s="43"/>
      <c r="B3139" s="61"/>
    </row>
    <row r="3140" spans="1:2" x14ac:dyDescent="0.3">
      <c r="A3140" s="43"/>
      <c r="B3140" s="61"/>
    </row>
    <row r="3141" spans="1:2" x14ac:dyDescent="0.3">
      <c r="A3141" s="43"/>
      <c r="B3141" s="61"/>
    </row>
    <row r="3142" spans="1:2" x14ac:dyDescent="0.3">
      <c r="A3142" s="43"/>
      <c r="B3142" s="61"/>
    </row>
    <row r="3143" spans="1:2" x14ac:dyDescent="0.3">
      <c r="A3143" s="43"/>
      <c r="B3143" s="61"/>
    </row>
    <row r="3144" spans="1:2" x14ac:dyDescent="0.3">
      <c r="A3144" s="43"/>
      <c r="B3144" s="61"/>
    </row>
    <row r="3145" spans="1:2" x14ac:dyDescent="0.3">
      <c r="A3145" s="43"/>
      <c r="B3145" s="61"/>
    </row>
    <row r="3146" spans="1:2" x14ac:dyDescent="0.3">
      <c r="A3146" s="43"/>
      <c r="B3146" s="61"/>
    </row>
    <row r="3147" spans="1:2" x14ac:dyDescent="0.3">
      <c r="A3147" s="43"/>
      <c r="B3147" s="61"/>
    </row>
    <row r="3148" spans="1:2" x14ac:dyDescent="0.3">
      <c r="A3148" s="43"/>
      <c r="B3148" s="61"/>
    </row>
    <row r="3149" spans="1:2" x14ac:dyDescent="0.3">
      <c r="A3149" s="43"/>
      <c r="B3149" s="61"/>
    </row>
    <row r="3150" spans="1:2" x14ac:dyDescent="0.3">
      <c r="A3150" s="43"/>
      <c r="B3150" s="61"/>
    </row>
    <row r="3151" spans="1:2" x14ac:dyDescent="0.3">
      <c r="A3151" s="43"/>
      <c r="B3151" s="61"/>
    </row>
    <row r="3152" spans="1:2" x14ac:dyDescent="0.3">
      <c r="A3152" s="43"/>
      <c r="B3152" s="61"/>
    </row>
    <row r="3153" spans="1:2" x14ac:dyDescent="0.3">
      <c r="A3153" s="43"/>
      <c r="B3153" s="61"/>
    </row>
    <row r="3154" spans="1:2" x14ac:dyDescent="0.3">
      <c r="A3154" s="43"/>
      <c r="B3154" s="61"/>
    </row>
    <row r="3155" spans="1:2" x14ac:dyDescent="0.3">
      <c r="A3155" s="43"/>
      <c r="B3155" s="61"/>
    </row>
    <row r="3156" spans="1:2" x14ac:dyDescent="0.3">
      <c r="A3156" s="43"/>
      <c r="B3156" s="61"/>
    </row>
    <row r="3157" spans="1:2" x14ac:dyDescent="0.3">
      <c r="A3157" s="43"/>
      <c r="B3157" s="61"/>
    </row>
    <row r="3158" spans="1:2" x14ac:dyDescent="0.3">
      <c r="A3158" s="43"/>
      <c r="B3158" s="61"/>
    </row>
    <row r="3159" spans="1:2" x14ac:dyDescent="0.3">
      <c r="A3159" s="43"/>
      <c r="B3159" s="61"/>
    </row>
    <row r="3160" spans="1:2" x14ac:dyDescent="0.3">
      <c r="A3160" s="43"/>
      <c r="B3160" s="61"/>
    </row>
    <row r="3161" spans="1:2" x14ac:dyDescent="0.3">
      <c r="A3161" s="43"/>
      <c r="B3161" s="61"/>
    </row>
    <row r="3162" spans="1:2" x14ac:dyDescent="0.3">
      <c r="A3162" s="43"/>
      <c r="B3162" s="61"/>
    </row>
    <row r="3163" spans="1:2" x14ac:dyDescent="0.3">
      <c r="A3163" s="43"/>
      <c r="B3163" s="61"/>
    </row>
    <row r="3164" spans="1:2" x14ac:dyDescent="0.3">
      <c r="A3164" s="43"/>
      <c r="B3164" s="61"/>
    </row>
    <row r="3165" spans="1:2" x14ac:dyDescent="0.3">
      <c r="A3165" s="43"/>
      <c r="B3165" s="61"/>
    </row>
    <row r="3166" spans="1:2" x14ac:dyDescent="0.3">
      <c r="A3166" s="43"/>
      <c r="B3166" s="61"/>
    </row>
    <row r="3167" spans="1:2" x14ac:dyDescent="0.3">
      <c r="A3167" s="43"/>
      <c r="B3167" s="61"/>
    </row>
    <row r="3168" spans="1:2" x14ac:dyDescent="0.3">
      <c r="A3168" s="43"/>
      <c r="B3168" s="61"/>
    </row>
    <row r="3169" spans="1:2" x14ac:dyDescent="0.3">
      <c r="A3169" s="43"/>
      <c r="B3169" s="61"/>
    </row>
    <row r="3170" spans="1:2" x14ac:dyDescent="0.3">
      <c r="A3170" s="43"/>
      <c r="B3170" s="61"/>
    </row>
    <row r="3171" spans="1:2" x14ac:dyDescent="0.3">
      <c r="A3171" s="43"/>
      <c r="B3171" s="61"/>
    </row>
    <row r="3172" spans="1:2" x14ac:dyDescent="0.3">
      <c r="A3172" s="43"/>
      <c r="B3172" s="61"/>
    </row>
    <row r="3173" spans="1:2" x14ac:dyDescent="0.3">
      <c r="A3173" s="43"/>
      <c r="B3173" s="61"/>
    </row>
    <row r="3174" spans="1:2" x14ac:dyDescent="0.3">
      <c r="A3174" s="43"/>
      <c r="B3174" s="61"/>
    </row>
    <row r="3175" spans="1:2" x14ac:dyDescent="0.3">
      <c r="A3175" s="43"/>
      <c r="B3175" s="61"/>
    </row>
    <row r="3176" spans="1:2" x14ac:dyDescent="0.3">
      <c r="A3176" s="43"/>
      <c r="B3176" s="61"/>
    </row>
    <row r="3177" spans="1:2" x14ac:dyDescent="0.3">
      <c r="A3177" s="43"/>
      <c r="B3177" s="61"/>
    </row>
    <row r="3178" spans="1:2" x14ac:dyDescent="0.3">
      <c r="A3178" s="43"/>
      <c r="B3178" s="61"/>
    </row>
    <row r="3179" spans="1:2" x14ac:dyDescent="0.3">
      <c r="A3179" s="43"/>
      <c r="B3179" s="61"/>
    </row>
    <row r="3180" spans="1:2" x14ac:dyDescent="0.3">
      <c r="A3180" s="43"/>
      <c r="B3180" s="61"/>
    </row>
    <row r="3181" spans="1:2" x14ac:dyDescent="0.3">
      <c r="A3181" s="43"/>
      <c r="B3181" s="61"/>
    </row>
    <row r="3182" spans="1:2" x14ac:dyDescent="0.3">
      <c r="A3182" s="43"/>
      <c r="B3182" s="61"/>
    </row>
    <row r="3183" spans="1:2" x14ac:dyDescent="0.3">
      <c r="A3183" s="43"/>
      <c r="B3183" s="61"/>
    </row>
    <row r="3184" spans="1:2" x14ac:dyDescent="0.3">
      <c r="A3184" s="43"/>
      <c r="B3184" s="61"/>
    </row>
    <row r="3185" spans="1:2" x14ac:dyDescent="0.3">
      <c r="A3185" s="43"/>
      <c r="B3185" s="61"/>
    </row>
    <row r="3186" spans="1:2" x14ac:dyDescent="0.3">
      <c r="A3186" s="43"/>
      <c r="B3186" s="61"/>
    </row>
    <row r="3187" spans="1:2" x14ac:dyDescent="0.3">
      <c r="A3187" s="43"/>
      <c r="B3187" s="61"/>
    </row>
    <row r="3188" spans="1:2" x14ac:dyDescent="0.3">
      <c r="A3188" s="43"/>
      <c r="B3188" s="61"/>
    </row>
    <row r="3189" spans="1:2" x14ac:dyDescent="0.3">
      <c r="A3189" s="43"/>
      <c r="B3189" s="61"/>
    </row>
    <row r="3190" spans="1:2" x14ac:dyDescent="0.3">
      <c r="A3190" s="43"/>
      <c r="B3190" s="61"/>
    </row>
    <row r="3191" spans="1:2" x14ac:dyDescent="0.3">
      <c r="A3191" s="43"/>
      <c r="B3191" s="61"/>
    </row>
    <row r="3192" spans="1:2" x14ac:dyDescent="0.3">
      <c r="A3192" s="43"/>
      <c r="B3192" s="61"/>
    </row>
    <row r="3193" spans="1:2" x14ac:dyDescent="0.3">
      <c r="A3193" s="43"/>
      <c r="B3193" s="61"/>
    </row>
    <row r="3194" spans="1:2" x14ac:dyDescent="0.3">
      <c r="A3194" s="43"/>
      <c r="B3194" s="61"/>
    </row>
    <row r="3195" spans="1:2" x14ac:dyDescent="0.3">
      <c r="A3195" s="43"/>
      <c r="B3195" s="61"/>
    </row>
    <row r="3196" spans="1:2" x14ac:dyDescent="0.3">
      <c r="A3196" s="43"/>
      <c r="B3196" s="61"/>
    </row>
    <row r="3197" spans="1:2" x14ac:dyDescent="0.3">
      <c r="A3197" s="43"/>
      <c r="B3197" s="61"/>
    </row>
    <row r="3198" spans="1:2" x14ac:dyDescent="0.3">
      <c r="A3198" s="43"/>
      <c r="B3198" s="61"/>
    </row>
    <row r="3199" spans="1:2" x14ac:dyDescent="0.3">
      <c r="A3199" s="43"/>
      <c r="B3199" s="61"/>
    </row>
    <row r="3200" spans="1:2" x14ac:dyDescent="0.3">
      <c r="A3200" s="43"/>
      <c r="B3200" s="61"/>
    </row>
    <row r="3201" spans="1:2" x14ac:dyDescent="0.3">
      <c r="A3201" s="43"/>
      <c r="B3201" s="61"/>
    </row>
    <row r="3202" spans="1:2" x14ac:dyDescent="0.3">
      <c r="A3202" s="43"/>
      <c r="B3202" s="61"/>
    </row>
    <row r="3203" spans="1:2" x14ac:dyDescent="0.3">
      <c r="A3203" s="43"/>
      <c r="B3203" s="61"/>
    </row>
    <row r="3204" spans="1:2" x14ac:dyDescent="0.3">
      <c r="A3204" s="43"/>
      <c r="B3204" s="61"/>
    </row>
    <row r="3205" spans="1:2" x14ac:dyDescent="0.3">
      <c r="A3205" s="43"/>
      <c r="B3205" s="61"/>
    </row>
    <row r="3206" spans="1:2" x14ac:dyDescent="0.3">
      <c r="A3206" s="43"/>
      <c r="B3206" s="61"/>
    </row>
    <row r="3207" spans="1:2" x14ac:dyDescent="0.3">
      <c r="A3207" s="43"/>
      <c r="B3207" s="61"/>
    </row>
    <row r="3208" spans="1:2" x14ac:dyDescent="0.3">
      <c r="A3208" s="43"/>
      <c r="B3208" s="61"/>
    </row>
    <row r="3209" spans="1:2" x14ac:dyDescent="0.3">
      <c r="A3209" s="43"/>
      <c r="B3209" s="61"/>
    </row>
    <row r="3210" spans="1:2" x14ac:dyDescent="0.3">
      <c r="A3210" s="43"/>
      <c r="B3210" s="61"/>
    </row>
    <row r="3211" spans="1:2" x14ac:dyDescent="0.3">
      <c r="A3211" s="43"/>
      <c r="B3211" s="61"/>
    </row>
    <row r="3212" spans="1:2" x14ac:dyDescent="0.3">
      <c r="A3212" s="43"/>
      <c r="B3212" s="61"/>
    </row>
    <row r="3213" spans="1:2" x14ac:dyDescent="0.3">
      <c r="A3213" s="43"/>
      <c r="B3213" s="61"/>
    </row>
    <row r="3214" spans="1:2" x14ac:dyDescent="0.3">
      <c r="A3214" s="43"/>
      <c r="B3214" s="61"/>
    </row>
    <row r="3215" spans="1:2" x14ac:dyDescent="0.3">
      <c r="A3215" s="43"/>
      <c r="B3215" s="61"/>
    </row>
    <row r="3216" spans="1:2" x14ac:dyDescent="0.3">
      <c r="A3216" s="43"/>
      <c r="B3216" s="61"/>
    </row>
    <row r="3217" spans="1:2" x14ac:dyDescent="0.3">
      <c r="A3217" s="43"/>
      <c r="B3217" s="61"/>
    </row>
    <row r="3218" spans="1:2" x14ac:dyDescent="0.3">
      <c r="A3218" s="43"/>
      <c r="B3218" s="61"/>
    </row>
    <row r="3219" spans="1:2" x14ac:dyDescent="0.3">
      <c r="A3219" s="43"/>
      <c r="B3219" s="61"/>
    </row>
    <row r="3220" spans="1:2" x14ac:dyDescent="0.3">
      <c r="A3220" s="43"/>
      <c r="B3220" s="61"/>
    </row>
    <row r="3221" spans="1:2" x14ac:dyDescent="0.3">
      <c r="A3221" s="43"/>
      <c r="B3221" s="61"/>
    </row>
    <row r="3222" spans="1:2" x14ac:dyDescent="0.3">
      <c r="A3222" s="43"/>
      <c r="B3222" s="61"/>
    </row>
    <row r="3223" spans="1:2" x14ac:dyDescent="0.3">
      <c r="A3223" s="43"/>
      <c r="B3223" s="61"/>
    </row>
    <row r="3224" spans="1:2" x14ac:dyDescent="0.3">
      <c r="A3224" s="43"/>
      <c r="B3224" s="61"/>
    </row>
    <row r="3225" spans="1:2" x14ac:dyDescent="0.3">
      <c r="A3225" s="43"/>
      <c r="B3225" s="61"/>
    </row>
    <row r="3226" spans="1:2" x14ac:dyDescent="0.3">
      <c r="A3226" s="43"/>
      <c r="B3226" s="61"/>
    </row>
    <row r="3227" spans="1:2" x14ac:dyDescent="0.3">
      <c r="A3227" s="43"/>
      <c r="B3227" s="61"/>
    </row>
    <row r="3228" spans="1:2" x14ac:dyDescent="0.3">
      <c r="A3228" s="43"/>
      <c r="B3228" s="61"/>
    </row>
    <row r="3229" spans="1:2" x14ac:dyDescent="0.3">
      <c r="A3229" s="43"/>
      <c r="B3229" s="61"/>
    </row>
    <row r="3230" spans="1:2" x14ac:dyDescent="0.3">
      <c r="A3230" s="43"/>
      <c r="B3230" s="61"/>
    </row>
    <row r="3231" spans="1:2" x14ac:dyDescent="0.3">
      <c r="A3231" s="43"/>
      <c r="B3231" s="61"/>
    </row>
    <row r="3232" spans="1:2" x14ac:dyDescent="0.3">
      <c r="A3232" s="43"/>
      <c r="B3232" s="61"/>
    </row>
    <row r="3233" spans="1:2" x14ac:dyDescent="0.3">
      <c r="A3233" s="43"/>
      <c r="B3233" s="61"/>
    </row>
    <row r="3234" spans="1:2" x14ac:dyDescent="0.3">
      <c r="A3234" s="43"/>
      <c r="B3234" s="61"/>
    </row>
    <row r="3235" spans="1:2" x14ac:dyDescent="0.3">
      <c r="A3235" s="43"/>
      <c r="B3235" s="61"/>
    </row>
    <row r="3236" spans="1:2" x14ac:dyDescent="0.3">
      <c r="A3236" s="43"/>
      <c r="B3236" s="61"/>
    </row>
    <row r="3237" spans="1:2" x14ac:dyDescent="0.3">
      <c r="A3237" s="43"/>
      <c r="B3237" s="61"/>
    </row>
    <row r="3238" spans="1:2" x14ac:dyDescent="0.3">
      <c r="A3238" s="43"/>
      <c r="B3238" s="61"/>
    </row>
    <row r="3239" spans="1:2" x14ac:dyDescent="0.3">
      <c r="A3239" s="43"/>
      <c r="B3239" s="61"/>
    </row>
    <row r="3240" spans="1:2" x14ac:dyDescent="0.3">
      <c r="A3240" s="43"/>
      <c r="B3240" s="61"/>
    </row>
    <row r="3241" spans="1:2" x14ac:dyDescent="0.3">
      <c r="A3241" s="43"/>
      <c r="B3241" s="61"/>
    </row>
    <row r="3242" spans="1:2" x14ac:dyDescent="0.3">
      <c r="A3242" s="43"/>
      <c r="B3242" s="61"/>
    </row>
    <row r="3243" spans="1:2" x14ac:dyDescent="0.3">
      <c r="A3243" s="43"/>
      <c r="B3243" s="61"/>
    </row>
    <row r="3244" spans="1:2" x14ac:dyDescent="0.3">
      <c r="A3244" s="43"/>
      <c r="B3244" s="61"/>
    </row>
    <row r="3245" spans="1:2" x14ac:dyDescent="0.3">
      <c r="A3245" s="43"/>
      <c r="B3245" s="61"/>
    </row>
    <row r="3246" spans="1:2" x14ac:dyDescent="0.3">
      <c r="A3246" s="43"/>
      <c r="B3246" s="61"/>
    </row>
    <row r="3247" spans="1:2" x14ac:dyDescent="0.3">
      <c r="A3247" s="43"/>
      <c r="B3247" s="61"/>
    </row>
    <row r="3248" spans="1:2" x14ac:dyDescent="0.3">
      <c r="A3248" s="43"/>
      <c r="B3248" s="61"/>
    </row>
    <row r="3249" spans="1:2" x14ac:dyDescent="0.3">
      <c r="A3249" s="43"/>
      <c r="B3249" s="61"/>
    </row>
    <row r="3250" spans="1:2" x14ac:dyDescent="0.3">
      <c r="A3250" s="43"/>
      <c r="B3250" s="61"/>
    </row>
    <row r="3251" spans="1:2" x14ac:dyDescent="0.3">
      <c r="A3251" s="43"/>
      <c r="B3251" s="61"/>
    </row>
    <row r="3252" spans="1:2" x14ac:dyDescent="0.3">
      <c r="A3252" s="43"/>
      <c r="B3252" s="61"/>
    </row>
    <row r="3253" spans="1:2" x14ac:dyDescent="0.3">
      <c r="A3253" s="43"/>
      <c r="B3253" s="61"/>
    </row>
    <row r="3254" spans="1:2" x14ac:dyDescent="0.3">
      <c r="A3254" s="43"/>
      <c r="B3254" s="61"/>
    </row>
    <row r="3255" spans="1:2" x14ac:dyDescent="0.3">
      <c r="A3255" s="43"/>
      <c r="B3255" s="61"/>
    </row>
    <row r="3256" spans="1:2" x14ac:dyDescent="0.3">
      <c r="A3256" s="43"/>
      <c r="B3256" s="61"/>
    </row>
    <row r="3257" spans="1:2" x14ac:dyDescent="0.3">
      <c r="A3257" s="43"/>
      <c r="B3257" s="61"/>
    </row>
    <row r="3258" spans="1:2" x14ac:dyDescent="0.3">
      <c r="A3258" s="43"/>
      <c r="B3258" s="61"/>
    </row>
    <row r="3259" spans="1:2" x14ac:dyDescent="0.3">
      <c r="A3259" s="43"/>
      <c r="B3259" s="61"/>
    </row>
    <row r="3260" spans="1:2" x14ac:dyDescent="0.3">
      <c r="A3260" s="43"/>
      <c r="B3260" s="61"/>
    </row>
    <row r="3261" spans="1:2" x14ac:dyDescent="0.3">
      <c r="A3261" s="43"/>
      <c r="B3261" s="61"/>
    </row>
    <row r="3262" spans="1:2" x14ac:dyDescent="0.3">
      <c r="A3262" s="43"/>
      <c r="B3262" s="61"/>
    </row>
    <row r="3263" spans="1:2" x14ac:dyDescent="0.3">
      <c r="A3263" s="43"/>
      <c r="B3263" s="61"/>
    </row>
    <row r="3264" spans="1:2" x14ac:dyDescent="0.3">
      <c r="A3264" s="43"/>
      <c r="B3264" s="61"/>
    </row>
    <row r="3265" spans="1:2" x14ac:dyDescent="0.3">
      <c r="A3265" s="43"/>
      <c r="B3265" s="61"/>
    </row>
    <row r="3266" spans="1:2" x14ac:dyDescent="0.3">
      <c r="A3266" s="43"/>
      <c r="B3266" s="61"/>
    </row>
    <row r="3267" spans="1:2" x14ac:dyDescent="0.3">
      <c r="A3267" s="43"/>
      <c r="B3267" s="61"/>
    </row>
    <row r="3268" spans="1:2" x14ac:dyDescent="0.3">
      <c r="A3268" s="43"/>
      <c r="B3268" s="61"/>
    </row>
    <row r="3269" spans="1:2" x14ac:dyDescent="0.3">
      <c r="A3269" s="43"/>
      <c r="B3269" s="61"/>
    </row>
    <row r="3270" spans="1:2" x14ac:dyDescent="0.3">
      <c r="A3270" s="43"/>
      <c r="B3270" s="61"/>
    </row>
    <row r="3271" spans="1:2" x14ac:dyDescent="0.3">
      <c r="A3271" s="43"/>
      <c r="B3271" s="61"/>
    </row>
    <row r="3272" spans="1:2" x14ac:dyDescent="0.3">
      <c r="A3272" s="43"/>
      <c r="B3272" s="61"/>
    </row>
    <row r="3273" spans="1:2" x14ac:dyDescent="0.3">
      <c r="A3273" s="43"/>
      <c r="B3273" s="61"/>
    </row>
    <row r="3274" spans="1:2" x14ac:dyDescent="0.3">
      <c r="A3274" s="43"/>
      <c r="B3274" s="61"/>
    </row>
    <row r="3275" spans="1:2" x14ac:dyDescent="0.3">
      <c r="A3275" s="43"/>
      <c r="B3275" s="61"/>
    </row>
    <row r="3276" spans="1:2" x14ac:dyDescent="0.3">
      <c r="A3276" s="43"/>
      <c r="B3276" s="61"/>
    </row>
    <row r="3277" spans="1:2" x14ac:dyDescent="0.3">
      <c r="A3277" s="43"/>
      <c r="B3277" s="61"/>
    </row>
    <row r="3278" spans="1:2" x14ac:dyDescent="0.3">
      <c r="A3278" s="43"/>
      <c r="B3278" s="61"/>
    </row>
    <row r="3279" spans="1:2" x14ac:dyDescent="0.3">
      <c r="A3279" s="43"/>
      <c r="B3279" s="61"/>
    </row>
    <row r="3280" spans="1:2" x14ac:dyDescent="0.3">
      <c r="A3280" s="43"/>
      <c r="B3280" s="61"/>
    </row>
    <row r="3281" spans="1:2" x14ac:dyDescent="0.3">
      <c r="A3281" s="43"/>
      <c r="B3281" s="61"/>
    </row>
    <row r="3282" spans="1:2" x14ac:dyDescent="0.3">
      <c r="A3282" s="43"/>
      <c r="B3282" s="61"/>
    </row>
    <row r="3283" spans="1:2" x14ac:dyDescent="0.3">
      <c r="A3283" s="43"/>
      <c r="B3283" s="61"/>
    </row>
    <row r="3284" spans="1:2" x14ac:dyDescent="0.3">
      <c r="A3284" s="43"/>
      <c r="B3284" s="61"/>
    </row>
    <row r="3285" spans="1:2" x14ac:dyDescent="0.3">
      <c r="A3285" s="43"/>
      <c r="B3285" s="61"/>
    </row>
    <row r="3286" spans="1:2" x14ac:dyDescent="0.3">
      <c r="A3286" s="43"/>
      <c r="B3286" s="61"/>
    </row>
    <row r="3287" spans="1:2" x14ac:dyDescent="0.3">
      <c r="A3287" s="43"/>
      <c r="B3287" s="61"/>
    </row>
    <row r="3288" spans="1:2" x14ac:dyDescent="0.3">
      <c r="A3288" s="43"/>
      <c r="B3288" s="61"/>
    </row>
    <row r="3289" spans="1:2" x14ac:dyDescent="0.3">
      <c r="A3289" s="43"/>
      <c r="B3289" s="61"/>
    </row>
    <row r="3290" spans="1:2" x14ac:dyDescent="0.3">
      <c r="A3290" s="43"/>
      <c r="B3290" s="61"/>
    </row>
    <row r="3291" spans="1:2" x14ac:dyDescent="0.3">
      <c r="A3291" s="43"/>
      <c r="B3291" s="61"/>
    </row>
    <row r="3292" spans="1:2" x14ac:dyDescent="0.3">
      <c r="A3292" s="43"/>
      <c r="B3292" s="61"/>
    </row>
    <row r="3293" spans="1:2" x14ac:dyDescent="0.3">
      <c r="A3293" s="43"/>
      <c r="B3293" s="61"/>
    </row>
    <row r="3294" spans="1:2" x14ac:dyDescent="0.3">
      <c r="A3294" s="43"/>
      <c r="B3294" s="61"/>
    </row>
    <row r="3295" spans="1:2" x14ac:dyDescent="0.3">
      <c r="A3295" s="43"/>
      <c r="B3295" s="61"/>
    </row>
    <row r="3296" spans="1:2" x14ac:dyDescent="0.3">
      <c r="A3296" s="43"/>
      <c r="B3296" s="61"/>
    </row>
    <row r="3297" spans="1:2" x14ac:dyDescent="0.3">
      <c r="A3297" s="43"/>
      <c r="B3297" s="61"/>
    </row>
    <row r="3298" spans="1:2" x14ac:dyDescent="0.3">
      <c r="A3298" s="43"/>
      <c r="B3298" s="61"/>
    </row>
    <row r="3299" spans="1:2" x14ac:dyDescent="0.3">
      <c r="A3299" s="43"/>
      <c r="B3299" s="61"/>
    </row>
    <row r="3300" spans="1:2" x14ac:dyDescent="0.3">
      <c r="A3300" s="43"/>
      <c r="B3300" s="61"/>
    </row>
    <row r="3301" spans="1:2" x14ac:dyDescent="0.3">
      <c r="A3301" s="43"/>
      <c r="B3301" s="61"/>
    </row>
    <row r="3302" spans="1:2" x14ac:dyDescent="0.3">
      <c r="A3302" s="43"/>
      <c r="B3302" s="61"/>
    </row>
    <row r="3303" spans="1:2" x14ac:dyDescent="0.3">
      <c r="A3303" s="43"/>
      <c r="B3303" s="61"/>
    </row>
    <row r="3304" spans="1:2" x14ac:dyDescent="0.3">
      <c r="A3304" s="43"/>
      <c r="B3304" s="61"/>
    </row>
    <row r="3305" spans="1:2" x14ac:dyDescent="0.3">
      <c r="A3305" s="43"/>
      <c r="B3305" s="61"/>
    </row>
    <row r="3306" spans="1:2" x14ac:dyDescent="0.3">
      <c r="A3306" s="43"/>
      <c r="B3306" s="61"/>
    </row>
    <row r="3307" spans="1:2" x14ac:dyDescent="0.3">
      <c r="A3307" s="43"/>
      <c r="B3307" s="61"/>
    </row>
    <row r="3308" spans="1:2" x14ac:dyDescent="0.3">
      <c r="A3308" s="43"/>
      <c r="B3308" s="61"/>
    </row>
    <row r="3309" spans="1:2" x14ac:dyDescent="0.3">
      <c r="A3309" s="43"/>
      <c r="B3309" s="61"/>
    </row>
    <row r="3310" spans="1:2" x14ac:dyDescent="0.3">
      <c r="A3310" s="43"/>
      <c r="B3310" s="61"/>
    </row>
    <row r="3311" spans="1:2" x14ac:dyDescent="0.3">
      <c r="A3311" s="43"/>
      <c r="B3311" s="61"/>
    </row>
    <row r="3312" spans="1:2" x14ac:dyDescent="0.3">
      <c r="A3312" s="43"/>
      <c r="B3312" s="61"/>
    </row>
    <row r="3313" spans="1:2" x14ac:dyDescent="0.3">
      <c r="A3313" s="43"/>
      <c r="B3313" s="61"/>
    </row>
    <row r="3314" spans="1:2" x14ac:dyDescent="0.3">
      <c r="A3314" s="43"/>
      <c r="B3314" s="61"/>
    </row>
    <row r="3315" spans="1:2" x14ac:dyDescent="0.3">
      <c r="A3315" s="43"/>
      <c r="B3315" s="61"/>
    </row>
    <row r="3316" spans="1:2" x14ac:dyDescent="0.3">
      <c r="A3316" s="43"/>
      <c r="B3316" s="61"/>
    </row>
    <row r="3317" spans="1:2" x14ac:dyDescent="0.3">
      <c r="A3317" s="43"/>
      <c r="B3317" s="61"/>
    </row>
    <row r="3318" spans="1:2" x14ac:dyDescent="0.3">
      <c r="A3318" s="43"/>
      <c r="B3318" s="61"/>
    </row>
    <row r="3319" spans="1:2" x14ac:dyDescent="0.3">
      <c r="A3319" s="43"/>
      <c r="B3319" s="61"/>
    </row>
    <row r="3320" spans="1:2" x14ac:dyDescent="0.3">
      <c r="A3320" s="43"/>
      <c r="B3320" s="61"/>
    </row>
    <row r="3321" spans="1:2" x14ac:dyDescent="0.3">
      <c r="A3321" s="43"/>
      <c r="B3321" s="61"/>
    </row>
    <row r="3322" spans="1:2" x14ac:dyDescent="0.3">
      <c r="A3322" s="43"/>
      <c r="B3322" s="61"/>
    </row>
    <row r="3323" spans="1:2" x14ac:dyDescent="0.3">
      <c r="A3323" s="43"/>
      <c r="B3323" s="61"/>
    </row>
    <row r="3324" spans="1:2" x14ac:dyDescent="0.3">
      <c r="A3324" s="43"/>
      <c r="B3324" s="61"/>
    </row>
    <row r="3325" spans="1:2" x14ac:dyDescent="0.3">
      <c r="A3325" s="43"/>
      <c r="B3325" s="61"/>
    </row>
    <row r="3326" spans="1:2" x14ac:dyDescent="0.3">
      <c r="A3326" s="43"/>
      <c r="B3326" s="61"/>
    </row>
    <row r="3327" spans="1:2" x14ac:dyDescent="0.3">
      <c r="A3327" s="43"/>
      <c r="B3327" s="61"/>
    </row>
    <row r="3328" spans="1:2" x14ac:dyDescent="0.3">
      <c r="A3328" s="43"/>
      <c r="B3328" s="61"/>
    </row>
    <row r="3329" spans="1:2" x14ac:dyDescent="0.3">
      <c r="A3329" s="43"/>
      <c r="B3329" s="61"/>
    </row>
    <row r="3330" spans="1:2" x14ac:dyDescent="0.3">
      <c r="A3330" s="43"/>
      <c r="B3330" s="61"/>
    </row>
    <row r="3331" spans="1:2" x14ac:dyDescent="0.3">
      <c r="A3331" s="43"/>
      <c r="B3331" s="61"/>
    </row>
    <row r="3332" spans="1:2" x14ac:dyDescent="0.3">
      <c r="A3332" s="43"/>
      <c r="B3332" s="61"/>
    </row>
    <row r="3333" spans="1:2" x14ac:dyDescent="0.3">
      <c r="A3333" s="43"/>
      <c r="B3333" s="61"/>
    </row>
    <row r="3334" spans="1:2" x14ac:dyDescent="0.3">
      <c r="A3334" s="43"/>
      <c r="B3334" s="61"/>
    </row>
    <row r="3335" spans="1:2" x14ac:dyDescent="0.3">
      <c r="A3335" s="43"/>
      <c r="B3335" s="61"/>
    </row>
    <row r="3336" spans="1:2" x14ac:dyDescent="0.3">
      <c r="A3336" s="43"/>
      <c r="B3336" s="61"/>
    </row>
    <row r="3337" spans="1:2" x14ac:dyDescent="0.3">
      <c r="A3337" s="43"/>
      <c r="B3337" s="61"/>
    </row>
    <row r="3338" spans="1:2" x14ac:dyDescent="0.3">
      <c r="A3338" s="43"/>
      <c r="B3338" s="61"/>
    </row>
    <row r="3339" spans="1:2" x14ac:dyDescent="0.3">
      <c r="A3339" s="43"/>
      <c r="B3339" s="61"/>
    </row>
    <row r="3340" spans="1:2" x14ac:dyDescent="0.3">
      <c r="A3340" s="43"/>
      <c r="B3340" s="61"/>
    </row>
    <row r="3341" spans="1:2" x14ac:dyDescent="0.3">
      <c r="A3341" s="43"/>
      <c r="B3341" s="61"/>
    </row>
    <row r="3342" spans="1:2" x14ac:dyDescent="0.3">
      <c r="A3342" s="43"/>
      <c r="B3342" s="61"/>
    </row>
    <row r="3343" spans="1:2" x14ac:dyDescent="0.3">
      <c r="A3343" s="43"/>
      <c r="B3343" s="61"/>
    </row>
    <row r="3344" spans="1:2" x14ac:dyDescent="0.3">
      <c r="A3344" s="43"/>
      <c r="B3344" s="61"/>
    </row>
    <row r="3345" spans="1:2" x14ac:dyDescent="0.3">
      <c r="A3345" s="43"/>
      <c r="B3345" s="61"/>
    </row>
    <row r="3346" spans="1:2" x14ac:dyDescent="0.3">
      <c r="A3346" s="43"/>
      <c r="B3346" s="61"/>
    </row>
    <row r="3347" spans="1:2" x14ac:dyDescent="0.3">
      <c r="A3347" s="43"/>
      <c r="B3347" s="61"/>
    </row>
    <row r="3348" spans="1:2" x14ac:dyDescent="0.3">
      <c r="A3348" s="43"/>
      <c r="B3348" s="61"/>
    </row>
    <row r="3349" spans="1:2" x14ac:dyDescent="0.3">
      <c r="A3349" s="43"/>
      <c r="B3349" s="61"/>
    </row>
    <row r="3350" spans="1:2" x14ac:dyDescent="0.3">
      <c r="A3350" s="43"/>
      <c r="B3350" s="61"/>
    </row>
    <row r="3351" spans="1:2" x14ac:dyDescent="0.3">
      <c r="A3351" s="43"/>
      <c r="B3351" s="61"/>
    </row>
    <row r="3352" spans="1:2" x14ac:dyDescent="0.3">
      <c r="A3352" s="43"/>
      <c r="B3352" s="61"/>
    </row>
    <row r="3353" spans="1:2" x14ac:dyDescent="0.3">
      <c r="A3353" s="43"/>
      <c r="B3353" s="61"/>
    </row>
    <row r="3354" spans="1:2" x14ac:dyDescent="0.3">
      <c r="A3354" s="43"/>
      <c r="B3354" s="61"/>
    </row>
    <row r="3355" spans="1:2" x14ac:dyDescent="0.3">
      <c r="A3355" s="43"/>
      <c r="B3355" s="61"/>
    </row>
    <row r="3356" spans="1:2" x14ac:dyDescent="0.3">
      <c r="A3356" s="43"/>
      <c r="B3356" s="61"/>
    </row>
    <row r="3357" spans="1:2" x14ac:dyDescent="0.3">
      <c r="A3357" s="43"/>
      <c r="B3357" s="61"/>
    </row>
    <row r="3358" spans="1:2" x14ac:dyDescent="0.3">
      <c r="A3358" s="43"/>
      <c r="B3358" s="61"/>
    </row>
    <row r="3359" spans="1:2" x14ac:dyDescent="0.3">
      <c r="A3359" s="43"/>
      <c r="B3359" s="61"/>
    </row>
    <row r="3360" spans="1:2" x14ac:dyDescent="0.3">
      <c r="A3360" s="43"/>
      <c r="B3360" s="61"/>
    </row>
    <row r="3361" spans="1:2" x14ac:dyDescent="0.3">
      <c r="A3361" s="43"/>
      <c r="B3361" s="61"/>
    </row>
    <row r="3362" spans="1:2" x14ac:dyDescent="0.3">
      <c r="A3362" s="43"/>
      <c r="B3362" s="61"/>
    </row>
    <row r="3363" spans="1:2" x14ac:dyDescent="0.3">
      <c r="A3363" s="43"/>
      <c r="B3363" s="61"/>
    </row>
    <row r="3364" spans="1:2" x14ac:dyDescent="0.3">
      <c r="A3364" s="43"/>
      <c r="B3364" s="61"/>
    </row>
    <row r="3365" spans="1:2" x14ac:dyDescent="0.3">
      <c r="A3365" s="43"/>
      <c r="B3365" s="61"/>
    </row>
    <row r="3366" spans="1:2" x14ac:dyDescent="0.3">
      <c r="A3366" s="43"/>
      <c r="B3366" s="61"/>
    </row>
    <row r="3367" spans="1:2" x14ac:dyDescent="0.3">
      <c r="A3367" s="43"/>
      <c r="B3367" s="61"/>
    </row>
    <row r="3368" spans="1:2" x14ac:dyDescent="0.3">
      <c r="A3368" s="43"/>
      <c r="B3368" s="61"/>
    </row>
    <row r="3369" spans="1:2" x14ac:dyDescent="0.3">
      <c r="A3369" s="43"/>
      <c r="B3369" s="61"/>
    </row>
    <row r="3370" spans="1:2" x14ac:dyDescent="0.3">
      <c r="A3370" s="43"/>
      <c r="B3370" s="61"/>
    </row>
    <row r="3371" spans="1:2" x14ac:dyDescent="0.3">
      <c r="A3371" s="43"/>
      <c r="B3371" s="61"/>
    </row>
    <row r="3372" spans="1:2" x14ac:dyDescent="0.3">
      <c r="A3372" s="43"/>
      <c r="B3372" s="61"/>
    </row>
    <row r="3373" spans="1:2" x14ac:dyDescent="0.3">
      <c r="A3373" s="43"/>
      <c r="B3373" s="61"/>
    </row>
    <row r="3374" spans="1:2" x14ac:dyDescent="0.3">
      <c r="A3374" s="43"/>
      <c r="B3374" s="61"/>
    </row>
    <row r="3375" spans="1:2" x14ac:dyDescent="0.3">
      <c r="A3375" s="43"/>
      <c r="B3375" s="61"/>
    </row>
    <row r="3376" spans="1:2" x14ac:dyDescent="0.3">
      <c r="A3376" s="43"/>
      <c r="B3376" s="61"/>
    </row>
    <row r="3377" spans="1:2" x14ac:dyDescent="0.3">
      <c r="A3377" s="43"/>
      <c r="B3377" s="61"/>
    </row>
    <row r="3378" spans="1:2" x14ac:dyDescent="0.3">
      <c r="A3378" s="43"/>
      <c r="B3378" s="61"/>
    </row>
    <row r="3379" spans="1:2" x14ac:dyDescent="0.3">
      <c r="A3379" s="43"/>
      <c r="B3379" s="61"/>
    </row>
    <row r="3380" spans="1:2" x14ac:dyDescent="0.3">
      <c r="A3380" s="43"/>
      <c r="B3380" s="61"/>
    </row>
    <row r="3381" spans="1:2" x14ac:dyDescent="0.3">
      <c r="A3381" s="43"/>
      <c r="B3381" s="61"/>
    </row>
    <row r="3382" spans="1:2" x14ac:dyDescent="0.3">
      <c r="A3382" s="43"/>
      <c r="B3382" s="61"/>
    </row>
    <row r="3383" spans="1:2" x14ac:dyDescent="0.3">
      <c r="A3383" s="43"/>
      <c r="B3383" s="61"/>
    </row>
    <row r="3384" spans="1:2" x14ac:dyDescent="0.3">
      <c r="A3384" s="43"/>
      <c r="B3384" s="61"/>
    </row>
    <row r="3385" spans="1:2" x14ac:dyDescent="0.3">
      <c r="A3385" s="43"/>
      <c r="B3385" s="61"/>
    </row>
    <row r="3386" spans="1:2" x14ac:dyDescent="0.3">
      <c r="A3386" s="43"/>
      <c r="B3386" s="61"/>
    </row>
    <row r="3387" spans="1:2" x14ac:dyDescent="0.3">
      <c r="A3387" s="43"/>
      <c r="B3387" s="61"/>
    </row>
    <row r="3388" spans="1:2" x14ac:dyDescent="0.3">
      <c r="A3388" s="43"/>
      <c r="B3388" s="61"/>
    </row>
    <row r="3389" spans="1:2" x14ac:dyDescent="0.3">
      <c r="A3389" s="43"/>
      <c r="B3389" s="61"/>
    </row>
    <row r="3390" spans="1:2" x14ac:dyDescent="0.3">
      <c r="A3390" s="43"/>
      <c r="B3390" s="61"/>
    </row>
    <row r="3391" spans="1:2" x14ac:dyDescent="0.3">
      <c r="A3391" s="43"/>
      <c r="B3391" s="61"/>
    </row>
    <row r="3392" spans="1:2" x14ac:dyDescent="0.3">
      <c r="A3392" s="43"/>
      <c r="B3392" s="61"/>
    </row>
    <row r="3393" spans="1:2" x14ac:dyDescent="0.3">
      <c r="A3393" s="43"/>
      <c r="B3393" s="61"/>
    </row>
    <row r="3394" spans="1:2" x14ac:dyDescent="0.3">
      <c r="A3394" s="43"/>
      <c r="B3394" s="61"/>
    </row>
    <row r="3395" spans="1:2" x14ac:dyDescent="0.3">
      <c r="A3395" s="43"/>
      <c r="B3395" s="61"/>
    </row>
    <row r="3396" spans="1:2" x14ac:dyDescent="0.3">
      <c r="A3396" s="43"/>
      <c r="B3396" s="61"/>
    </row>
    <row r="3397" spans="1:2" x14ac:dyDescent="0.3">
      <c r="A3397" s="43"/>
      <c r="B3397" s="61"/>
    </row>
    <row r="3398" spans="1:2" x14ac:dyDescent="0.3">
      <c r="A3398" s="43"/>
      <c r="B3398" s="61"/>
    </row>
    <row r="3399" spans="1:2" x14ac:dyDescent="0.3">
      <c r="A3399" s="43"/>
      <c r="B3399" s="61"/>
    </row>
    <row r="3400" spans="1:2" x14ac:dyDescent="0.3">
      <c r="A3400" s="43"/>
      <c r="B3400" s="61"/>
    </row>
    <row r="3401" spans="1:2" x14ac:dyDescent="0.3">
      <c r="A3401" s="43"/>
      <c r="B3401" s="61"/>
    </row>
    <row r="3402" spans="1:2" x14ac:dyDescent="0.3">
      <c r="A3402" s="43"/>
      <c r="B3402" s="61"/>
    </row>
    <row r="3403" spans="1:2" x14ac:dyDescent="0.3">
      <c r="A3403" s="43"/>
      <c r="B3403" s="61"/>
    </row>
    <row r="3404" spans="1:2" x14ac:dyDescent="0.3">
      <c r="A3404" s="43"/>
      <c r="B3404" s="61"/>
    </row>
    <row r="3405" spans="1:2" x14ac:dyDescent="0.3">
      <c r="A3405" s="43"/>
      <c r="B3405" s="61"/>
    </row>
    <row r="3406" spans="1:2" x14ac:dyDescent="0.3">
      <c r="A3406" s="43"/>
      <c r="B3406" s="61"/>
    </row>
    <row r="3407" spans="1:2" x14ac:dyDescent="0.3">
      <c r="A3407" s="43"/>
      <c r="B3407" s="61"/>
    </row>
    <row r="3408" spans="1:2" x14ac:dyDescent="0.3">
      <c r="A3408" s="43"/>
      <c r="B3408" s="61"/>
    </row>
    <row r="3409" spans="1:2" x14ac:dyDescent="0.3">
      <c r="A3409" s="43"/>
      <c r="B3409" s="61"/>
    </row>
    <row r="3410" spans="1:2" x14ac:dyDescent="0.3">
      <c r="A3410" s="43"/>
      <c r="B3410" s="61"/>
    </row>
    <row r="3411" spans="1:2" x14ac:dyDescent="0.3">
      <c r="A3411" s="43"/>
      <c r="B3411" s="61"/>
    </row>
    <row r="3412" spans="1:2" x14ac:dyDescent="0.3">
      <c r="A3412" s="43"/>
      <c r="B3412" s="61"/>
    </row>
    <row r="3413" spans="1:2" x14ac:dyDescent="0.3">
      <c r="A3413" s="43"/>
      <c r="B3413" s="61"/>
    </row>
    <row r="3414" spans="1:2" x14ac:dyDescent="0.3">
      <c r="A3414" s="43"/>
      <c r="B3414" s="61"/>
    </row>
    <row r="3415" spans="1:2" x14ac:dyDescent="0.3">
      <c r="A3415" s="43"/>
      <c r="B3415" s="61"/>
    </row>
    <row r="3416" spans="1:2" x14ac:dyDescent="0.3">
      <c r="A3416" s="43"/>
      <c r="B3416" s="61"/>
    </row>
    <row r="3417" spans="1:2" x14ac:dyDescent="0.3">
      <c r="A3417" s="43"/>
      <c r="B3417" s="61"/>
    </row>
    <row r="3418" spans="1:2" x14ac:dyDescent="0.3">
      <c r="A3418" s="43"/>
      <c r="B3418" s="61"/>
    </row>
    <row r="3419" spans="1:2" x14ac:dyDescent="0.3">
      <c r="A3419" s="43"/>
      <c r="B3419" s="61"/>
    </row>
    <row r="3420" spans="1:2" x14ac:dyDescent="0.3">
      <c r="A3420" s="43"/>
      <c r="B3420" s="61"/>
    </row>
    <row r="3421" spans="1:2" x14ac:dyDescent="0.3">
      <c r="A3421" s="43"/>
      <c r="B3421" s="61"/>
    </row>
    <row r="3422" spans="1:2" x14ac:dyDescent="0.3">
      <c r="A3422" s="43"/>
      <c r="B3422" s="61"/>
    </row>
    <row r="3423" spans="1:2" x14ac:dyDescent="0.3">
      <c r="A3423" s="43"/>
      <c r="B3423" s="61"/>
    </row>
    <row r="3424" spans="1:2" x14ac:dyDescent="0.3">
      <c r="A3424" s="43"/>
      <c r="B3424" s="61"/>
    </row>
    <row r="3425" spans="1:2" x14ac:dyDescent="0.3">
      <c r="A3425" s="43"/>
      <c r="B3425" s="61"/>
    </row>
    <row r="3426" spans="1:2" x14ac:dyDescent="0.3">
      <c r="A3426" s="43"/>
      <c r="B3426" s="61"/>
    </row>
    <row r="3427" spans="1:2" x14ac:dyDescent="0.3">
      <c r="A3427" s="43"/>
      <c r="B3427" s="61"/>
    </row>
    <row r="3428" spans="1:2" x14ac:dyDescent="0.3">
      <c r="A3428" s="43"/>
      <c r="B3428" s="61"/>
    </row>
    <row r="3429" spans="1:2" x14ac:dyDescent="0.3">
      <c r="A3429" s="43"/>
      <c r="B3429" s="61"/>
    </row>
    <row r="3430" spans="1:2" x14ac:dyDescent="0.3">
      <c r="A3430" s="43"/>
      <c r="B3430" s="61"/>
    </row>
    <row r="3431" spans="1:2" x14ac:dyDescent="0.3">
      <c r="A3431" s="43"/>
      <c r="B3431" s="61"/>
    </row>
    <row r="3432" spans="1:2" x14ac:dyDescent="0.3">
      <c r="A3432" s="43"/>
      <c r="B3432" s="61"/>
    </row>
    <row r="3433" spans="1:2" x14ac:dyDescent="0.3">
      <c r="A3433" s="43"/>
      <c r="B3433" s="61"/>
    </row>
    <row r="3434" spans="1:2" x14ac:dyDescent="0.3">
      <c r="A3434" s="43"/>
      <c r="B3434" s="61"/>
    </row>
    <row r="3435" spans="1:2" x14ac:dyDescent="0.3">
      <c r="A3435" s="43"/>
      <c r="B3435" s="61"/>
    </row>
    <row r="3436" spans="1:2" x14ac:dyDescent="0.3">
      <c r="A3436" s="43"/>
      <c r="B3436" s="61"/>
    </row>
    <row r="3437" spans="1:2" x14ac:dyDescent="0.3">
      <c r="A3437" s="43"/>
      <c r="B3437" s="61"/>
    </row>
    <row r="3438" spans="1:2" x14ac:dyDescent="0.3">
      <c r="A3438" s="43"/>
      <c r="B3438" s="61"/>
    </row>
    <row r="3439" spans="1:2" x14ac:dyDescent="0.3">
      <c r="A3439" s="43"/>
      <c r="B3439" s="61"/>
    </row>
    <row r="3440" spans="1:2" x14ac:dyDescent="0.3">
      <c r="A3440" s="43"/>
      <c r="B3440" s="61"/>
    </row>
    <row r="3441" spans="1:2" x14ac:dyDescent="0.3">
      <c r="A3441" s="43"/>
      <c r="B3441" s="61"/>
    </row>
    <row r="3442" spans="1:2" x14ac:dyDescent="0.3">
      <c r="A3442" s="43"/>
      <c r="B3442" s="61"/>
    </row>
    <row r="3443" spans="1:2" x14ac:dyDescent="0.3">
      <c r="A3443" s="43"/>
      <c r="B3443" s="61"/>
    </row>
    <row r="3444" spans="1:2" x14ac:dyDescent="0.3">
      <c r="A3444" s="43"/>
      <c r="B3444" s="61"/>
    </row>
    <row r="3445" spans="1:2" x14ac:dyDescent="0.3">
      <c r="A3445" s="43"/>
      <c r="B3445" s="61"/>
    </row>
    <row r="3446" spans="1:2" x14ac:dyDescent="0.3">
      <c r="A3446" s="43"/>
      <c r="B3446" s="61"/>
    </row>
    <row r="3447" spans="1:2" x14ac:dyDescent="0.3">
      <c r="A3447" s="43"/>
      <c r="B3447" s="61"/>
    </row>
    <row r="3448" spans="1:2" x14ac:dyDescent="0.3">
      <c r="A3448" s="43"/>
      <c r="B3448" s="61"/>
    </row>
    <row r="3449" spans="1:2" x14ac:dyDescent="0.3">
      <c r="A3449" s="43"/>
      <c r="B3449" s="61"/>
    </row>
    <row r="3450" spans="1:2" x14ac:dyDescent="0.3">
      <c r="A3450" s="43"/>
      <c r="B3450" s="61"/>
    </row>
    <row r="3451" spans="1:2" x14ac:dyDescent="0.3">
      <c r="A3451" s="43"/>
      <c r="B3451" s="61"/>
    </row>
    <row r="3452" spans="1:2" x14ac:dyDescent="0.3">
      <c r="A3452" s="43"/>
      <c r="B3452" s="61"/>
    </row>
    <row r="3453" spans="1:2" x14ac:dyDescent="0.3">
      <c r="A3453" s="43"/>
      <c r="B3453" s="61"/>
    </row>
    <row r="3454" spans="1:2" x14ac:dyDescent="0.3">
      <c r="A3454" s="43"/>
      <c r="B3454" s="61"/>
    </row>
    <row r="3455" spans="1:2" x14ac:dyDescent="0.3">
      <c r="A3455" s="43"/>
      <c r="B3455" s="61"/>
    </row>
    <row r="3456" spans="1:2" x14ac:dyDescent="0.3">
      <c r="A3456" s="43"/>
      <c r="B3456" s="61"/>
    </row>
    <row r="3457" spans="1:2" x14ac:dyDescent="0.3">
      <c r="A3457" s="43"/>
      <c r="B3457" s="61"/>
    </row>
    <row r="3458" spans="1:2" x14ac:dyDescent="0.3">
      <c r="A3458" s="43"/>
      <c r="B3458" s="61"/>
    </row>
    <row r="3459" spans="1:2" x14ac:dyDescent="0.3">
      <c r="A3459" s="43"/>
      <c r="B3459" s="61"/>
    </row>
    <row r="3460" spans="1:2" x14ac:dyDescent="0.3">
      <c r="A3460" s="43"/>
      <c r="B3460" s="61"/>
    </row>
    <row r="3461" spans="1:2" x14ac:dyDescent="0.3">
      <c r="A3461" s="43"/>
      <c r="B3461" s="61"/>
    </row>
    <row r="3462" spans="1:2" x14ac:dyDescent="0.3">
      <c r="A3462" s="43"/>
      <c r="B3462" s="61"/>
    </row>
    <row r="3463" spans="1:2" x14ac:dyDescent="0.3">
      <c r="A3463" s="43"/>
      <c r="B3463" s="61"/>
    </row>
    <row r="3464" spans="1:2" x14ac:dyDescent="0.3">
      <c r="A3464" s="43"/>
      <c r="B3464" s="61"/>
    </row>
    <row r="3465" spans="1:2" x14ac:dyDescent="0.3">
      <c r="A3465" s="43"/>
      <c r="B3465" s="61"/>
    </row>
    <row r="3466" spans="1:2" x14ac:dyDescent="0.3">
      <c r="A3466" s="43"/>
      <c r="B3466" s="61"/>
    </row>
    <row r="3467" spans="1:2" x14ac:dyDescent="0.3">
      <c r="A3467" s="43"/>
      <c r="B3467" s="61"/>
    </row>
    <row r="3468" spans="1:2" x14ac:dyDescent="0.3">
      <c r="A3468" s="43"/>
      <c r="B3468" s="61"/>
    </row>
    <row r="3469" spans="1:2" x14ac:dyDescent="0.3">
      <c r="A3469" s="43"/>
      <c r="B3469" s="61"/>
    </row>
    <row r="3470" spans="1:2" x14ac:dyDescent="0.3">
      <c r="A3470" s="43"/>
      <c r="B3470" s="61"/>
    </row>
    <row r="3471" spans="1:2" x14ac:dyDescent="0.3">
      <c r="A3471" s="43"/>
      <c r="B3471" s="61"/>
    </row>
    <row r="3472" spans="1:2" x14ac:dyDescent="0.3">
      <c r="A3472" s="43"/>
      <c r="B3472" s="61"/>
    </row>
    <row r="3473" spans="1:2" x14ac:dyDescent="0.3">
      <c r="A3473" s="43"/>
      <c r="B3473" s="61"/>
    </row>
    <row r="3474" spans="1:2" x14ac:dyDescent="0.3">
      <c r="A3474" s="43"/>
      <c r="B3474" s="61"/>
    </row>
    <row r="3475" spans="1:2" x14ac:dyDescent="0.3">
      <c r="A3475" s="43"/>
      <c r="B3475" s="61"/>
    </row>
    <row r="3476" spans="1:2" x14ac:dyDescent="0.3">
      <c r="A3476" s="43"/>
      <c r="B3476" s="61"/>
    </row>
    <row r="3477" spans="1:2" x14ac:dyDescent="0.3">
      <c r="A3477" s="43"/>
      <c r="B3477" s="61"/>
    </row>
    <row r="3478" spans="1:2" x14ac:dyDescent="0.3">
      <c r="A3478" s="43"/>
      <c r="B3478" s="61"/>
    </row>
    <row r="3479" spans="1:2" x14ac:dyDescent="0.3">
      <c r="A3479" s="43"/>
      <c r="B3479" s="61"/>
    </row>
    <row r="3480" spans="1:2" x14ac:dyDescent="0.3">
      <c r="A3480" s="43"/>
      <c r="B3480" s="61"/>
    </row>
    <row r="3481" spans="1:2" x14ac:dyDescent="0.3">
      <c r="A3481" s="43"/>
      <c r="B3481" s="61"/>
    </row>
    <row r="3482" spans="1:2" x14ac:dyDescent="0.3">
      <c r="A3482" s="43"/>
      <c r="B3482" s="61"/>
    </row>
    <row r="3483" spans="1:2" x14ac:dyDescent="0.3">
      <c r="A3483" s="43"/>
      <c r="B3483" s="61"/>
    </row>
    <row r="3484" spans="1:2" x14ac:dyDescent="0.3">
      <c r="A3484" s="43"/>
      <c r="B3484" s="61"/>
    </row>
    <row r="3485" spans="1:2" x14ac:dyDescent="0.3">
      <c r="A3485" s="43"/>
      <c r="B3485" s="61"/>
    </row>
    <row r="3486" spans="1:2" x14ac:dyDescent="0.3">
      <c r="A3486" s="43"/>
      <c r="B3486" s="61"/>
    </row>
    <row r="3487" spans="1:2" x14ac:dyDescent="0.3">
      <c r="A3487" s="43"/>
      <c r="B3487" s="61"/>
    </row>
    <row r="3488" spans="1:2" x14ac:dyDescent="0.3">
      <c r="A3488" s="43"/>
      <c r="B3488" s="61"/>
    </row>
    <row r="3489" spans="1:2" x14ac:dyDescent="0.3">
      <c r="A3489" s="43"/>
      <c r="B3489" s="61"/>
    </row>
    <row r="3490" spans="1:2" x14ac:dyDescent="0.3">
      <c r="A3490" s="43"/>
      <c r="B3490" s="61"/>
    </row>
    <row r="3491" spans="1:2" x14ac:dyDescent="0.3">
      <c r="A3491" s="43"/>
      <c r="B3491" s="61"/>
    </row>
    <row r="3492" spans="1:2" x14ac:dyDescent="0.3">
      <c r="A3492" s="43"/>
      <c r="B3492" s="61"/>
    </row>
    <row r="3493" spans="1:2" x14ac:dyDescent="0.3">
      <c r="A3493" s="43"/>
      <c r="B3493" s="61"/>
    </row>
    <row r="3494" spans="1:2" x14ac:dyDescent="0.3">
      <c r="A3494" s="43"/>
      <c r="B3494" s="61"/>
    </row>
    <row r="3495" spans="1:2" x14ac:dyDescent="0.3">
      <c r="A3495" s="43"/>
      <c r="B3495" s="61"/>
    </row>
    <row r="3496" spans="1:2" x14ac:dyDescent="0.3">
      <c r="A3496" s="43"/>
      <c r="B3496" s="61"/>
    </row>
    <row r="3497" spans="1:2" x14ac:dyDescent="0.3">
      <c r="A3497" s="43"/>
      <c r="B3497" s="61"/>
    </row>
    <row r="3498" spans="1:2" x14ac:dyDescent="0.3">
      <c r="A3498" s="43"/>
      <c r="B3498" s="61"/>
    </row>
    <row r="3499" spans="1:2" x14ac:dyDescent="0.3">
      <c r="A3499" s="43"/>
      <c r="B3499" s="61"/>
    </row>
    <row r="3500" spans="1:2" x14ac:dyDescent="0.3">
      <c r="A3500" s="43"/>
      <c r="B3500" s="61"/>
    </row>
    <row r="3501" spans="1:2" x14ac:dyDescent="0.3">
      <c r="A3501" s="43"/>
      <c r="B3501" s="61"/>
    </row>
    <row r="3502" spans="1:2" x14ac:dyDescent="0.3">
      <c r="A3502" s="43"/>
      <c r="B3502" s="61"/>
    </row>
    <row r="3503" spans="1:2" x14ac:dyDescent="0.3">
      <c r="A3503" s="43"/>
      <c r="B3503" s="61"/>
    </row>
    <row r="3504" spans="1:2" x14ac:dyDescent="0.3">
      <c r="A3504" s="43"/>
      <c r="B3504" s="61"/>
    </row>
    <row r="3505" spans="1:2" x14ac:dyDescent="0.3">
      <c r="A3505" s="43"/>
      <c r="B3505" s="61"/>
    </row>
    <row r="3506" spans="1:2" x14ac:dyDescent="0.3">
      <c r="A3506" s="43"/>
      <c r="B3506" s="61"/>
    </row>
    <row r="3507" spans="1:2" x14ac:dyDescent="0.3">
      <c r="A3507" s="43"/>
      <c r="B3507" s="61"/>
    </row>
    <row r="3508" spans="1:2" x14ac:dyDescent="0.3">
      <c r="A3508" s="43"/>
      <c r="B3508" s="61"/>
    </row>
    <row r="3509" spans="1:2" x14ac:dyDescent="0.3">
      <c r="A3509" s="43"/>
      <c r="B3509" s="61"/>
    </row>
    <row r="3510" spans="1:2" x14ac:dyDescent="0.3">
      <c r="A3510" s="43"/>
      <c r="B3510" s="61"/>
    </row>
    <row r="3511" spans="1:2" x14ac:dyDescent="0.3">
      <c r="A3511" s="43"/>
      <c r="B3511" s="61"/>
    </row>
    <row r="3512" spans="1:2" x14ac:dyDescent="0.3">
      <c r="A3512" s="43"/>
      <c r="B3512" s="61"/>
    </row>
    <row r="3513" spans="1:2" x14ac:dyDescent="0.3">
      <c r="A3513" s="43"/>
      <c r="B3513" s="61"/>
    </row>
    <row r="3514" spans="1:2" x14ac:dyDescent="0.3">
      <c r="A3514" s="43"/>
      <c r="B3514" s="61"/>
    </row>
    <row r="3515" spans="1:2" x14ac:dyDescent="0.3">
      <c r="A3515" s="43"/>
      <c r="B3515" s="61"/>
    </row>
    <row r="3516" spans="1:2" x14ac:dyDescent="0.3">
      <c r="A3516" s="43"/>
      <c r="B3516" s="61"/>
    </row>
    <row r="3517" spans="1:2" x14ac:dyDescent="0.3">
      <c r="A3517" s="43"/>
      <c r="B3517" s="61"/>
    </row>
    <row r="3518" spans="1:2" x14ac:dyDescent="0.3">
      <c r="A3518" s="43"/>
      <c r="B3518" s="61"/>
    </row>
    <row r="3519" spans="1:2" x14ac:dyDescent="0.3">
      <c r="A3519" s="43"/>
      <c r="B3519" s="61"/>
    </row>
    <row r="3520" spans="1:2" x14ac:dyDescent="0.3">
      <c r="A3520" s="43"/>
      <c r="B3520" s="61"/>
    </row>
    <row r="3521" spans="1:2" x14ac:dyDescent="0.3">
      <c r="A3521" s="43"/>
      <c r="B3521" s="61"/>
    </row>
    <row r="3522" spans="1:2" x14ac:dyDescent="0.3">
      <c r="A3522" s="43"/>
      <c r="B3522" s="61"/>
    </row>
    <row r="3523" spans="1:2" x14ac:dyDescent="0.3">
      <c r="A3523" s="43"/>
      <c r="B3523" s="61"/>
    </row>
    <row r="3524" spans="1:2" x14ac:dyDescent="0.3">
      <c r="A3524" s="43"/>
      <c r="B3524" s="61"/>
    </row>
    <row r="3525" spans="1:2" x14ac:dyDescent="0.3">
      <c r="A3525" s="43"/>
      <c r="B3525" s="61"/>
    </row>
    <row r="3526" spans="1:2" x14ac:dyDescent="0.3">
      <c r="A3526" s="43"/>
      <c r="B3526" s="61"/>
    </row>
    <row r="3527" spans="1:2" x14ac:dyDescent="0.3">
      <c r="A3527" s="43"/>
      <c r="B3527" s="61"/>
    </row>
    <row r="3528" spans="1:2" x14ac:dyDescent="0.3">
      <c r="A3528" s="43"/>
      <c r="B3528" s="61"/>
    </row>
    <row r="3529" spans="1:2" x14ac:dyDescent="0.3">
      <c r="A3529" s="43"/>
      <c r="B3529" s="61"/>
    </row>
    <row r="3530" spans="1:2" x14ac:dyDescent="0.3">
      <c r="A3530" s="43"/>
      <c r="B3530" s="61"/>
    </row>
    <row r="3531" spans="1:2" x14ac:dyDescent="0.3">
      <c r="A3531" s="43"/>
      <c r="B3531" s="61"/>
    </row>
    <row r="3532" spans="1:2" x14ac:dyDescent="0.3">
      <c r="A3532" s="43"/>
      <c r="B3532" s="61"/>
    </row>
    <row r="3533" spans="1:2" x14ac:dyDescent="0.3">
      <c r="A3533" s="43"/>
      <c r="B3533" s="61"/>
    </row>
    <row r="3534" spans="1:2" x14ac:dyDescent="0.3">
      <c r="A3534" s="43"/>
      <c r="B3534" s="61"/>
    </row>
    <row r="3535" spans="1:2" x14ac:dyDescent="0.3">
      <c r="A3535" s="43"/>
      <c r="B3535" s="61"/>
    </row>
    <row r="3536" spans="1:2" x14ac:dyDescent="0.3">
      <c r="A3536" s="43"/>
      <c r="B3536" s="61"/>
    </row>
    <row r="3537" spans="1:2" x14ac:dyDescent="0.3">
      <c r="A3537" s="43"/>
      <c r="B3537" s="61"/>
    </row>
    <row r="3538" spans="1:2" x14ac:dyDescent="0.3">
      <c r="A3538" s="43"/>
      <c r="B3538" s="61"/>
    </row>
    <row r="3539" spans="1:2" x14ac:dyDescent="0.3">
      <c r="A3539" s="43"/>
      <c r="B3539" s="61"/>
    </row>
    <row r="3540" spans="1:2" x14ac:dyDescent="0.3">
      <c r="A3540" s="43"/>
      <c r="B3540" s="61"/>
    </row>
    <row r="3541" spans="1:2" x14ac:dyDescent="0.3">
      <c r="A3541" s="43"/>
      <c r="B3541" s="61"/>
    </row>
    <row r="3542" spans="1:2" x14ac:dyDescent="0.3">
      <c r="A3542" s="43"/>
      <c r="B3542" s="61"/>
    </row>
    <row r="3543" spans="1:2" x14ac:dyDescent="0.3">
      <c r="A3543" s="43"/>
      <c r="B3543" s="61"/>
    </row>
    <row r="3544" spans="1:2" x14ac:dyDescent="0.3">
      <c r="A3544" s="43"/>
      <c r="B3544" s="61"/>
    </row>
    <row r="3545" spans="1:2" x14ac:dyDescent="0.3">
      <c r="A3545" s="43"/>
      <c r="B3545" s="61"/>
    </row>
    <row r="3546" spans="1:2" x14ac:dyDescent="0.3">
      <c r="A3546" s="43"/>
      <c r="B3546" s="61"/>
    </row>
    <row r="3547" spans="1:2" x14ac:dyDescent="0.3">
      <c r="A3547" s="43"/>
      <c r="B3547" s="61"/>
    </row>
    <row r="3548" spans="1:2" x14ac:dyDescent="0.3">
      <c r="A3548" s="43"/>
      <c r="B3548" s="61"/>
    </row>
    <row r="3549" spans="1:2" x14ac:dyDescent="0.3">
      <c r="A3549" s="43"/>
      <c r="B3549" s="61"/>
    </row>
    <row r="3550" spans="1:2" x14ac:dyDescent="0.3">
      <c r="A3550" s="43"/>
      <c r="B3550" s="61"/>
    </row>
    <row r="3551" spans="1:2" x14ac:dyDescent="0.3">
      <c r="A3551" s="43"/>
      <c r="B3551" s="61"/>
    </row>
    <row r="3552" spans="1:2" x14ac:dyDescent="0.3">
      <c r="A3552" s="43"/>
      <c r="B3552" s="61"/>
    </row>
    <row r="3553" spans="1:2" x14ac:dyDescent="0.3">
      <c r="A3553" s="43"/>
      <c r="B3553" s="61"/>
    </row>
    <row r="3554" spans="1:2" x14ac:dyDescent="0.3">
      <c r="A3554" s="43"/>
      <c r="B3554" s="61"/>
    </row>
    <row r="3555" spans="1:2" x14ac:dyDescent="0.3">
      <c r="A3555" s="43"/>
      <c r="B3555" s="61"/>
    </row>
    <row r="3556" spans="1:2" x14ac:dyDescent="0.3">
      <c r="A3556" s="43"/>
      <c r="B3556" s="61"/>
    </row>
    <row r="3557" spans="1:2" x14ac:dyDescent="0.3">
      <c r="A3557" s="43"/>
      <c r="B3557" s="61"/>
    </row>
    <row r="3558" spans="1:2" x14ac:dyDescent="0.3">
      <c r="A3558" s="43"/>
      <c r="B3558" s="61"/>
    </row>
    <row r="3559" spans="1:2" x14ac:dyDescent="0.3">
      <c r="A3559" s="43"/>
      <c r="B3559" s="61"/>
    </row>
    <row r="3560" spans="1:2" x14ac:dyDescent="0.3">
      <c r="A3560" s="43"/>
      <c r="B3560" s="61"/>
    </row>
    <row r="3561" spans="1:2" x14ac:dyDescent="0.3">
      <c r="A3561" s="43"/>
      <c r="B3561" s="61"/>
    </row>
    <row r="3562" spans="1:2" x14ac:dyDescent="0.3">
      <c r="A3562" s="43"/>
      <c r="B3562" s="61"/>
    </row>
    <row r="3563" spans="1:2" x14ac:dyDescent="0.3">
      <c r="A3563" s="43"/>
      <c r="B3563" s="61"/>
    </row>
    <row r="3564" spans="1:2" x14ac:dyDescent="0.3">
      <c r="A3564" s="43"/>
      <c r="B3564" s="61"/>
    </row>
    <row r="3565" spans="1:2" x14ac:dyDescent="0.3">
      <c r="A3565" s="43"/>
      <c r="B3565" s="61"/>
    </row>
    <row r="3566" spans="1:2" x14ac:dyDescent="0.3">
      <c r="A3566" s="43"/>
      <c r="B3566" s="61"/>
    </row>
    <row r="3567" spans="1:2" x14ac:dyDescent="0.3">
      <c r="A3567" s="43"/>
      <c r="B3567" s="61"/>
    </row>
    <row r="3568" spans="1:2" x14ac:dyDescent="0.3">
      <c r="A3568" s="43"/>
      <c r="B3568" s="61"/>
    </row>
    <row r="3569" spans="1:2" x14ac:dyDescent="0.3">
      <c r="A3569" s="43"/>
      <c r="B3569" s="61"/>
    </row>
    <row r="3570" spans="1:2" x14ac:dyDescent="0.3">
      <c r="A3570" s="43"/>
      <c r="B3570" s="61"/>
    </row>
    <row r="3571" spans="1:2" x14ac:dyDescent="0.3">
      <c r="A3571" s="43"/>
      <c r="B3571" s="61"/>
    </row>
    <row r="3572" spans="1:2" x14ac:dyDescent="0.3">
      <c r="A3572" s="43"/>
      <c r="B3572" s="61"/>
    </row>
    <row r="3573" spans="1:2" x14ac:dyDescent="0.3">
      <c r="A3573" s="43"/>
      <c r="B3573" s="61"/>
    </row>
    <row r="3574" spans="1:2" x14ac:dyDescent="0.3">
      <c r="A3574" s="43"/>
      <c r="B3574" s="61"/>
    </row>
    <row r="3575" spans="1:2" x14ac:dyDescent="0.3">
      <c r="A3575" s="43"/>
      <c r="B3575" s="61"/>
    </row>
    <row r="3576" spans="1:2" x14ac:dyDescent="0.3">
      <c r="A3576" s="43"/>
      <c r="B3576" s="61"/>
    </row>
    <row r="3577" spans="1:2" x14ac:dyDescent="0.3">
      <c r="A3577" s="43"/>
      <c r="B3577" s="61"/>
    </row>
    <row r="3578" spans="1:2" x14ac:dyDescent="0.3">
      <c r="A3578" s="43"/>
      <c r="B3578" s="61"/>
    </row>
    <row r="3579" spans="1:2" x14ac:dyDescent="0.3">
      <c r="A3579" s="43"/>
      <c r="B3579" s="61"/>
    </row>
    <row r="3580" spans="1:2" x14ac:dyDescent="0.3">
      <c r="A3580" s="43"/>
      <c r="B3580" s="61"/>
    </row>
    <row r="3581" spans="1:2" x14ac:dyDescent="0.3">
      <c r="A3581" s="43"/>
      <c r="B3581" s="61"/>
    </row>
    <row r="3582" spans="1:2" x14ac:dyDescent="0.3">
      <c r="A3582" s="43"/>
      <c r="B3582" s="61"/>
    </row>
    <row r="3583" spans="1:2" x14ac:dyDescent="0.3">
      <c r="A3583" s="43"/>
      <c r="B3583" s="61"/>
    </row>
    <row r="3584" spans="1:2" x14ac:dyDescent="0.3">
      <c r="A3584" s="43"/>
      <c r="B3584" s="61"/>
    </row>
    <row r="3585" spans="1:2" x14ac:dyDescent="0.3">
      <c r="A3585" s="43"/>
      <c r="B3585" s="61"/>
    </row>
    <row r="3586" spans="1:2" x14ac:dyDescent="0.3">
      <c r="A3586" s="43"/>
      <c r="B3586" s="61"/>
    </row>
    <row r="3587" spans="1:2" x14ac:dyDescent="0.3">
      <c r="A3587" s="43"/>
      <c r="B3587" s="61"/>
    </row>
    <row r="3588" spans="1:2" x14ac:dyDescent="0.3">
      <c r="A3588" s="43"/>
      <c r="B3588" s="61"/>
    </row>
    <row r="3589" spans="1:2" x14ac:dyDescent="0.3">
      <c r="A3589" s="43"/>
      <c r="B3589" s="61"/>
    </row>
    <row r="3590" spans="1:2" x14ac:dyDescent="0.3">
      <c r="A3590" s="43"/>
      <c r="B3590" s="61"/>
    </row>
    <row r="3591" spans="1:2" x14ac:dyDescent="0.3">
      <c r="A3591" s="43"/>
      <c r="B3591" s="61"/>
    </row>
    <row r="3592" spans="1:2" x14ac:dyDescent="0.3">
      <c r="A3592" s="43"/>
      <c r="B3592" s="61"/>
    </row>
    <row r="3593" spans="1:2" x14ac:dyDescent="0.3">
      <c r="A3593" s="43"/>
      <c r="B3593" s="61"/>
    </row>
    <row r="3594" spans="1:2" x14ac:dyDescent="0.3">
      <c r="A3594" s="43"/>
      <c r="B3594" s="61"/>
    </row>
    <row r="3595" spans="1:2" x14ac:dyDescent="0.3">
      <c r="A3595" s="43"/>
      <c r="B3595" s="61"/>
    </row>
    <row r="3596" spans="1:2" x14ac:dyDescent="0.3">
      <c r="A3596" s="43"/>
      <c r="B3596" s="61"/>
    </row>
    <row r="3597" spans="1:2" x14ac:dyDescent="0.3">
      <c r="A3597" s="43"/>
      <c r="B3597" s="61"/>
    </row>
    <row r="3598" spans="1:2" x14ac:dyDescent="0.3">
      <c r="A3598" s="43"/>
      <c r="B3598" s="61"/>
    </row>
    <row r="3599" spans="1:2" x14ac:dyDescent="0.3">
      <c r="A3599" s="43"/>
      <c r="B3599" s="61"/>
    </row>
    <row r="3600" spans="1:2" x14ac:dyDescent="0.3">
      <c r="A3600" s="43"/>
      <c r="B3600" s="61"/>
    </row>
    <row r="3601" spans="1:6" x14ac:dyDescent="0.3">
      <c r="A3601" s="43"/>
      <c r="B3601" s="61"/>
    </row>
    <row r="3602" spans="1:6" x14ac:dyDescent="0.3">
      <c r="A3602" s="43"/>
      <c r="B3602" s="61"/>
    </row>
    <row r="3603" spans="1:6" x14ac:dyDescent="0.3">
      <c r="A3603" s="43"/>
      <c r="B3603" s="61"/>
    </row>
    <row r="3604" spans="1:6" x14ac:dyDescent="0.3">
      <c r="A3604" s="43"/>
      <c r="B3604" s="61"/>
    </row>
    <row r="3605" spans="1:6" x14ac:dyDescent="0.3">
      <c r="A3605" s="43"/>
      <c r="B3605" s="61"/>
    </row>
    <row r="3606" spans="1:6" x14ac:dyDescent="0.3">
      <c r="A3606" s="43"/>
      <c r="B3606" s="61"/>
    </row>
    <row r="3607" spans="1:6" x14ac:dyDescent="0.3">
      <c r="A3607" s="43"/>
      <c r="B3607" s="61"/>
    </row>
    <row r="3608" spans="1:6" x14ac:dyDescent="0.3">
      <c r="A3608" s="43"/>
      <c r="B3608" s="61"/>
    </row>
    <row r="3609" spans="1:6" x14ac:dyDescent="0.3">
      <c r="A3609" s="43"/>
      <c r="B3609" s="61"/>
    </row>
    <row r="3610" spans="1:6" x14ac:dyDescent="0.3">
      <c r="A3610" s="43"/>
      <c r="B3610" s="61"/>
    </row>
    <row r="3611" spans="1:6" x14ac:dyDescent="0.3">
      <c r="A3611" s="43"/>
      <c r="B3611" s="61"/>
    </row>
    <row r="3612" spans="1:6" x14ac:dyDescent="0.3">
      <c r="A3612" s="43"/>
      <c r="B3612" s="61"/>
    </row>
    <row r="3613" spans="1:6" x14ac:dyDescent="0.3">
      <c r="A3613" s="43"/>
      <c r="B3613" s="61"/>
    </row>
    <row r="3614" spans="1:6" x14ac:dyDescent="0.3">
      <c r="A3614" s="43"/>
      <c r="B3614" s="61"/>
    </row>
    <row r="3615" spans="1:6" ht="28.8" x14ac:dyDescent="0.3">
      <c r="A3615" s="55" t="s">
        <v>133</v>
      </c>
      <c r="B3615" s="55" t="s">
        <v>134</v>
      </c>
      <c r="C3615" s="55" t="s">
        <v>124</v>
      </c>
      <c r="D3615" s="55" t="s">
        <v>135</v>
      </c>
      <c r="E3615" s="55" t="s">
        <v>136</v>
      </c>
      <c r="F3615" s="55" t="s">
        <v>137</v>
      </c>
    </row>
    <row r="3616" spans="1:6" x14ac:dyDescent="0.3">
      <c r="A3616" s="56" t="s">
        <v>138</v>
      </c>
      <c r="B3616" s="56" t="s">
        <v>139</v>
      </c>
      <c r="C3616" s="56" t="s">
        <v>153</v>
      </c>
      <c r="D3616" s="56">
        <v>12</v>
      </c>
      <c r="E3616" s="56">
        <v>50</v>
      </c>
      <c r="F3616" s="56">
        <v>600</v>
      </c>
    </row>
    <row r="3617" spans="1:6" x14ac:dyDescent="0.3">
      <c r="A3617" s="56" t="s">
        <v>98</v>
      </c>
      <c r="B3617" s="56" t="s">
        <v>140</v>
      </c>
      <c r="C3617" s="56" t="s">
        <v>152</v>
      </c>
      <c r="D3617" s="56">
        <v>8</v>
      </c>
      <c r="E3617" s="56">
        <v>40</v>
      </c>
      <c r="F3617" s="56">
        <v>320</v>
      </c>
    </row>
    <row r="3618" spans="1:6" x14ac:dyDescent="0.3">
      <c r="A3618" s="56" t="s">
        <v>100</v>
      </c>
      <c r="B3618" s="56" t="s">
        <v>141</v>
      </c>
      <c r="C3618" s="56" t="s">
        <v>153</v>
      </c>
      <c r="D3618" s="56">
        <v>15</v>
      </c>
      <c r="E3618" s="56">
        <v>25</v>
      </c>
      <c r="F3618" s="56">
        <v>200</v>
      </c>
    </row>
    <row r="3619" spans="1:6" x14ac:dyDescent="0.3">
      <c r="A3619" s="56" t="s">
        <v>101</v>
      </c>
      <c r="B3619" s="56" t="s">
        <v>142</v>
      </c>
      <c r="C3619" s="56" t="s">
        <v>152</v>
      </c>
      <c r="D3619" s="56">
        <v>10</v>
      </c>
      <c r="E3619" s="56">
        <v>30</v>
      </c>
      <c r="F3619" s="56">
        <v>300</v>
      </c>
    </row>
    <row r="3620" spans="1:6" x14ac:dyDescent="0.3">
      <c r="A3620" s="56" t="s">
        <v>143</v>
      </c>
      <c r="B3620" s="56" t="s">
        <v>139</v>
      </c>
      <c r="C3620" s="56" t="s">
        <v>153</v>
      </c>
      <c r="D3620" s="56">
        <v>6</v>
      </c>
      <c r="E3620" s="56">
        <v>20</v>
      </c>
      <c r="F3620" s="56">
        <v>120</v>
      </c>
    </row>
    <row r="3621" spans="1:6" x14ac:dyDescent="0.3">
      <c r="A3621" s="56" t="s">
        <v>144</v>
      </c>
      <c r="B3621" s="56" t="s">
        <v>140</v>
      </c>
      <c r="C3621" s="56" t="s">
        <v>152</v>
      </c>
      <c r="D3621" s="56">
        <v>20</v>
      </c>
      <c r="E3621" s="56">
        <v>35</v>
      </c>
      <c r="F3621" s="56">
        <v>700</v>
      </c>
    </row>
    <row r="3622" spans="1:6" x14ac:dyDescent="0.3">
      <c r="A3622" s="56" t="s">
        <v>145</v>
      </c>
      <c r="B3622" s="56" t="s">
        <v>141</v>
      </c>
      <c r="C3622" s="56" t="s">
        <v>152</v>
      </c>
      <c r="D3622" s="56">
        <v>14</v>
      </c>
      <c r="E3622" s="56">
        <v>60</v>
      </c>
      <c r="F3622" s="56">
        <v>180</v>
      </c>
    </row>
    <row r="3623" spans="1:6" x14ac:dyDescent="0.3">
      <c r="A3623" s="56" t="s">
        <v>146</v>
      </c>
      <c r="B3623" s="56" t="s">
        <v>142</v>
      </c>
      <c r="C3623" s="56" t="s">
        <v>154</v>
      </c>
      <c r="D3623" s="56">
        <v>9</v>
      </c>
      <c r="E3623" s="56">
        <v>45</v>
      </c>
      <c r="F3623" s="56">
        <v>405</v>
      </c>
    </row>
    <row r="3624" spans="1:6" x14ac:dyDescent="0.3">
      <c r="A3624" s="56" t="s">
        <v>147</v>
      </c>
      <c r="B3624" s="56" t="s">
        <v>139</v>
      </c>
      <c r="C3624" s="56" t="s">
        <v>153</v>
      </c>
      <c r="D3624" s="56">
        <v>7</v>
      </c>
      <c r="E3624" s="56">
        <v>80</v>
      </c>
      <c r="F3624" s="56">
        <v>560</v>
      </c>
    </row>
    <row r="3625" spans="1:6" x14ac:dyDescent="0.3">
      <c r="A3625" s="56" t="s">
        <v>148</v>
      </c>
      <c r="B3625" s="56" t="s">
        <v>140</v>
      </c>
      <c r="C3625" s="56" t="s">
        <v>154</v>
      </c>
      <c r="D3625" s="56">
        <v>11</v>
      </c>
      <c r="E3625" s="56">
        <v>15</v>
      </c>
      <c r="F3625" s="56">
        <v>165</v>
      </c>
    </row>
    <row r="3626" spans="1:6" x14ac:dyDescent="0.3">
      <c r="A3626" s="43"/>
      <c r="B3626" s="61"/>
    </row>
    <row r="3627" spans="1:6" x14ac:dyDescent="0.3">
      <c r="A3627" s="43"/>
      <c r="B3627" s="61"/>
    </row>
    <row r="3628" spans="1:6" x14ac:dyDescent="0.3">
      <c r="A3628" s="43"/>
      <c r="B3628" s="61"/>
    </row>
    <row r="3629" spans="1:6" x14ac:dyDescent="0.3">
      <c r="A3629" s="43"/>
      <c r="B3629" s="61"/>
    </row>
    <row r="3630" spans="1:6" x14ac:dyDescent="0.3">
      <c r="A3630" s="43"/>
      <c r="B3630" s="61"/>
    </row>
    <row r="3631" spans="1:6" x14ac:dyDescent="0.3">
      <c r="A3631" s="43"/>
      <c r="B3631" s="61"/>
    </row>
    <row r="3632" spans="1:6" x14ac:dyDescent="0.3">
      <c r="A3632" s="43"/>
      <c r="B3632" s="61"/>
    </row>
    <row r="3633" spans="1:2" x14ac:dyDescent="0.3">
      <c r="A3633" s="43"/>
      <c r="B3633" s="61"/>
    </row>
    <row r="3634" spans="1:2" x14ac:dyDescent="0.3">
      <c r="A3634" s="43"/>
      <c r="B3634" s="61"/>
    </row>
    <row r="3635" spans="1:2" x14ac:dyDescent="0.3">
      <c r="A3635" s="43"/>
      <c r="B3635" s="61"/>
    </row>
    <row r="3636" spans="1:2" x14ac:dyDescent="0.3">
      <c r="A3636" s="43"/>
      <c r="B3636" s="61"/>
    </row>
    <row r="3637" spans="1:2" x14ac:dyDescent="0.3">
      <c r="A3637" s="43"/>
      <c r="B3637" s="61"/>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5DE82-65C6-4B38-96FA-6FB7D5703E7D}">
  <dimension ref="A1:J48"/>
  <sheetViews>
    <sheetView topLeftCell="A28" workbookViewId="0">
      <selection activeCell="E54" sqref="E54"/>
    </sheetView>
  </sheetViews>
  <sheetFormatPr defaultRowHeight="14.4" x14ac:dyDescent="0.3"/>
  <cols>
    <col min="6" max="6" width="36.77734375" customWidth="1"/>
  </cols>
  <sheetData>
    <row r="1" spans="1:8" x14ac:dyDescent="0.3">
      <c r="A1" s="76" t="s">
        <v>290</v>
      </c>
      <c r="B1" s="76" t="s">
        <v>291</v>
      </c>
      <c r="C1" s="76" t="s">
        <v>292</v>
      </c>
      <c r="D1" s="76" t="s">
        <v>293</v>
      </c>
      <c r="E1" s="76" t="s">
        <v>294</v>
      </c>
      <c r="F1" s="93" t="s">
        <v>288</v>
      </c>
      <c r="G1" s="93" t="s">
        <v>386</v>
      </c>
      <c r="H1" s="93" t="s">
        <v>387</v>
      </c>
    </row>
    <row r="2" spans="1:8" x14ac:dyDescent="0.3">
      <c r="A2" s="2" t="s">
        <v>15</v>
      </c>
      <c r="B2" s="2">
        <v>34</v>
      </c>
      <c r="C2" s="2" t="s">
        <v>301</v>
      </c>
      <c r="D2" s="2" t="s">
        <v>304</v>
      </c>
      <c r="E2" s="2">
        <v>75</v>
      </c>
      <c r="F2">
        <f>SUM(B2:B12)</f>
        <v>283</v>
      </c>
      <c r="G2">
        <f>SUMIF(B2:B12,"&gt;20")</f>
        <v>232</v>
      </c>
    </row>
    <row r="3" spans="1:8" x14ac:dyDescent="0.3">
      <c r="A3" s="2" t="s">
        <v>295</v>
      </c>
      <c r="B3" s="2">
        <v>30</v>
      </c>
      <c r="C3" s="2" t="s">
        <v>302</v>
      </c>
      <c r="D3" s="2" t="s">
        <v>305</v>
      </c>
      <c r="E3" s="2">
        <v>55</v>
      </c>
    </row>
    <row r="4" spans="1:8" x14ac:dyDescent="0.3">
      <c r="A4" s="2" t="s">
        <v>296</v>
      </c>
      <c r="B4" s="2">
        <v>26</v>
      </c>
      <c r="C4" s="2" t="s">
        <v>303</v>
      </c>
      <c r="D4" s="2" t="s">
        <v>304</v>
      </c>
      <c r="E4" s="2">
        <v>62</v>
      </c>
    </row>
    <row r="5" spans="1:8" x14ac:dyDescent="0.3">
      <c r="A5" s="2" t="s">
        <v>297</v>
      </c>
      <c r="B5" s="2">
        <v>22</v>
      </c>
      <c r="C5" s="2" t="s">
        <v>231</v>
      </c>
      <c r="D5" s="2" t="s">
        <v>304</v>
      </c>
      <c r="E5" s="2">
        <v>60</v>
      </c>
    </row>
    <row r="6" spans="1:8" x14ac:dyDescent="0.3">
      <c r="A6" s="2" t="s">
        <v>298</v>
      </c>
      <c r="B6" s="2">
        <v>17</v>
      </c>
      <c r="C6" s="2" t="s">
        <v>301</v>
      </c>
      <c r="D6" s="2" t="s">
        <v>305</v>
      </c>
      <c r="E6" s="2">
        <v>70</v>
      </c>
    </row>
    <row r="7" spans="1:8" x14ac:dyDescent="0.3">
      <c r="A7" s="2" t="s">
        <v>45</v>
      </c>
      <c r="B7" s="2">
        <v>34</v>
      </c>
      <c r="C7" s="2" t="s">
        <v>301</v>
      </c>
      <c r="D7" s="2" t="s">
        <v>305</v>
      </c>
      <c r="E7" s="2">
        <v>68</v>
      </c>
    </row>
    <row r="8" spans="1:8" x14ac:dyDescent="0.3">
      <c r="A8" s="2" t="s">
        <v>12</v>
      </c>
      <c r="B8" s="2">
        <v>19</v>
      </c>
      <c r="C8" s="2" t="s">
        <v>302</v>
      </c>
      <c r="D8" s="2" t="s">
        <v>305</v>
      </c>
      <c r="E8" s="2">
        <v>94</v>
      </c>
    </row>
    <row r="9" spans="1:8" x14ac:dyDescent="0.3">
      <c r="A9" s="2" t="s">
        <v>299</v>
      </c>
      <c r="B9" s="2">
        <v>15</v>
      </c>
      <c r="C9" s="2" t="s">
        <v>303</v>
      </c>
      <c r="D9" s="2" t="s">
        <v>304</v>
      </c>
      <c r="E9" s="2">
        <v>70</v>
      </c>
    </row>
    <row r="10" spans="1:8" x14ac:dyDescent="0.3">
      <c r="A10" s="2" t="s">
        <v>300</v>
      </c>
      <c r="B10" s="2">
        <v>32</v>
      </c>
      <c r="C10" s="2" t="s">
        <v>302</v>
      </c>
      <c r="D10" s="2" t="s">
        <v>305</v>
      </c>
      <c r="E10" s="2">
        <v>53</v>
      </c>
    </row>
    <row r="11" spans="1:8" x14ac:dyDescent="0.3">
      <c r="A11" s="2" t="s">
        <v>24</v>
      </c>
      <c r="B11" s="2">
        <v>29</v>
      </c>
      <c r="C11" s="2" t="s">
        <v>301</v>
      </c>
      <c r="D11" s="2" t="s">
        <v>304</v>
      </c>
      <c r="E11" s="2">
        <v>55</v>
      </c>
    </row>
    <row r="12" spans="1:8" x14ac:dyDescent="0.3">
      <c r="A12" s="2" t="s">
        <v>18</v>
      </c>
      <c r="B12" s="2">
        <v>25</v>
      </c>
      <c r="C12" s="2" t="s">
        <v>301</v>
      </c>
      <c r="D12" s="2" t="s">
        <v>304</v>
      </c>
      <c r="E12" s="2">
        <v>94</v>
      </c>
    </row>
    <row r="19" spans="1:10" x14ac:dyDescent="0.3">
      <c r="A19" s="76" t="s">
        <v>290</v>
      </c>
      <c r="B19" s="76" t="s">
        <v>291</v>
      </c>
      <c r="C19" s="76" t="s">
        <v>292</v>
      </c>
      <c r="D19" s="76" t="s">
        <v>293</v>
      </c>
      <c r="E19" s="76" t="s">
        <v>294</v>
      </c>
      <c r="F19" s="93" t="s">
        <v>390</v>
      </c>
      <c r="I19" s="2">
        <v>75</v>
      </c>
      <c r="J19">
        <f>AVERAGE(I19:I29)</f>
        <v>67</v>
      </c>
    </row>
    <row r="20" spans="1:10" x14ac:dyDescent="0.3">
      <c r="A20" s="2" t="s">
        <v>15</v>
      </c>
      <c r="B20" s="2">
        <v>34</v>
      </c>
      <c r="C20" s="2" t="s">
        <v>301</v>
      </c>
      <c r="D20" s="2" t="s">
        <v>304</v>
      </c>
      <c r="E20" s="2">
        <v>75</v>
      </c>
      <c r="F20">
        <f>IF(ISBLANK(E20),AVERAGE($E$20:$E$30),E20)</f>
        <v>75</v>
      </c>
      <c r="I20" s="2">
        <v>55</v>
      </c>
    </row>
    <row r="21" spans="1:10" x14ac:dyDescent="0.3">
      <c r="A21" s="2" t="s">
        <v>295</v>
      </c>
      <c r="B21" s="2">
        <v>30</v>
      </c>
      <c r="C21" s="2" t="s">
        <v>302</v>
      </c>
      <c r="D21" s="2" t="s">
        <v>305</v>
      </c>
      <c r="E21" s="2">
        <v>55</v>
      </c>
      <c r="F21">
        <f>IF(ISBLANK(E21),AVERAGE($E$20:$E$30),E21)</f>
        <v>55</v>
      </c>
      <c r="I21" s="2"/>
    </row>
    <row r="22" spans="1:10" x14ac:dyDescent="0.3">
      <c r="A22" s="2" t="s">
        <v>296</v>
      </c>
      <c r="B22" s="2">
        <v>26</v>
      </c>
      <c r="C22" s="2" t="s">
        <v>303</v>
      </c>
      <c r="D22" s="2" t="s">
        <v>304</v>
      </c>
      <c r="E22" s="2">
        <v>50</v>
      </c>
      <c r="F22">
        <f>IF(ISBLANK(E22),AVERAGE($E$20:$E$30),E22)</f>
        <v>50</v>
      </c>
      <c r="I22" s="2"/>
    </row>
    <row r="23" spans="1:10" x14ac:dyDescent="0.3">
      <c r="A23" s="2" t="s">
        <v>297</v>
      </c>
      <c r="B23" s="2">
        <v>22</v>
      </c>
      <c r="C23" s="2" t="s">
        <v>231</v>
      </c>
      <c r="D23" s="2" t="s">
        <v>304</v>
      </c>
      <c r="E23" s="2">
        <v>80</v>
      </c>
      <c r="F23">
        <f t="shared" ref="F23:F30" si="0">IF(ISBLANK(E23),AVERAGE($E$20:$E$30),E23)</f>
        <v>80</v>
      </c>
      <c r="I23" s="2"/>
    </row>
    <row r="24" spans="1:10" x14ac:dyDescent="0.3">
      <c r="A24" s="2" t="s">
        <v>298</v>
      </c>
      <c r="B24" s="2">
        <v>17</v>
      </c>
      <c r="C24" s="2" t="s">
        <v>301</v>
      </c>
      <c r="D24" s="2" t="s">
        <v>305</v>
      </c>
      <c r="E24" s="2">
        <v>70</v>
      </c>
      <c r="F24">
        <f t="shared" si="0"/>
        <v>70</v>
      </c>
      <c r="I24" s="2"/>
    </row>
    <row r="25" spans="1:10" x14ac:dyDescent="0.3">
      <c r="A25" s="2" t="s">
        <v>45</v>
      </c>
      <c r="B25" s="2">
        <v>34</v>
      </c>
      <c r="C25" s="2" t="s">
        <v>301</v>
      </c>
      <c r="D25" s="2" t="s">
        <v>305</v>
      </c>
      <c r="E25" s="2">
        <v>60</v>
      </c>
      <c r="F25">
        <f>IF(ISBLANK(E25),AVERAGE($E$20:$E$30),E25)</f>
        <v>60</v>
      </c>
      <c r="I25" s="2"/>
    </row>
    <row r="26" spans="1:10" x14ac:dyDescent="0.3">
      <c r="A26" s="2" t="s">
        <v>12</v>
      </c>
      <c r="B26" s="2">
        <v>19</v>
      </c>
      <c r="C26" s="2" t="s">
        <v>302</v>
      </c>
      <c r="D26" s="2" t="s">
        <v>305</v>
      </c>
      <c r="E26" s="2">
        <v>50</v>
      </c>
      <c r="F26">
        <f t="shared" si="0"/>
        <v>50</v>
      </c>
      <c r="I26" s="2">
        <v>70</v>
      </c>
    </row>
    <row r="27" spans="1:10" x14ac:dyDescent="0.3">
      <c r="A27" s="2" t="s">
        <v>299</v>
      </c>
      <c r="B27" s="2">
        <v>15</v>
      </c>
      <c r="C27" s="2" t="s">
        <v>303</v>
      </c>
      <c r="D27" s="2" t="s">
        <v>304</v>
      </c>
      <c r="E27" s="2">
        <v>70</v>
      </c>
      <c r="F27">
        <f t="shared" si="0"/>
        <v>70</v>
      </c>
      <c r="I27" s="2">
        <v>53</v>
      </c>
    </row>
    <row r="28" spans="1:10" x14ac:dyDescent="0.3">
      <c r="A28" s="2" t="s">
        <v>300</v>
      </c>
      <c r="B28" s="2">
        <v>32</v>
      </c>
      <c r="C28" s="2" t="s">
        <v>302</v>
      </c>
      <c r="D28" s="2" t="s">
        <v>305</v>
      </c>
      <c r="E28" s="2">
        <v>53</v>
      </c>
      <c r="F28">
        <f t="shared" si="0"/>
        <v>53</v>
      </c>
      <c r="I28" s="2">
        <v>55</v>
      </c>
    </row>
    <row r="29" spans="1:10" x14ac:dyDescent="0.3">
      <c r="A29" s="2" t="s">
        <v>24</v>
      </c>
      <c r="B29" s="2">
        <v>29</v>
      </c>
      <c r="C29" s="2" t="s">
        <v>301</v>
      </c>
      <c r="D29" s="2" t="s">
        <v>304</v>
      </c>
      <c r="E29" s="2">
        <v>55</v>
      </c>
      <c r="F29">
        <f t="shared" si="0"/>
        <v>55</v>
      </c>
      <c r="I29" s="2">
        <v>94</v>
      </c>
    </row>
    <row r="30" spans="1:10" x14ac:dyDescent="0.3">
      <c r="A30" s="2" t="s">
        <v>18</v>
      </c>
      <c r="B30" s="2">
        <v>25</v>
      </c>
      <c r="C30" s="2" t="s">
        <v>301</v>
      </c>
      <c r="D30" s="2" t="s">
        <v>304</v>
      </c>
      <c r="E30" s="2">
        <v>94</v>
      </c>
      <c r="F30">
        <f t="shared" si="0"/>
        <v>94</v>
      </c>
    </row>
    <row r="37" spans="1:8" x14ac:dyDescent="0.3">
      <c r="A37" s="76" t="s">
        <v>290</v>
      </c>
      <c r="B37" s="76" t="s">
        <v>291</v>
      </c>
      <c r="C37" s="76" t="s">
        <v>292</v>
      </c>
      <c r="D37" s="76" t="s">
        <v>293</v>
      </c>
      <c r="E37" s="76" t="s">
        <v>294</v>
      </c>
    </row>
    <row r="38" spans="1:8" x14ac:dyDescent="0.3">
      <c r="A38" s="2" t="s">
        <v>15</v>
      </c>
      <c r="B38" s="2">
        <v>34</v>
      </c>
      <c r="C38" s="2" t="s">
        <v>301</v>
      </c>
      <c r="D38" s="2" t="s">
        <v>304</v>
      </c>
      <c r="E38" s="2">
        <v>75</v>
      </c>
    </row>
    <row r="39" spans="1:8" x14ac:dyDescent="0.3">
      <c r="A39" s="2" t="s">
        <v>295</v>
      </c>
      <c r="B39" s="2">
        <v>30</v>
      </c>
      <c r="C39" s="2" t="s">
        <v>302</v>
      </c>
      <c r="D39" s="2" t="s">
        <v>305</v>
      </c>
      <c r="E39" s="2">
        <v>55</v>
      </c>
      <c r="F39">
        <f>MATCH(B41,B38:B48,0)</f>
        <v>4</v>
      </c>
    </row>
    <row r="40" spans="1:8" x14ac:dyDescent="0.3">
      <c r="A40" s="2" t="s">
        <v>296</v>
      </c>
      <c r="B40" s="2">
        <v>26</v>
      </c>
      <c r="C40" s="2" t="s">
        <v>303</v>
      </c>
      <c r="D40" s="2" t="s">
        <v>304</v>
      </c>
      <c r="E40" s="2">
        <v>50</v>
      </c>
      <c r="F40" t="str">
        <f>INDEX(A38:E48,4,1)</f>
        <v>Pradeep</v>
      </c>
      <c r="H40" t="s">
        <v>391</v>
      </c>
    </row>
    <row r="41" spans="1:8" x14ac:dyDescent="0.3">
      <c r="A41" s="2" t="s">
        <v>297</v>
      </c>
      <c r="B41" s="2">
        <v>22</v>
      </c>
      <c r="C41" s="2" t="s">
        <v>231</v>
      </c>
      <c r="D41" s="2" t="s">
        <v>304</v>
      </c>
      <c r="E41" s="2">
        <v>80</v>
      </c>
      <c r="H41" t="s">
        <v>392</v>
      </c>
    </row>
    <row r="42" spans="1:8" x14ac:dyDescent="0.3">
      <c r="A42" s="2" t="s">
        <v>298</v>
      </c>
      <c r="B42" s="2">
        <v>17</v>
      </c>
      <c r="C42" s="2" t="s">
        <v>301</v>
      </c>
      <c r="D42" s="2" t="s">
        <v>305</v>
      </c>
      <c r="E42" s="2">
        <v>70</v>
      </c>
    </row>
    <row r="43" spans="1:8" x14ac:dyDescent="0.3">
      <c r="A43" s="2" t="s">
        <v>45</v>
      </c>
      <c r="B43" s="2">
        <v>34</v>
      </c>
      <c r="C43" s="2" t="s">
        <v>301</v>
      </c>
      <c r="D43" s="2" t="s">
        <v>305</v>
      </c>
      <c r="E43" s="2">
        <v>60</v>
      </c>
    </row>
    <row r="44" spans="1:8" x14ac:dyDescent="0.3">
      <c r="A44" s="2" t="s">
        <v>12</v>
      </c>
      <c r="B44" s="2">
        <v>19</v>
      </c>
      <c r="C44" s="2" t="s">
        <v>302</v>
      </c>
      <c r="D44" s="2" t="s">
        <v>305</v>
      </c>
      <c r="E44" s="2">
        <v>50</v>
      </c>
    </row>
    <row r="45" spans="1:8" x14ac:dyDescent="0.3">
      <c r="A45" s="2" t="s">
        <v>299</v>
      </c>
      <c r="B45" s="2">
        <v>15</v>
      </c>
      <c r="C45" s="2" t="s">
        <v>303</v>
      </c>
      <c r="D45" s="2" t="s">
        <v>304</v>
      </c>
      <c r="E45" s="2">
        <v>70</v>
      </c>
    </row>
    <row r="46" spans="1:8" x14ac:dyDescent="0.3">
      <c r="A46" s="2" t="s">
        <v>300</v>
      </c>
      <c r="B46" s="2">
        <v>32</v>
      </c>
      <c r="C46" s="2" t="s">
        <v>302</v>
      </c>
      <c r="D46" s="2" t="s">
        <v>305</v>
      </c>
      <c r="E46" s="2">
        <v>53</v>
      </c>
    </row>
    <row r="47" spans="1:8" x14ac:dyDescent="0.3">
      <c r="A47" s="2" t="s">
        <v>24</v>
      </c>
      <c r="B47" s="2">
        <v>29</v>
      </c>
      <c r="C47" s="2" t="s">
        <v>301</v>
      </c>
      <c r="D47" s="2" t="s">
        <v>304</v>
      </c>
      <c r="E47" s="2">
        <v>55</v>
      </c>
    </row>
    <row r="48" spans="1:8" x14ac:dyDescent="0.3">
      <c r="A48" s="2" t="s">
        <v>18</v>
      </c>
      <c r="B48" s="2">
        <v>25</v>
      </c>
      <c r="C48" s="2" t="s">
        <v>301</v>
      </c>
      <c r="D48" s="2" t="s">
        <v>304</v>
      </c>
      <c r="E48" s="2">
        <v>94</v>
      </c>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1EA2A-DC35-4F3D-859F-AB6E77575CCA}">
  <dimension ref="A3:B7"/>
  <sheetViews>
    <sheetView workbookViewId="0">
      <selection activeCell="H22" sqref="H22"/>
    </sheetView>
  </sheetViews>
  <sheetFormatPr defaultRowHeight="14.4" x14ac:dyDescent="0.3"/>
  <cols>
    <col min="1" max="1" width="19.44140625" bestFit="1" customWidth="1"/>
    <col min="2" max="2" width="13.44140625" bestFit="1" customWidth="1"/>
  </cols>
  <sheetData>
    <row r="3" spans="1:2" x14ac:dyDescent="0.3">
      <c r="A3" s="107" t="s">
        <v>434</v>
      </c>
      <c r="B3" t="s">
        <v>436</v>
      </c>
    </row>
    <row r="4" spans="1:2" x14ac:dyDescent="0.3">
      <c r="A4" s="108" t="s">
        <v>438</v>
      </c>
      <c r="B4" s="94">
        <v>39401.379999999852</v>
      </c>
    </row>
    <row r="5" spans="1:2" x14ac:dyDescent="0.3">
      <c r="A5" s="108" t="s">
        <v>437</v>
      </c>
      <c r="B5" s="94">
        <v>33345.15999999932</v>
      </c>
    </row>
    <row r="6" spans="1:2" x14ac:dyDescent="0.3">
      <c r="A6" s="108" t="s">
        <v>439</v>
      </c>
      <c r="B6" s="94">
        <v>39499.03999999963</v>
      </c>
    </row>
    <row r="7" spans="1:2" x14ac:dyDescent="0.3">
      <c r="A7" s="108" t="s">
        <v>435</v>
      </c>
      <c r="B7" s="94">
        <v>112245.57999999879</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CB88E-5B23-4F8C-82FB-95A3C2C5D449}">
  <dimension ref="A1:O3548"/>
  <sheetViews>
    <sheetView workbookViewId="0">
      <selection activeCell="N21" sqref="N21"/>
    </sheetView>
  </sheetViews>
  <sheetFormatPr defaultRowHeight="14.4" x14ac:dyDescent="0.3"/>
  <cols>
    <col min="1" max="1" width="10.33203125" bestFit="1" customWidth="1"/>
    <col min="2" max="2" width="8.109375" bestFit="1" customWidth="1"/>
    <col min="3" max="3" width="14.109375" bestFit="1" customWidth="1"/>
    <col min="4" max="4" width="11.77734375" bestFit="1" customWidth="1"/>
    <col min="5" max="5" width="9.109375" bestFit="1" customWidth="1"/>
    <col min="6" max="6" width="17.88671875" bestFit="1" customWidth="1"/>
    <col min="7" max="7" width="14.33203125" bestFit="1" customWidth="1"/>
    <col min="8" max="8" width="11.109375" bestFit="1" customWidth="1"/>
    <col min="9" max="9" width="14.77734375" bestFit="1" customWidth="1"/>
    <col min="10" max="10" width="14.33203125" bestFit="1" customWidth="1"/>
    <col min="11" max="11" width="12.21875" bestFit="1" customWidth="1"/>
  </cols>
  <sheetData>
    <row r="1" spans="1:15" x14ac:dyDescent="0.3">
      <c r="A1" s="95" t="s">
        <v>105</v>
      </c>
      <c r="B1" s="96" t="s">
        <v>402</v>
      </c>
      <c r="C1" s="96" t="s">
        <v>393</v>
      </c>
      <c r="D1" s="96" t="s">
        <v>394</v>
      </c>
      <c r="E1" s="96" t="s">
        <v>395</v>
      </c>
      <c r="F1" s="96" t="s">
        <v>396</v>
      </c>
      <c r="G1" s="96" t="s">
        <v>397</v>
      </c>
      <c r="H1" s="96" t="s">
        <v>398</v>
      </c>
      <c r="I1" s="96" t="s">
        <v>399</v>
      </c>
      <c r="J1" s="96" t="s">
        <v>400</v>
      </c>
      <c r="K1" s="97" t="s">
        <v>401</v>
      </c>
    </row>
    <row r="2" spans="1:15" hidden="1" x14ac:dyDescent="0.3">
      <c r="A2" s="98">
        <v>45352</v>
      </c>
      <c r="B2" s="99">
        <v>0.42766805555555554</v>
      </c>
      <c r="C2" s="80">
        <v>10</v>
      </c>
      <c r="D2" s="100" t="s">
        <v>403</v>
      </c>
      <c r="E2" s="80">
        <v>38.700000000000003</v>
      </c>
      <c r="F2" s="100" t="s">
        <v>404</v>
      </c>
      <c r="G2" s="100" t="s">
        <v>405</v>
      </c>
      <c r="H2" s="100" t="s">
        <v>406</v>
      </c>
      <c r="I2" s="100" t="s">
        <v>407</v>
      </c>
      <c r="J2" s="80">
        <v>5</v>
      </c>
      <c r="K2" s="101">
        <v>3</v>
      </c>
    </row>
    <row r="3" spans="1:15" hidden="1" x14ac:dyDescent="0.3">
      <c r="A3" s="98">
        <v>45352</v>
      </c>
      <c r="B3" s="99">
        <v>0.51345531249999998</v>
      </c>
      <c r="C3" s="80">
        <v>12</v>
      </c>
      <c r="D3" s="100" t="s">
        <v>403</v>
      </c>
      <c r="E3" s="80">
        <v>38.700000000000003</v>
      </c>
      <c r="F3" s="100" t="s">
        <v>408</v>
      </c>
      <c r="G3" s="100" t="s">
        <v>409</v>
      </c>
      <c r="H3" s="100" t="s">
        <v>406</v>
      </c>
      <c r="I3" s="100" t="s">
        <v>407</v>
      </c>
      <c r="J3" s="80">
        <v>5</v>
      </c>
      <c r="K3" s="101">
        <v>3</v>
      </c>
    </row>
    <row r="4" spans="1:15" hidden="1" x14ac:dyDescent="0.3">
      <c r="A4" s="98">
        <v>45352</v>
      </c>
      <c r="B4" s="99">
        <v>0.51409825231481476</v>
      </c>
      <c r="C4" s="80">
        <v>12</v>
      </c>
      <c r="D4" s="100" t="s">
        <v>403</v>
      </c>
      <c r="E4" s="80">
        <v>38.700000000000003</v>
      </c>
      <c r="F4" s="100" t="s">
        <v>408</v>
      </c>
      <c r="G4" s="100" t="s">
        <v>409</v>
      </c>
      <c r="H4" s="100" t="s">
        <v>406</v>
      </c>
      <c r="I4" s="100" t="s">
        <v>407</v>
      </c>
      <c r="J4" s="80">
        <v>5</v>
      </c>
      <c r="K4" s="101">
        <v>3</v>
      </c>
    </row>
    <row r="5" spans="1:15" x14ac:dyDescent="0.3">
      <c r="A5" s="98">
        <v>45352</v>
      </c>
      <c r="B5" s="99">
        <v>0.57399312499999999</v>
      </c>
      <c r="C5" s="80">
        <v>13</v>
      </c>
      <c r="D5" s="100" t="s">
        <v>403</v>
      </c>
      <c r="E5" s="80">
        <v>28.9</v>
      </c>
      <c r="F5" s="100" t="s">
        <v>410</v>
      </c>
      <c r="G5" s="100" t="s">
        <v>409</v>
      </c>
      <c r="H5" s="100" t="s">
        <v>406</v>
      </c>
      <c r="I5" s="100" t="s">
        <v>407</v>
      </c>
      <c r="J5" s="80">
        <v>5</v>
      </c>
      <c r="K5" s="101">
        <v>3</v>
      </c>
    </row>
    <row r="6" spans="1:15" hidden="1" x14ac:dyDescent="0.3">
      <c r="A6" s="98">
        <v>45352</v>
      </c>
      <c r="B6" s="99">
        <v>0.57516928240740739</v>
      </c>
      <c r="C6" s="80">
        <v>13</v>
      </c>
      <c r="D6" s="100" t="s">
        <v>403</v>
      </c>
      <c r="E6" s="80">
        <v>38.700000000000003</v>
      </c>
      <c r="F6" s="100" t="s">
        <v>404</v>
      </c>
      <c r="G6" s="100" t="s">
        <v>409</v>
      </c>
      <c r="H6" s="100" t="s">
        <v>406</v>
      </c>
      <c r="I6" s="100" t="s">
        <v>407</v>
      </c>
      <c r="J6" s="80">
        <v>5</v>
      </c>
      <c r="K6" s="101">
        <v>3</v>
      </c>
    </row>
    <row r="7" spans="1:15" x14ac:dyDescent="0.3">
      <c r="A7" s="98">
        <v>45352</v>
      </c>
      <c r="B7" s="99">
        <v>0.65263571759259265</v>
      </c>
      <c r="C7" s="80">
        <v>15</v>
      </c>
      <c r="D7" s="100" t="s">
        <v>403</v>
      </c>
      <c r="E7" s="80">
        <v>33.799999999999997</v>
      </c>
      <c r="F7" s="100" t="s">
        <v>411</v>
      </c>
      <c r="G7" s="100" t="s">
        <v>409</v>
      </c>
      <c r="H7" s="100" t="s">
        <v>406</v>
      </c>
      <c r="I7" s="100" t="s">
        <v>407</v>
      </c>
      <c r="J7" s="80">
        <v>5</v>
      </c>
      <c r="K7" s="101">
        <v>3</v>
      </c>
    </row>
    <row r="8" spans="1:15" hidden="1" x14ac:dyDescent="0.3">
      <c r="A8" s="98">
        <v>45352</v>
      </c>
      <c r="B8" s="99">
        <v>0.67989300925925922</v>
      </c>
      <c r="C8" s="80">
        <v>16</v>
      </c>
      <c r="D8" s="100" t="s">
        <v>403</v>
      </c>
      <c r="E8" s="80">
        <v>38.700000000000003</v>
      </c>
      <c r="F8" s="100" t="s">
        <v>408</v>
      </c>
      <c r="G8" s="100" t="s">
        <v>409</v>
      </c>
      <c r="H8" s="100" t="s">
        <v>406</v>
      </c>
      <c r="I8" s="100" t="s">
        <v>407</v>
      </c>
      <c r="J8" s="80">
        <v>5</v>
      </c>
      <c r="K8" s="101">
        <v>3</v>
      </c>
    </row>
    <row r="9" spans="1:15" x14ac:dyDescent="0.3">
      <c r="A9" s="98">
        <v>45352</v>
      </c>
      <c r="B9" s="99">
        <v>0.77712476851851853</v>
      </c>
      <c r="C9" s="80">
        <v>18</v>
      </c>
      <c r="D9" s="100" t="s">
        <v>403</v>
      </c>
      <c r="E9" s="80">
        <v>33.799999999999997</v>
      </c>
      <c r="F9" s="100" t="s">
        <v>411</v>
      </c>
      <c r="G9" s="100" t="s">
        <v>412</v>
      </c>
      <c r="H9" s="100" t="s">
        <v>406</v>
      </c>
      <c r="I9" s="100" t="s">
        <v>407</v>
      </c>
      <c r="J9" s="80">
        <v>5</v>
      </c>
      <c r="K9" s="101">
        <v>3</v>
      </c>
      <c r="M9">
        <f>SUBTOTAL(9,Coffe_sales[money])</f>
        <v>39401.379999999852</v>
      </c>
    </row>
    <row r="10" spans="1:15" hidden="1" x14ac:dyDescent="0.3">
      <c r="A10" s="98">
        <v>45352</v>
      </c>
      <c r="B10" s="99">
        <v>0.80696483796296292</v>
      </c>
      <c r="C10" s="80">
        <v>19</v>
      </c>
      <c r="D10" s="100" t="s">
        <v>403</v>
      </c>
      <c r="E10" s="80">
        <v>38.700000000000003</v>
      </c>
      <c r="F10" s="100" t="s">
        <v>413</v>
      </c>
      <c r="G10" s="100" t="s">
        <v>412</v>
      </c>
      <c r="H10" s="100" t="s">
        <v>406</v>
      </c>
      <c r="I10" s="100" t="s">
        <v>407</v>
      </c>
      <c r="J10" s="80">
        <v>5</v>
      </c>
      <c r="K10" s="101">
        <v>3</v>
      </c>
    </row>
    <row r="11" spans="1:15" x14ac:dyDescent="0.3">
      <c r="A11" s="98">
        <v>45352</v>
      </c>
      <c r="B11" s="99">
        <v>0.80782276620370375</v>
      </c>
      <c r="C11" s="80">
        <v>19</v>
      </c>
      <c r="D11" s="100" t="s">
        <v>403</v>
      </c>
      <c r="E11" s="80">
        <v>33.799999999999997</v>
      </c>
      <c r="F11" s="100" t="s">
        <v>411</v>
      </c>
      <c r="G11" s="100" t="s">
        <v>412</v>
      </c>
      <c r="H11" s="100" t="s">
        <v>406</v>
      </c>
      <c r="I11" s="100" t="s">
        <v>407</v>
      </c>
      <c r="J11" s="80">
        <v>5</v>
      </c>
      <c r="K11" s="101">
        <v>3</v>
      </c>
    </row>
    <row r="12" spans="1:15" x14ac:dyDescent="0.3">
      <c r="A12" s="98">
        <v>45352</v>
      </c>
      <c r="B12" s="99">
        <v>0.81200684027777781</v>
      </c>
      <c r="C12" s="80">
        <v>19</v>
      </c>
      <c r="D12" s="100" t="s">
        <v>403</v>
      </c>
      <c r="E12" s="80">
        <v>33.799999999999997</v>
      </c>
      <c r="F12" s="100" t="s">
        <v>411</v>
      </c>
      <c r="G12" s="100" t="s">
        <v>412</v>
      </c>
      <c r="H12" s="100" t="s">
        <v>406</v>
      </c>
      <c r="I12" s="100" t="s">
        <v>407</v>
      </c>
      <c r="J12" s="80">
        <v>5</v>
      </c>
      <c r="K12" s="101">
        <v>3</v>
      </c>
    </row>
    <row r="13" spans="1:15" x14ac:dyDescent="0.3">
      <c r="A13" s="98">
        <v>45353</v>
      </c>
      <c r="B13" s="99">
        <v>0.43202496527777778</v>
      </c>
      <c r="C13" s="80">
        <v>10</v>
      </c>
      <c r="D13" s="100" t="s">
        <v>403</v>
      </c>
      <c r="E13" s="80">
        <v>28.9</v>
      </c>
      <c r="F13" s="100" t="s">
        <v>410</v>
      </c>
      <c r="G13" s="100" t="s">
        <v>405</v>
      </c>
      <c r="H13" s="100" t="s">
        <v>414</v>
      </c>
      <c r="I13" s="100" t="s">
        <v>407</v>
      </c>
      <c r="J13" s="80">
        <v>6</v>
      </c>
      <c r="K13" s="101">
        <v>3</v>
      </c>
    </row>
    <row r="14" spans="1:15" x14ac:dyDescent="0.3">
      <c r="A14" s="98">
        <v>45353</v>
      </c>
      <c r="B14" s="99">
        <v>0.44561630787037038</v>
      </c>
      <c r="C14" s="80">
        <v>10</v>
      </c>
      <c r="D14" s="100" t="s">
        <v>403</v>
      </c>
      <c r="E14" s="80">
        <v>33.799999999999997</v>
      </c>
      <c r="F14" s="100" t="s">
        <v>411</v>
      </c>
      <c r="G14" s="100" t="s">
        <v>405</v>
      </c>
      <c r="H14" s="100" t="s">
        <v>414</v>
      </c>
      <c r="I14" s="100" t="s">
        <v>407</v>
      </c>
      <c r="J14" s="80">
        <v>6</v>
      </c>
      <c r="K14" s="101">
        <v>3</v>
      </c>
    </row>
    <row r="15" spans="1:15" x14ac:dyDescent="0.3">
      <c r="A15" s="98">
        <v>45353</v>
      </c>
      <c r="B15" s="99">
        <v>0.49983199074074075</v>
      </c>
      <c r="C15" s="80">
        <v>11</v>
      </c>
      <c r="D15" s="100" t="s">
        <v>403</v>
      </c>
      <c r="E15" s="80">
        <v>33.799999999999997</v>
      </c>
      <c r="F15" s="100" t="s">
        <v>411</v>
      </c>
      <c r="G15" s="100" t="s">
        <v>405</v>
      </c>
      <c r="H15" s="100" t="s">
        <v>414</v>
      </c>
      <c r="I15" s="100" t="s">
        <v>407</v>
      </c>
      <c r="J15" s="80">
        <v>6</v>
      </c>
      <c r="K15" s="101">
        <v>3</v>
      </c>
      <c r="N15" s="57" t="s">
        <v>440</v>
      </c>
      <c r="O15" s="57">
        <f>SUBTOTAL(9,Coffe_sales[money])</f>
        <v>39401.379999999852</v>
      </c>
    </row>
    <row r="16" spans="1:15" x14ac:dyDescent="0.3">
      <c r="A16" s="98">
        <v>45353</v>
      </c>
      <c r="B16" s="99">
        <v>0.61013350694444446</v>
      </c>
      <c r="C16" s="80">
        <v>14</v>
      </c>
      <c r="D16" s="100" t="s">
        <v>403</v>
      </c>
      <c r="E16" s="80">
        <v>28.9</v>
      </c>
      <c r="F16" s="100" t="s">
        <v>410</v>
      </c>
      <c r="G16" s="100" t="s">
        <v>409</v>
      </c>
      <c r="H16" s="100" t="s">
        <v>414</v>
      </c>
      <c r="I16" s="100" t="s">
        <v>407</v>
      </c>
      <c r="J16" s="80">
        <v>6</v>
      </c>
      <c r="K16" s="101">
        <v>3</v>
      </c>
      <c r="N16" s="57" t="s">
        <v>288</v>
      </c>
      <c r="O16" s="57">
        <f>SUM(Coffe_sales[money])</f>
        <v>112245.57999999814</v>
      </c>
    </row>
    <row r="17" spans="1:11" x14ac:dyDescent="0.3">
      <c r="A17" s="98">
        <v>45353</v>
      </c>
      <c r="B17" s="99">
        <v>0.69264438657407412</v>
      </c>
      <c r="C17" s="80">
        <v>16</v>
      </c>
      <c r="D17" s="100" t="s">
        <v>403</v>
      </c>
      <c r="E17" s="80">
        <v>33.799999999999997</v>
      </c>
      <c r="F17" s="100" t="s">
        <v>411</v>
      </c>
      <c r="G17" s="100" t="s">
        <v>409</v>
      </c>
      <c r="H17" s="100" t="s">
        <v>414</v>
      </c>
      <c r="I17" s="100" t="s">
        <v>407</v>
      </c>
      <c r="J17" s="80">
        <v>6</v>
      </c>
      <c r="K17" s="101">
        <v>3</v>
      </c>
    </row>
    <row r="18" spans="1:11" x14ac:dyDescent="0.3">
      <c r="A18" s="98">
        <v>45353</v>
      </c>
      <c r="B18" s="99">
        <v>0.73258065972222219</v>
      </c>
      <c r="C18" s="80">
        <v>17</v>
      </c>
      <c r="D18" s="100" t="s">
        <v>403</v>
      </c>
      <c r="E18" s="80">
        <v>28.9</v>
      </c>
      <c r="F18" s="100" t="s">
        <v>410</v>
      </c>
      <c r="G18" s="100" t="s">
        <v>412</v>
      </c>
      <c r="H18" s="100" t="s">
        <v>414</v>
      </c>
      <c r="I18" s="100" t="s">
        <v>407</v>
      </c>
      <c r="J18" s="80">
        <v>6</v>
      </c>
      <c r="K18" s="101">
        <v>3</v>
      </c>
    </row>
    <row r="19" spans="1:11" hidden="1" x14ac:dyDescent="0.3">
      <c r="A19" s="98">
        <v>45354</v>
      </c>
      <c r="B19" s="99">
        <v>0.43563149305555554</v>
      </c>
      <c r="C19" s="80">
        <v>10</v>
      </c>
      <c r="D19" s="100" t="s">
        <v>403</v>
      </c>
      <c r="E19" s="80">
        <v>38.700000000000003</v>
      </c>
      <c r="F19" s="100" t="s">
        <v>404</v>
      </c>
      <c r="G19" s="100" t="s">
        <v>405</v>
      </c>
      <c r="H19" s="100" t="s">
        <v>415</v>
      </c>
      <c r="I19" s="100" t="s">
        <v>407</v>
      </c>
      <c r="J19" s="80">
        <v>7</v>
      </c>
      <c r="K19" s="101">
        <v>3</v>
      </c>
    </row>
    <row r="20" spans="1:11" hidden="1" x14ac:dyDescent="0.3">
      <c r="A20" s="98">
        <v>45354</v>
      </c>
      <c r="B20" s="99">
        <v>0.48189951388888891</v>
      </c>
      <c r="C20" s="80">
        <v>11</v>
      </c>
      <c r="D20" s="100" t="s">
        <v>403</v>
      </c>
      <c r="E20" s="80">
        <v>28.9</v>
      </c>
      <c r="F20" s="100" t="s">
        <v>416</v>
      </c>
      <c r="G20" s="100" t="s">
        <v>405</v>
      </c>
      <c r="H20" s="100" t="s">
        <v>415</v>
      </c>
      <c r="I20" s="100" t="s">
        <v>407</v>
      </c>
      <c r="J20" s="80">
        <v>7</v>
      </c>
      <c r="K20" s="101">
        <v>3</v>
      </c>
    </row>
    <row r="21" spans="1:11" x14ac:dyDescent="0.3">
      <c r="A21" s="98">
        <v>45354</v>
      </c>
      <c r="B21" s="99">
        <v>0.51870483796296296</v>
      </c>
      <c r="C21" s="80">
        <v>12</v>
      </c>
      <c r="D21" s="100" t="s">
        <v>403</v>
      </c>
      <c r="E21" s="80">
        <v>28.9</v>
      </c>
      <c r="F21" s="100" t="s">
        <v>410</v>
      </c>
      <c r="G21" s="100" t="s">
        <v>409</v>
      </c>
      <c r="H21" s="100" t="s">
        <v>415</v>
      </c>
      <c r="I21" s="100" t="s">
        <v>407</v>
      </c>
      <c r="J21" s="80">
        <v>7</v>
      </c>
      <c r="K21" s="101">
        <v>3</v>
      </c>
    </row>
    <row r="22" spans="1:11" hidden="1" x14ac:dyDescent="0.3">
      <c r="A22" s="98">
        <v>45354</v>
      </c>
      <c r="B22" s="99">
        <v>0.5483370486111111</v>
      </c>
      <c r="C22" s="80">
        <v>13</v>
      </c>
      <c r="D22" s="100" t="s">
        <v>403</v>
      </c>
      <c r="E22" s="80">
        <v>38.700000000000003</v>
      </c>
      <c r="F22" s="100" t="s">
        <v>408</v>
      </c>
      <c r="G22" s="100" t="s">
        <v>409</v>
      </c>
      <c r="H22" s="100" t="s">
        <v>415</v>
      </c>
      <c r="I22" s="100" t="s">
        <v>407</v>
      </c>
      <c r="J22" s="80">
        <v>7</v>
      </c>
      <c r="K22" s="101">
        <v>3</v>
      </c>
    </row>
    <row r="23" spans="1:11" hidden="1" x14ac:dyDescent="0.3">
      <c r="A23" s="98">
        <v>45354</v>
      </c>
      <c r="B23" s="99">
        <v>0.71296609953703705</v>
      </c>
      <c r="C23" s="80">
        <v>17</v>
      </c>
      <c r="D23" s="100" t="s">
        <v>403</v>
      </c>
      <c r="E23" s="80">
        <v>38.700000000000003</v>
      </c>
      <c r="F23" s="100" t="s">
        <v>413</v>
      </c>
      <c r="G23" s="100" t="s">
        <v>412</v>
      </c>
      <c r="H23" s="100" t="s">
        <v>415</v>
      </c>
      <c r="I23" s="100" t="s">
        <v>407</v>
      </c>
      <c r="J23" s="80">
        <v>7</v>
      </c>
      <c r="K23" s="101">
        <v>3</v>
      </c>
    </row>
    <row r="24" spans="1:11" hidden="1" x14ac:dyDescent="0.3">
      <c r="A24" s="98">
        <v>45354</v>
      </c>
      <c r="B24" s="99">
        <v>0.7144200810185185</v>
      </c>
      <c r="C24" s="80">
        <v>17</v>
      </c>
      <c r="D24" s="100" t="s">
        <v>403</v>
      </c>
      <c r="E24" s="80">
        <v>28.9</v>
      </c>
      <c r="F24" s="100" t="s">
        <v>416</v>
      </c>
      <c r="G24" s="100" t="s">
        <v>412</v>
      </c>
      <c r="H24" s="100" t="s">
        <v>415</v>
      </c>
      <c r="I24" s="100" t="s">
        <v>407</v>
      </c>
      <c r="J24" s="80">
        <v>7</v>
      </c>
      <c r="K24" s="101">
        <v>3</v>
      </c>
    </row>
    <row r="25" spans="1:11" x14ac:dyDescent="0.3">
      <c r="A25" s="98">
        <v>45354</v>
      </c>
      <c r="B25" s="99">
        <v>0.75235380787037032</v>
      </c>
      <c r="C25" s="80">
        <v>18</v>
      </c>
      <c r="D25" s="100" t="s">
        <v>403</v>
      </c>
      <c r="E25" s="80">
        <v>33.799999999999997</v>
      </c>
      <c r="F25" s="100" t="s">
        <v>411</v>
      </c>
      <c r="G25" s="100" t="s">
        <v>412</v>
      </c>
      <c r="H25" s="100" t="s">
        <v>415</v>
      </c>
      <c r="I25" s="100" t="s">
        <v>407</v>
      </c>
      <c r="J25" s="80">
        <v>7</v>
      </c>
      <c r="K25" s="101">
        <v>3</v>
      </c>
    </row>
    <row r="26" spans="1:11" x14ac:dyDescent="0.3">
      <c r="A26" s="98">
        <v>45354</v>
      </c>
      <c r="B26" s="99">
        <v>0.75310122685185188</v>
      </c>
      <c r="C26" s="80">
        <v>18</v>
      </c>
      <c r="D26" s="100" t="s">
        <v>403</v>
      </c>
      <c r="E26" s="80">
        <v>33.799999999999997</v>
      </c>
      <c r="F26" s="100" t="s">
        <v>411</v>
      </c>
      <c r="G26" s="100" t="s">
        <v>412</v>
      </c>
      <c r="H26" s="100" t="s">
        <v>415</v>
      </c>
      <c r="I26" s="100" t="s">
        <v>407</v>
      </c>
      <c r="J26" s="80">
        <v>7</v>
      </c>
      <c r="K26" s="101">
        <v>3</v>
      </c>
    </row>
    <row r="27" spans="1:11" hidden="1" x14ac:dyDescent="0.3">
      <c r="A27" s="98">
        <v>45354</v>
      </c>
      <c r="B27" s="99">
        <v>0.75561295138888884</v>
      </c>
      <c r="C27" s="80">
        <v>18</v>
      </c>
      <c r="D27" s="100" t="s">
        <v>403</v>
      </c>
      <c r="E27" s="80">
        <v>38.700000000000003</v>
      </c>
      <c r="F27" s="100" t="s">
        <v>408</v>
      </c>
      <c r="G27" s="100" t="s">
        <v>412</v>
      </c>
      <c r="H27" s="100" t="s">
        <v>415</v>
      </c>
      <c r="I27" s="100" t="s">
        <v>407</v>
      </c>
      <c r="J27" s="80">
        <v>7</v>
      </c>
      <c r="K27" s="101">
        <v>3</v>
      </c>
    </row>
    <row r="28" spans="1:11" hidden="1" x14ac:dyDescent="0.3">
      <c r="A28" s="98">
        <v>45355</v>
      </c>
      <c r="B28" s="99">
        <v>0.41935178240740739</v>
      </c>
      <c r="C28" s="80">
        <v>10</v>
      </c>
      <c r="D28" s="100" t="s">
        <v>403</v>
      </c>
      <c r="E28" s="80">
        <v>38.700000000000003</v>
      </c>
      <c r="F28" s="100" t="s">
        <v>404</v>
      </c>
      <c r="G28" s="100" t="s">
        <v>405</v>
      </c>
      <c r="H28" s="100" t="s">
        <v>417</v>
      </c>
      <c r="I28" s="100" t="s">
        <v>407</v>
      </c>
      <c r="J28" s="80">
        <v>1</v>
      </c>
      <c r="K28" s="101">
        <v>3</v>
      </c>
    </row>
    <row r="29" spans="1:11" hidden="1" x14ac:dyDescent="0.3">
      <c r="A29" s="98">
        <v>45355</v>
      </c>
      <c r="B29" s="99">
        <v>0.45475645833333334</v>
      </c>
      <c r="C29" s="80">
        <v>10</v>
      </c>
      <c r="D29" s="100" t="s">
        <v>403</v>
      </c>
      <c r="E29" s="80">
        <v>38.700000000000003</v>
      </c>
      <c r="F29" s="100" t="s">
        <v>404</v>
      </c>
      <c r="G29" s="100" t="s">
        <v>405</v>
      </c>
      <c r="H29" s="100" t="s">
        <v>417</v>
      </c>
      <c r="I29" s="100" t="s">
        <v>407</v>
      </c>
      <c r="J29" s="80">
        <v>1</v>
      </c>
      <c r="K29" s="101">
        <v>3</v>
      </c>
    </row>
    <row r="30" spans="1:11" x14ac:dyDescent="0.3">
      <c r="A30" s="98">
        <v>45355</v>
      </c>
      <c r="B30" s="99">
        <v>0.46199287037037035</v>
      </c>
      <c r="C30" s="80">
        <v>11</v>
      </c>
      <c r="D30" s="100" t="s">
        <v>403</v>
      </c>
      <c r="E30" s="80">
        <v>33.799999999999997</v>
      </c>
      <c r="F30" s="100" t="s">
        <v>411</v>
      </c>
      <c r="G30" s="100" t="s">
        <v>405</v>
      </c>
      <c r="H30" s="100" t="s">
        <v>417</v>
      </c>
      <c r="I30" s="100" t="s">
        <v>407</v>
      </c>
      <c r="J30" s="80">
        <v>1</v>
      </c>
      <c r="K30" s="101">
        <v>3</v>
      </c>
    </row>
    <row r="31" spans="1:11" hidden="1" x14ac:dyDescent="0.3">
      <c r="A31" s="98">
        <v>45355</v>
      </c>
      <c r="B31" s="99">
        <v>0.5865478472222222</v>
      </c>
      <c r="C31" s="80">
        <v>14</v>
      </c>
      <c r="D31" s="100" t="s">
        <v>403</v>
      </c>
      <c r="E31" s="80">
        <v>24</v>
      </c>
      <c r="F31" s="100" t="s">
        <v>418</v>
      </c>
      <c r="G31" s="100" t="s">
        <v>409</v>
      </c>
      <c r="H31" s="100" t="s">
        <v>417</v>
      </c>
      <c r="I31" s="100" t="s">
        <v>407</v>
      </c>
      <c r="J31" s="80">
        <v>1</v>
      </c>
      <c r="K31" s="101">
        <v>3</v>
      </c>
    </row>
    <row r="32" spans="1:11" hidden="1" x14ac:dyDescent="0.3">
      <c r="A32" s="98">
        <v>45356</v>
      </c>
      <c r="B32" s="99">
        <v>0.4165816087962963</v>
      </c>
      <c r="C32" s="80">
        <v>9</v>
      </c>
      <c r="D32" s="100" t="s">
        <v>403</v>
      </c>
      <c r="E32" s="80">
        <v>38.700000000000003</v>
      </c>
      <c r="F32" s="100" t="s">
        <v>404</v>
      </c>
      <c r="G32" s="100" t="s">
        <v>405</v>
      </c>
      <c r="H32" s="100" t="s">
        <v>419</v>
      </c>
      <c r="I32" s="100" t="s">
        <v>407</v>
      </c>
      <c r="J32" s="80">
        <v>2</v>
      </c>
      <c r="K32" s="101">
        <v>3</v>
      </c>
    </row>
    <row r="33" spans="1:11" hidden="1" x14ac:dyDescent="0.3">
      <c r="A33" s="98">
        <v>45356</v>
      </c>
      <c r="B33" s="99">
        <v>0.60759216435185182</v>
      </c>
      <c r="C33" s="80">
        <v>14</v>
      </c>
      <c r="D33" s="100" t="s">
        <v>403</v>
      </c>
      <c r="E33" s="80">
        <v>38.700000000000003</v>
      </c>
      <c r="F33" s="100" t="s">
        <v>404</v>
      </c>
      <c r="G33" s="100" t="s">
        <v>409</v>
      </c>
      <c r="H33" s="100" t="s">
        <v>419</v>
      </c>
      <c r="I33" s="100" t="s">
        <v>407</v>
      </c>
      <c r="J33" s="80">
        <v>2</v>
      </c>
      <c r="K33" s="101">
        <v>3</v>
      </c>
    </row>
    <row r="34" spans="1:11" hidden="1" x14ac:dyDescent="0.3">
      <c r="A34" s="98">
        <v>45356</v>
      </c>
      <c r="B34" s="99">
        <v>0.73201438657407403</v>
      </c>
      <c r="C34" s="80">
        <v>17</v>
      </c>
      <c r="D34" s="100" t="s">
        <v>403</v>
      </c>
      <c r="E34" s="80">
        <v>38.700000000000003</v>
      </c>
      <c r="F34" s="100" t="s">
        <v>404</v>
      </c>
      <c r="G34" s="100" t="s">
        <v>412</v>
      </c>
      <c r="H34" s="100" t="s">
        <v>419</v>
      </c>
      <c r="I34" s="100" t="s">
        <v>407</v>
      </c>
      <c r="J34" s="80">
        <v>2</v>
      </c>
      <c r="K34" s="101">
        <v>3</v>
      </c>
    </row>
    <row r="35" spans="1:11" hidden="1" x14ac:dyDescent="0.3">
      <c r="A35" s="98">
        <v>45356</v>
      </c>
      <c r="B35" s="99">
        <v>0.73292848379629627</v>
      </c>
      <c r="C35" s="80">
        <v>17</v>
      </c>
      <c r="D35" s="100" t="s">
        <v>403</v>
      </c>
      <c r="E35" s="80">
        <v>38.700000000000003</v>
      </c>
      <c r="F35" s="100" t="s">
        <v>408</v>
      </c>
      <c r="G35" s="100" t="s">
        <v>412</v>
      </c>
      <c r="H35" s="100" t="s">
        <v>419</v>
      </c>
      <c r="I35" s="100" t="s">
        <v>407</v>
      </c>
      <c r="J35" s="80">
        <v>2</v>
      </c>
      <c r="K35" s="101">
        <v>3</v>
      </c>
    </row>
    <row r="36" spans="1:11" hidden="1" x14ac:dyDescent="0.3">
      <c r="A36" s="98">
        <v>45356</v>
      </c>
      <c r="B36" s="99">
        <v>0.73366401620370369</v>
      </c>
      <c r="C36" s="80">
        <v>17</v>
      </c>
      <c r="D36" s="100" t="s">
        <v>403</v>
      </c>
      <c r="E36" s="80">
        <v>38.700000000000003</v>
      </c>
      <c r="F36" s="100" t="s">
        <v>413</v>
      </c>
      <c r="G36" s="100" t="s">
        <v>412</v>
      </c>
      <c r="H36" s="100" t="s">
        <v>419</v>
      </c>
      <c r="I36" s="100" t="s">
        <v>407</v>
      </c>
      <c r="J36" s="80">
        <v>2</v>
      </c>
      <c r="K36" s="101">
        <v>3</v>
      </c>
    </row>
    <row r="37" spans="1:11" hidden="1" x14ac:dyDescent="0.3">
      <c r="A37" s="98">
        <v>45356</v>
      </c>
      <c r="B37" s="99">
        <v>0.73418586805555552</v>
      </c>
      <c r="C37" s="80">
        <v>17</v>
      </c>
      <c r="D37" s="100" t="s">
        <v>403</v>
      </c>
      <c r="E37" s="80">
        <v>38.700000000000003</v>
      </c>
      <c r="F37" s="100" t="s">
        <v>408</v>
      </c>
      <c r="G37" s="100" t="s">
        <v>412</v>
      </c>
      <c r="H37" s="100" t="s">
        <v>419</v>
      </c>
      <c r="I37" s="100" t="s">
        <v>407</v>
      </c>
      <c r="J37" s="80">
        <v>2</v>
      </c>
      <c r="K37" s="101">
        <v>3</v>
      </c>
    </row>
    <row r="38" spans="1:11" hidden="1" x14ac:dyDescent="0.3">
      <c r="A38" s="98">
        <v>45356</v>
      </c>
      <c r="B38" s="99">
        <v>0.73483048611111113</v>
      </c>
      <c r="C38" s="80">
        <v>17</v>
      </c>
      <c r="D38" s="100" t="s">
        <v>403</v>
      </c>
      <c r="E38" s="80">
        <v>38.700000000000003</v>
      </c>
      <c r="F38" s="100" t="s">
        <v>408</v>
      </c>
      <c r="G38" s="100" t="s">
        <v>412</v>
      </c>
      <c r="H38" s="100" t="s">
        <v>419</v>
      </c>
      <c r="I38" s="100" t="s">
        <v>407</v>
      </c>
      <c r="J38" s="80">
        <v>2</v>
      </c>
      <c r="K38" s="101">
        <v>3</v>
      </c>
    </row>
    <row r="39" spans="1:11" hidden="1" x14ac:dyDescent="0.3">
      <c r="A39" s="98">
        <v>45356</v>
      </c>
      <c r="B39" s="99">
        <v>0.7474048148148148</v>
      </c>
      <c r="C39" s="80">
        <v>17</v>
      </c>
      <c r="D39" s="100" t="s">
        <v>403</v>
      </c>
      <c r="E39" s="80">
        <v>28.9</v>
      </c>
      <c r="F39" s="100" t="s">
        <v>416</v>
      </c>
      <c r="G39" s="100" t="s">
        <v>412</v>
      </c>
      <c r="H39" s="100" t="s">
        <v>419</v>
      </c>
      <c r="I39" s="100" t="s">
        <v>407</v>
      </c>
      <c r="J39" s="80">
        <v>2</v>
      </c>
      <c r="K39" s="101">
        <v>3</v>
      </c>
    </row>
    <row r="40" spans="1:11" hidden="1" x14ac:dyDescent="0.3">
      <c r="A40" s="98">
        <v>45356</v>
      </c>
      <c r="B40" s="99">
        <v>0.75105604166666662</v>
      </c>
      <c r="C40" s="80">
        <v>18</v>
      </c>
      <c r="D40" s="100" t="s">
        <v>403</v>
      </c>
      <c r="E40" s="80">
        <v>38.700000000000003</v>
      </c>
      <c r="F40" s="100" t="s">
        <v>408</v>
      </c>
      <c r="G40" s="100" t="s">
        <v>412</v>
      </c>
      <c r="H40" s="100" t="s">
        <v>419</v>
      </c>
      <c r="I40" s="100" t="s">
        <v>407</v>
      </c>
      <c r="J40" s="80">
        <v>2</v>
      </c>
      <c r="K40" s="101">
        <v>3</v>
      </c>
    </row>
    <row r="41" spans="1:11" x14ac:dyDescent="0.3">
      <c r="A41" s="98">
        <v>45357</v>
      </c>
      <c r="B41" s="99">
        <v>0.55842207175925929</v>
      </c>
      <c r="C41" s="80">
        <v>13</v>
      </c>
      <c r="D41" s="100" t="s">
        <v>403</v>
      </c>
      <c r="E41" s="80">
        <v>28.9</v>
      </c>
      <c r="F41" s="100" t="s">
        <v>410</v>
      </c>
      <c r="G41" s="100" t="s">
        <v>409</v>
      </c>
      <c r="H41" s="100" t="s">
        <v>420</v>
      </c>
      <c r="I41" s="100" t="s">
        <v>407</v>
      </c>
      <c r="J41" s="80">
        <v>3</v>
      </c>
      <c r="K41" s="101">
        <v>3</v>
      </c>
    </row>
    <row r="42" spans="1:11" hidden="1" x14ac:dyDescent="0.3">
      <c r="A42" s="98">
        <v>45357</v>
      </c>
      <c r="B42" s="99">
        <v>0.55919387731481485</v>
      </c>
      <c r="C42" s="80">
        <v>13</v>
      </c>
      <c r="D42" s="100" t="s">
        <v>403</v>
      </c>
      <c r="E42" s="80">
        <v>28.9</v>
      </c>
      <c r="F42" s="100" t="s">
        <v>416</v>
      </c>
      <c r="G42" s="100" t="s">
        <v>409</v>
      </c>
      <c r="H42" s="100" t="s">
        <v>420</v>
      </c>
      <c r="I42" s="100" t="s">
        <v>407</v>
      </c>
      <c r="J42" s="80">
        <v>3</v>
      </c>
      <c r="K42" s="101">
        <v>3</v>
      </c>
    </row>
    <row r="43" spans="1:11" hidden="1" x14ac:dyDescent="0.3">
      <c r="A43" s="98">
        <v>45357</v>
      </c>
      <c r="B43" s="99">
        <v>0.61946482638888889</v>
      </c>
      <c r="C43" s="80">
        <v>14</v>
      </c>
      <c r="D43" s="100" t="s">
        <v>403</v>
      </c>
      <c r="E43" s="80">
        <v>38.700000000000003</v>
      </c>
      <c r="F43" s="100" t="s">
        <v>421</v>
      </c>
      <c r="G43" s="100" t="s">
        <v>409</v>
      </c>
      <c r="H43" s="100" t="s">
        <v>420</v>
      </c>
      <c r="I43" s="100" t="s">
        <v>407</v>
      </c>
      <c r="J43" s="80">
        <v>3</v>
      </c>
      <c r="K43" s="101">
        <v>3</v>
      </c>
    </row>
    <row r="44" spans="1:11" hidden="1" x14ac:dyDescent="0.3">
      <c r="A44" s="98">
        <v>45357</v>
      </c>
      <c r="B44" s="99">
        <v>0.62035120370370367</v>
      </c>
      <c r="C44" s="80">
        <v>14</v>
      </c>
      <c r="D44" s="100" t="s">
        <v>403</v>
      </c>
      <c r="E44" s="80">
        <v>38.700000000000003</v>
      </c>
      <c r="F44" s="100" t="s">
        <v>421</v>
      </c>
      <c r="G44" s="100" t="s">
        <v>409</v>
      </c>
      <c r="H44" s="100" t="s">
        <v>420</v>
      </c>
      <c r="I44" s="100" t="s">
        <v>407</v>
      </c>
      <c r="J44" s="80">
        <v>3</v>
      </c>
      <c r="K44" s="101">
        <v>3</v>
      </c>
    </row>
    <row r="45" spans="1:11" hidden="1" x14ac:dyDescent="0.3">
      <c r="A45" s="98">
        <v>45358</v>
      </c>
      <c r="B45" s="99">
        <v>0.42963591435185183</v>
      </c>
      <c r="C45" s="80">
        <v>10</v>
      </c>
      <c r="D45" s="100" t="s">
        <v>403</v>
      </c>
      <c r="E45" s="80">
        <v>38.700000000000003</v>
      </c>
      <c r="F45" s="100" t="s">
        <v>408</v>
      </c>
      <c r="G45" s="100" t="s">
        <v>405</v>
      </c>
      <c r="H45" s="100" t="s">
        <v>422</v>
      </c>
      <c r="I45" s="100" t="s">
        <v>407</v>
      </c>
      <c r="J45" s="80">
        <v>4</v>
      </c>
      <c r="K45" s="101">
        <v>3</v>
      </c>
    </row>
    <row r="46" spans="1:11" hidden="1" x14ac:dyDescent="0.3">
      <c r="A46" s="98">
        <v>45358</v>
      </c>
      <c r="B46" s="99">
        <v>0.46109925925925926</v>
      </c>
      <c r="C46" s="80">
        <v>11</v>
      </c>
      <c r="D46" s="100" t="s">
        <v>403</v>
      </c>
      <c r="E46" s="80">
        <v>38.700000000000003</v>
      </c>
      <c r="F46" s="100" t="s">
        <v>404</v>
      </c>
      <c r="G46" s="100" t="s">
        <v>405</v>
      </c>
      <c r="H46" s="100" t="s">
        <v>422</v>
      </c>
      <c r="I46" s="100" t="s">
        <v>407</v>
      </c>
      <c r="J46" s="80">
        <v>4</v>
      </c>
      <c r="K46" s="101">
        <v>3</v>
      </c>
    </row>
    <row r="47" spans="1:11" x14ac:dyDescent="0.3">
      <c r="A47" s="98">
        <v>45358</v>
      </c>
      <c r="B47" s="99">
        <v>0.65303942129629633</v>
      </c>
      <c r="C47" s="80">
        <v>15</v>
      </c>
      <c r="D47" s="100" t="s">
        <v>403</v>
      </c>
      <c r="E47" s="80">
        <v>28.9</v>
      </c>
      <c r="F47" s="100" t="s">
        <v>410</v>
      </c>
      <c r="G47" s="100" t="s">
        <v>409</v>
      </c>
      <c r="H47" s="100" t="s">
        <v>422</v>
      </c>
      <c r="I47" s="100" t="s">
        <v>407</v>
      </c>
      <c r="J47" s="80">
        <v>4</v>
      </c>
      <c r="K47" s="101">
        <v>3</v>
      </c>
    </row>
    <row r="48" spans="1:11" x14ac:dyDescent="0.3">
      <c r="A48" s="98">
        <v>45358</v>
      </c>
      <c r="B48" s="99">
        <v>0.65380537037037034</v>
      </c>
      <c r="C48" s="80">
        <v>15</v>
      </c>
      <c r="D48" s="100" t="s">
        <v>403</v>
      </c>
      <c r="E48" s="80">
        <v>33.799999999999997</v>
      </c>
      <c r="F48" s="100" t="s">
        <v>411</v>
      </c>
      <c r="G48" s="100" t="s">
        <v>409</v>
      </c>
      <c r="H48" s="100" t="s">
        <v>422</v>
      </c>
      <c r="I48" s="100" t="s">
        <v>407</v>
      </c>
      <c r="J48" s="80">
        <v>4</v>
      </c>
      <c r="K48" s="101">
        <v>3</v>
      </c>
    </row>
    <row r="49" spans="1:11" hidden="1" x14ac:dyDescent="0.3">
      <c r="A49" s="98">
        <v>45359</v>
      </c>
      <c r="B49" s="99">
        <v>0.44075559027777778</v>
      </c>
      <c r="C49" s="80">
        <v>10</v>
      </c>
      <c r="D49" s="100" t="s">
        <v>403</v>
      </c>
      <c r="E49" s="80">
        <v>28.9</v>
      </c>
      <c r="F49" s="100" t="s">
        <v>416</v>
      </c>
      <c r="G49" s="100" t="s">
        <v>405</v>
      </c>
      <c r="H49" s="100" t="s">
        <v>406</v>
      </c>
      <c r="I49" s="100" t="s">
        <v>407</v>
      </c>
      <c r="J49" s="80">
        <v>5</v>
      </c>
      <c r="K49" s="101">
        <v>3</v>
      </c>
    </row>
    <row r="50" spans="1:11" hidden="1" x14ac:dyDescent="0.3">
      <c r="A50" s="98">
        <v>45359</v>
      </c>
      <c r="B50" s="99">
        <v>0.51560940972222224</v>
      </c>
      <c r="C50" s="80">
        <v>12</v>
      </c>
      <c r="D50" s="100" t="s">
        <v>403</v>
      </c>
      <c r="E50" s="80">
        <v>38.700000000000003</v>
      </c>
      <c r="F50" s="100" t="s">
        <v>421</v>
      </c>
      <c r="G50" s="100" t="s">
        <v>409</v>
      </c>
      <c r="H50" s="100" t="s">
        <v>406</v>
      </c>
      <c r="I50" s="100" t="s">
        <v>407</v>
      </c>
      <c r="J50" s="80">
        <v>5</v>
      </c>
      <c r="K50" s="101">
        <v>3</v>
      </c>
    </row>
    <row r="51" spans="1:11" x14ac:dyDescent="0.3">
      <c r="A51" s="98">
        <v>45359</v>
      </c>
      <c r="B51" s="99">
        <v>0.5784958564814815</v>
      </c>
      <c r="C51" s="80">
        <v>13</v>
      </c>
      <c r="D51" s="100" t="s">
        <v>403</v>
      </c>
      <c r="E51" s="80">
        <v>28.9</v>
      </c>
      <c r="F51" s="100" t="s">
        <v>410</v>
      </c>
      <c r="G51" s="100" t="s">
        <v>409</v>
      </c>
      <c r="H51" s="100" t="s">
        <v>406</v>
      </c>
      <c r="I51" s="100" t="s">
        <v>407</v>
      </c>
      <c r="J51" s="80">
        <v>5</v>
      </c>
      <c r="K51" s="101">
        <v>3</v>
      </c>
    </row>
    <row r="52" spans="1:11" x14ac:dyDescent="0.3">
      <c r="A52" s="98">
        <v>45359</v>
      </c>
      <c r="B52" s="99">
        <v>0.61403571759259257</v>
      </c>
      <c r="C52" s="80">
        <v>14</v>
      </c>
      <c r="D52" s="100" t="s">
        <v>403</v>
      </c>
      <c r="E52" s="80">
        <v>28.9</v>
      </c>
      <c r="F52" s="100" t="s">
        <v>410</v>
      </c>
      <c r="G52" s="100" t="s">
        <v>409</v>
      </c>
      <c r="H52" s="100" t="s">
        <v>406</v>
      </c>
      <c r="I52" s="100" t="s">
        <v>407</v>
      </c>
      <c r="J52" s="80">
        <v>5</v>
      </c>
      <c r="K52" s="101">
        <v>3</v>
      </c>
    </row>
    <row r="53" spans="1:11" x14ac:dyDescent="0.3">
      <c r="A53" s="98">
        <v>45359</v>
      </c>
      <c r="B53" s="99">
        <v>0.61471120370370369</v>
      </c>
      <c r="C53" s="80">
        <v>14</v>
      </c>
      <c r="D53" s="100" t="s">
        <v>403</v>
      </c>
      <c r="E53" s="80">
        <v>28.9</v>
      </c>
      <c r="F53" s="100" t="s">
        <v>410</v>
      </c>
      <c r="G53" s="100" t="s">
        <v>409</v>
      </c>
      <c r="H53" s="100" t="s">
        <v>406</v>
      </c>
      <c r="I53" s="100" t="s">
        <v>407</v>
      </c>
      <c r="J53" s="80">
        <v>5</v>
      </c>
      <c r="K53" s="101">
        <v>3</v>
      </c>
    </row>
    <row r="54" spans="1:11" x14ac:dyDescent="0.3">
      <c r="A54" s="98">
        <v>45359</v>
      </c>
      <c r="B54" s="99">
        <v>0.61540688657407405</v>
      </c>
      <c r="C54" s="80">
        <v>14</v>
      </c>
      <c r="D54" s="100" t="s">
        <v>403</v>
      </c>
      <c r="E54" s="80">
        <v>33.799999999999997</v>
      </c>
      <c r="F54" s="100" t="s">
        <v>411</v>
      </c>
      <c r="G54" s="100" t="s">
        <v>409</v>
      </c>
      <c r="H54" s="100" t="s">
        <v>406</v>
      </c>
      <c r="I54" s="100" t="s">
        <v>407</v>
      </c>
      <c r="J54" s="80">
        <v>5</v>
      </c>
      <c r="K54" s="101">
        <v>3</v>
      </c>
    </row>
    <row r="55" spans="1:11" hidden="1" x14ac:dyDescent="0.3">
      <c r="A55" s="98">
        <v>45359</v>
      </c>
      <c r="B55" s="99">
        <v>0.79017883101851849</v>
      </c>
      <c r="C55" s="80">
        <v>18</v>
      </c>
      <c r="D55" s="100" t="s">
        <v>403</v>
      </c>
      <c r="E55" s="80">
        <v>38.700000000000003</v>
      </c>
      <c r="F55" s="100" t="s">
        <v>404</v>
      </c>
      <c r="G55" s="100" t="s">
        <v>412</v>
      </c>
      <c r="H55" s="100" t="s">
        <v>406</v>
      </c>
      <c r="I55" s="100" t="s">
        <v>407</v>
      </c>
      <c r="J55" s="80">
        <v>5</v>
      </c>
      <c r="K55" s="101">
        <v>3</v>
      </c>
    </row>
    <row r="56" spans="1:11" hidden="1" x14ac:dyDescent="0.3">
      <c r="A56" s="98">
        <v>45359</v>
      </c>
      <c r="B56" s="99">
        <v>0.79126089120370369</v>
      </c>
      <c r="C56" s="80">
        <v>18</v>
      </c>
      <c r="D56" s="100" t="s">
        <v>403</v>
      </c>
      <c r="E56" s="80">
        <v>38.700000000000003</v>
      </c>
      <c r="F56" s="100" t="s">
        <v>404</v>
      </c>
      <c r="G56" s="100" t="s">
        <v>412</v>
      </c>
      <c r="H56" s="100" t="s">
        <v>406</v>
      </c>
      <c r="I56" s="100" t="s">
        <v>407</v>
      </c>
      <c r="J56" s="80">
        <v>5</v>
      </c>
      <c r="K56" s="101">
        <v>3</v>
      </c>
    </row>
    <row r="57" spans="1:11" hidden="1" x14ac:dyDescent="0.3">
      <c r="A57" s="98">
        <v>45360</v>
      </c>
      <c r="B57" s="99">
        <v>0.50365230324074073</v>
      </c>
      <c r="C57" s="80">
        <v>12</v>
      </c>
      <c r="D57" s="100" t="s">
        <v>403</v>
      </c>
      <c r="E57" s="80">
        <v>24</v>
      </c>
      <c r="F57" s="100" t="s">
        <v>418</v>
      </c>
      <c r="G57" s="100" t="s">
        <v>409</v>
      </c>
      <c r="H57" s="100" t="s">
        <v>414</v>
      </c>
      <c r="I57" s="100" t="s">
        <v>407</v>
      </c>
      <c r="J57" s="80">
        <v>6</v>
      </c>
      <c r="K57" s="101">
        <v>3</v>
      </c>
    </row>
    <row r="58" spans="1:11" x14ac:dyDescent="0.3">
      <c r="A58" s="98">
        <v>45360</v>
      </c>
      <c r="B58" s="99">
        <v>0.50530410879629628</v>
      </c>
      <c r="C58" s="80">
        <v>12</v>
      </c>
      <c r="D58" s="100" t="s">
        <v>403</v>
      </c>
      <c r="E58" s="80">
        <v>28.9</v>
      </c>
      <c r="F58" s="100" t="s">
        <v>410</v>
      </c>
      <c r="G58" s="100" t="s">
        <v>409</v>
      </c>
      <c r="H58" s="100" t="s">
        <v>414</v>
      </c>
      <c r="I58" s="100" t="s">
        <v>407</v>
      </c>
      <c r="J58" s="80">
        <v>6</v>
      </c>
      <c r="K58" s="101">
        <v>3</v>
      </c>
    </row>
    <row r="59" spans="1:11" hidden="1" x14ac:dyDescent="0.3">
      <c r="A59" s="98">
        <v>45360</v>
      </c>
      <c r="B59" s="99">
        <v>0.50680224537037033</v>
      </c>
      <c r="C59" s="80">
        <v>12</v>
      </c>
      <c r="D59" s="100" t="s">
        <v>403</v>
      </c>
      <c r="E59" s="80">
        <v>38.700000000000003</v>
      </c>
      <c r="F59" s="100" t="s">
        <v>421</v>
      </c>
      <c r="G59" s="100" t="s">
        <v>409</v>
      </c>
      <c r="H59" s="100" t="s">
        <v>414</v>
      </c>
      <c r="I59" s="100" t="s">
        <v>407</v>
      </c>
      <c r="J59" s="80">
        <v>6</v>
      </c>
      <c r="K59" s="101">
        <v>3</v>
      </c>
    </row>
    <row r="60" spans="1:11" x14ac:dyDescent="0.3">
      <c r="A60" s="98">
        <v>45360</v>
      </c>
      <c r="B60" s="99">
        <v>0.50906853009259256</v>
      </c>
      <c r="C60" s="80">
        <v>12</v>
      </c>
      <c r="D60" s="100" t="s">
        <v>403</v>
      </c>
      <c r="E60" s="80">
        <v>28.9</v>
      </c>
      <c r="F60" s="100" t="s">
        <v>410</v>
      </c>
      <c r="G60" s="100" t="s">
        <v>409</v>
      </c>
      <c r="H60" s="100" t="s">
        <v>414</v>
      </c>
      <c r="I60" s="100" t="s">
        <v>407</v>
      </c>
      <c r="J60" s="80">
        <v>6</v>
      </c>
      <c r="K60" s="101">
        <v>3</v>
      </c>
    </row>
    <row r="61" spans="1:11" x14ac:dyDescent="0.3">
      <c r="A61" s="98">
        <v>45360</v>
      </c>
      <c r="B61" s="99">
        <v>0.51002844907407408</v>
      </c>
      <c r="C61" s="80">
        <v>12</v>
      </c>
      <c r="D61" s="100" t="s">
        <v>403</v>
      </c>
      <c r="E61" s="80">
        <v>28.9</v>
      </c>
      <c r="F61" s="100" t="s">
        <v>410</v>
      </c>
      <c r="G61" s="100" t="s">
        <v>409</v>
      </c>
      <c r="H61" s="100" t="s">
        <v>414</v>
      </c>
      <c r="I61" s="100" t="s">
        <v>407</v>
      </c>
      <c r="J61" s="80">
        <v>6</v>
      </c>
      <c r="K61" s="101">
        <v>3</v>
      </c>
    </row>
    <row r="62" spans="1:11" hidden="1" x14ac:dyDescent="0.3">
      <c r="A62" s="98">
        <v>45360</v>
      </c>
      <c r="B62" s="99">
        <v>0.54817394675925923</v>
      </c>
      <c r="C62" s="80">
        <v>13</v>
      </c>
      <c r="D62" s="100" t="s">
        <v>403</v>
      </c>
      <c r="E62" s="80">
        <v>38.700000000000003</v>
      </c>
      <c r="F62" s="100" t="s">
        <v>404</v>
      </c>
      <c r="G62" s="100" t="s">
        <v>409</v>
      </c>
      <c r="H62" s="100" t="s">
        <v>414</v>
      </c>
      <c r="I62" s="100" t="s">
        <v>407</v>
      </c>
      <c r="J62" s="80">
        <v>6</v>
      </c>
      <c r="K62" s="101">
        <v>3</v>
      </c>
    </row>
    <row r="63" spans="1:11" x14ac:dyDescent="0.3">
      <c r="A63" s="98">
        <v>45360</v>
      </c>
      <c r="B63" s="99">
        <v>0.57021026620370374</v>
      </c>
      <c r="C63" s="80">
        <v>13</v>
      </c>
      <c r="D63" s="100" t="s">
        <v>403</v>
      </c>
      <c r="E63" s="80">
        <v>33.799999999999997</v>
      </c>
      <c r="F63" s="100" t="s">
        <v>411</v>
      </c>
      <c r="G63" s="100" t="s">
        <v>409</v>
      </c>
      <c r="H63" s="100" t="s">
        <v>414</v>
      </c>
      <c r="I63" s="100" t="s">
        <v>407</v>
      </c>
      <c r="J63" s="80">
        <v>6</v>
      </c>
      <c r="K63" s="101">
        <v>3</v>
      </c>
    </row>
    <row r="64" spans="1:11" hidden="1" x14ac:dyDescent="0.3">
      <c r="A64" s="98">
        <v>45360</v>
      </c>
      <c r="B64" s="99">
        <v>0.57859268518518514</v>
      </c>
      <c r="C64" s="80">
        <v>13</v>
      </c>
      <c r="D64" s="100" t="s">
        <v>403</v>
      </c>
      <c r="E64" s="80">
        <v>28.9</v>
      </c>
      <c r="F64" s="100" t="s">
        <v>416</v>
      </c>
      <c r="G64" s="100" t="s">
        <v>409</v>
      </c>
      <c r="H64" s="100" t="s">
        <v>414</v>
      </c>
      <c r="I64" s="100" t="s">
        <v>407</v>
      </c>
      <c r="J64" s="80">
        <v>6</v>
      </c>
      <c r="K64" s="101">
        <v>3</v>
      </c>
    </row>
    <row r="65" spans="1:11" hidden="1" x14ac:dyDescent="0.3">
      <c r="A65" s="98">
        <v>45360</v>
      </c>
      <c r="B65" s="99">
        <v>0.57959291666666668</v>
      </c>
      <c r="C65" s="80">
        <v>13</v>
      </c>
      <c r="D65" s="100" t="s">
        <v>403</v>
      </c>
      <c r="E65" s="80">
        <v>38.700000000000003</v>
      </c>
      <c r="F65" s="100" t="s">
        <v>421</v>
      </c>
      <c r="G65" s="100" t="s">
        <v>409</v>
      </c>
      <c r="H65" s="100" t="s">
        <v>414</v>
      </c>
      <c r="I65" s="100" t="s">
        <v>407</v>
      </c>
      <c r="J65" s="80">
        <v>6</v>
      </c>
      <c r="K65" s="101">
        <v>3</v>
      </c>
    </row>
    <row r="66" spans="1:11" x14ac:dyDescent="0.3">
      <c r="A66" s="98">
        <v>45360</v>
      </c>
      <c r="B66" s="99">
        <v>0.58891005787037032</v>
      </c>
      <c r="C66" s="80">
        <v>14</v>
      </c>
      <c r="D66" s="100" t="s">
        <v>403</v>
      </c>
      <c r="E66" s="80">
        <v>33.799999999999997</v>
      </c>
      <c r="F66" s="100" t="s">
        <v>411</v>
      </c>
      <c r="G66" s="100" t="s">
        <v>409</v>
      </c>
      <c r="H66" s="100" t="s">
        <v>414</v>
      </c>
      <c r="I66" s="100" t="s">
        <v>407</v>
      </c>
      <c r="J66" s="80">
        <v>6</v>
      </c>
      <c r="K66" s="101">
        <v>3</v>
      </c>
    </row>
    <row r="67" spans="1:11" hidden="1" x14ac:dyDescent="0.3">
      <c r="A67" s="98">
        <v>45360</v>
      </c>
      <c r="B67" s="99">
        <v>0.60200084490740746</v>
      </c>
      <c r="C67" s="80">
        <v>14</v>
      </c>
      <c r="D67" s="100" t="s">
        <v>403</v>
      </c>
      <c r="E67" s="80">
        <v>38.700000000000003</v>
      </c>
      <c r="F67" s="100" t="s">
        <v>408</v>
      </c>
      <c r="G67" s="100" t="s">
        <v>409</v>
      </c>
      <c r="H67" s="100" t="s">
        <v>414</v>
      </c>
      <c r="I67" s="100" t="s">
        <v>407</v>
      </c>
      <c r="J67" s="80">
        <v>6</v>
      </c>
      <c r="K67" s="101">
        <v>3</v>
      </c>
    </row>
    <row r="68" spans="1:11" hidden="1" x14ac:dyDescent="0.3">
      <c r="A68" s="98">
        <v>45360</v>
      </c>
      <c r="B68" s="99">
        <v>0.80413856481481483</v>
      </c>
      <c r="C68" s="80">
        <v>19</v>
      </c>
      <c r="D68" s="100" t="s">
        <v>403</v>
      </c>
      <c r="E68" s="80">
        <v>38.700000000000003</v>
      </c>
      <c r="F68" s="100" t="s">
        <v>421</v>
      </c>
      <c r="G68" s="100" t="s">
        <v>412</v>
      </c>
      <c r="H68" s="100" t="s">
        <v>414</v>
      </c>
      <c r="I68" s="100" t="s">
        <v>407</v>
      </c>
      <c r="J68" s="80">
        <v>6</v>
      </c>
      <c r="K68" s="101">
        <v>3</v>
      </c>
    </row>
    <row r="69" spans="1:11" hidden="1" x14ac:dyDescent="0.3">
      <c r="A69" s="98">
        <v>45360</v>
      </c>
      <c r="B69" s="99">
        <v>0.80497782407407403</v>
      </c>
      <c r="C69" s="80">
        <v>19</v>
      </c>
      <c r="D69" s="100" t="s">
        <v>403</v>
      </c>
      <c r="E69" s="80">
        <v>38.700000000000003</v>
      </c>
      <c r="F69" s="100" t="s">
        <v>408</v>
      </c>
      <c r="G69" s="100" t="s">
        <v>412</v>
      </c>
      <c r="H69" s="100" t="s">
        <v>414</v>
      </c>
      <c r="I69" s="100" t="s">
        <v>407</v>
      </c>
      <c r="J69" s="80">
        <v>6</v>
      </c>
      <c r="K69" s="101">
        <v>3</v>
      </c>
    </row>
    <row r="70" spans="1:11" hidden="1" x14ac:dyDescent="0.3">
      <c r="A70" s="98">
        <v>45361</v>
      </c>
      <c r="B70" s="99">
        <v>0.47176810185185186</v>
      </c>
      <c r="C70" s="80">
        <v>11</v>
      </c>
      <c r="D70" s="100" t="s">
        <v>403</v>
      </c>
      <c r="E70" s="80">
        <v>24</v>
      </c>
      <c r="F70" s="100" t="s">
        <v>418</v>
      </c>
      <c r="G70" s="100" t="s">
        <v>405</v>
      </c>
      <c r="H70" s="100" t="s">
        <v>415</v>
      </c>
      <c r="I70" s="100" t="s">
        <v>407</v>
      </c>
      <c r="J70" s="80">
        <v>7</v>
      </c>
      <c r="K70" s="101">
        <v>3</v>
      </c>
    </row>
    <row r="71" spans="1:11" hidden="1" x14ac:dyDescent="0.3">
      <c r="A71" s="98">
        <v>45361</v>
      </c>
      <c r="B71" s="99">
        <v>0.81528331018518518</v>
      </c>
      <c r="C71" s="80">
        <v>19</v>
      </c>
      <c r="D71" s="100" t="s">
        <v>403</v>
      </c>
      <c r="E71" s="80">
        <v>38.700000000000003</v>
      </c>
      <c r="F71" s="100" t="s">
        <v>404</v>
      </c>
      <c r="G71" s="100" t="s">
        <v>412</v>
      </c>
      <c r="H71" s="100" t="s">
        <v>415</v>
      </c>
      <c r="I71" s="100" t="s">
        <v>407</v>
      </c>
      <c r="J71" s="80">
        <v>7</v>
      </c>
      <c r="K71" s="101">
        <v>3</v>
      </c>
    </row>
    <row r="72" spans="1:11" hidden="1" x14ac:dyDescent="0.3">
      <c r="A72" s="98">
        <v>45361</v>
      </c>
      <c r="B72" s="99">
        <v>0.81660546296296299</v>
      </c>
      <c r="C72" s="80">
        <v>19</v>
      </c>
      <c r="D72" s="100" t="s">
        <v>403</v>
      </c>
      <c r="E72" s="80">
        <v>28.9</v>
      </c>
      <c r="F72" s="100" t="s">
        <v>416</v>
      </c>
      <c r="G72" s="100" t="s">
        <v>412</v>
      </c>
      <c r="H72" s="100" t="s">
        <v>415</v>
      </c>
      <c r="I72" s="100" t="s">
        <v>407</v>
      </c>
      <c r="J72" s="80">
        <v>7</v>
      </c>
      <c r="K72" s="101">
        <v>3</v>
      </c>
    </row>
    <row r="73" spans="1:11" hidden="1" x14ac:dyDescent="0.3">
      <c r="A73" s="98">
        <v>45362</v>
      </c>
      <c r="B73" s="99">
        <v>0.48123589120370369</v>
      </c>
      <c r="C73" s="80">
        <v>11</v>
      </c>
      <c r="D73" s="100" t="s">
        <v>403</v>
      </c>
      <c r="E73" s="80">
        <v>38.700000000000003</v>
      </c>
      <c r="F73" s="100" t="s">
        <v>421</v>
      </c>
      <c r="G73" s="100" t="s">
        <v>405</v>
      </c>
      <c r="H73" s="100" t="s">
        <v>417</v>
      </c>
      <c r="I73" s="100" t="s">
        <v>407</v>
      </c>
      <c r="J73" s="80">
        <v>1</v>
      </c>
      <c r="K73" s="101">
        <v>3</v>
      </c>
    </row>
    <row r="74" spans="1:11" x14ac:dyDescent="0.3">
      <c r="A74" s="98">
        <v>45362</v>
      </c>
      <c r="B74" s="99">
        <v>0.68363890046296294</v>
      </c>
      <c r="C74" s="80">
        <v>16</v>
      </c>
      <c r="D74" s="100" t="s">
        <v>403</v>
      </c>
      <c r="E74" s="80">
        <v>28.9</v>
      </c>
      <c r="F74" s="100" t="s">
        <v>410</v>
      </c>
      <c r="G74" s="100" t="s">
        <v>409</v>
      </c>
      <c r="H74" s="100" t="s">
        <v>417</v>
      </c>
      <c r="I74" s="100" t="s">
        <v>407</v>
      </c>
      <c r="J74" s="80">
        <v>1</v>
      </c>
      <c r="K74" s="101">
        <v>3</v>
      </c>
    </row>
    <row r="75" spans="1:11" hidden="1" x14ac:dyDescent="0.3">
      <c r="A75" s="98">
        <v>45362</v>
      </c>
      <c r="B75" s="99">
        <v>0.68455629629629633</v>
      </c>
      <c r="C75" s="80">
        <v>16</v>
      </c>
      <c r="D75" s="100" t="s">
        <v>403</v>
      </c>
      <c r="E75" s="80">
        <v>38.700000000000003</v>
      </c>
      <c r="F75" s="100" t="s">
        <v>404</v>
      </c>
      <c r="G75" s="100" t="s">
        <v>409</v>
      </c>
      <c r="H75" s="100" t="s">
        <v>417</v>
      </c>
      <c r="I75" s="100" t="s">
        <v>407</v>
      </c>
      <c r="J75" s="80">
        <v>1</v>
      </c>
      <c r="K75" s="101">
        <v>3</v>
      </c>
    </row>
    <row r="76" spans="1:11" hidden="1" x14ac:dyDescent="0.3">
      <c r="A76" s="98">
        <v>45362</v>
      </c>
      <c r="B76" s="99">
        <v>0.7019630555555556</v>
      </c>
      <c r="C76" s="80">
        <v>16</v>
      </c>
      <c r="D76" s="100" t="s">
        <v>403</v>
      </c>
      <c r="E76" s="80">
        <v>28.9</v>
      </c>
      <c r="F76" s="100" t="s">
        <v>416</v>
      </c>
      <c r="G76" s="100" t="s">
        <v>409</v>
      </c>
      <c r="H76" s="100" t="s">
        <v>417</v>
      </c>
      <c r="I76" s="100" t="s">
        <v>407</v>
      </c>
      <c r="J76" s="80">
        <v>1</v>
      </c>
      <c r="K76" s="101">
        <v>3</v>
      </c>
    </row>
    <row r="77" spans="1:11" x14ac:dyDescent="0.3">
      <c r="A77" s="98">
        <v>45363</v>
      </c>
      <c r="B77" s="99">
        <v>0.42748313657407405</v>
      </c>
      <c r="C77" s="80">
        <v>10</v>
      </c>
      <c r="D77" s="100" t="s">
        <v>403</v>
      </c>
      <c r="E77" s="80">
        <v>28.9</v>
      </c>
      <c r="F77" s="100" t="s">
        <v>410</v>
      </c>
      <c r="G77" s="100" t="s">
        <v>405</v>
      </c>
      <c r="H77" s="100" t="s">
        <v>419</v>
      </c>
      <c r="I77" s="100" t="s">
        <v>407</v>
      </c>
      <c r="J77" s="80">
        <v>2</v>
      </c>
      <c r="K77" s="101">
        <v>3</v>
      </c>
    </row>
    <row r="78" spans="1:11" hidden="1" x14ac:dyDescent="0.3">
      <c r="A78" s="98">
        <v>45363</v>
      </c>
      <c r="B78" s="99">
        <v>0.42806581018518519</v>
      </c>
      <c r="C78" s="80">
        <v>10</v>
      </c>
      <c r="D78" s="100" t="s">
        <v>403</v>
      </c>
      <c r="E78" s="80">
        <v>28.9</v>
      </c>
      <c r="F78" s="100" t="s">
        <v>416</v>
      </c>
      <c r="G78" s="100" t="s">
        <v>405</v>
      </c>
      <c r="H78" s="100" t="s">
        <v>419</v>
      </c>
      <c r="I78" s="100" t="s">
        <v>407</v>
      </c>
      <c r="J78" s="80">
        <v>2</v>
      </c>
      <c r="K78" s="101">
        <v>3</v>
      </c>
    </row>
    <row r="79" spans="1:11" hidden="1" x14ac:dyDescent="0.3">
      <c r="A79" s="98">
        <v>45363</v>
      </c>
      <c r="B79" s="99">
        <v>0.47275037037037038</v>
      </c>
      <c r="C79" s="80">
        <v>11</v>
      </c>
      <c r="D79" s="100" t="s">
        <v>403</v>
      </c>
      <c r="E79" s="80">
        <v>38.700000000000003</v>
      </c>
      <c r="F79" s="100" t="s">
        <v>408</v>
      </c>
      <c r="G79" s="100" t="s">
        <v>405</v>
      </c>
      <c r="H79" s="100" t="s">
        <v>419</v>
      </c>
      <c r="I79" s="100" t="s">
        <v>407</v>
      </c>
      <c r="J79" s="80">
        <v>2</v>
      </c>
      <c r="K79" s="101">
        <v>3</v>
      </c>
    </row>
    <row r="80" spans="1:11" x14ac:dyDescent="0.3">
      <c r="A80" s="98">
        <v>45363</v>
      </c>
      <c r="B80" s="99">
        <v>0.53221383101851849</v>
      </c>
      <c r="C80" s="80">
        <v>12</v>
      </c>
      <c r="D80" s="100" t="s">
        <v>403</v>
      </c>
      <c r="E80" s="80">
        <v>33.799999999999997</v>
      </c>
      <c r="F80" s="100" t="s">
        <v>411</v>
      </c>
      <c r="G80" s="100" t="s">
        <v>409</v>
      </c>
      <c r="H80" s="100" t="s">
        <v>419</v>
      </c>
      <c r="I80" s="100" t="s">
        <v>407</v>
      </c>
      <c r="J80" s="80">
        <v>2</v>
      </c>
      <c r="K80" s="101">
        <v>3</v>
      </c>
    </row>
    <row r="81" spans="1:11" x14ac:dyDescent="0.3">
      <c r="A81" s="98">
        <v>45363</v>
      </c>
      <c r="B81" s="99">
        <v>0.53294012731481477</v>
      </c>
      <c r="C81" s="80">
        <v>12</v>
      </c>
      <c r="D81" s="100" t="s">
        <v>403</v>
      </c>
      <c r="E81" s="80">
        <v>28.9</v>
      </c>
      <c r="F81" s="100" t="s">
        <v>410</v>
      </c>
      <c r="G81" s="100" t="s">
        <v>409</v>
      </c>
      <c r="H81" s="100" t="s">
        <v>419</v>
      </c>
      <c r="I81" s="100" t="s">
        <v>407</v>
      </c>
      <c r="J81" s="80">
        <v>2</v>
      </c>
      <c r="K81" s="101">
        <v>3</v>
      </c>
    </row>
    <row r="82" spans="1:11" x14ac:dyDescent="0.3">
      <c r="A82" s="98">
        <v>45363</v>
      </c>
      <c r="B82" s="99">
        <v>0.6775847800925926</v>
      </c>
      <c r="C82" s="80">
        <v>16</v>
      </c>
      <c r="D82" s="100" t="s">
        <v>403</v>
      </c>
      <c r="E82" s="80">
        <v>28.9</v>
      </c>
      <c r="F82" s="100" t="s">
        <v>410</v>
      </c>
      <c r="G82" s="100" t="s">
        <v>409</v>
      </c>
      <c r="H82" s="100" t="s">
        <v>419</v>
      </c>
      <c r="I82" s="100" t="s">
        <v>407</v>
      </c>
      <c r="J82" s="80">
        <v>2</v>
      </c>
      <c r="K82" s="101">
        <v>3</v>
      </c>
    </row>
    <row r="83" spans="1:11" hidden="1" x14ac:dyDescent="0.3">
      <c r="A83" s="98">
        <v>45364</v>
      </c>
      <c r="B83" s="99">
        <v>0.46299812499999998</v>
      </c>
      <c r="C83" s="80">
        <v>11</v>
      </c>
      <c r="D83" s="100" t="s">
        <v>403</v>
      </c>
      <c r="E83" s="80">
        <v>38.700000000000003</v>
      </c>
      <c r="F83" s="100" t="s">
        <v>408</v>
      </c>
      <c r="G83" s="100" t="s">
        <v>405</v>
      </c>
      <c r="H83" s="100" t="s">
        <v>420</v>
      </c>
      <c r="I83" s="100" t="s">
        <v>407</v>
      </c>
      <c r="J83" s="80">
        <v>3</v>
      </c>
      <c r="K83" s="101">
        <v>3</v>
      </c>
    </row>
    <row r="84" spans="1:11" x14ac:dyDescent="0.3">
      <c r="A84" s="98">
        <v>45364</v>
      </c>
      <c r="B84" s="99">
        <v>0.49186056712962961</v>
      </c>
      <c r="C84" s="80">
        <v>11</v>
      </c>
      <c r="D84" s="100" t="s">
        <v>403</v>
      </c>
      <c r="E84" s="80">
        <v>28.9</v>
      </c>
      <c r="F84" s="100" t="s">
        <v>410</v>
      </c>
      <c r="G84" s="100" t="s">
        <v>405</v>
      </c>
      <c r="H84" s="100" t="s">
        <v>420</v>
      </c>
      <c r="I84" s="100" t="s">
        <v>407</v>
      </c>
      <c r="J84" s="80">
        <v>3</v>
      </c>
      <c r="K84" s="101">
        <v>3</v>
      </c>
    </row>
    <row r="85" spans="1:11" x14ac:dyDescent="0.3">
      <c r="A85" s="98">
        <v>45364</v>
      </c>
      <c r="B85" s="99">
        <v>0.51257333333333333</v>
      </c>
      <c r="C85" s="80">
        <v>12</v>
      </c>
      <c r="D85" s="100" t="s">
        <v>403</v>
      </c>
      <c r="E85" s="80">
        <v>28.9</v>
      </c>
      <c r="F85" s="100" t="s">
        <v>410</v>
      </c>
      <c r="G85" s="100" t="s">
        <v>409</v>
      </c>
      <c r="H85" s="100" t="s">
        <v>420</v>
      </c>
      <c r="I85" s="100" t="s">
        <v>407</v>
      </c>
      <c r="J85" s="80">
        <v>3</v>
      </c>
      <c r="K85" s="101">
        <v>3</v>
      </c>
    </row>
    <row r="86" spans="1:11" x14ac:dyDescent="0.3">
      <c r="A86" s="98">
        <v>45364</v>
      </c>
      <c r="B86" s="99">
        <v>0.51325379629629631</v>
      </c>
      <c r="C86" s="80">
        <v>12</v>
      </c>
      <c r="D86" s="100" t="s">
        <v>403</v>
      </c>
      <c r="E86" s="80">
        <v>28.9</v>
      </c>
      <c r="F86" s="100" t="s">
        <v>410</v>
      </c>
      <c r="G86" s="100" t="s">
        <v>409</v>
      </c>
      <c r="H86" s="100" t="s">
        <v>420</v>
      </c>
      <c r="I86" s="100" t="s">
        <v>407</v>
      </c>
      <c r="J86" s="80">
        <v>3</v>
      </c>
      <c r="K86" s="101">
        <v>3</v>
      </c>
    </row>
    <row r="87" spans="1:11" x14ac:dyDescent="0.3">
      <c r="A87" s="98">
        <v>45364</v>
      </c>
      <c r="B87" s="99">
        <v>0.60186197916666662</v>
      </c>
      <c r="C87" s="80">
        <v>14</v>
      </c>
      <c r="D87" s="100" t="s">
        <v>403</v>
      </c>
      <c r="E87" s="80">
        <v>33.799999999999997</v>
      </c>
      <c r="F87" s="100" t="s">
        <v>411</v>
      </c>
      <c r="G87" s="100" t="s">
        <v>409</v>
      </c>
      <c r="H87" s="100" t="s">
        <v>420</v>
      </c>
      <c r="I87" s="100" t="s">
        <v>407</v>
      </c>
      <c r="J87" s="80">
        <v>3</v>
      </c>
      <c r="K87" s="101">
        <v>3</v>
      </c>
    </row>
    <row r="88" spans="1:11" hidden="1" x14ac:dyDescent="0.3">
      <c r="A88" s="98">
        <v>45364</v>
      </c>
      <c r="B88" s="99">
        <v>0.65303542824074079</v>
      </c>
      <c r="C88" s="80">
        <v>15</v>
      </c>
      <c r="D88" s="100" t="s">
        <v>403</v>
      </c>
      <c r="E88" s="80">
        <v>24</v>
      </c>
      <c r="F88" s="100" t="s">
        <v>418</v>
      </c>
      <c r="G88" s="100" t="s">
        <v>409</v>
      </c>
      <c r="H88" s="100" t="s">
        <v>420</v>
      </c>
      <c r="I88" s="100" t="s">
        <v>407</v>
      </c>
      <c r="J88" s="80">
        <v>3</v>
      </c>
      <c r="K88" s="101">
        <v>3</v>
      </c>
    </row>
    <row r="89" spans="1:11" hidden="1" x14ac:dyDescent="0.3">
      <c r="A89" s="98">
        <v>45364</v>
      </c>
      <c r="B89" s="99">
        <v>0.65370861111111112</v>
      </c>
      <c r="C89" s="80">
        <v>15</v>
      </c>
      <c r="D89" s="100" t="s">
        <v>403</v>
      </c>
      <c r="E89" s="80">
        <v>24</v>
      </c>
      <c r="F89" s="100" t="s">
        <v>418</v>
      </c>
      <c r="G89" s="100" t="s">
        <v>409</v>
      </c>
      <c r="H89" s="100" t="s">
        <v>420</v>
      </c>
      <c r="I89" s="100" t="s">
        <v>407</v>
      </c>
      <c r="J89" s="80">
        <v>3</v>
      </c>
      <c r="K89" s="101">
        <v>3</v>
      </c>
    </row>
    <row r="90" spans="1:11" hidden="1" x14ac:dyDescent="0.3">
      <c r="A90" s="98">
        <v>45364</v>
      </c>
      <c r="B90" s="99">
        <v>0.69941403935185187</v>
      </c>
      <c r="C90" s="80">
        <v>16</v>
      </c>
      <c r="D90" s="100" t="s">
        <v>403</v>
      </c>
      <c r="E90" s="80">
        <v>24</v>
      </c>
      <c r="F90" s="100" t="s">
        <v>418</v>
      </c>
      <c r="G90" s="100" t="s">
        <v>409</v>
      </c>
      <c r="H90" s="100" t="s">
        <v>420</v>
      </c>
      <c r="I90" s="100" t="s">
        <v>407</v>
      </c>
      <c r="J90" s="80">
        <v>3</v>
      </c>
      <c r="K90" s="101">
        <v>3</v>
      </c>
    </row>
    <row r="91" spans="1:11" hidden="1" x14ac:dyDescent="0.3">
      <c r="A91" s="98">
        <v>45365</v>
      </c>
      <c r="B91" s="99">
        <v>0.43649325231481484</v>
      </c>
      <c r="C91" s="80">
        <v>10</v>
      </c>
      <c r="D91" s="100" t="s">
        <v>403</v>
      </c>
      <c r="E91" s="80">
        <v>38.700000000000003</v>
      </c>
      <c r="F91" s="100" t="s">
        <v>404</v>
      </c>
      <c r="G91" s="100" t="s">
        <v>405</v>
      </c>
      <c r="H91" s="100" t="s">
        <v>422</v>
      </c>
      <c r="I91" s="100" t="s">
        <v>407</v>
      </c>
      <c r="J91" s="80">
        <v>4</v>
      </c>
      <c r="K91" s="101">
        <v>3</v>
      </c>
    </row>
    <row r="92" spans="1:11" hidden="1" x14ac:dyDescent="0.3">
      <c r="A92" s="98">
        <v>45365</v>
      </c>
      <c r="B92" s="99">
        <v>0.43720234953703702</v>
      </c>
      <c r="C92" s="80">
        <v>10</v>
      </c>
      <c r="D92" s="100" t="s">
        <v>403</v>
      </c>
      <c r="E92" s="80">
        <v>38.700000000000003</v>
      </c>
      <c r="F92" s="100" t="s">
        <v>408</v>
      </c>
      <c r="G92" s="100" t="s">
        <v>405</v>
      </c>
      <c r="H92" s="100" t="s">
        <v>422</v>
      </c>
      <c r="I92" s="100" t="s">
        <v>407</v>
      </c>
      <c r="J92" s="80">
        <v>4</v>
      </c>
      <c r="K92" s="101">
        <v>3</v>
      </c>
    </row>
    <row r="93" spans="1:11" hidden="1" x14ac:dyDescent="0.3">
      <c r="A93" s="98">
        <v>45365</v>
      </c>
      <c r="B93" s="99">
        <v>0.56075851851851855</v>
      </c>
      <c r="C93" s="80">
        <v>13</v>
      </c>
      <c r="D93" s="100" t="s">
        <v>403</v>
      </c>
      <c r="E93" s="80">
        <v>28.9</v>
      </c>
      <c r="F93" s="100" t="s">
        <v>416</v>
      </c>
      <c r="G93" s="100" t="s">
        <v>409</v>
      </c>
      <c r="H93" s="100" t="s">
        <v>422</v>
      </c>
      <c r="I93" s="100" t="s">
        <v>407</v>
      </c>
      <c r="J93" s="80">
        <v>4</v>
      </c>
      <c r="K93" s="101">
        <v>3</v>
      </c>
    </row>
    <row r="94" spans="1:11" x14ac:dyDescent="0.3">
      <c r="A94" s="98">
        <v>45365</v>
      </c>
      <c r="B94" s="99">
        <v>0.56139498842592594</v>
      </c>
      <c r="C94" s="80">
        <v>13</v>
      </c>
      <c r="D94" s="100" t="s">
        <v>403</v>
      </c>
      <c r="E94" s="80">
        <v>28.9</v>
      </c>
      <c r="F94" s="100" t="s">
        <v>410</v>
      </c>
      <c r="G94" s="100" t="s">
        <v>409</v>
      </c>
      <c r="H94" s="100" t="s">
        <v>422</v>
      </c>
      <c r="I94" s="100" t="s">
        <v>407</v>
      </c>
      <c r="J94" s="80">
        <v>4</v>
      </c>
      <c r="K94" s="101">
        <v>3</v>
      </c>
    </row>
    <row r="95" spans="1:11" x14ac:dyDescent="0.3">
      <c r="A95" s="98">
        <v>45365</v>
      </c>
      <c r="B95" s="99">
        <v>0.57777667824074075</v>
      </c>
      <c r="C95" s="80">
        <v>13</v>
      </c>
      <c r="D95" s="100" t="s">
        <v>403</v>
      </c>
      <c r="E95" s="80">
        <v>33.799999999999997</v>
      </c>
      <c r="F95" s="100" t="s">
        <v>411</v>
      </c>
      <c r="G95" s="100" t="s">
        <v>409</v>
      </c>
      <c r="H95" s="100" t="s">
        <v>422</v>
      </c>
      <c r="I95" s="100" t="s">
        <v>407</v>
      </c>
      <c r="J95" s="80">
        <v>4</v>
      </c>
      <c r="K95" s="101">
        <v>3</v>
      </c>
    </row>
    <row r="96" spans="1:11" hidden="1" x14ac:dyDescent="0.3">
      <c r="A96" s="98">
        <v>45365</v>
      </c>
      <c r="B96" s="99">
        <v>0.57842879629629629</v>
      </c>
      <c r="C96" s="80">
        <v>13</v>
      </c>
      <c r="D96" s="100" t="s">
        <v>403</v>
      </c>
      <c r="E96" s="80">
        <v>24</v>
      </c>
      <c r="F96" s="100" t="s">
        <v>418</v>
      </c>
      <c r="G96" s="100" t="s">
        <v>409</v>
      </c>
      <c r="H96" s="100" t="s">
        <v>422</v>
      </c>
      <c r="I96" s="100" t="s">
        <v>407</v>
      </c>
      <c r="J96" s="80">
        <v>4</v>
      </c>
      <c r="K96" s="101">
        <v>3</v>
      </c>
    </row>
    <row r="97" spans="1:11" hidden="1" x14ac:dyDescent="0.3">
      <c r="A97" s="98">
        <v>45365</v>
      </c>
      <c r="B97" s="99">
        <v>0.6393329513888889</v>
      </c>
      <c r="C97" s="80">
        <v>15</v>
      </c>
      <c r="D97" s="100" t="s">
        <v>403</v>
      </c>
      <c r="E97" s="80">
        <v>38.700000000000003</v>
      </c>
      <c r="F97" s="100" t="s">
        <v>404</v>
      </c>
      <c r="G97" s="100" t="s">
        <v>409</v>
      </c>
      <c r="H97" s="100" t="s">
        <v>422</v>
      </c>
      <c r="I97" s="100" t="s">
        <v>407</v>
      </c>
      <c r="J97" s="80">
        <v>4</v>
      </c>
      <c r="K97" s="101">
        <v>3</v>
      </c>
    </row>
    <row r="98" spans="1:11" x14ac:dyDescent="0.3">
      <c r="A98" s="98">
        <v>45365</v>
      </c>
      <c r="B98" s="99">
        <v>0.66955446759259263</v>
      </c>
      <c r="C98" s="80">
        <v>16</v>
      </c>
      <c r="D98" s="100" t="s">
        <v>403</v>
      </c>
      <c r="E98" s="80">
        <v>33.799999999999997</v>
      </c>
      <c r="F98" s="100" t="s">
        <v>411</v>
      </c>
      <c r="G98" s="100" t="s">
        <v>409</v>
      </c>
      <c r="H98" s="100" t="s">
        <v>422</v>
      </c>
      <c r="I98" s="100" t="s">
        <v>407</v>
      </c>
      <c r="J98" s="80">
        <v>4</v>
      </c>
      <c r="K98" s="101">
        <v>3</v>
      </c>
    </row>
    <row r="99" spans="1:11" hidden="1" x14ac:dyDescent="0.3">
      <c r="A99" s="98">
        <v>45365</v>
      </c>
      <c r="B99" s="99">
        <v>0.70460881944444442</v>
      </c>
      <c r="C99" s="80">
        <v>16</v>
      </c>
      <c r="D99" s="100" t="s">
        <v>403</v>
      </c>
      <c r="E99" s="80">
        <v>24</v>
      </c>
      <c r="F99" s="100" t="s">
        <v>418</v>
      </c>
      <c r="G99" s="100" t="s">
        <v>409</v>
      </c>
      <c r="H99" s="100" t="s">
        <v>422</v>
      </c>
      <c r="I99" s="100" t="s">
        <v>407</v>
      </c>
      <c r="J99" s="80">
        <v>4</v>
      </c>
      <c r="K99" s="101">
        <v>3</v>
      </c>
    </row>
    <row r="100" spans="1:11" hidden="1" x14ac:dyDescent="0.3">
      <c r="A100" s="98">
        <v>45365</v>
      </c>
      <c r="B100" s="99">
        <v>0.79092423611111107</v>
      </c>
      <c r="C100" s="80">
        <v>18</v>
      </c>
      <c r="D100" s="100" t="s">
        <v>403</v>
      </c>
      <c r="E100" s="80">
        <v>38.700000000000003</v>
      </c>
      <c r="F100" s="100" t="s">
        <v>408</v>
      </c>
      <c r="G100" s="100" t="s">
        <v>412</v>
      </c>
      <c r="H100" s="100" t="s">
        <v>422</v>
      </c>
      <c r="I100" s="100" t="s">
        <v>407</v>
      </c>
      <c r="J100" s="80">
        <v>4</v>
      </c>
      <c r="K100" s="101">
        <v>3</v>
      </c>
    </row>
    <row r="101" spans="1:11" hidden="1" x14ac:dyDescent="0.3">
      <c r="A101" s="98">
        <v>45365</v>
      </c>
      <c r="B101" s="99">
        <v>0.79176693287037037</v>
      </c>
      <c r="C101" s="80">
        <v>19</v>
      </c>
      <c r="D101" s="100" t="s">
        <v>403</v>
      </c>
      <c r="E101" s="80">
        <v>28.9</v>
      </c>
      <c r="F101" s="100" t="s">
        <v>416</v>
      </c>
      <c r="G101" s="100" t="s">
        <v>412</v>
      </c>
      <c r="H101" s="100" t="s">
        <v>422</v>
      </c>
      <c r="I101" s="100" t="s">
        <v>407</v>
      </c>
      <c r="J101" s="80">
        <v>4</v>
      </c>
      <c r="K101" s="101">
        <v>3</v>
      </c>
    </row>
    <row r="102" spans="1:11" hidden="1" x14ac:dyDescent="0.3">
      <c r="A102" s="98">
        <v>45366</v>
      </c>
      <c r="B102" s="99">
        <v>0.4534974537037037</v>
      </c>
      <c r="C102" s="80">
        <v>10</v>
      </c>
      <c r="D102" s="100" t="s">
        <v>403</v>
      </c>
      <c r="E102" s="80">
        <v>38.700000000000003</v>
      </c>
      <c r="F102" s="100" t="s">
        <v>408</v>
      </c>
      <c r="G102" s="100" t="s">
        <v>405</v>
      </c>
      <c r="H102" s="100" t="s">
        <v>406</v>
      </c>
      <c r="I102" s="100" t="s">
        <v>407</v>
      </c>
      <c r="J102" s="80">
        <v>5</v>
      </c>
      <c r="K102" s="101">
        <v>3</v>
      </c>
    </row>
    <row r="103" spans="1:11" x14ac:dyDescent="0.3">
      <c r="A103" s="98">
        <v>45366</v>
      </c>
      <c r="B103" s="99">
        <v>0.76351761574074073</v>
      </c>
      <c r="C103" s="80">
        <v>18</v>
      </c>
      <c r="D103" s="100" t="s">
        <v>403</v>
      </c>
      <c r="E103" s="80">
        <v>28.9</v>
      </c>
      <c r="F103" s="100" t="s">
        <v>410</v>
      </c>
      <c r="G103" s="100" t="s">
        <v>412</v>
      </c>
      <c r="H103" s="100" t="s">
        <v>406</v>
      </c>
      <c r="I103" s="100" t="s">
        <v>407</v>
      </c>
      <c r="J103" s="80">
        <v>5</v>
      </c>
      <c r="K103" s="101">
        <v>3</v>
      </c>
    </row>
    <row r="104" spans="1:11" x14ac:dyDescent="0.3">
      <c r="A104" s="98">
        <v>45367</v>
      </c>
      <c r="B104" s="99">
        <v>0.50480565972222224</v>
      </c>
      <c r="C104" s="80">
        <v>12</v>
      </c>
      <c r="D104" s="100" t="s">
        <v>403</v>
      </c>
      <c r="E104" s="80">
        <v>33.799999999999997</v>
      </c>
      <c r="F104" s="100" t="s">
        <v>411</v>
      </c>
      <c r="G104" s="100" t="s">
        <v>409</v>
      </c>
      <c r="H104" s="100" t="s">
        <v>414</v>
      </c>
      <c r="I104" s="100" t="s">
        <v>407</v>
      </c>
      <c r="J104" s="80">
        <v>6</v>
      </c>
      <c r="K104" s="101">
        <v>3</v>
      </c>
    </row>
    <row r="105" spans="1:11" x14ac:dyDescent="0.3">
      <c r="A105" s="98">
        <v>45367</v>
      </c>
      <c r="B105" s="99">
        <v>0.50548512731481476</v>
      </c>
      <c r="C105" s="80">
        <v>12</v>
      </c>
      <c r="D105" s="100" t="s">
        <v>403</v>
      </c>
      <c r="E105" s="80">
        <v>28.9</v>
      </c>
      <c r="F105" s="100" t="s">
        <v>410</v>
      </c>
      <c r="G105" s="100" t="s">
        <v>409</v>
      </c>
      <c r="H105" s="100" t="s">
        <v>414</v>
      </c>
      <c r="I105" s="100" t="s">
        <v>407</v>
      </c>
      <c r="J105" s="80">
        <v>6</v>
      </c>
      <c r="K105" s="101">
        <v>3</v>
      </c>
    </row>
    <row r="106" spans="1:11" hidden="1" x14ac:dyDescent="0.3">
      <c r="A106" s="98">
        <v>45367</v>
      </c>
      <c r="B106" s="99">
        <v>0.66549141203703699</v>
      </c>
      <c r="C106" s="80">
        <v>15</v>
      </c>
      <c r="D106" s="100" t="s">
        <v>403</v>
      </c>
      <c r="E106" s="80">
        <v>28.9</v>
      </c>
      <c r="F106" s="100" t="s">
        <v>416</v>
      </c>
      <c r="G106" s="100" t="s">
        <v>409</v>
      </c>
      <c r="H106" s="100" t="s">
        <v>414</v>
      </c>
      <c r="I106" s="100" t="s">
        <v>407</v>
      </c>
      <c r="J106" s="80">
        <v>6</v>
      </c>
      <c r="K106" s="101">
        <v>3</v>
      </c>
    </row>
    <row r="107" spans="1:11" hidden="1" x14ac:dyDescent="0.3">
      <c r="A107" s="98">
        <v>45367</v>
      </c>
      <c r="B107" s="99">
        <v>0.66900159722222219</v>
      </c>
      <c r="C107" s="80">
        <v>16</v>
      </c>
      <c r="D107" s="100" t="s">
        <v>403</v>
      </c>
      <c r="E107" s="80">
        <v>28.9</v>
      </c>
      <c r="F107" s="100" t="s">
        <v>416</v>
      </c>
      <c r="G107" s="100" t="s">
        <v>409</v>
      </c>
      <c r="H107" s="100" t="s">
        <v>414</v>
      </c>
      <c r="I107" s="100" t="s">
        <v>407</v>
      </c>
      <c r="J107" s="80">
        <v>6</v>
      </c>
      <c r="K107" s="101">
        <v>3</v>
      </c>
    </row>
    <row r="108" spans="1:11" hidden="1" x14ac:dyDescent="0.3">
      <c r="A108" s="98">
        <v>45367</v>
      </c>
      <c r="B108" s="99">
        <v>0.66957689814814814</v>
      </c>
      <c r="C108" s="80">
        <v>16</v>
      </c>
      <c r="D108" s="100" t="s">
        <v>403</v>
      </c>
      <c r="E108" s="80">
        <v>28.9</v>
      </c>
      <c r="F108" s="100" t="s">
        <v>416</v>
      </c>
      <c r="G108" s="100" t="s">
        <v>409</v>
      </c>
      <c r="H108" s="100" t="s">
        <v>414</v>
      </c>
      <c r="I108" s="100" t="s">
        <v>407</v>
      </c>
      <c r="J108" s="80">
        <v>6</v>
      </c>
      <c r="K108" s="101">
        <v>3</v>
      </c>
    </row>
    <row r="109" spans="1:11" x14ac:dyDescent="0.3">
      <c r="A109" s="98">
        <v>45367</v>
      </c>
      <c r="B109" s="99">
        <v>0.74869491898148144</v>
      </c>
      <c r="C109" s="80">
        <v>17</v>
      </c>
      <c r="D109" s="100" t="s">
        <v>403</v>
      </c>
      <c r="E109" s="80">
        <v>33.799999999999997</v>
      </c>
      <c r="F109" s="100" t="s">
        <v>411</v>
      </c>
      <c r="G109" s="100" t="s">
        <v>412</v>
      </c>
      <c r="H109" s="100" t="s">
        <v>414</v>
      </c>
      <c r="I109" s="100" t="s">
        <v>407</v>
      </c>
      <c r="J109" s="80">
        <v>6</v>
      </c>
      <c r="K109" s="101">
        <v>3</v>
      </c>
    </row>
    <row r="110" spans="1:11" hidden="1" x14ac:dyDescent="0.3">
      <c r="A110" s="98">
        <v>45368</v>
      </c>
      <c r="B110" s="99">
        <v>0.53849612268518521</v>
      </c>
      <c r="C110" s="80">
        <v>12</v>
      </c>
      <c r="D110" s="100" t="s">
        <v>403</v>
      </c>
      <c r="E110" s="80">
        <v>28.9</v>
      </c>
      <c r="F110" s="100" t="s">
        <v>416</v>
      </c>
      <c r="G110" s="100" t="s">
        <v>409</v>
      </c>
      <c r="H110" s="100" t="s">
        <v>415</v>
      </c>
      <c r="I110" s="100" t="s">
        <v>407</v>
      </c>
      <c r="J110" s="80">
        <v>7</v>
      </c>
      <c r="K110" s="101">
        <v>3</v>
      </c>
    </row>
    <row r="111" spans="1:11" hidden="1" x14ac:dyDescent="0.3">
      <c r="A111" s="98">
        <v>45369</v>
      </c>
      <c r="B111" s="99">
        <v>0.47082952546296297</v>
      </c>
      <c r="C111" s="80">
        <v>11</v>
      </c>
      <c r="D111" s="100" t="s">
        <v>403</v>
      </c>
      <c r="E111" s="80">
        <v>28.9</v>
      </c>
      <c r="F111" s="100" t="s">
        <v>416</v>
      </c>
      <c r="G111" s="100" t="s">
        <v>405</v>
      </c>
      <c r="H111" s="100" t="s">
        <v>417</v>
      </c>
      <c r="I111" s="100" t="s">
        <v>407</v>
      </c>
      <c r="J111" s="80">
        <v>1</v>
      </c>
      <c r="K111" s="101">
        <v>3</v>
      </c>
    </row>
    <row r="112" spans="1:11" x14ac:dyDescent="0.3">
      <c r="A112" s="98">
        <v>45369</v>
      </c>
      <c r="B112" s="99">
        <v>0.64698755787037032</v>
      </c>
      <c r="C112" s="80">
        <v>15</v>
      </c>
      <c r="D112" s="100" t="s">
        <v>403</v>
      </c>
      <c r="E112" s="80">
        <v>28.9</v>
      </c>
      <c r="F112" s="100" t="s">
        <v>410</v>
      </c>
      <c r="G112" s="100" t="s">
        <v>409</v>
      </c>
      <c r="H112" s="100" t="s">
        <v>417</v>
      </c>
      <c r="I112" s="100" t="s">
        <v>407</v>
      </c>
      <c r="J112" s="80">
        <v>1</v>
      </c>
      <c r="K112" s="101">
        <v>3</v>
      </c>
    </row>
    <row r="113" spans="1:11" x14ac:dyDescent="0.3">
      <c r="A113" s="98">
        <v>45369</v>
      </c>
      <c r="B113" s="99">
        <v>0.64766480324074072</v>
      </c>
      <c r="C113" s="80">
        <v>15</v>
      </c>
      <c r="D113" s="100" t="s">
        <v>403</v>
      </c>
      <c r="E113" s="80">
        <v>28.9</v>
      </c>
      <c r="F113" s="100" t="s">
        <v>410</v>
      </c>
      <c r="G113" s="100" t="s">
        <v>409</v>
      </c>
      <c r="H113" s="100" t="s">
        <v>417</v>
      </c>
      <c r="I113" s="100" t="s">
        <v>407</v>
      </c>
      <c r="J113" s="80">
        <v>1</v>
      </c>
      <c r="K113" s="101">
        <v>3</v>
      </c>
    </row>
    <row r="114" spans="1:11" x14ac:dyDescent="0.3">
      <c r="A114" s="98">
        <v>45369</v>
      </c>
      <c r="B114" s="99">
        <v>0.64834152777777776</v>
      </c>
      <c r="C114" s="80">
        <v>15</v>
      </c>
      <c r="D114" s="100" t="s">
        <v>403</v>
      </c>
      <c r="E114" s="80">
        <v>28.9</v>
      </c>
      <c r="F114" s="100" t="s">
        <v>410</v>
      </c>
      <c r="G114" s="100" t="s">
        <v>409</v>
      </c>
      <c r="H114" s="100" t="s">
        <v>417</v>
      </c>
      <c r="I114" s="100" t="s">
        <v>407</v>
      </c>
      <c r="J114" s="80">
        <v>1</v>
      </c>
      <c r="K114" s="101">
        <v>3</v>
      </c>
    </row>
    <row r="115" spans="1:11" hidden="1" x14ac:dyDescent="0.3">
      <c r="A115" s="98">
        <v>45370</v>
      </c>
      <c r="B115" s="99">
        <v>0.58497148148148148</v>
      </c>
      <c r="C115" s="80">
        <v>14</v>
      </c>
      <c r="D115" s="100" t="s">
        <v>403</v>
      </c>
      <c r="E115" s="80">
        <v>38.700000000000003</v>
      </c>
      <c r="F115" s="100" t="s">
        <v>404</v>
      </c>
      <c r="G115" s="100" t="s">
        <v>409</v>
      </c>
      <c r="H115" s="100" t="s">
        <v>419</v>
      </c>
      <c r="I115" s="100" t="s">
        <v>407</v>
      </c>
      <c r="J115" s="80">
        <v>2</v>
      </c>
      <c r="K115" s="101">
        <v>3</v>
      </c>
    </row>
    <row r="116" spans="1:11" hidden="1" x14ac:dyDescent="0.3">
      <c r="A116" s="98">
        <v>45370</v>
      </c>
      <c r="B116" s="99">
        <v>0.58564542824074073</v>
      </c>
      <c r="C116" s="80">
        <v>14</v>
      </c>
      <c r="D116" s="100" t="s">
        <v>403</v>
      </c>
      <c r="E116" s="80">
        <v>38.700000000000003</v>
      </c>
      <c r="F116" s="100" t="s">
        <v>404</v>
      </c>
      <c r="G116" s="100" t="s">
        <v>409</v>
      </c>
      <c r="H116" s="100" t="s">
        <v>419</v>
      </c>
      <c r="I116" s="100" t="s">
        <v>407</v>
      </c>
      <c r="J116" s="80">
        <v>2</v>
      </c>
      <c r="K116" s="101">
        <v>3</v>
      </c>
    </row>
    <row r="117" spans="1:11" hidden="1" x14ac:dyDescent="0.3">
      <c r="A117" s="98">
        <v>45370</v>
      </c>
      <c r="B117" s="99">
        <v>0.62819802083333331</v>
      </c>
      <c r="C117" s="80">
        <v>15</v>
      </c>
      <c r="D117" s="100" t="s">
        <v>403</v>
      </c>
      <c r="E117" s="80">
        <v>38.700000000000003</v>
      </c>
      <c r="F117" s="100" t="s">
        <v>408</v>
      </c>
      <c r="G117" s="100" t="s">
        <v>409</v>
      </c>
      <c r="H117" s="100" t="s">
        <v>419</v>
      </c>
      <c r="I117" s="100" t="s">
        <v>407</v>
      </c>
      <c r="J117" s="80">
        <v>2</v>
      </c>
      <c r="K117" s="101">
        <v>3</v>
      </c>
    </row>
    <row r="118" spans="1:11" x14ac:dyDescent="0.3">
      <c r="A118" s="98">
        <v>45370</v>
      </c>
      <c r="B118" s="99">
        <v>0.70403594907407407</v>
      </c>
      <c r="C118" s="80">
        <v>16</v>
      </c>
      <c r="D118" s="100" t="s">
        <v>403</v>
      </c>
      <c r="E118" s="80">
        <v>33.799999999999997</v>
      </c>
      <c r="F118" s="100" t="s">
        <v>411</v>
      </c>
      <c r="G118" s="100" t="s">
        <v>409</v>
      </c>
      <c r="H118" s="100" t="s">
        <v>419</v>
      </c>
      <c r="I118" s="100" t="s">
        <v>407</v>
      </c>
      <c r="J118" s="80">
        <v>2</v>
      </c>
      <c r="K118" s="101">
        <v>3</v>
      </c>
    </row>
    <row r="119" spans="1:11" hidden="1" x14ac:dyDescent="0.3">
      <c r="A119" s="98">
        <v>45371</v>
      </c>
      <c r="B119" s="99">
        <v>0.48699540509259259</v>
      </c>
      <c r="C119" s="80">
        <v>11</v>
      </c>
      <c r="D119" s="100" t="s">
        <v>403</v>
      </c>
      <c r="E119" s="80">
        <v>28.9</v>
      </c>
      <c r="F119" s="100" t="s">
        <v>416</v>
      </c>
      <c r="G119" s="100" t="s">
        <v>405</v>
      </c>
      <c r="H119" s="100" t="s">
        <v>420</v>
      </c>
      <c r="I119" s="100" t="s">
        <v>407</v>
      </c>
      <c r="J119" s="80">
        <v>3</v>
      </c>
      <c r="K119" s="101">
        <v>3</v>
      </c>
    </row>
    <row r="120" spans="1:11" hidden="1" x14ac:dyDescent="0.3">
      <c r="A120" s="98">
        <v>45371</v>
      </c>
      <c r="B120" s="99">
        <v>0.52140009259259257</v>
      </c>
      <c r="C120" s="80">
        <v>12</v>
      </c>
      <c r="D120" s="100" t="s">
        <v>403</v>
      </c>
      <c r="E120" s="80">
        <v>28.9</v>
      </c>
      <c r="F120" s="100" t="s">
        <v>416</v>
      </c>
      <c r="G120" s="100" t="s">
        <v>409</v>
      </c>
      <c r="H120" s="100" t="s">
        <v>420</v>
      </c>
      <c r="I120" s="100" t="s">
        <v>407</v>
      </c>
      <c r="J120" s="80">
        <v>3</v>
      </c>
      <c r="K120" s="101">
        <v>3</v>
      </c>
    </row>
    <row r="121" spans="1:11" hidden="1" x14ac:dyDescent="0.3">
      <c r="A121" s="98">
        <v>45371</v>
      </c>
      <c r="B121" s="99">
        <v>0.55332631944444444</v>
      </c>
      <c r="C121" s="80">
        <v>13</v>
      </c>
      <c r="D121" s="100" t="s">
        <v>403</v>
      </c>
      <c r="E121" s="80">
        <v>38.700000000000003</v>
      </c>
      <c r="F121" s="100" t="s">
        <v>421</v>
      </c>
      <c r="G121" s="100" t="s">
        <v>409</v>
      </c>
      <c r="H121" s="100" t="s">
        <v>420</v>
      </c>
      <c r="I121" s="100" t="s">
        <v>407</v>
      </c>
      <c r="J121" s="80">
        <v>3</v>
      </c>
      <c r="K121" s="101">
        <v>3</v>
      </c>
    </row>
    <row r="122" spans="1:11" hidden="1" x14ac:dyDescent="0.3">
      <c r="A122" s="98">
        <v>45371</v>
      </c>
      <c r="B122" s="99">
        <v>0.6962745023148148</v>
      </c>
      <c r="C122" s="80">
        <v>16</v>
      </c>
      <c r="D122" s="100" t="s">
        <v>403</v>
      </c>
      <c r="E122" s="80">
        <v>38.700000000000003</v>
      </c>
      <c r="F122" s="100" t="s">
        <v>413</v>
      </c>
      <c r="G122" s="100" t="s">
        <v>409</v>
      </c>
      <c r="H122" s="100" t="s">
        <v>420</v>
      </c>
      <c r="I122" s="100" t="s">
        <v>407</v>
      </c>
      <c r="J122" s="80">
        <v>3</v>
      </c>
      <c r="K122" s="101">
        <v>3</v>
      </c>
    </row>
    <row r="123" spans="1:11" hidden="1" x14ac:dyDescent="0.3">
      <c r="A123" s="98">
        <v>45371</v>
      </c>
      <c r="B123" s="99">
        <v>0.74338866898148148</v>
      </c>
      <c r="C123" s="80">
        <v>17</v>
      </c>
      <c r="D123" s="100" t="s">
        <v>403</v>
      </c>
      <c r="E123" s="80">
        <v>38.700000000000003</v>
      </c>
      <c r="F123" s="100" t="s">
        <v>404</v>
      </c>
      <c r="G123" s="100" t="s">
        <v>412</v>
      </c>
      <c r="H123" s="100" t="s">
        <v>420</v>
      </c>
      <c r="I123" s="100" t="s">
        <v>407</v>
      </c>
      <c r="J123" s="80">
        <v>3</v>
      </c>
      <c r="K123" s="101">
        <v>3</v>
      </c>
    </row>
    <row r="124" spans="1:11" hidden="1" x14ac:dyDescent="0.3">
      <c r="A124" s="98">
        <v>45372</v>
      </c>
      <c r="B124" s="99">
        <v>0.51746752314814815</v>
      </c>
      <c r="C124" s="80">
        <v>12</v>
      </c>
      <c r="D124" s="100" t="s">
        <v>403</v>
      </c>
      <c r="E124" s="80">
        <v>28.9</v>
      </c>
      <c r="F124" s="100" t="s">
        <v>416</v>
      </c>
      <c r="G124" s="100" t="s">
        <v>409</v>
      </c>
      <c r="H124" s="100" t="s">
        <v>422</v>
      </c>
      <c r="I124" s="100" t="s">
        <v>407</v>
      </c>
      <c r="J124" s="80">
        <v>4</v>
      </c>
      <c r="K124" s="101">
        <v>3</v>
      </c>
    </row>
    <row r="125" spans="1:11" hidden="1" x14ac:dyDescent="0.3">
      <c r="A125" s="98">
        <v>45372</v>
      </c>
      <c r="B125" s="99">
        <v>0.5182572685185185</v>
      </c>
      <c r="C125" s="80">
        <v>12</v>
      </c>
      <c r="D125" s="100" t="s">
        <v>403</v>
      </c>
      <c r="E125" s="80">
        <v>38.700000000000003</v>
      </c>
      <c r="F125" s="100" t="s">
        <v>421</v>
      </c>
      <c r="G125" s="100" t="s">
        <v>409</v>
      </c>
      <c r="H125" s="100" t="s">
        <v>422</v>
      </c>
      <c r="I125" s="100" t="s">
        <v>407</v>
      </c>
      <c r="J125" s="80">
        <v>4</v>
      </c>
      <c r="K125" s="101">
        <v>3</v>
      </c>
    </row>
    <row r="126" spans="1:11" hidden="1" x14ac:dyDescent="0.3">
      <c r="A126" s="98">
        <v>45372</v>
      </c>
      <c r="B126" s="99">
        <v>0.72362677083333338</v>
      </c>
      <c r="C126" s="80">
        <v>17</v>
      </c>
      <c r="D126" s="100" t="s">
        <v>403</v>
      </c>
      <c r="E126" s="80">
        <v>28.9</v>
      </c>
      <c r="F126" s="100" t="s">
        <v>416</v>
      </c>
      <c r="G126" s="100" t="s">
        <v>412</v>
      </c>
      <c r="H126" s="100" t="s">
        <v>422</v>
      </c>
      <c r="I126" s="100" t="s">
        <v>407</v>
      </c>
      <c r="J126" s="80">
        <v>4</v>
      </c>
      <c r="K126" s="101">
        <v>3</v>
      </c>
    </row>
    <row r="127" spans="1:11" hidden="1" x14ac:dyDescent="0.3">
      <c r="A127" s="98">
        <v>45372</v>
      </c>
      <c r="B127" s="99">
        <v>0.80597810185185181</v>
      </c>
      <c r="C127" s="80">
        <v>19</v>
      </c>
      <c r="D127" s="100" t="s">
        <v>403</v>
      </c>
      <c r="E127" s="80">
        <v>38.700000000000003</v>
      </c>
      <c r="F127" s="100" t="s">
        <v>404</v>
      </c>
      <c r="G127" s="100" t="s">
        <v>412</v>
      </c>
      <c r="H127" s="100" t="s">
        <v>422</v>
      </c>
      <c r="I127" s="100" t="s">
        <v>407</v>
      </c>
      <c r="J127" s="80">
        <v>4</v>
      </c>
      <c r="K127" s="101">
        <v>3</v>
      </c>
    </row>
    <row r="128" spans="1:11" x14ac:dyDescent="0.3">
      <c r="A128" s="98">
        <v>45373</v>
      </c>
      <c r="B128" s="99">
        <v>0.44159281249999999</v>
      </c>
      <c r="C128" s="80">
        <v>10</v>
      </c>
      <c r="D128" s="100" t="s">
        <v>403</v>
      </c>
      <c r="E128" s="80">
        <v>33.799999999999997</v>
      </c>
      <c r="F128" s="100" t="s">
        <v>411</v>
      </c>
      <c r="G128" s="100" t="s">
        <v>405</v>
      </c>
      <c r="H128" s="100" t="s">
        <v>406</v>
      </c>
      <c r="I128" s="100" t="s">
        <v>407</v>
      </c>
      <c r="J128" s="80">
        <v>5</v>
      </c>
      <c r="K128" s="101">
        <v>3</v>
      </c>
    </row>
    <row r="129" spans="1:11" x14ac:dyDescent="0.3">
      <c r="A129" s="98">
        <v>45373</v>
      </c>
      <c r="B129" s="99">
        <v>0.56204100694444448</v>
      </c>
      <c r="C129" s="80">
        <v>13</v>
      </c>
      <c r="D129" s="100" t="s">
        <v>403</v>
      </c>
      <c r="E129" s="80">
        <v>33.799999999999997</v>
      </c>
      <c r="F129" s="100" t="s">
        <v>411</v>
      </c>
      <c r="G129" s="100" t="s">
        <v>409</v>
      </c>
      <c r="H129" s="100" t="s">
        <v>406</v>
      </c>
      <c r="I129" s="100" t="s">
        <v>407</v>
      </c>
      <c r="J129" s="80">
        <v>5</v>
      </c>
      <c r="K129" s="101">
        <v>3</v>
      </c>
    </row>
    <row r="130" spans="1:11" x14ac:dyDescent="0.3">
      <c r="A130" s="98">
        <v>45373</v>
      </c>
      <c r="B130" s="99">
        <v>0.72018199074074074</v>
      </c>
      <c r="C130" s="80">
        <v>17</v>
      </c>
      <c r="D130" s="100" t="s">
        <v>403</v>
      </c>
      <c r="E130" s="80">
        <v>28.9</v>
      </c>
      <c r="F130" s="100" t="s">
        <v>410</v>
      </c>
      <c r="G130" s="100" t="s">
        <v>412</v>
      </c>
      <c r="H130" s="100" t="s">
        <v>406</v>
      </c>
      <c r="I130" s="100" t="s">
        <v>407</v>
      </c>
      <c r="J130" s="80">
        <v>5</v>
      </c>
      <c r="K130" s="101">
        <v>3</v>
      </c>
    </row>
    <row r="131" spans="1:11" hidden="1" x14ac:dyDescent="0.3">
      <c r="A131" s="98">
        <v>45373</v>
      </c>
      <c r="B131" s="99">
        <v>0.72082165509259255</v>
      </c>
      <c r="C131" s="80">
        <v>17</v>
      </c>
      <c r="D131" s="100" t="s">
        <v>403</v>
      </c>
      <c r="E131" s="80">
        <v>24</v>
      </c>
      <c r="F131" s="100" t="s">
        <v>418</v>
      </c>
      <c r="G131" s="100" t="s">
        <v>412</v>
      </c>
      <c r="H131" s="100" t="s">
        <v>406</v>
      </c>
      <c r="I131" s="100" t="s">
        <v>407</v>
      </c>
      <c r="J131" s="80">
        <v>5</v>
      </c>
      <c r="K131" s="101">
        <v>3</v>
      </c>
    </row>
    <row r="132" spans="1:11" x14ac:dyDescent="0.3">
      <c r="A132" s="98">
        <v>45373</v>
      </c>
      <c r="B132" s="99">
        <v>0.72279502314814814</v>
      </c>
      <c r="C132" s="80">
        <v>17</v>
      </c>
      <c r="D132" s="100" t="s">
        <v>403</v>
      </c>
      <c r="E132" s="80">
        <v>28.9</v>
      </c>
      <c r="F132" s="100" t="s">
        <v>410</v>
      </c>
      <c r="G132" s="100" t="s">
        <v>412</v>
      </c>
      <c r="H132" s="100" t="s">
        <v>406</v>
      </c>
      <c r="I132" s="100" t="s">
        <v>407</v>
      </c>
      <c r="J132" s="80">
        <v>5</v>
      </c>
      <c r="K132" s="101">
        <v>3</v>
      </c>
    </row>
    <row r="133" spans="1:11" hidden="1" x14ac:dyDescent="0.3">
      <c r="A133" s="98">
        <v>45374</v>
      </c>
      <c r="B133" s="99">
        <v>0.44721711805555553</v>
      </c>
      <c r="C133" s="80">
        <v>10</v>
      </c>
      <c r="D133" s="100" t="s">
        <v>403</v>
      </c>
      <c r="E133" s="80">
        <v>38.700000000000003</v>
      </c>
      <c r="F133" s="100" t="s">
        <v>404</v>
      </c>
      <c r="G133" s="100" t="s">
        <v>405</v>
      </c>
      <c r="H133" s="100" t="s">
        <v>414</v>
      </c>
      <c r="I133" s="100" t="s">
        <v>407</v>
      </c>
      <c r="J133" s="80">
        <v>6</v>
      </c>
      <c r="K133" s="101">
        <v>3</v>
      </c>
    </row>
    <row r="134" spans="1:11" x14ac:dyDescent="0.3">
      <c r="A134" s="98">
        <v>45374</v>
      </c>
      <c r="B134" s="99">
        <v>0.44799950231481483</v>
      </c>
      <c r="C134" s="80">
        <v>10</v>
      </c>
      <c r="D134" s="100" t="s">
        <v>403</v>
      </c>
      <c r="E134" s="80">
        <v>33.799999999999997</v>
      </c>
      <c r="F134" s="100" t="s">
        <v>411</v>
      </c>
      <c r="G134" s="100" t="s">
        <v>405</v>
      </c>
      <c r="H134" s="100" t="s">
        <v>414</v>
      </c>
      <c r="I134" s="100" t="s">
        <v>407</v>
      </c>
      <c r="J134" s="80">
        <v>6</v>
      </c>
      <c r="K134" s="101">
        <v>3</v>
      </c>
    </row>
    <row r="135" spans="1:11" hidden="1" x14ac:dyDescent="0.3">
      <c r="A135" s="98">
        <v>45374</v>
      </c>
      <c r="B135" s="99">
        <v>0.54869978009259257</v>
      </c>
      <c r="C135" s="80">
        <v>13</v>
      </c>
      <c r="D135" s="100" t="s">
        <v>403</v>
      </c>
      <c r="E135" s="80">
        <v>38.700000000000003</v>
      </c>
      <c r="F135" s="100" t="s">
        <v>421</v>
      </c>
      <c r="G135" s="100" t="s">
        <v>409</v>
      </c>
      <c r="H135" s="100" t="s">
        <v>414</v>
      </c>
      <c r="I135" s="100" t="s">
        <v>407</v>
      </c>
      <c r="J135" s="80">
        <v>6</v>
      </c>
      <c r="K135" s="101">
        <v>3</v>
      </c>
    </row>
    <row r="136" spans="1:11" hidden="1" x14ac:dyDescent="0.3">
      <c r="A136" s="98">
        <v>45374</v>
      </c>
      <c r="B136" s="99">
        <v>0.54944710648148143</v>
      </c>
      <c r="C136" s="80">
        <v>13</v>
      </c>
      <c r="D136" s="100" t="s">
        <v>403</v>
      </c>
      <c r="E136" s="80">
        <v>38.700000000000003</v>
      </c>
      <c r="F136" s="100" t="s">
        <v>413</v>
      </c>
      <c r="G136" s="100" t="s">
        <v>409</v>
      </c>
      <c r="H136" s="100" t="s">
        <v>414</v>
      </c>
      <c r="I136" s="100" t="s">
        <v>407</v>
      </c>
      <c r="J136" s="80">
        <v>6</v>
      </c>
      <c r="K136" s="101">
        <v>3</v>
      </c>
    </row>
    <row r="137" spans="1:11" x14ac:dyDescent="0.3">
      <c r="A137" s="98">
        <v>45374</v>
      </c>
      <c r="B137" s="99">
        <v>0.61436662037037038</v>
      </c>
      <c r="C137" s="80">
        <v>14</v>
      </c>
      <c r="D137" s="100" t="s">
        <v>403</v>
      </c>
      <c r="E137" s="80">
        <v>33.799999999999997</v>
      </c>
      <c r="F137" s="100" t="s">
        <v>411</v>
      </c>
      <c r="G137" s="100" t="s">
        <v>409</v>
      </c>
      <c r="H137" s="100" t="s">
        <v>414</v>
      </c>
      <c r="I137" s="100" t="s">
        <v>407</v>
      </c>
      <c r="J137" s="80">
        <v>6</v>
      </c>
      <c r="K137" s="101">
        <v>3</v>
      </c>
    </row>
    <row r="138" spans="1:11" hidden="1" x14ac:dyDescent="0.3">
      <c r="A138" s="98">
        <v>45374</v>
      </c>
      <c r="B138" s="99">
        <v>0.65785951388888886</v>
      </c>
      <c r="C138" s="80">
        <v>15</v>
      </c>
      <c r="D138" s="100" t="s">
        <v>403</v>
      </c>
      <c r="E138" s="80">
        <v>38.700000000000003</v>
      </c>
      <c r="F138" s="100" t="s">
        <v>404</v>
      </c>
      <c r="G138" s="100" t="s">
        <v>409</v>
      </c>
      <c r="H138" s="100" t="s">
        <v>414</v>
      </c>
      <c r="I138" s="100" t="s">
        <v>407</v>
      </c>
      <c r="J138" s="80">
        <v>6</v>
      </c>
      <c r="K138" s="101">
        <v>3</v>
      </c>
    </row>
    <row r="139" spans="1:11" x14ac:dyDescent="0.3">
      <c r="A139" s="98">
        <v>45374</v>
      </c>
      <c r="B139" s="99">
        <v>0.65941913194444446</v>
      </c>
      <c r="C139" s="80">
        <v>15</v>
      </c>
      <c r="D139" s="100" t="s">
        <v>403</v>
      </c>
      <c r="E139" s="80">
        <v>33.799999999999997</v>
      </c>
      <c r="F139" s="100" t="s">
        <v>411</v>
      </c>
      <c r="G139" s="100" t="s">
        <v>409</v>
      </c>
      <c r="H139" s="100" t="s">
        <v>414</v>
      </c>
      <c r="I139" s="100" t="s">
        <v>407</v>
      </c>
      <c r="J139" s="80">
        <v>6</v>
      </c>
      <c r="K139" s="101">
        <v>3</v>
      </c>
    </row>
    <row r="140" spans="1:11" hidden="1" x14ac:dyDescent="0.3">
      <c r="A140" s="98">
        <v>45374</v>
      </c>
      <c r="B140" s="99">
        <v>0.66734243055555553</v>
      </c>
      <c r="C140" s="80">
        <v>16</v>
      </c>
      <c r="D140" s="100" t="s">
        <v>403</v>
      </c>
      <c r="E140" s="80">
        <v>28.9</v>
      </c>
      <c r="F140" s="100" t="s">
        <v>416</v>
      </c>
      <c r="G140" s="100" t="s">
        <v>409</v>
      </c>
      <c r="H140" s="100" t="s">
        <v>414</v>
      </c>
      <c r="I140" s="100" t="s">
        <v>407</v>
      </c>
      <c r="J140" s="80">
        <v>6</v>
      </c>
      <c r="K140" s="101">
        <v>3</v>
      </c>
    </row>
    <row r="141" spans="1:11" hidden="1" x14ac:dyDescent="0.3">
      <c r="A141" s="98">
        <v>45375</v>
      </c>
      <c r="B141" s="99">
        <v>0.78134718749999998</v>
      </c>
      <c r="C141" s="80">
        <v>18</v>
      </c>
      <c r="D141" s="100" t="s">
        <v>403</v>
      </c>
      <c r="E141" s="80">
        <v>38.700000000000003</v>
      </c>
      <c r="F141" s="100" t="s">
        <v>404</v>
      </c>
      <c r="G141" s="100" t="s">
        <v>412</v>
      </c>
      <c r="H141" s="100" t="s">
        <v>415</v>
      </c>
      <c r="I141" s="100" t="s">
        <v>407</v>
      </c>
      <c r="J141" s="80">
        <v>7</v>
      </c>
      <c r="K141" s="101">
        <v>3</v>
      </c>
    </row>
    <row r="142" spans="1:11" hidden="1" x14ac:dyDescent="0.3">
      <c r="A142" s="98">
        <v>45376</v>
      </c>
      <c r="B142" s="99">
        <v>0.43874131944444444</v>
      </c>
      <c r="C142" s="80">
        <v>10</v>
      </c>
      <c r="D142" s="100" t="s">
        <v>403</v>
      </c>
      <c r="E142" s="80">
        <v>38.700000000000003</v>
      </c>
      <c r="F142" s="100" t="s">
        <v>404</v>
      </c>
      <c r="G142" s="100" t="s">
        <v>405</v>
      </c>
      <c r="H142" s="100" t="s">
        <v>417</v>
      </c>
      <c r="I142" s="100" t="s">
        <v>407</v>
      </c>
      <c r="J142" s="80">
        <v>1</v>
      </c>
      <c r="K142" s="101">
        <v>3</v>
      </c>
    </row>
    <row r="143" spans="1:11" hidden="1" x14ac:dyDescent="0.3">
      <c r="A143" s="98">
        <v>45376</v>
      </c>
      <c r="B143" s="99">
        <v>0.60218938657407406</v>
      </c>
      <c r="C143" s="80">
        <v>14</v>
      </c>
      <c r="D143" s="100" t="s">
        <v>403</v>
      </c>
      <c r="E143" s="80">
        <v>38.700000000000003</v>
      </c>
      <c r="F143" s="100" t="s">
        <v>404</v>
      </c>
      <c r="G143" s="100" t="s">
        <v>409</v>
      </c>
      <c r="H143" s="100" t="s">
        <v>417</v>
      </c>
      <c r="I143" s="100" t="s">
        <v>407</v>
      </c>
      <c r="J143" s="80">
        <v>1</v>
      </c>
      <c r="K143" s="101">
        <v>3</v>
      </c>
    </row>
    <row r="144" spans="1:11" hidden="1" x14ac:dyDescent="0.3">
      <c r="A144" s="98">
        <v>45376</v>
      </c>
      <c r="B144" s="99">
        <v>0.60376554398148152</v>
      </c>
      <c r="C144" s="80">
        <v>14</v>
      </c>
      <c r="D144" s="100" t="s">
        <v>403</v>
      </c>
      <c r="E144" s="80">
        <v>38.700000000000003</v>
      </c>
      <c r="F144" s="100" t="s">
        <v>404</v>
      </c>
      <c r="G144" s="100" t="s">
        <v>409</v>
      </c>
      <c r="H144" s="100" t="s">
        <v>417</v>
      </c>
      <c r="I144" s="100" t="s">
        <v>407</v>
      </c>
      <c r="J144" s="80">
        <v>1</v>
      </c>
      <c r="K144" s="101">
        <v>3</v>
      </c>
    </row>
    <row r="145" spans="1:11" x14ac:dyDescent="0.3">
      <c r="A145" s="98">
        <v>45376</v>
      </c>
      <c r="B145" s="99">
        <v>0.77604918981481485</v>
      </c>
      <c r="C145" s="80">
        <v>18</v>
      </c>
      <c r="D145" s="100" t="s">
        <v>403</v>
      </c>
      <c r="E145" s="80">
        <v>33.799999999999997</v>
      </c>
      <c r="F145" s="100" t="s">
        <v>411</v>
      </c>
      <c r="G145" s="100" t="s">
        <v>412</v>
      </c>
      <c r="H145" s="100" t="s">
        <v>417</v>
      </c>
      <c r="I145" s="100" t="s">
        <v>407</v>
      </c>
      <c r="J145" s="80">
        <v>1</v>
      </c>
      <c r="K145" s="101">
        <v>3</v>
      </c>
    </row>
    <row r="146" spans="1:11" hidden="1" x14ac:dyDescent="0.3">
      <c r="A146" s="98">
        <v>45376</v>
      </c>
      <c r="B146" s="99">
        <v>0.81556182870370375</v>
      </c>
      <c r="C146" s="80">
        <v>19</v>
      </c>
      <c r="D146" s="100" t="s">
        <v>403</v>
      </c>
      <c r="E146" s="80">
        <v>38.700000000000003</v>
      </c>
      <c r="F146" s="100" t="s">
        <v>421</v>
      </c>
      <c r="G146" s="100" t="s">
        <v>412</v>
      </c>
      <c r="H146" s="100" t="s">
        <v>417</v>
      </c>
      <c r="I146" s="100" t="s">
        <v>407</v>
      </c>
      <c r="J146" s="80">
        <v>1</v>
      </c>
      <c r="K146" s="101">
        <v>3</v>
      </c>
    </row>
    <row r="147" spans="1:11" hidden="1" x14ac:dyDescent="0.3">
      <c r="A147" s="98">
        <v>45377</v>
      </c>
      <c r="B147" s="99">
        <v>0.44154721064814817</v>
      </c>
      <c r="C147" s="80">
        <v>10</v>
      </c>
      <c r="D147" s="100" t="s">
        <v>403</v>
      </c>
      <c r="E147" s="80">
        <v>38.700000000000003</v>
      </c>
      <c r="F147" s="100" t="s">
        <v>413</v>
      </c>
      <c r="G147" s="100" t="s">
        <v>405</v>
      </c>
      <c r="H147" s="100" t="s">
        <v>419</v>
      </c>
      <c r="I147" s="100" t="s">
        <v>407</v>
      </c>
      <c r="J147" s="80">
        <v>2</v>
      </c>
      <c r="K147" s="101">
        <v>3</v>
      </c>
    </row>
    <row r="148" spans="1:11" hidden="1" x14ac:dyDescent="0.3">
      <c r="A148" s="98">
        <v>45377</v>
      </c>
      <c r="B148" s="99">
        <v>0.44208508101851851</v>
      </c>
      <c r="C148" s="80">
        <v>10</v>
      </c>
      <c r="D148" s="100" t="s">
        <v>403</v>
      </c>
      <c r="E148" s="80">
        <v>38.700000000000003</v>
      </c>
      <c r="F148" s="100" t="s">
        <v>404</v>
      </c>
      <c r="G148" s="100" t="s">
        <v>405</v>
      </c>
      <c r="H148" s="100" t="s">
        <v>419</v>
      </c>
      <c r="I148" s="100" t="s">
        <v>407</v>
      </c>
      <c r="J148" s="80">
        <v>2</v>
      </c>
      <c r="K148" s="101">
        <v>3</v>
      </c>
    </row>
    <row r="149" spans="1:11" hidden="1" x14ac:dyDescent="0.3">
      <c r="A149" s="98">
        <v>45377</v>
      </c>
      <c r="B149" s="99">
        <v>0.44618252314814816</v>
      </c>
      <c r="C149" s="80">
        <v>10</v>
      </c>
      <c r="D149" s="100" t="s">
        <v>403</v>
      </c>
      <c r="E149" s="80">
        <v>38.700000000000003</v>
      </c>
      <c r="F149" s="100" t="s">
        <v>404</v>
      </c>
      <c r="G149" s="100" t="s">
        <v>405</v>
      </c>
      <c r="H149" s="100" t="s">
        <v>419</v>
      </c>
      <c r="I149" s="100" t="s">
        <v>407</v>
      </c>
      <c r="J149" s="80">
        <v>2</v>
      </c>
      <c r="K149" s="101">
        <v>3</v>
      </c>
    </row>
    <row r="150" spans="1:11" hidden="1" x14ac:dyDescent="0.3">
      <c r="A150" s="98">
        <v>45377</v>
      </c>
      <c r="B150" s="99">
        <v>0.4665200810185185</v>
      </c>
      <c r="C150" s="80">
        <v>11</v>
      </c>
      <c r="D150" s="100" t="s">
        <v>403</v>
      </c>
      <c r="E150" s="80">
        <v>28.9</v>
      </c>
      <c r="F150" s="100" t="s">
        <v>416</v>
      </c>
      <c r="G150" s="100" t="s">
        <v>405</v>
      </c>
      <c r="H150" s="100" t="s">
        <v>419</v>
      </c>
      <c r="I150" s="100" t="s">
        <v>407</v>
      </c>
      <c r="J150" s="80">
        <v>2</v>
      </c>
      <c r="K150" s="101">
        <v>3</v>
      </c>
    </row>
    <row r="151" spans="1:11" x14ac:dyDescent="0.3">
      <c r="A151" s="98">
        <v>45377</v>
      </c>
      <c r="B151" s="99">
        <v>0.56658302083333334</v>
      </c>
      <c r="C151" s="80">
        <v>13</v>
      </c>
      <c r="D151" s="100" t="s">
        <v>403</v>
      </c>
      <c r="E151" s="80">
        <v>28.9</v>
      </c>
      <c r="F151" s="100" t="s">
        <v>410</v>
      </c>
      <c r="G151" s="100" t="s">
        <v>409</v>
      </c>
      <c r="H151" s="100" t="s">
        <v>419</v>
      </c>
      <c r="I151" s="100" t="s">
        <v>407</v>
      </c>
      <c r="J151" s="80">
        <v>2</v>
      </c>
      <c r="K151" s="101">
        <v>3</v>
      </c>
    </row>
    <row r="152" spans="1:11" hidden="1" x14ac:dyDescent="0.3">
      <c r="A152" s="98">
        <v>45377</v>
      </c>
      <c r="B152" s="99">
        <v>0.56724125000000003</v>
      </c>
      <c r="C152" s="80">
        <v>13</v>
      </c>
      <c r="D152" s="100" t="s">
        <v>403</v>
      </c>
      <c r="E152" s="80">
        <v>28.9</v>
      </c>
      <c r="F152" s="100" t="s">
        <v>416</v>
      </c>
      <c r="G152" s="100" t="s">
        <v>409</v>
      </c>
      <c r="H152" s="100" t="s">
        <v>419</v>
      </c>
      <c r="I152" s="100" t="s">
        <v>407</v>
      </c>
      <c r="J152" s="80">
        <v>2</v>
      </c>
      <c r="K152" s="101">
        <v>3</v>
      </c>
    </row>
    <row r="153" spans="1:11" hidden="1" x14ac:dyDescent="0.3">
      <c r="A153" s="98">
        <v>45377</v>
      </c>
      <c r="B153" s="99">
        <v>0.56805234953703698</v>
      </c>
      <c r="C153" s="80">
        <v>13</v>
      </c>
      <c r="D153" s="100" t="s">
        <v>403</v>
      </c>
      <c r="E153" s="80">
        <v>28.9</v>
      </c>
      <c r="F153" s="100" t="s">
        <v>416</v>
      </c>
      <c r="G153" s="100" t="s">
        <v>409</v>
      </c>
      <c r="H153" s="100" t="s">
        <v>419</v>
      </c>
      <c r="I153" s="100" t="s">
        <v>407</v>
      </c>
      <c r="J153" s="80">
        <v>2</v>
      </c>
      <c r="K153" s="101">
        <v>3</v>
      </c>
    </row>
    <row r="154" spans="1:11" x14ac:dyDescent="0.3">
      <c r="A154" s="98">
        <v>45377</v>
      </c>
      <c r="B154" s="99">
        <v>0.58187126157407409</v>
      </c>
      <c r="C154" s="80">
        <v>13</v>
      </c>
      <c r="D154" s="100" t="s">
        <v>403</v>
      </c>
      <c r="E154" s="80">
        <v>28.9</v>
      </c>
      <c r="F154" s="100" t="s">
        <v>410</v>
      </c>
      <c r="G154" s="100" t="s">
        <v>409</v>
      </c>
      <c r="H154" s="100" t="s">
        <v>419</v>
      </c>
      <c r="I154" s="100" t="s">
        <v>407</v>
      </c>
      <c r="J154" s="80">
        <v>2</v>
      </c>
      <c r="K154" s="101">
        <v>3</v>
      </c>
    </row>
    <row r="155" spans="1:11" hidden="1" x14ac:dyDescent="0.3">
      <c r="A155" s="98">
        <v>45377</v>
      </c>
      <c r="B155" s="99">
        <v>0.65835960648148151</v>
      </c>
      <c r="C155" s="80">
        <v>15</v>
      </c>
      <c r="D155" s="100" t="s">
        <v>403</v>
      </c>
      <c r="E155" s="80">
        <v>38.700000000000003</v>
      </c>
      <c r="F155" s="100" t="s">
        <v>404</v>
      </c>
      <c r="G155" s="100" t="s">
        <v>409</v>
      </c>
      <c r="H155" s="100" t="s">
        <v>419</v>
      </c>
      <c r="I155" s="100" t="s">
        <v>407</v>
      </c>
      <c r="J155" s="80">
        <v>2</v>
      </c>
      <c r="K155" s="101">
        <v>3</v>
      </c>
    </row>
    <row r="156" spans="1:11" hidden="1" x14ac:dyDescent="0.3">
      <c r="A156" s="98">
        <v>45377</v>
      </c>
      <c r="B156" s="99">
        <v>0.77336305555555551</v>
      </c>
      <c r="C156" s="80">
        <v>18</v>
      </c>
      <c r="D156" s="100" t="s">
        <v>403</v>
      </c>
      <c r="E156" s="80">
        <v>38.700000000000003</v>
      </c>
      <c r="F156" s="100" t="s">
        <v>404</v>
      </c>
      <c r="G156" s="100" t="s">
        <v>412</v>
      </c>
      <c r="H156" s="100" t="s">
        <v>419</v>
      </c>
      <c r="I156" s="100" t="s">
        <v>407</v>
      </c>
      <c r="J156" s="80">
        <v>2</v>
      </c>
      <c r="K156" s="101">
        <v>3</v>
      </c>
    </row>
    <row r="157" spans="1:11" hidden="1" x14ac:dyDescent="0.3">
      <c r="A157" s="98">
        <v>45377</v>
      </c>
      <c r="B157" s="99">
        <v>0.77424361111111106</v>
      </c>
      <c r="C157" s="80">
        <v>18</v>
      </c>
      <c r="D157" s="100" t="s">
        <v>403</v>
      </c>
      <c r="E157" s="80">
        <v>38.700000000000003</v>
      </c>
      <c r="F157" s="100" t="s">
        <v>408</v>
      </c>
      <c r="G157" s="100" t="s">
        <v>412</v>
      </c>
      <c r="H157" s="100" t="s">
        <v>419</v>
      </c>
      <c r="I157" s="100" t="s">
        <v>407</v>
      </c>
      <c r="J157" s="80">
        <v>2</v>
      </c>
      <c r="K157" s="101">
        <v>3</v>
      </c>
    </row>
    <row r="158" spans="1:11" hidden="1" x14ac:dyDescent="0.3">
      <c r="A158" s="98">
        <v>45378</v>
      </c>
      <c r="B158" s="99">
        <v>0.46170340277777777</v>
      </c>
      <c r="C158" s="80">
        <v>11</v>
      </c>
      <c r="D158" s="100" t="s">
        <v>403</v>
      </c>
      <c r="E158" s="80">
        <v>28.9</v>
      </c>
      <c r="F158" s="100" t="s">
        <v>416</v>
      </c>
      <c r="G158" s="100" t="s">
        <v>405</v>
      </c>
      <c r="H158" s="100" t="s">
        <v>420</v>
      </c>
      <c r="I158" s="100" t="s">
        <v>407</v>
      </c>
      <c r="J158" s="80">
        <v>3</v>
      </c>
      <c r="K158" s="101">
        <v>3</v>
      </c>
    </row>
    <row r="159" spans="1:11" x14ac:dyDescent="0.3">
      <c r="A159" s="98">
        <v>45378</v>
      </c>
      <c r="B159" s="99">
        <v>0.46247958333333333</v>
      </c>
      <c r="C159" s="80">
        <v>11</v>
      </c>
      <c r="D159" s="100" t="s">
        <v>403</v>
      </c>
      <c r="E159" s="80">
        <v>33.799999999999997</v>
      </c>
      <c r="F159" s="100" t="s">
        <v>411</v>
      </c>
      <c r="G159" s="100" t="s">
        <v>405</v>
      </c>
      <c r="H159" s="100" t="s">
        <v>420</v>
      </c>
      <c r="I159" s="100" t="s">
        <v>407</v>
      </c>
      <c r="J159" s="80">
        <v>3</v>
      </c>
      <c r="K159" s="101">
        <v>3</v>
      </c>
    </row>
    <row r="160" spans="1:11" x14ac:dyDescent="0.3">
      <c r="A160" s="98">
        <v>45378</v>
      </c>
      <c r="B160" s="99">
        <v>0.53958868055555553</v>
      </c>
      <c r="C160" s="80">
        <v>12</v>
      </c>
      <c r="D160" s="100" t="s">
        <v>403</v>
      </c>
      <c r="E160" s="80">
        <v>33.799999999999997</v>
      </c>
      <c r="F160" s="100" t="s">
        <v>411</v>
      </c>
      <c r="G160" s="100" t="s">
        <v>409</v>
      </c>
      <c r="H160" s="100" t="s">
        <v>420</v>
      </c>
      <c r="I160" s="100" t="s">
        <v>407</v>
      </c>
      <c r="J160" s="80">
        <v>3</v>
      </c>
      <c r="K160" s="101">
        <v>3</v>
      </c>
    </row>
    <row r="161" spans="1:11" hidden="1" x14ac:dyDescent="0.3">
      <c r="A161" s="98">
        <v>45378</v>
      </c>
      <c r="B161" s="99">
        <v>0.56620415509259259</v>
      </c>
      <c r="C161" s="80">
        <v>13</v>
      </c>
      <c r="D161" s="100" t="s">
        <v>403</v>
      </c>
      <c r="E161" s="80">
        <v>38.700000000000003</v>
      </c>
      <c r="F161" s="100" t="s">
        <v>408</v>
      </c>
      <c r="G161" s="100" t="s">
        <v>409</v>
      </c>
      <c r="H161" s="100" t="s">
        <v>420</v>
      </c>
      <c r="I161" s="100" t="s">
        <v>407</v>
      </c>
      <c r="J161" s="80">
        <v>3</v>
      </c>
      <c r="K161" s="101">
        <v>3</v>
      </c>
    </row>
    <row r="162" spans="1:11" hidden="1" x14ac:dyDescent="0.3">
      <c r="A162" s="98">
        <v>45378</v>
      </c>
      <c r="B162" s="99">
        <v>0.59897756944444447</v>
      </c>
      <c r="C162" s="80">
        <v>14</v>
      </c>
      <c r="D162" s="100" t="s">
        <v>403</v>
      </c>
      <c r="E162" s="80">
        <v>38.700000000000003</v>
      </c>
      <c r="F162" s="100" t="s">
        <v>421</v>
      </c>
      <c r="G162" s="100" t="s">
        <v>409</v>
      </c>
      <c r="H162" s="100" t="s">
        <v>420</v>
      </c>
      <c r="I162" s="100" t="s">
        <v>407</v>
      </c>
      <c r="J162" s="80">
        <v>3</v>
      </c>
      <c r="K162" s="101">
        <v>3</v>
      </c>
    </row>
    <row r="163" spans="1:11" x14ac:dyDescent="0.3">
      <c r="A163" s="98">
        <v>45378</v>
      </c>
      <c r="B163" s="99">
        <v>0.59971504629629635</v>
      </c>
      <c r="C163" s="80">
        <v>14</v>
      </c>
      <c r="D163" s="100" t="s">
        <v>403</v>
      </c>
      <c r="E163" s="80">
        <v>28.9</v>
      </c>
      <c r="F163" s="100" t="s">
        <v>410</v>
      </c>
      <c r="G163" s="100" t="s">
        <v>409</v>
      </c>
      <c r="H163" s="100" t="s">
        <v>420</v>
      </c>
      <c r="I163" s="100" t="s">
        <v>407</v>
      </c>
      <c r="J163" s="80">
        <v>3</v>
      </c>
      <c r="K163" s="101">
        <v>3</v>
      </c>
    </row>
    <row r="164" spans="1:11" hidden="1" x14ac:dyDescent="0.3">
      <c r="A164" s="98">
        <v>45378</v>
      </c>
      <c r="B164" s="99">
        <v>0.77097028935185186</v>
      </c>
      <c r="C164" s="80">
        <v>18</v>
      </c>
      <c r="D164" s="100" t="s">
        <v>403</v>
      </c>
      <c r="E164" s="80">
        <v>28.9</v>
      </c>
      <c r="F164" s="100" t="s">
        <v>416</v>
      </c>
      <c r="G164" s="100" t="s">
        <v>412</v>
      </c>
      <c r="H164" s="100" t="s">
        <v>420</v>
      </c>
      <c r="I164" s="100" t="s">
        <v>407</v>
      </c>
      <c r="J164" s="80">
        <v>3</v>
      </c>
      <c r="K164" s="101">
        <v>3</v>
      </c>
    </row>
    <row r="165" spans="1:11" hidden="1" x14ac:dyDescent="0.3">
      <c r="A165" s="98">
        <v>45379</v>
      </c>
      <c r="B165" s="99">
        <v>0.60054504629629635</v>
      </c>
      <c r="C165" s="80">
        <v>14</v>
      </c>
      <c r="D165" s="100" t="s">
        <v>403</v>
      </c>
      <c r="E165" s="80">
        <v>28.9</v>
      </c>
      <c r="F165" s="100" t="s">
        <v>416</v>
      </c>
      <c r="G165" s="100" t="s">
        <v>409</v>
      </c>
      <c r="H165" s="100" t="s">
        <v>422</v>
      </c>
      <c r="I165" s="100" t="s">
        <v>407</v>
      </c>
      <c r="J165" s="80">
        <v>4</v>
      </c>
      <c r="K165" s="101">
        <v>3</v>
      </c>
    </row>
    <row r="166" spans="1:11" hidden="1" x14ac:dyDescent="0.3">
      <c r="A166" s="98">
        <v>45379</v>
      </c>
      <c r="B166" s="99">
        <v>0.72553523148148147</v>
      </c>
      <c r="C166" s="80">
        <v>17</v>
      </c>
      <c r="D166" s="100" t="s">
        <v>403</v>
      </c>
      <c r="E166" s="80">
        <v>28.9</v>
      </c>
      <c r="F166" s="100" t="s">
        <v>416</v>
      </c>
      <c r="G166" s="100" t="s">
        <v>412</v>
      </c>
      <c r="H166" s="100" t="s">
        <v>422</v>
      </c>
      <c r="I166" s="100" t="s">
        <v>407</v>
      </c>
      <c r="J166" s="80">
        <v>4</v>
      </c>
      <c r="K166" s="101">
        <v>3</v>
      </c>
    </row>
    <row r="167" spans="1:11" x14ac:dyDescent="0.3">
      <c r="A167" s="98">
        <v>45379</v>
      </c>
      <c r="B167" s="99">
        <v>0.72714472222222226</v>
      </c>
      <c r="C167" s="80">
        <v>17</v>
      </c>
      <c r="D167" s="100" t="s">
        <v>403</v>
      </c>
      <c r="E167" s="80">
        <v>28.9</v>
      </c>
      <c r="F167" s="100" t="s">
        <v>410</v>
      </c>
      <c r="G167" s="100" t="s">
        <v>412</v>
      </c>
      <c r="H167" s="100" t="s">
        <v>422</v>
      </c>
      <c r="I167" s="100" t="s">
        <v>407</v>
      </c>
      <c r="J167" s="80">
        <v>4</v>
      </c>
      <c r="K167" s="101">
        <v>3</v>
      </c>
    </row>
    <row r="168" spans="1:11" hidden="1" x14ac:dyDescent="0.3">
      <c r="A168" s="98">
        <v>45379</v>
      </c>
      <c r="B168" s="99">
        <v>0.73107236111111107</v>
      </c>
      <c r="C168" s="80">
        <v>17</v>
      </c>
      <c r="D168" s="100" t="s">
        <v>403</v>
      </c>
      <c r="E168" s="80">
        <v>38.700000000000003</v>
      </c>
      <c r="F168" s="100" t="s">
        <v>404</v>
      </c>
      <c r="G168" s="100" t="s">
        <v>412</v>
      </c>
      <c r="H168" s="100" t="s">
        <v>422</v>
      </c>
      <c r="I168" s="100" t="s">
        <v>407</v>
      </c>
      <c r="J168" s="80">
        <v>4</v>
      </c>
      <c r="K168" s="101">
        <v>3</v>
      </c>
    </row>
    <row r="169" spans="1:11" hidden="1" x14ac:dyDescent="0.3">
      <c r="A169" s="98">
        <v>45380</v>
      </c>
      <c r="B169" s="99">
        <v>0.45578119212962964</v>
      </c>
      <c r="C169" s="80">
        <v>10</v>
      </c>
      <c r="D169" s="100" t="s">
        <v>403</v>
      </c>
      <c r="E169" s="80">
        <v>38.700000000000003</v>
      </c>
      <c r="F169" s="100" t="s">
        <v>404</v>
      </c>
      <c r="G169" s="100" t="s">
        <v>405</v>
      </c>
      <c r="H169" s="100" t="s">
        <v>406</v>
      </c>
      <c r="I169" s="100" t="s">
        <v>407</v>
      </c>
      <c r="J169" s="80">
        <v>5</v>
      </c>
      <c r="K169" s="101">
        <v>3</v>
      </c>
    </row>
    <row r="170" spans="1:11" hidden="1" x14ac:dyDescent="0.3">
      <c r="A170" s="98">
        <v>45380</v>
      </c>
      <c r="B170" s="99">
        <v>0.5238123032407408</v>
      </c>
      <c r="C170" s="80">
        <v>12</v>
      </c>
      <c r="D170" s="100" t="s">
        <v>403</v>
      </c>
      <c r="E170" s="80">
        <v>38.700000000000003</v>
      </c>
      <c r="F170" s="100" t="s">
        <v>421</v>
      </c>
      <c r="G170" s="100" t="s">
        <v>409</v>
      </c>
      <c r="H170" s="100" t="s">
        <v>406</v>
      </c>
      <c r="I170" s="100" t="s">
        <v>407</v>
      </c>
      <c r="J170" s="80">
        <v>5</v>
      </c>
      <c r="K170" s="101">
        <v>3</v>
      </c>
    </row>
    <row r="171" spans="1:11" hidden="1" x14ac:dyDescent="0.3">
      <c r="A171" s="98">
        <v>45380</v>
      </c>
      <c r="B171" s="99">
        <v>0.52884403935185187</v>
      </c>
      <c r="C171" s="80">
        <v>12</v>
      </c>
      <c r="D171" s="100" t="s">
        <v>403</v>
      </c>
      <c r="E171" s="80">
        <v>38.700000000000003</v>
      </c>
      <c r="F171" s="100" t="s">
        <v>421</v>
      </c>
      <c r="G171" s="100" t="s">
        <v>409</v>
      </c>
      <c r="H171" s="100" t="s">
        <v>406</v>
      </c>
      <c r="I171" s="100" t="s">
        <v>407</v>
      </c>
      <c r="J171" s="80">
        <v>5</v>
      </c>
      <c r="K171" s="101">
        <v>3</v>
      </c>
    </row>
    <row r="172" spans="1:11" hidden="1" x14ac:dyDescent="0.3">
      <c r="A172" s="98">
        <v>45381</v>
      </c>
      <c r="B172" s="99">
        <v>0.4995353472222222</v>
      </c>
      <c r="C172" s="80">
        <v>11</v>
      </c>
      <c r="D172" s="100" t="s">
        <v>403</v>
      </c>
      <c r="E172" s="80">
        <v>38.700000000000003</v>
      </c>
      <c r="F172" s="100" t="s">
        <v>404</v>
      </c>
      <c r="G172" s="100" t="s">
        <v>405</v>
      </c>
      <c r="H172" s="100" t="s">
        <v>414</v>
      </c>
      <c r="I172" s="100" t="s">
        <v>407</v>
      </c>
      <c r="J172" s="80">
        <v>6</v>
      </c>
      <c r="K172" s="101">
        <v>3</v>
      </c>
    </row>
    <row r="173" spans="1:11" hidden="1" x14ac:dyDescent="0.3">
      <c r="A173" s="98">
        <v>45381</v>
      </c>
      <c r="B173" s="99">
        <v>0.67536789351851856</v>
      </c>
      <c r="C173" s="80">
        <v>16</v>
      </c>
      <c r="D173" s="100" t="s">
        <v>403</v>
      </c>
      <c r="E173" s="80">
        <v>38.700000000000003</v>
      </c>
      <c r="F173" s="100" t="s">
        <v>404</v>
      </c>
      <c r="G173" s="100" t="s">
        <v>409</v>
      </c>
      <c r="H173" s="100" t="s">
        <v>414</v>
      </c>
      <c r="I173" s="100" t="s">
        <v>407</v>
      </c>
      <c r="J173" s="80">
        <v>6</v>
      </c>
      <c r="K173" s="101">
        <v>3</v>
      </c>
    </row>
    <row r="174" spans="1:11" hidden="1" x14ac:dyDescent="0.3">
      <c r="A174" s="98">
        <v>45381</v>
      </c>
      <c r="B174" s="99">
        <v>0.69213556712962965</v>
      </c>
      <c r="C174" s="80">
        <v>16</v>
      </c>
      <c r="D174" s="100" t="s">
        <v>403</v>
      </c>
      <c r="E174" s="80">
        <v>38.700000000000003</v>
      </c>
      <c r="F174" s="100" t="s">
        <v>404</v>
      </c>
      <c r="G174" s="100" t="s">
        <v>409</v>
      </c>
      <c r="H174" s="100" t="s">
        <v>414</v>
      </c>
      <c r="I174" s="100" t="s">
        <v>407</v>
      </c>
      <c r="J174" s="80">
        <v>6</v>
      </c>
      <c r="K174" s="101">
        <v>3</v>
      </c>
    </row>
    <row r="175" spans="1:11" x14ac:dyDescent="0.3">
      <c r="A175" s="98">
        <v>45381</v>
      </c>
      <c r="B175" s="99">
        <v>0.69302723379629627</v>
      </c>
      <c r="C175" s="80">
        <v>16</v>
      </c>
      <c r="D175" s="100" t="s">
        <v>403</v>
      </c>
      <c r="E175" s="80">
        <v>33.799999999999997</v>
      </c>
      <c r="F175" s="100" t="s">
        <v>411</v>
      </c>
      <c r="G175" s="100" t="s">
        <v>409</v>
      </c>
      <c r="H175" s="100" t="s">
        <v>414</v>
      </c>
      <c r="I175" s="100" t="s">
        <v>407</v>
      </c>
      <c r="J175" s="80">
        <v>6</v>
      </c>
      <c r="K175" s="101">
        <v>3</v>
      </c>
    </row>
    <row r="176" spans="1:11" hidden="1" x14ac:dyDescent="0.3">
      <c r="A176" s="98">
        <v>45382</v>
      </c>
      <c r="B176" s="99">
        <v>0.44449679398148151</v>
      </c>
      <c r="C176" s="80">
        <v>10</v>
      </c>
      <c r="D176" s="100" t="s">
        <v>403</v>
      </c>
      <c r="E176" s="80">
        <v>38.700000000000003</v>
      </c>
      <c r="F176" s="100" t="s">
        <v>421</v>
      </c>
      <c r="G176" s="100" t="s">
        <v>405</v>
      </c>
      <c r="H176" s="100" t="s">
        <v>415</v>
      </c>
      <c r="I176" s="100" t="s">
        <v>407</v>
      </c>
      <c r="J176" s="80">
        <v>7</v>
      </c>
      <c r="K176" s="101">
        <v>3</v>
      </c>
    </row>
    <row r="177" spans="1:11" x14ac:dyDescent="0.3">
      <c r="A177" s="98">
        <v>45383</v>
      </c>
      <c r="B177" s="99">
        <v>0.43666204861111113</v>
      </c>
      <c r="C177" s="80">
        <v>10</v>
      </c>
      <c r="D177" s="100" t="s">
        <v>403</v>
      </c>
      <c r="E177" s="80">
        <v>28.9</v>
      </c>
      <c r="F177" s="100" t="s">
        <v>410</v>
      </c>
      <c r="G177" s="100" t="s">
        <v>405</v>
      </c>
      <c r="H177" s="100" t="s">
        <v>417</v>
      </c>
      <c r="I177" s="100" t="s">
        <v>423</v>
      </c>
      <c r="J177" s="80">
        <v>1</v>
      </c>
      <c r="K177" s="101">
        <v>4</v>
      </c>
    </row>
    <row r="178" spans="1:11" x14ac:dyDescent="0.3">
      <c r="A178" s="98">
        <v>45383</v>
      </c>
      <c r="B178" s="99">
        <v>0.43729534722222224</v>
      </c>
      <c r="C178" s="80">
        <v>10</v>
      </c>
      <c r="D178" s="100" t="s">
        <v>403</v>
      </c>
      <c r="E178" s="80">
        <v>33.799999999999997</v>
      </c>
      <c r="F178" s="100" t="s">
        <v>411</v>
      </c>
      <c r="G178" s="100" t="s">
        <v>405</v>
      </c>
      <c r="H178" s="100" t="s">
        <v>417</v>
      </c>
      <c r="I178" s="100" t="s">
        <v>423</v>
      </c>
      <c r="J178" s="80">
        <v>1</v>
      </c>
      <c r="K178" s="101">
        <v>4</v>
      </c>
    </row>
    <row r="179" spans="1:11" x14ac:dyDescent="0.3">
      <c r="A179" s="98">
        <v>45383</v>
      </c>
      <c r="B179" s="99">
        <v>0.43800619212962966</v>
      </c>
      <c r="C179" s="80">
        <v>10</v>
      </c>
      <c r="D179" s="100" t="s">
        <v>403</v>
      </c>
      <c r="E179" s="80">
        <v>33.799999999999997</v>
      </c>
      <c r="F179" s="100" t="s">
        <v>411</v>
      </c>
      <c r="G179" s="100" t="s">
        <v>405</v>
      </c>
      <c r="H179" s="100" t="s">
        <v>417</v>
      </c>
      <c r="I179" s="100" t="s">
        <v>423</v>
      </c>
      <c r="J179" s="80">
        <v>1</v>
      </c>
      <c r="K179" s="101">
        <v>4</v>
      </c>
    </row>
    <row r="180" spans="1:11" x14ac:dyDescent="0.3">
      <c r="A180" s="98">
        <v>45383</v>
      </c>
      <c r="B180" s="99">
        <v>0.4692573611111111</v>
      </c>
      <c r="C180" s="80">
        <v>11</v>
      </c>
      <c r="D180" s="100" t="s">
        <v>403</v>
      </c>
      <c r="E180" s="80">
        <v>33.799999999999997</v>
      </c>
      <c r="F180" s="100" t="s">
        <v>411</v>
      </c>
      <c r="G180" s="100" t="s">
        <v>405</v>
      </c>
      <c r="H180" s="100" t="s">
        <v>417</v>
      </c>
      <c r="I180" s="100" t="s">
        <v>423</v>
      </c>
      <c r="J180" s="80">
        <v>1</v>
      </c>
      <c r="K180" s="101">
        <v>4</v>
      </c>
    </row>
    <row r="181" spans="1:11" x14ac:dyDescent="0.3">
      <c r="A181" s="98">
        <v>45383</v>
      </c>
      <c r="B181" s="99">
        <v>0.76299041666666667</v>
      </c>
      <c r="C181" s="80">
        <v>18</v>
      </c>
      <c r="D181" s="100" t="s">
        <v>403</v>
      </c>
      <c r="E181" s="80">
        <v>33.799999999999997</v>
      </c>
      <c r="F181" s="100" t="s">
        <v>411</v>
      </c>
      <c r="G181" s="100" t="s">
        <v>412</v>
      </c>
      <c r="H181" s="100" t="s">
        <v>417</v>
      </c>
      <c r="I181" s="100" t="s">
        <v>423</v>
      </c>
      <c r="J181" s="80">
        <v>1</v>
      </c>
      <c r="K181" s="101">
        <v>4</v>
      </c>
    </row>
    <row r="182" spans="1:11" hidden="1" x14ac:dyDescent="0.3">
      <c r="A182" s="98">
        <v>45383</v>
      </c>
      <c r="B182" s="99">
        <v>0.78156754629629632</v>
      </c>
      <c r="C182" s="80">
        <v>18</v>
      </c>
      <c r="D182" s="100" t="s">
        <v>403</v>
      </c>
      <c r="E182" s="80">
        <v>38.700000000000003</v>
      </c>
      <c r="F182" s="100" t="s">
        <v>408</v>
      </c>
      <c r="G182" s="100" t="s">
        <v>412</v>
      </c>
      <c r="H182" s="100" t="s">
        <v>417</v>
      </c>
      <c r="I182" s="100" t="s">
        <v>423</v>
      </c>
      <c r="J182" s="80">
        <v>1</v>
      </c>
      <c r="K182" s="101">
        <v>4</v>
      </c>
    </row>
    <row r="183" spans="1:11" hidden="1" x14ac:dyDescent="0.3">
      <c r="A183" s="98">
        <v>45384</v>
      </c>
      <c r="B183" s="99">
        <v>0.41752340277777777</v>
      </c>
      <c r="C183" s="80">
        <v>10</v>
      </c>
      <c r="D183" s="100" t="s">
        <v>403</v>
      </c>
      <c r="E183" s="80">
        <v>38.700000000000003</v>
      </c>
      <c r="F183" s="100" t="s">
        <v>404</v>
      </c>
      <c r="G183" s="100" t="s">
        <v>405</v>
      </c>
      <c r="H183" s="100" t="s">
        <v>419</v>
      </c>
      <c r="I183" s="100" t="s">
        <v>423</v>
      </c>
      <c r="J183" s="80">
        <v>2</v>
      </c>
      <c r="K183" s="101">
        <v>4</v>
      </c>
    </row>
    <row r="184" spans="1:11" x14ac:dyDescent="0.3">
      <c r="A184" s="98">
        <v>45384</v>
      </c>
      <c r="B184" s="99">
        <v>0.67956214120370373</v>
      </c>
      <c r="C184" s="80">
        <v>16</v>
      </c>
      <c r="D184" s="100" t="s">
        <v>403</v>
      </c>
      <c r="E184" s="80">
        <v>28.9</v>
      </c>
      <c r="F184" s="100" t="s">
        <v>410</v>
      </c>
      <c r="G184" s="100" t="s">
        <v>409</v>
      </c>
      <c r="H184" s="100" t="s">
        <v>419</v>
      </c>
      <c r="I184" s="100" t="s">
        <v>423</v>
      </c>
      <c r="J184" s="80">
        <v>2</v>
      </c>
      <c r="K184" s="101">
        <v>4</v>
      </c>
    </row>
    <row r="185" spans="1:11" hidden="1" x14ac:dyDescent="0.3">
      <c r="A185" s="98">
        <v>45384</v>
      </c>
      <c r="B185" s="99">
        <v>0.68019050925925928</v>
      </c>
      <c r="C185" s="80">
        <v>16</v>
      </c>
      <c r="D185" s="100" t="s">
        <v>403</v>
      </c>
      <c r="E185" s="80">
        <v>28.9</v>
      </c>
      <c r="F185" s="100" t="s">
        <v>416</v>
      </c>
      <c r="G185" s="100" t="s">
        <v>409</v>
      </c>
      <c r="H185" s="100" t="s">
        <v>419</v>
      </c>
      <c r="I185" s="100" t="s">
        <v>423</v>
      </c>
      <c r="J185" s="80">
        <v>2</v>
      </c>
      <c r="K185" s="101">
        <v>4</v>
      </c>
    </row>
    <row r="186" spans="1:11" hidden="1" x14ac:dyDescent="0.3">
      <c r="A186" s="98">
        <v>45385</v>
      </c>
      <c r="B186" s="99">
        <v>0.43001902777777778</v>
      </c>
      <c r="C186" s="80">
        <v>10</v>
      </c>
      <c r="D186" s="100" t="s">
        <v>403</v>
      </c>
      <c r="E186" s="80">
        <v>28.9</v>
      </c>
      <c r="F186" s="100" t="s">
        <v>416</v>
      </c>
      <c r="G186" s="100" t="s">
        <v>405</v>
      </c>
      <c r="H186" s="100" t="s">
        <v>420</v>
      </c>
      <c r="I186" s="100" t="s">
        <v>423</v>
      </c>
      <c r="J186" s="80">
        <v>3</v>
      </c>
      <c r="K186" s="101">
        <v>4</v>
      </c>
    </row>
    <row r="187" spans="1:11" x14ac:dyDescent="0.3">
      <c r="A187" s="98">
        <v>45385</v>
      </c>
      <c r="B187" s="99">
        <v>0.43064415509259257</v>
      </c>
      <c r="C187" s="80">
        <v>10</v>
      </c>
      <c r="D187" s="100" t="s">
        <v>403</v>
      </c>
      <c r="E187" s="80">
        <v>28.9</v>
      </c>
      <c r="F187" s="100" t="s">
        <v>410</v>
      </c>
      <c r="G187" s="100" t="s">
        <v>405</v>
      </c>
      <c r="H187" s="100" t="s">
        <v>420</v>
      </c>
      <c r="I187" s="100" t="s">
        <v>423</v>
      </c>
      <c r="J187" s="80">
        <v>3</v>
      </c>
      <c r="K187" s="101">
        <v>4</v>
      </c>
    </row>
    <row r="188" spans="1:11" hidden="1" x14ac:dyDescent="0.3">
      <c r="A188" s="98">
        <v>45385</v>
      </c>
      <c r="B188" s="99">
        <v>0.5500621180555556</v>
      </c>
      <c r="C188" s="80">
        <v>13</v>
      </c>
      <c r="D188" s="100" t="s">
        <v>403</v>
      </c>
      <c r="E188" s="80">
        <v>38.700000000000003</v>
      </c>
      <c r="F188" s="100" t="s">
        <v>421</v>
      </c>
      <c r="G188" s="100" t="s">
        <v>409</v>
      </c>
      <c r="H188" s="100" t="s">
        <v>420</v>
      </c>
      <c r="I188" s="100" t="s">
        <v>423</v>
      </c>
      <c r="J188" s="80">
        <v>3</v>
      </c>
      <c r="K188" s="101">
        <v>4</v>
      </c>
    </row>
    <row r="189" spans="1:11" hidden="1" x14ac:dyDescent="0.3">
      <c r="A189" s="98">
        <v>45386</v>
      </c>
      <c r="B189" s="99">
        <v>0.44787023148148147</v>
      </c>
      <c r="C189" s="80">
        <v>10</v>
      </c>
      <c r="D189" s="100" t="s">
        <v>403</v>
      </c>
      <c r="E189" s="80">
        <v>38.700000000000003</v>
      </c>
      <c r="F189" s="100" t="s">
        <v>404</v>
      </c>
      <c r="G189" s="100" t="s">
        <v>405</v>
      </c>
      <c r="H189" s="100" t="s">
        <v>422</v>
      </c>
      <c r="I189" s="100" t="s">
        <v>423</v>
      </c>
      <c r="J189" s="80">
        <v>4</v>
      </c>
      <c r="K189" s="101">
        <v>4</v>
      </c>
    </row>
    <row r="190" spans="1:11" hidden="1" x14ac:dyDescent="0.3">
      <c r="A190" s="98">
        <v>45386</v>
      </c>
      <c r="B190" s="99">
        <v>0.47682968749999999</v>
      </c>
      <c r="C190" s="80">
        <v>11</v>
      </c>
      <c r="D190" s="100" t="s">
        <v>403</v>
      </c>
      <c r="E190" s="80">
        <v>38.700000000000003</v>
      </c>
      <c r="F190" s="100" t="s">
        <v>404</v>
      </c>
      <c r="G190" s="100" t="s">
        <v>405</v>
      </c>
      <c r="H190" s="100" t="s">
        <v>422</v>
      </c>
      <c r="I190" s="100" t="s">
        <v>423</v>
      </c>
      <c r="J190" s="80">
        <v>4</v>
      </c>
      <c r="K190" s="101">
        <v>4</v>
      </c>
    </row>
    <row r="191" spans="1:11" hidden="1" x14ac:dyDescent="0.3">
      <c r="A191" s="98">
        <v>45386</v>
      </c>
      <c r="B191" s="99">
        <v>0.47764364583333335</v>
      </c>
      <c r="C191" s="80">
        <v>11</v>
      </c>
      <c r="D191" s="100" t="s">
        <v>403</v>
      </c>
      <c r="E191" s="80">
        <v>38.700000000000003</v>
      </c>
      <c r="F191" s="100" t="s">
        <v>421</v>
      </c>
      <c r="G191" s="100" t="s">
        <v>405</v>
      </c>
      <c r="H191" s="100" t="s">
        <v>422</v>
      </c>
      <c r="I191" s="100" t="s">
        <v>423</v>
      </c>
      <c r="J191" s="80">
        <v>4</v>
      </c>
      <c r="K191" s="101">
        <v>4</v>
      </c>
    </row>
    <row r="192" spans="1:11" hidden="1" x14ac:dyDescent="0.3">
      <c r="A192" s="98">
        <v>45386</v>
      </c>
      <c r="B192" s="99">
        <v>0.51599787037037037</v>
      </c>
      <c r="C192" s="80">
        <v>12</v>
      </c>
      <c r="D192" s="100" t="s">
        <v>403</v>
      </c>
      <c r="E192" s="80">
        <v>28.9</v>
      </c>
      <c r="F192" s="100" t="s">
        <v>416</v>
      </c>
      <c r="G192" s="100" t="s">
        <v>409</v>
      </c>
      <c r="H192" s="100" t="s">
        <v>422</v>
      </c>
      <c r="I192" s="100" t="s">
        <v>423</v>
      </c>
      <c r="J192" s="80">
        <v>4</v>
      </c>
      <c r="K192" s="101">
        <v>4</v>
      </c>
    </row>
    <row r="193" spans="1:11" x14ac:dyDescent="0.3">
      <c r="A193" s="98">
        <v>45387</v>
      </c>
      <c r="B193" s="99">
        <v>0.44493898148148148</v>
      </c>
      <c r="C193" s="80">
        <v>10</v>
      </c>
      <c r="D193" s="100" t="s">
        <v>403</v>
      </c>
      <c r="E193" s="80">
        <v>28.9</v>
      </c>
      <c r="F193" s="100" t="s">
        <v>410</v>
      </c>
      <c r="G193" s="100" t="s">
        <v>405</v>
      </c>
      <c r="H193" s="100" t="s">
        <v>406</v>
      </c>
      <c r="I193" s="100" t="s">
        <v>423</v>
      </c>
      <c r="J193" s="80">
        <v>5</v>
      </c>
      <c r="K193" s="101">
        <v>4</v>
      </c>
    </row>
    <row r="194" spans="1:11" x14ac:dyDescent="0.3">
      <c r="A194" s="98">
        <v>45387</v>
      </c>
      <c r="B194" s="99">
        <v>0.44590513888888889</v>
      </c>
      <c r="C194" s="80">
        <v>10</v>
      </c>
      <c r="D194" s="100" t="s">
        <v>403</v>
      </c>
      <c r="E194" s="80">
        <v>28.9</v>
      </c>
      <c r="F194" s="100" t="s">
        <v>410</v>
      </c>
      <c r="G194" s="100" t="s">
        <v>405</v>
      </c>
      <c r="H194" s="100" t="s">
        <v>406</v>
      </c>
      <c r="I194" s="100" t="s">
        <v>423</v>
      </c>
      <c r="J194" s="80">
        <v>5</v>
      </c>
      <c r="K194" s="101">
        <v>4</v>
      </c>
    </row>
    <row r="195" spans="1:11" hidden="1" x14ac:dyDescent="0.3">
      <c r="A195" s="98">
        <v>45387</v>
      </c>
      <c r="B195" s="99">
        <v>0.46266947916666668</v>
      </c>
      <c r="C195" s="80">
        <v>11</v>
      </c>
      <c r="D195" s="100" t="s">
        <v>403</v>
      </c>
      <c r="E195" s="80">
        <v>28.9</v>
      </c>
      <c r="F195" s="100" t="s">
        <v>416</v>
      </c>
      <c r="G195" s="100" t="s">
        <v>405</v>
      </c>
      <c r="H195" s="100" t="s">
        <v>406</v>
      </c>
      <c r="I195" s="100" t="s">
        <v>423</v>
      </c>
      <c r="J195" s="80">
        <v>5</v>
      </c>
      <c r="K195" s="101">
        <v>4</v>
      </c>
    </row>
    <row r="196" spans="1:11" x14ac:dyDescent="0.3">
      <c r="A196" s="98">
        <v>45387</v>
      </c>
      <c r="B196" s="99">
        <v>0.51004600694444446</v>
      </c>
      <c r="C196" s="80">
        <v>12</v>
      </c>
      <c r="D196" s="100" t="s">
        <v>403</v>
      </c>
      <c r="E196" s="80">
        <v>33.799999999999997</v>
      </c>
      <c r="F196" s="100" t="s">
        <v>411</v>
      </c>
      <c r="G196" s="100" t="s">
        <v>409</v>
      </c>
      <c r="H196" s="100" t="s">
        <v>406</v>
      </c>
      <c r="I196" s="100" t="s">
        <v>423</v>
      </c>
      <c r="J196" s="80">
        <v>5</v>
      </c>
      <c r="K196" s="101">
        <v>4</v>
      </c>
    </row>
    <row r="197" spans="1:11" hidden="1" x14ac:dyDescent="0.3">
      <c r="A197" s="98">
        <v>45387</v>
      </c>
      <c r="B197" s="99">
        <v>0.59977299768518522</v>
      </c>
      <c r="C197" s="80">
        <v>14</v>
      </c>
      <c r="D197" s="100" t="s">
        <v>403</v>
      </c>
      <c r="E197" s="80">
        <v>38.700000000000003</v>
      </c>
      <c r="F197" s="100" t="s">
        <v>404</v>
      </c>
      <c r="G197" s="100" t="s">
        <v>409</v>
      </c>
      <c r="H197" s="100" t="s">
        <v>406</v>
      </c>
      <c r="I197" s="100" t="s">
        <v>423</v>
      </c>
      <c r="J197" s="80">
        <v>5</v>
      </c>
      <c r="K197" s="101">
        <v>4</v>
      </c>
    </row>
    <row r="198" spans="1:11" hidden="1" x14ac:dyDescent="0.3">
      <c r="A198" s="98">
        <v>45387</v>
      </c>
      <c r="B198" s="99">
        <v>0.60058353009259258</v>
      </c>
      <c r="C198" s="80">
        <v>14</v>
      </c>
      <c r="D198" s="100" t="s">
        <v>403</v>
      </c>
      <c r="E198" s="80">
        <v>28.9</v>
      </c>
      <c r="F198" s="100" t="s">
        <v>416</v>
      </c>
      <c r="G198" s="100" t="s">
        <v>409</v>
      </c>
      <c r="H198" s="100" t="s">
        <v>406</v>
      </c>
      <c r="I198" s="100" t="s">
        <v>423</v>
      </c>
      <c r="J198" s="80">
        <v>5</v>
      </c>
      <c r="K198" s="101">
        <v>4</v>
      </c>
    </row>
    <row r="199" spans="1:11" hidden="1" x14ac:dyDescent="0.3">
      <c r="A199" s="98">
        <v>45387</v>
      </c>
      <c r="B199" s="99">
        <v>0.67943932870370372</v>
      </c>
      <c r="C199" s="80">
        <v>16</v>
      </c>
      <c r="D199" s="100" t="s">
        <v>403</v>
      </c>
      <c r="E199" s="80">
        <v>24</v>
      </c>
      <c r="F199" s="100" t="s">
        <v>418</v>
      </c>
      <c r="G199" s="100" t="s">
        <v>409</v>
      </c>
      <c r="H199" s="100" t="s">
        <v>406</v>
      </c>
      <c r="I199" s="100" t="s">
        <v>423</v>
      </c>
      <c r="J199" s="80">
        <v>5</v>
      </c>
      <c r="K199" s="101">
        <v>4</v>
      </c>
    </row>
    <row r="200" spans="1:11" x14ac:dyDescent="0.3">
      <c r="A200" s="98">
        <v>45388</v>
      </c>
      <c r="B200" s="99">
        <v>0.52258562500000005</v>
      </c>
      <c r="C200" s="80">
        <v>12</v>
      </c>
      <c r="D200" s="100" t="s">
        <v>403</v>
      </c>
      <c r="E200" s="80">
        <v>33.799999999999997</v>
      </c>
      <c r="F200" s="100" t="s">
        <v>411</v>
      </c>
      <c r="G200" s="100" t="s">
        <v>409</v>
      </c>
      <c r="H200" s="100" t="s">
        <v>414</v>
      </c>
      <c r="I200" s="100" t="s">
        <v>423</v>
      </c>
      <c r="J200" s="80">
        <v>6</v>
      </c>
      <c r="K200" s="101">
        <v>4</v>
      </c>
    </row>
    <row r="201" spans="1:11" hidden="1" x14ac:dyDescent="0.3">
      <c r="A201" s="98">
        <v>45388</v>
      </c>
      <c r="B201" s="99">
        <v>0.59257792824074074</v>
      </c>
      <c r="C201" s="80">
        <v>14</v>
      </c>
      <c r="D201" s="100" t="s">
        <v>403</v>
      </c>
      <c r="E201" s="80">
        <v>38.700000000000003</v>
      </c>
      <c r="F201" s="100" t="s">
        <v>421</v>
      </c>
      <c r="G201" s="100" t="s">
        <v>409</v>
      </c>
      <c r="H201" s="100" t="s">
        <v>414</v>
      </c>
      <c r="I201" s="100" t="s">
        <v>423</v>
      </c>
      <c r="J201" s="80">
        <v>6</v>
      </c>
      <c r="K201" s="101">
        <v>4</v>
      </c>
    </row>
    <row r="202" spans="1:11" x14ac:dyDescent="0.3">
      <c r="A202" s="98">
        <v>45388</v>
      </c>
      <c r="B202" s="99">
        <v>0.59336839120370366</v>
      </c>
      <c r="C202" s="80">
        <v>14</v>
      </c>
      <c r="D202" s="100" t="s">
        <v>403</v>
      </c>
      <c r="E202" s="80">
        <v>28.9</v>
      </c>
      <c r="F202" s="100" t="s">
        <v>410</v>
      </c>
      <c r="G202" s="100" t="s">
        <v>409</v>
      </c>
      <c r="H202" s="100" t="s">
        <v>414</v>
      </c>
      <c r="I202" s="100" t="s">
        <v>423</v>
      </c>
      <c r="J202" s="80">
        <v>6</v>
      </c>
      <c r="K202" s="101">
        <v>4</v>
      </c>
    </row>
    <row r="203" spans="1:11" hidden="1" x14ac:dyDescent="0.3">
      <c r="A203" s="98">
        <v>45388</v>
      </c>
      <c r="B203" s="99">
        <v>0.61794193287037036</v>
      </c>
      <c r="C203" s="80">
        <v>14</v>
      </c>
      <c r="D203" s="100" t="s">
        <v>403</v>
      </c>
      <c r="E203" s="80">
        <v>38.700000000000003</v>
      </c>
      <c r="F203" s="100" t="s">
        <v>404</v>
      </c>
      <c r="G203" s="100" t="s">
        <v>409</v>
      </c>
      <c r="H203" s="100" t="s">
        <v>414</v>
      </c>
      <c r="I203" s="100" t="s">
        <v>423</v>
      </c>
      <c r="J203" s="80">
        <v>6</v>
      </c>
      <c r="K203" s="101">
        <v>4</v>
      </c>
    </row>
    <row r="204" spans="1:11" hidden="1" x14ac:dyDescent="0.3">
      <c r="A204" s="98">
        <v>45389</v>
      </c>
      <c r="B204" s="99">
        <v>0.42561578703703706</v>
      </c>
      <c r="C204" s="80">
        <v>10</v>
      </c>
      <c r="D204" s="100" t="s">
        <v>403</v>
      </c>
      <c r="E204" s="80">
        <v>38.700000000000003</v>
      </c>
      <c r="F204" s="100" t="s">
        <v>404</v>
      </c>
      <c r="G204" s="100" t="s">
        <v>405</v>
      </c>
      <c r="H204" s="100" t="s">
        <v>415</v>
      </c>
      <c r="I204" s="100" t="s">
        <v>423</v>
      </c>
      <c r="J204" s="80">
        <v>7</v>
      </c>
      <c r="K204" s="101">
        <v>4</v>
      </c>
    </row>
    <row r="205" spans="1:11" hidden="1" x14ac:dyDescent="0.3">
      <c r="A205" s="98">
        <v>45389</v>
      </c>
      <c r="B205" s="99">
        <v>0.53092518518518517</v>
      </c>
      <c r="C205" s="80">
        <v>12</v>
      </c>
      <c r="D205" s="100" t="s">
        <v>403</v>
      </c>
      <c r="E205" s="80">
        <v>38.700000000000003</v>
      </c>
      <c r="F205" s="100" t="s">
        <v>421</v>
      </c>
      <c r="G205" s="100" t="s">
        <v>409</v>
      </c>
      <c r="H205" s="100" t="s">
        <v>415</v>
      </c>
      <c r="I205" s="100" t="s">
        <v>423</v>
      </c>
      <c r="J205" s="80">
        <v>7</v>
      </c>
      <c r="K205" s="101">
        <v>4</v>
      </c>
    </row>
    <row r="206" spans="1:11" hidden="1" x14ac:dyDescent="0.3">
      <c r="A206" s="98">
        <v>45389</v>
      </c>
      <c r="B206" s="99">
        <v>0.53200368055555558</v>
      </c>
      <c r="C206" s="80">
        <v>12</v>
      </c>
      <c r="D206" s="100" t="s">
        <v>403</v>
      </c>
      <c r="E206" s="80">
        <v>38.700000000000003</v>
      </c>
      <c r="F206" s="100" t="s">
        <v>421</v>
      </c>
      <c r="G206" s="100" t="s">
        <v>409</v>
      </c>
      <c r="H206" s="100" t="s">
        <v>415</v>
      </c>
      <c r="I206" s="100" t="s">
        <v>423</v>
      </c>
      <c r="J206" s="80">
        <v>7</v>
      </c>
      <c r="K206" s="101">
        <v>4</v>
      </c>
    </row>
    <row r="207" spans="1:11" hidden="1" x14ac:dyDescent="0.3">
      <c r="A207" s="98">
        <v>45389</v>
      </c>
      <c r="B207" s="99">
        <v>0.59473320601851853</v>
      </c>
      <c r="C207" s="80">
        <v>14</v>
      </c>
      <c r="D207" s="100" t="s">
        <v>403</v>
      </c>
      <c r="E207" s="80">
        <v>28.9</v>
      </c>
      <c r="F207" s="100" t="s">
        <v>416</v>
      </c>
      <c r="G207" s="100" t="s">
        <v>409</v>
      </c>
      <c r="H207" s="100" t="s">
        <v>415</v>
      </c>
      <c r="I207" s="100" t="s">
        <v>423</v>
      </c>
      <c r="J207" s="80">
        <v>7</v>
      </c>
      <c r="K207" s="101">
        <v>4</v>
      </c>
    </row>
    <row r="208" spans="1:11" hidden="1" x14ac:dyDescent="0.3">
      <c r="A208" s="98">
        <v>45389</v>
      </c>
      <c r="B208" s="99">
        <v>0.59549337962962967</v>
      </c>
      <c r="C208" s="80">
        <v>14</v>
      </c>
      <c r="D208" s="100" t="s">
        <v>403</v>
      </c>
      <c r="E208" s="80">
        <v>24</v>
      </c>
      <c r="F208" s="100" t="s">
        <v>418</v>
      </c>
      <c r="G208" s="100" t="s">
        <v>409</v>
      </c>
      <c r="H208" s="100" t="s">
        <v>415</v>
      </c>
      <c r="I208" s="100" t="s">
        <v>423</v>
      </c>
      <c r="J208" s="80">
        <v>7</v>
      </c>
      <c r="K208" s="101">
        <v>4</v>
      </c>
    </row>
    <row r="209" spans="1:11" hidden="1" x14ac:dyDescent="0.3">
      <c r="A209" s="98">
        <v>45389</v>
      </c>
      <c r="B209" s="99">
        <v>0.7508866666666667</v>
      </c>
      <c r="C209" s="80">
        <v>18</v>
      </c>
      <c r="D209" s="100" t="s">
        <v>403</v>
      </c>
      <c r="E209" s="80">
        <v>38.700000000000003</v>
      </c>
      <c r="F209" s="100" t="s">
        <v>408</v>
      </c>
      <c r="G209" s="100" t="s">
        <v>412</v>
      </c>
      <c r="H209" s="100" t="s">
        <v>415</v>
      </c>
      <c r="I209" s="100" t="s">
        <v>423</v>
      </c>
      <c r="J209" s="80">
        <v>7</v>
      </c>
      <c r="K209" s="101">
        <v>4</v>
      </c>
    </row>
    <row r="210" spans="1:11" x14ac:dyDescent="0.3">
      <c r="A210" s="98">
        <v>45389</v>
      </c>
      <c r="B210" s="99">
        <v>0.75143377314814819</v>
      </c>
      <c r="C210" s="80">
        <v>18</v>
      </c>
      <c r="D210" s="100" t="s">
        <v>403</v>
      </c>
      <c r="E210" s="80">
        <v>33.799999999999997</v>
      </c>
      <c r="F210" s="100" t="s">
        <v>411</v>
      </c>
      <c r="G210" s="100" t="s">
        <v>412</v>
      </c>
      <c r="H210" s="100" t="s">
        <v>415</v>
      </c>
      <c r="I210" s="100" t="s">
        <v>423</v>
      </c>
      <c r="J210" s="80">
        <v>7</v>
      </c>
      <c r="K210" s="101">
        <v>4</v>
      </c>
    </row>
    <row r="211" spans="1:11" x14ac:dyDescent="0.3">
      <c r="A211" s="98">
        <v>45390</v>
      </c>
      <c r="B211" s="99">
        <v>0.45718872685185186</v>
      </c>
      <c r="C211" s="80">
        <v>10</v>
      </c>
      <c r="D211" s="100" t="s">
        <v>403</v>
      </c>
      <c r="E211" s="80">
        <v>33.799999999999997</v>
      </c>
      <c r="F211" s="100" t="s">
        <v>411</v>
      </c>
      <c r="G211" s="100" t="s">
        <v>405</v>
      </c>
      <c r="H211" s="100" t="s">
        <v>417</v>
      </c>
      <c r="I211" s="100" t="s">
        <v>423</v>
      </c>
      <c r="J211" s="80">
        <v>1</v>
      </c>
      <c r="K211" s="101">
        <v>4</v>
      </c>
    </row>
    <row r="212" spans="1:11" hidden="1" x14ac:dyDescent="0.3">
      <c r="A212" s="98">
        <v>45390</v>
      </c>
      <c r="B212" s="99">
        <v>0.45795784722222221</v>
      </c>
      <c r="C212" s="80">
        <v>10</v>
      </c>
      <c r="D212" s="100" t="s">
        <v>403</v>
      </c>
      <c r="E212" s="80">
        <v>38.700000000000003</v>
      </c>
      <c r="F212" s="100" t="s">
        <v>421</v>
      </c>
      <c r="G212" s="100" t="s">
        <v>405</v>
      </c>
      <c r="H212" s="100" t="s">
        <v>417</v>
      </c>
      <c r="I212" s="100" t="s">
        <v>423</v>
      </c>
      <c r="J212" s="80">
        <v>1</v>
      </c>
      <c r="K212" s="101">
        <v>4</v>
      </c>
    </row>
    <row r="213" spans="1:11" x14ac:dyDescent="0.3">
      <c r="A213" s="98">
        <v>45390</v>
      </c>
      <c r="B213" s="99">
        <v>0.45926462962962961</v>
      </c>
      <c r="C213" s="80">
        <v>11</v>
      </c>
      <c r="D213" s="100" t="s">
        <v>403</v>
      </c>
      <c r="E213" s="80">
        <v>28.9</v>
      </c>
      <c r="F213" s="100" t="s">
        <v>410</v>
      </c>
      <c r="G213" s="100" t="s">
        <v>405</v>
      </c>
      <c r="H213" s="100" t="s">
        <v>417</v>
      </c>
      <c r="I213" s="100" t="s">
        <v>423</v>
      </c>
      <c r="J213" s="80">
        <v>1</v>
      </c>
      <c r="K213" s="101">
        <v>4</v>
      </c>
    </row>
    <row r="214" spans="1:11" hidden="1" x14ac:dyDescent="0.3">
      <c r="A214" s="98">
        <v>45390</v>
      </c>
      <c r="B214" s="99">
        <v>0.46165543981481483</v>
      </c>
      <c r="C214" s="80">
        <v>11</v>
      </c>
      <c r="D214" s="100" t="s">
        <v>403</v>
      </c>
      <c r="E214" s="80">
        <v>38.700000000000003</v>
      </c>
      <c r="F214" s="100" t="s">
        <v>421</v>
      </c>
      <c r="G214" s="100" t="s">
        <v>405</v>
      </c>
      <c r="H214" s="100" t="s">
        <v>417</v>
      </c>
      <c r="I214" s="100" t="s">
        <v>423</v>
      </c>
      <c r="J214" s="80">
        <v>1</v>
      </c>
      <c r="K214" s="101">
        <v>4</v>
      </c>
    </row>
    <row r="215" spans="1:11" hidden="1" x14ac:dyDescent="0.3">
      <c r="A215" s="98">
        <v>45390</v>
      </c>
      <c r="B215" s="99">
        <v>0.69557645833333337</v>
      </c>
      <c r="C215" s="80">
        <v>16</v>
      </c>
      <c r="D215" s="100" t="s">
        <v>403</v>
      </c>
      <c r="E215" s="80">
        <v>38.700000000000003</v>
      </c>
      <c r="F215" s="100" t="s">
        <v>404</v>
      </c>
      <c r="G215" s="100" t="s">
        <v>409</v>
      </c>
      <c r="H215" s="100" t="s">
        <v>417</v>
      </c>
      <c r="I215" s="100" t="s">
        <v>423</v>
      </c>
      <c r="J215" s="80">
        <v>1</v>
      </c>
      <c r="K215" s="101">
        <v>4</v>
      </c>
    </row>
    <row r="216" spans="1:11" x14ac:dyDescent="0.3">
      <c r="A216" s="98">
        <v>45390</v>
      </c>
      <c r="B216" s="99">
        <v>0.76261241898148147</v>
      </c>
      <c r="C216" s="80">
        <v>18</v>
      </c>
      <c r="D216" s="100" t="s">
        <v>403</v>
      </c>
      <c r="E216" s="80">
        <v>28.9</v>
      </c>
      <c r="F216" s="100" t="s">
        <v>410</v>
      </c>
      <c r="G216" s="100" t="s">
        <v>412</v>
      </c>
      <c r="H216" s="100" t="s">
        <v>417</v>
      </c>
      <c r="I216" s="100" t="s">
        <v>423</v>
      </c>
      <c r="J216" s="80">
        <v>1</v>
      </c>
      <c r="K216" s="101">
        <v>4</v>
      </c>
    </row>
    <row r="217" spans="1:11" x14ac:dyDescent="0.3">
      <c r="A217" s="98">
        <v>45390</v>
      </c>
      <c r="B217" s="99">
        <v>0.80726246527777779</v>
      </c>
      <c r="C217" s="80">
        <v>19</v>
      </c>
      <c r="D217" s="100" t="s">
        <v>403</v>
      </c>
      <c r="E217" s="80">
        <v>33.799999999999997</v>
      </c>
      <c r="F217" s="100" t="s">
        <v>411</v>
      </c>
      <c r="G217" s="100" t="s">
        <v>412</v>
      </c>
      <c r="H217" s="100" t="s">
        <v>417</v>
      </c>
      <c r="I217" s="100" t="s">
        <v>423</v>
      </c>
      <c r="J217" s="80">
        <v>1</v>
      </c>
      <c r="K217" s="101">
        <v>4</v>
      </c>
    </row>
    <row r="218" spans="1:11" hidden="1" x14ac:dyDescent="0.3">
      <c r="A218" s="98">
        <v>45390</v>
      </c>
      <c r="B218" s="99">
        <v>0.80832486111111113</v>
      </c>
      <c r="C218" s="80">
        <v>19</v>
      </c>
      <c r="D218" s="100" t="s">
        <v>403</v>
      </c>
      <c r="E218" s="80">
        <v>38.700000000000003</v>
      </c>
      <c r="F218" s="100" t="s">
        <v>421</v>
      </c>
      <c r="G218" s="100" t="s">
        <v>412</v>
      </c>
      <c r="H218" s="100" t="s">
        <v>417</v>
      </c>
      <c r="I218" s="100" t="s">
        <v>423</v>
      </c>
      <c r="J218" s="80">
        <v>1</v>
      </c>
      <c r="K218" s="101">
        <v>4</v>
      </c>
    </row>
    <row r="219" spans="1:11" hidden="1" x14ac:dyDescent="0.3">
      <c r="A219" s="98">
        <v>45391</v>
      </c>
      <c r="B219" s="99">
        <v>0.48782949074074072</v>
      </c>
      <c r="C219" s="80">
        <v>11</v>
      </c>
      <c r="D219" s="100" t="s">
        <v>403</v>
      </c>
      <c r="E219" s="80">
        <v>38.700000000000003</v>
      </c>
      <c r="F219" s="100" t="s">
        <v>404</v>
      </c>
      <c r="G219" s="100" t="s">
        <v>405</v>
      </c>
      <c r="H219" s="100" t="s">
        <v>419</v>
      </c>
      <c r="I219" s="100" t="s">
        <v>423</v>
      </c>
      <c r="J219" s="80">
        <v>2</v>
      </c>
      <c r="K219" s="101">
        <v>4</v>
      </c>
    </row>
    <row r="220" spans="1:11" hidden="1" x14ac:dyDescent="0.3">
      <c r="A220" s="98">
        <v>45391</v>
      </c>
      <c r="B220" s="99">
        <v>0.63320277777777778</v>
      </c>
      <c r="C220" s="80">
        <v>15</v>
      </c>
      <c r="D220" s="100" t="s">
        <v>403</v>
      </c>
      <c r="E220" s="80">
        <v>38.700000000000003</v>
      </c>
      <c r="F220" s="100" t="s">
        <v>408</v>
      </c>
      <c r="G220" s="100" t="s">
        <v>409</v>
      </c>
      <c r="H220" s="100" t="s">
        <v>419</v>
      </c>
      <c r="I220" s="100" t="s">
        <v>423</v>
      </c>
      <c r="J220" s="80">
        <v>2</v>
      </c>
      <c r="K220" s="101">
        <v>4</v>
      </c>
    </row>
    <row r="221" spans="1:11" hidden="1" x14ac:dyDescent="0.3">
      <c r="A221" s="98">
        <v>45391</v>
      </c>
      <c r="B221" s="99">
        <v>0.7259714814814815</v>
      </c>
      <c r="C221" s="80">
        <v>17</v>
      </c>
      <c r="D221" s="100" t="s">
        <v>403</v>
      </c>
      <c r="E221" s="80">
        <v>38.700000000000003</v>
      </c>
      <c r="F221" s="100" t="s">
        <v>408</v>
      </c>
      <c r="G221" s="100" t="s">
        <v>412</v>
      </c>
      <c r="H221" s="100" t="s">
        <v>419</v>
      </c>
      <c r="I221" s="100" t="s">
        <v>423</v>
      </c>
      <c r="J221" s="80">
        <v>2</v>
      </c>
      <c r="K221" s="101">
        <v>4</v>
      </c>
    </row>
    <row r="222" spans="1:11" hidden="1" x14ac:dyDescent="0.3">
      <c r="A222" s="98">
        <v>45392</v>
      </c>
      <c r="B222" s="99">
        <v>0.74688939814814814</v>
      </c>
      <c r="C222" s="80">
        <v>17</v>
      </c>
      <c r="D222" s="100" t="s">
        <v>403</v>
      </c>
      <c r="E222" s="80">
        <v>24</v>
      </c>
      <c r="F222" s="100" t="s">
        <v>418</v>
      </c>
      <c r="G222" s="100" t="s">
        <v>412</v>
      </c>
      <c r="H222" s="100" t="s">
        <v>420</v>
      </c>
      <c r="I222" s="100" t="s">
        <v>423</v>
      </c>
      <c r="J222" s="80">
        <v>3</v>
      </c>
      <c r="K222" s="101">
        <v>4</v>
      </c>
    </row>
    <row r="223" spans="1:11" hidden="1" x14ac:dyDescent="0.3">
      <c r="A223" s="98">
        <v>45392</v>
      </c>
      <c r="B223" s="99">
        <v>0.76735289351851854</v>
      </c>
      <c r="C223" s="80">
        <v>18</v>
      </c>
      <c r="D223" s="100" t="s">
        <v>403</v>
      </c>
      <c r="E223" s="80">
        <v>38.700000000000003</v>
      </c>
      <c r="F223" s="100" t="s">
        <v>421</v>
      </c>
      <c r="G223" s="100" t="s">
        <v>412</v>
      </c>
      <c r="H223" s="100" t="s">
        <v>420</v>
      </c>
      <c r="I223" s="100" t="s">
        <v>423</v>
      </c>
      <c r="J223" s="80">
        <v>3</v>
      </c>
      <c r="K223" s="101">
        <v>4</v>
      </c>
    </row>
    <row r="224" spans="1:11" hidden="1" x14ac:dyDescent="0.3">
      <c r="A224" s="98">
        <v>45392</v>
      </c>
      <c r="B224" s="99">
        <v>0.83617344907407409</v>
      </c>
      <c r="C224" s="80">
        <v>20</v>
      </c>
      <c r="D224" s="100" t="s">
        <v>403</v>
      </c>
      <c r="E224" s="80">
        <v>38.700000000000003</v>
      </c>
      <c r="F224" s="100" t="s">
        <v>404</v>
      </c>
      <c r="G224" s="100" t="s">
        <v>412</v>
      </c>
      <c r="H224" s="100" t="s">
        <v>420</v>
      </c>
      <c r="I224" s="100" t="s">
        <v>423</v>
      </c>
      <c r="J224" s="80">
        <v>3</v>
      </c>
      <c r="K224" s="101">
        <v>4</v>
      </c>
    </row>
    <row r="225" spans="1:11" x14ac:dyDescent="0.3">
      <c r="A225" s="98">
        <v>45393</v>
      </c>
      <c r="B225" s="99">
        <v>0.44540688657407407</v>
      </c>
      <c r="C225" s="80">
        <v>10</v>
      </c>
      <c r="D225" s="100" t="s">
        <v>403</v>
      </c>
      <c r="E225" s="80">
        <v>28.9</v>
      </c>
      <c r="F225" s="100" t="s">
        <v>410</v>
      </c>
      <c r="G225" s="100" t="s">
        <v>405</v>
      </c>
      <c r="H225" s="100" t="s">
        <v>422</v>
      </c>
      <c r="I225" s="100" t="s">
        <v>423</v>
      </c>
      <c r="J225" s="80">
        <v>4</v>
      </c>
      <c r="K225" s="101">
        <v>4</v>
      </c>
    </row>
    <row r="226" spans="1:11" x14ac:dyDescent="0.3">
      <c r="A226" s="98">
        <v>45393</v>
      </c>
      <c r="B226" s="99">
        <v>0.44652042824074073</v>
      </c>
      <c r="C226" s="80">
        <v>10</v>
      </c>
      <c r="D226" s="100" t="s">
        <v>403</v>
      </c>
      <c r="E226" s="80">
        <v>28.9</v>
      </c>
      <c r="F226" s="100" t="s">
        <v>410</v>
      </c>
      <c r="G226" s="100" t="s">
        <v>405</v>
      </c>
      <c r="H226" s="100" t="s">
        <v>422</v>
      </c>
      <c r="I226" s="100" t="s">
        <v>423</v>
      </c>
      <c r="J226" s="80">
        <v>4</v>
      </c>
      <c r="K226" s="101">
        <v>4</v>
      </c>
    </row>
    <row r="227" spans="1:11" hidden="1" x14ac:dyDescent="0.3">
      <c r="A227" s="98">
        <v>45393</v>
      </c>
      <c r="B227" s="99">
        <v>0.69123922453703701</v>
      </c>
      <c r="C227" s="80">
        <v>16</v>
      </c>
      <c r="D227" s="100" t="s">
        <v>403</v>
      </c>
      <c r="E227" s="80">
        <v>38.700000000000003</v>
      </c>
      <c r="F227" s="100" t="s">
        <v>404</v>
      </c>
      <c r="G227" s="100" t="s">
        <v>409</v>
      </c>
      <c r="H227" s="100" t="s">
        <v>422</v>
      </c>
      <c r="I227" s="100" t="s">
        <v>423</v>
      </c>
      <c r="J227" s="80">
        <v>4</v>
      </c>
      <c r="K227" s="101">
        <v>4</v>
      </c>
    </row>
    <row r="228" spans="1:11" hidden="1" x14ac:dyDescent="0.3">
      <c r="A228" s="98">
        <v>45393</v>
      </c>
      <c r="B228" s="99">
        <v>0.80343273148148153</v>
      </c>
      <c r="C228" s="80">
        <v>19</v>
      </c>
      <c r="D228" s="100" t="s">
        <v>403</v>
      </c>
      <c r="E228" s="80">
        <v>38.700000000000003</v>
      </c>
      <c r="F228" s="100" t="s">
        <v>421</v>
      </c>
      <c r="G228" s="100" t="s">
        <v>412</v>
      </c>
      <c r="H228" s="100" t="s">
        <v>422</v>
      </c>
      <c r="I228" s="100" t="s">
        <v>423</v>
      </c>
      <c r="J228" s="80">
        <v>4</v>
      </c>
      <c r="K228" s="101">
        <v>4</v>
      </c>
    </row>
    <row r="229" spans="1:11" x14ac:dyDescent="0.3">
      <c r="A229" s="98">
        <v>45393</v>
      </c>
      <c r="B229" s="99">
        <v>0.8045904976851852</v>
      </c>
      <c r="C229" s="80">
        <v>19</v>
      </c>
      <c r="D229" s="100" t="s">
        <v>403</v>
      </c>
      <c r="E229" s="80">
        <v>33.799999999999997</v>
      </c>
      <c r="F229" s="100" t="s">
        <v>411</v>
      </c>
      <c r="G229" s="100" t="s">
        <v>412</v>
      </c>
      <c r="H229" s="100" t="s">
        <v>422</v>
      </c>
      <c r="I229" s="100" t="s">
        <v>423</v>
      </c>
      <c r="J229" s="80">
        <v>4</v>
      </c>
      <c r="K229" s="101">
        <v>4</v>
      </c>
    </row>
    <row r="230" spans="1:11" hidden="1" x14ac:dyDescent="0.3">
      <c r="A230" s="98">
        <v>45394</v>
      </c>
      <c r="B230" s="99">
        <v>0.79425234953703705</v>
      </c>
      <c r="C230" s="80">
        <v>19</v>
      </c>
      <c r="D230" s="100" t="s">
        <v>403</v>
      </c>
      <c r="E230" s="80">
        <v>38.700000000000003</v>
      </c>
      <c r="F230" s="100" t="s">
        <v>408</v>
      </c>
      <c r="G230" s="100" t="s">
        <v>412</v>
      </c>
      <c r="H230" s="100" t="s">
        <v>406</v>
      </c>
      <c r="I230" s="100" t="s">
        <v>423</v>
      </c>
      <c r="J230" s="80">
        <v>5</v>
      </c>
      <c r="K230" s="101">
        <v>4</v>
      </c>
    </row>
    <row r="231" spans="1:11" hidden="1" x14ac:dyDescent="0.3">
      <c r="A231" s="98">
        <v>45394</v>
      </c>
      <c r="B231" s="99">
        <v>0.81832394675925924</v>
      </c>
      <c r="C231" s="80">
        <v>19</v>
      </c>
      <c r="D231" s="100" t="s">
        <v>403</v>
      </c>
      <c r="E231" s="80">
        <v>28.9</v>
      </c>
      <c r="F231" s="100" t="s">
        <v>416</v>
      </c>
      <c r="G231" s="100" t="s">
        <v>412</v>
      </c>
      <c r="H231" s="100" t="s">
        <v>406</v>
      </c>
      <c r="I231" s="100" t="s">
        <v>423</v>
      </c>
      <c r="J231" s="80">
        <v>5</v>
      </c>
      <c r="K231" s="101">
        <v>4</v>
      </c>
    </row>
    <row r="232" spans="1:11" hidden="1" x14ac:dyDescent="0.3">
      <c r="A232" s="98">
        <v>45395</v>
      </c>
      <c r="B232" s="99">
        <v>0.52036832175925929</v>
      </c>
      <c r="C232" s="80">
        <v>12</v>
      </c>
      <c r="D232" s="100" t="s">
        <v>403</v>
      </c>
      <c r="E232" s="80">
        <v>38.700000000000003</v>
      </c>
      <c r="F232" s="100" t="s">
        <v>404</v>
      </c>
      <c r="G232" s="100" t="s">
        <v>409</v>
      </c>
      <c r="H232" s="100" t="s">
        <v>414</v>
      </c>
      <c r="I232" s="100" t="s">
        <v>423</v>
      </c>
      <c r="J232" s="80">
        <v>6</v>
      </c>
      <c r="K232" s="101">
        <v>4</v>
      </c>
    </row>
    <row r="233" spans="1:11" x14ac:dyDescent="0.3">
      <c r="A233" s="98">
        <v>45395</v>
      </c>
      <c r="B233" s="99">
        <v>0.52988876157407405</v>
      </c>
      <c r="C233" s="80">
        <v>12</v>
      </c>
      <c r="D233" s="100" t="s">
        <v>403</v>
      </c>
      <c r="E233" s="80">
        <v>28.9</v>
      </c>
      <c r="F233" s="100" t="s">
        <v>410</v>
      </c>
      <c r="G233" s="100" t="s">
        <v>409</v>
      </c>
      <c r="H233" s="100" t="s">
        <v>414</v>
      </c>
      <c r="I233" s="100" t="s">
        <v>423</v>
      </c>
      <c r="J233" s="80">
        <v>6</v>
      </c>
      <c r="K233" s="101">
        <v>4</v>
      </c>
    </row>
    <row r="234" spans="1:11" hidden="1" x14ac:dyDescent="0.3">
      <c r="A234" s="98">
        <v>45395</v>
      </c>
      <c r="B234" s="99">
        <v>0.67921224537037039</v>
      </c>
      <c r="C234" s="80">
        <v>16</v>
      </c>
      <c r="D234" s="100" t="s">
        <v>403</v>
      </c>
      <c r="E234" s="80">
        <v>38.700000000000003</v>
      </c>
      <c r="F234" s="100" t="s">
        <v>421</v>
      </c>
      <c r="G234" s="100" t="s">
        <v>409</v>
      </c>
      <c r="H234" s="100" t="s">
        <v>414</v>
      </c>
      <c r="I234" s="100" t="s">
        <v>423</v>
      </c>
      <c r="J234" s="80">
        <v>6</v>
      </c>
      <c r="K234" s="101">
        <v>4</v>
      </c>
    </row>
    <row r="235" spans="1:11" hidden="1" x14ac:dyDescent="0.3">
      <c r="A235" s="98">
        <v>45395</v>
      </c>
      <c r="B235" s="99">
        <v>0.68032174768518516</v>
      </c>
      <c r="C235" s="80">
        <v>16</v>
      </c>
      <c r="D235" s="100" t="s">
        <v>403</v>
      </c>
      <c r="E235" s="80">
        <v>38.700000000000003</v>
      </c>
      <c r="F235" s="100" t="s">
        <v>404</v>
      </c>
      <c r="G235" s="100" t="s">
        <v>409</v>
      </c>
      <c r="H235" s="100" t="s">
        <v>414</v>
      </c>
      <c r="I235" s="100" t="s">
        <v>423</v>
      </c>
      <c r="J235" s="80">
        <v>6</v>
      </c>
      <c r="K235" s="101">
        <v>4</v>
      </c>
    </row>
    <row r="236" spans="1:11" hidden="1" x14ac:dyDescent="0.3">
      <c r="A236" s="98">
        <v>45395</v>
      </c>
      <c r="B236" s="99">
        <v>0.74405122685185188</v>
      </c>
      <c r="C236" s="80">
        <v>17</v>
      </c>
      <c r="D236" s="100" t="s">
        <v>403</v>
      </c>
      <c r="E236" s="80">
        <v>38.700000000000003</v>
      </c>
      <c r="F236" s="100" t="s">
        <v>421</v>
      </c>
      <c r="G236" s="100" t="s">
        <v>412</v>
      </c>
      <c r="H236" s="100" t="s">
        <v>414</v>
      </c>
      <c r="I236" s="100" t="s">
        <v>423</v>
      </c>
      <c r="J236" s="80">
        <v>6</v>
      </c>
      <c r="K236" s="101">
        <v>4</v>
      </c>
    </row>
    <row r="237" spans="1:11" hidden="1" x14ac:dyDescent="0.3">
      <c r="A237" s="98">
        <v>45395</v>
      </c>
      <c r="B237" s="99">
        <v>0.7453615393518519</v>
      </c>
      <c r="C237" s="80">
        <v>17</v>
      </c>
      <c r="D237" s="100" t="s">
        <v>403</v>
      </c>
      <c r="E237" s="80">
        <v>38.700000000000003</v>
      </c>
      <c r="F237" s="100" t="s">
        <v>421</v>
      </c>
      <c r="G237" s="100" t="s">
        <v>412</v>
      </c>
      <c r="H237" s="100" t="s">
        <v>414</v>
      </c>
      <c r="I237" s="100" t="s">
        <v>423</v>
      </c>
      <c r="J237" s="80">
        <v>6</v>
      </c>
      <c r="K237" s="101">
        <v>4</v>
      </c>
    </row>
    <row r="238" spans="1:11" hidden="1" x14ac:dyDescent="0.3">
      <c r="A238" s="98">
        <v>45396</v>
      </c>
      <c r="B238" s="99">
        <v>0.51711837962962959</v>
      </c>
      <c r="C238" s="80">
        <v>12</v>
      </c>
      <c r="D238" s="100" t="s">
        <v>403</v>
      </c>
      <c r="E238" s="80">
        <v>38.700000000000003</v>
      </c>
      <c r="F238" s="100" t="s">
        <v>421</v>
      </c>
      <c r="G238" s="100" t="s">
        <v>409</v>
      </c>
      <c r="H238" s="100" t="s">
        <v>415</v>
      </c>
      <c r="I238" s="100" t="s">
        <v>423</v>
      </c>
      <c r="J238" s="80">
        <v>7</v>
      </c>
      <c r="K238" s="101">
        <v>4</v>
      </c>
    </row>
    <row r="239" spans="1:11" hidden="1" x14ac:dyDescent="0.3">
      <c r="A239" s="98">
        <v>45396</v>
      </c>
      <c r="B239" s="99">
        <v>0.55682648148148151</v>
      </c>
      <c r="C239" s="80">
        <v>13</v>
      </c>
      <c r="D239" s="100" t="s">
        <v>403</v>
      </c>
      <c r="E239" s="80">
        <v>28.9</v>
      </c>
      <c r="F239" s="100" t="s">
        <v>416</v>
      </c>
      <c r="G239" s="100" t="s">
        <v>409</v>
      </c>
      <c r="H239" s="100" t="s">
        <v>415</v>
      </c>
      <c r="I239" s="100" t="s">
        <v>423</v>
      </c>
      <c r="J239" s="80">
        <v>7</v>
      </c>
      <c r="K239" s="101">
        <v>4</v>
      </c>
    </row>
    <row r="240" spans="1:11" x14ac:dyDescent="0.3">
      <c r="A240" s="98">
        <v>45396</v>
      </c>
      <c r="B240" s="99">
        <v>0.59967165509259257</v>
      </c>
      <c r="C240" s="80">
        <v>14</v>
      </c>
      <c r="D240" s="100" t="s">
        <v>403</v>
      </c>
      <c r="E240" s="80">
        <v>28.9</v>
      </c>
      <c r="F240" s="100" t="s">
        <v>410</v>
      </c>
      <c r="G240" s="100" t="s">
        <v>409</v>
      </c>
      <c r="H240" s="100" t="s">
        <v>415</v>
      </c>
      <c r="I240" s="100" t="s">
        <v>423</v>
      </c>
      <c r="J240" s="80">
        <v>7</v>
      </c>
      <c r="K240" s="101">
        <v>4</v>
      </c>
    </row>
    <row r="241" spans="1:11" x14ac:dyDescent="0.3">
      <c r="A241" s="98">
        <v>45396</v>
      </c>
      <c r="B241" s="99">
        <v>0.60031168981481486</v>
      </c>
      <c r="C241" s="80">
        <v>14</v>
      </c>
      <c r="D241" s="100" t="s">
        <v>403</v>
      </c>
      <c r="E241" s="80">
        <v>28.9</v>
      </c>
      <c r="F241" s="100" t="s">
        <v>410</v>
      </c>
      <c r="G241" s="100" t="s">
        <v>409</v>
      </c>
      <c r="H241" s="100" t="s">
        <v>415</v>
      </c>
      <c r="I241" s="100" t="s">
        <v>423</v>
      </c>
      <c r="J241" s="80">
        <v>7</v>
      </c>
      <c r="K241" s="101">
        <v>4</v>
      </c>
    </row>
    <row r="242" spans="1:11" x14ac:dyDescent="0.3">
      <c r="A242" s="98">
        <v>45396</v>
      </c>
      <c r="B242" s="99">
        <v>0.60090418981481486</v>
      </c>
      <c r="C242" s="80">
        <v>14</v>
      </c>
      <c r="D242" s="100" t="s">
        <v>403</v>
      </c>
      <c r="E242" s="80">
        <v>28.9</v>
      </c>
      <c r="F242" s="100" t="s">
        <v>410</v>
      </c>
      <c r="G242" s="100" t="s">
        <v>409</v>
      </c>
      <c r="H242" s="100" t="s">
        <v>415</v>
      </c>
      <c r="I242" s="100" t="s">
        <v>423</v>
      </c>
      <c r="J242" s="80">
        <v>7</v>
      </c>
      <c r="K242" s="101">
        <v>4</v>
      </c>
    </row>
    <row r="243" spans="1:11" hidden="1" x14ac:dyDescent="0.3">
      <c r="A243" s="98">
        <v>45396</v>
      </c>
      <c r="B243" s="99">
        <v>0.65726542824074075</v>
      </c>
      <c r="C243" s="80">
        <v>15</v>
      </c>
      <c r="D243" s="100" t="s">
        <v>403</v>
      </c>
      <c r="E243" s="80">
        <v>38.700000000000003</v>
      </c>
      <c r="F243" s="100" t="s">
        <v>421</v>
      </c>
      <c r="G243" s="100" t="s">
        <v>409</v>
      </c>
      <c r="H243" s="100" t="s">
        <v>415</v>
      </c>
      <c r="I243" s="100" t="s">
        <v>423</v>
      </c>
      <c r="J243" s="80">
        <v>7</v>
      </c>
      <c r="K243" s="101">
        <v>4</v>
      </c>
    </row>
    <row r="244" spans="1:11" hidden="1" x14ac:dyDescent="0.3">
      <c r="A244" s="98">
        <v>45396</v>
      </c>
      <c r="B244" s="99">
        <v>0.70827341435185187</v>
      </c>
      <c r="C244" s="80">
        <v>16</v>
      </c>
      <c r="D244" s="100" t="s">
        <v>403</v>
      </c>
      <c r="E244" s="80">
        <v>28.9</v>
      </c>
      <c r="F244" s="100" t="s">
        <v>416</v>
      </c>
      <c r="G244" s="100" t="s">
        <v>409</v>
      </c>
      <c r="H244" s="100" t="s">
        <v>415</v>
      </c>
      <c r="I244" s="100" t="s">
        <v>423</v>
      </c>
      <c r="J244" s="80">
        <v>7</v>
      </c>
      <c r="K244" s="101">
        <v>4</v>
      </c>
    </row>
    <row r="245" spans="1:11" hidden="1" x14ac:dyDescent="0.3">
      <c r="A245" s="98">
        <v>45396</v>
      </c>
      <c r="B245" s="99">
        <v>0.70885864583333336</v>
      </c>
      <c r="C245" s="80">
        <v>17</v>
      </c>
      <c r="D245" s="100" t="s">
        <v>403</v>
      </c>
      <c r="E245" s="80">
        <v>38.700000000000003</v>
      </c>
      <c r="F245" s="100" t="s">
        <v>404</v>
      </c>
      <c r="G245" s="100" t="s">
        <v>412</v>
      </c>
      <c r="H245" s="100" t="s">
        <v>415</v>
      </c>
      <c r="I245" s="100" t="s">
        <v>423</v>
      </c>
      <c r="J245" s="80">
        <v>7</v>
      </c>
      <c r="K245" s="101">
        <v>4</v>
      </c>
    </row>
    <row r="246" spans="1:11" hidden="1" x14ac:dyDescent="0.3">
      <c r="A246" s="98">
        <v>45396</v>
      </c>
      <c r="B246" s="99">
        <v>0.77661630787037039</v>
      </c>
      <c r="C246" s="80">
        <v>18</v>
      </c>
      <c r="D246" s="100" t="s">
        <v>403</v>
      </c>
      <c r="E246" s="80">
        <v>38.700000000000003</v>
      </c>
      <c r="F246" s="100" t="s">
        <v>421</v>
      </c>
      <c r="G246" s="100" t="s">
        <v>412</v>
      </c>
      <c r="H246" s="100" t="s">
        <v>415</v>
      </c>
      <c r="I246" s="100" t="s">
        <v>423</v>
      </c>
      <c r="J246" s="80">
        <v>7</v>
      </c>
      <c r="K246" s="101">
        <v>4</v>
      </c>
    </row>
    <row r="247" spans="1:11" x14ac:dyDescent="0.3">
      <c r="A247" s="98">
        <v>45397</v>
      </c>
      <c r="B247" s="99">
        <v>0.48986827546296297</v>
      </c>
      <c r="C247" s="80">
        <v>11</v>
      </c>
      <c r="D247" s="100" t="s">
        <v>403</v>
      </c>
      <c r="E247" s="80">
        <v>28.9</v>
      </c>
      <c r="F247" s="100" t="s">
        <v>410</v>
      </c>
      <c r="G247" s="100" t="s">
        <v>405</v>
      </c>
      <c r="H247" s="100" t="s">
        <v>417</v>
      </c>
      <c r="I247" s="100" t="s">
        <v>423</v>
      </c>
      <c r="J247" s="80">
        <v>1</v>
      </c>
      <c r="K247" s="101">
        <v>4</v>
      </c>
    </row>
    <row r="248" spans="1:11" x14ac:dyDescent="0.3">
      <c r="A248" s="98">
        <v>45397</v>
      </c>
      <c r="B248" s="99">
        <v>0.70956434027777782</v>
      </c>
      <c r="C248" s="80">
        <v>17</v>
      </c>
      <c r="D248" s="100" t="s">
        <v>403</v>
      </c>
      <c r="E248" s="80">
        <v>28.9</v>
      </c>
      <c r="F248" s="100" t="s">
        <v>410</v>
      </c>
      <c r="G248" s="100" t="s">
        <v>412</v>
      </c>
      <c r="H248" s="100" t="s">
        <v>417</v>
      </c>
      <c r="I248" s="100" t="s">
        <v>423</v>
      </c>
      <c r="J248" s="80">
        <v>1</v>
      </c>
      <c r="K248" s="101">
        <v>4</v>
      </c>
    </row>
    <row r="249" spans="1:11" x14ac:dyDescent="0.3">
      <c r="A249" s="98">
        <v>45397</v>
      </c>
      <c r="B249" s="99">
        <v>0.71029800925925923</v>
      </c>
      <c r="C249" s="80">
        <v>17</v>
      </c>
      <c r="D249" s="100" t="s">
        <v>403</v>
      </c>
      <c r="E249" s="80">
        <v>33.799999999999997</v>
      </c>
      <c r="F249" s="100" t="s">
        <v>411</v>
      </c>
      <c r="G249" s="100" t="s">
        <v>412</v>
      </c>
      <c r="H249" s="100" t="s">
        <v>417</v>
      </c>
      <c r="I249" s="100" t="s">
        <v>423</v>
      </c>
      <c r="J249" s="80">
        <v>1</v>
      </c>
      <c r="K249" s="101">
        <v>4</v>
      </c>
    </row>
    <row r="250" spans="1:11" x14ac:dyDescent="0.3">
      <c r="A250" s="98">
        <v>45397</v>
      </c>
      <c r="B250" s="99">
        <v>0.81461847222222217</v>
      </c>
      <c r="C250" s="80">
        <v>19</v>
      </c>
      <c r="D250" s="100" t="s">
        <v>403</v>
      </c>
      <c r="E250" s="80">
        <v>33.799999999999997</v>
      </c>
      <c r="F250" s="100" t="s">
        <v>411</v>
      </c>
      <c r="G250" s="100" t="s">
        <v>412</v>
      </c>
      <c r="H250" s="100" t="s">
        <v>417</v>
      </c>
      <c r="I250" s="100" t="s">
        <v>423</v>
      </c>
      <c r="J250" s="80">
        <v>1</v>
      </c>
      <c r="K250" s="101">
        <v>4</v>
      </c>
    </row>
    <row r="251" spans="1:11" x14ac:dyDescent="0.3">
      <c r="A251" s="98">
        <v>45398</v>
      </c>
      <c r="B251" s="99">
        <v>0.44890863425925925</v>
      </c>
      <c r="C251" s="80">
        <v>10</v>
      </c>
      <c r="D251" s="100" t="s">
        <v>403</v>
      </c>
      <c r="E251" s="80">
        <v>33.799999999999997</v>
      </c>
      <c r="F251" s="100" t="s">
        <v>411</v>
      </c>
      <c r="G251" s="100" t="s">
        <v>405</v>
      </c>
      <c r="H251" s="100" t="s">
        <v>419</v>
      </c>
      <c r="I251" s="100" t="s">
        <v>423</v>
      </c>
      <c r="J251" s="80">
        <v>2</v>
      </c>
      <c r="K251" s="101">
        <v>4</v>
      </c>
    </row>
    <row r="252" spans="1:11" hidden="1" x14ac:dyDescent="0.3">
      <c r="A252" s="98">
        <v>45398</v>
      </c>
      <c r="B252" s="99">
        <v>0.52832957175925921</v>
      </c>
      <c r="C252" s="80">
        <v>12</v>
      </c>
      <c r="D252" s="100" t="s">
        <v>403</v>
      </c>
      <c r="E252" s="80">
        <v>38.700000000000003</v>
      </c>
      <c r="F252" s="100" t="s">
        <v>413</v>
      </c>
      <c r="G252" s="100" t="s">
        <v>409</v>
      </c>
      <c r="H252" s="100" t="s">
        <v>419</v>
      </c>
      <c r="I252" s="100" t="s">
        <v>423</v>
      </c>
      <c r="J252" s="80">
        <v>2</v>
      </c>
      <c r="K252" s="101">
        <v>4</v>
      </c>
    </row>
    <row r="253" spans="1:11" hidden="1" x14ac:dyDescent="0.3">
      <c r="A253" s="98">
        <v>45398</v>
      </c>
      <c r="B253" s="99">
        <v>0.53620081018518517</v>
      </c>
      <c r="C253" s="80">
        <v>12</v>
      </c>
      <c r="D253" s="100" t="s">
        <v>403</v>
      </c>
      <c r="E253" s="80">
        <v>28.9</v>
      </c>
      <c r="F253" s="100" t="s">
        <v>416</v>
      </c>
      <c r="G253" s="100" t="s">
        <v>409</v>
      </c>
      <c r="H253" s="100" t="s">
        <v>419</v>
      </c>
      <c r="I253" s="100" t="s">
        <v>423</v>
      </c>
      <c r="J253" s="80">
        <v>2</v>
      </c>
      <c r="K253" s="101">
        <v>4</v>
      </c>
    </row>
    <row r="254" spans="1:11" x14ac:dyDescent="0.3">
      <c r="A254" s="98">
        <v>45398</v>
      </c>
      <c r="B254" s="99">
        <v>0.62727880787037038</v>
      </c>
      <c r="C254" s="80">
        <v>15</v>
      </c>
      <c r="D254" s="100" t="s">
        <v>403</v>
      </c>
      <c r="E254" s="80">
        <v>28.9</v>
      </c>
      <c r="F254" s="100" t="s">
        <v>410</v>
      </c>
      <c r="G254" s="100" t="s">
        <v>409</v>
      </c>
      <c r="H254" s="100" t="s">
        <v>419</v>
      </c>
      <c r="I254" s="100" t="s">
        <v>423</v>
      </c>
      <c r="J254" s="80">
        <v>2</v>
      </c>
      <c r="K254" s="101">
        <v>4</v>
      </c>
    </row>
    <row r="255" spans="1:11" x14ac:dyDescent="0.3">
      <c r="A255" s="98">
        <v>45398</v>
      </c>
      <c r="B255" s="99">
        <v>0.73754870370370373</v>
      </c>
      <c r="C255" s="80">
        <v>17</v>
      </c>
      <c r="D255" s="100" t="s">
        <v>403</v>
      </c>
      <c r="E255" s="80">
        <v>33.799999999999997</v>
      </c>
      <c r="F255" s="100" t="s">
        <v>411</v>
      </c>
      <c r="G255" s="100" t="s">
        <v>412</v>
      </c>
      <c r="H255" s="100" t="s">
        <v>419</v>
      </c>
      <c r="I255" s="100" t="s">
        <v>423</v>
      </c>
      <c r="J255" s="80">
        <v>2</v>
      </c>
      <c r="K255" s="101">
        <v>4</v>
      </c>
    </row>
    <row r="256" spans="1:11" hidden="1" x14ac:dyDescent="0.3">
      <c r="A256" s="98">
        <v>45398</v>
      </c>
      <c r="B256" s="99">
        <v>0.73846018518518519</v>
      </c>
      <c r="C256" s="80">
        <v>17</v>
      </c>
      <c r="D256" s="100" t="s">
        <v>403</v>
      </c>
      <c r="E256" s="80">
        <v>38.700000000000003</v>
      </c>
      <c r="F256" s="100" t="s">
        <v>421</v>
      </c>
      <c r="G256" s="100" t="s">
        <v>412</v>
      </c>
      <c r="H256" s="100" t="s">
        <v>419</v>
      </c>
      <c r="I256" s="100" t="s">
        <v>423</v>
      </c>
      <c r="J256" s="80">
        <v>2</v>
      </c>
      <c r="K256" s="101">
        <v>4</v>
      </c>
    </row>
    <row r="257" spans="1:11" hidden="1" x14ac:dyDescent="0.3">
      <c r="A257" s="98">
        <v>45398</v>
      </c>
      <c r="B257" s="99">
        <v>0.7563110300925926</v>
      </c>
      <c r="C257" s="80">
        <v>18</v>
      </c>
      <c r="D257" s="100" t="s">
        <v>403</v>
      </c>
      <c r="E257" s="80">
        <v>38.700000000000003</v>
      </c>
      <c r="F257" s="100" t="s">
        <v>413</v>
      </c>
      <c r="G257" s="100" t="s">
        <v>412</v>
      </c>
      <c r="H257" s="100" t="s">
        <v>419</v>
      </c>
      <c r="I257" s="100" t="s">
        <v>423</v>
      </c>
      <c r="J257" s="80">
        <v>2</v>
      </c>
      <c r="K257" s="101">
        <v>4</v>
      </c>
    </row>
    <row r="258" spans="1:11" x14ac:dyDescent="0.3">
      <c r="A258" s="98">
        <v>45399</v>
      </c>
      <c r="B258" s="99">
        <v>0.5645809259259259</v>
      </c>
      <c r="C258" s="80">
        <v>13</v>
      </c>
      <c r="D258" s="100" t="s">
        <v>403</v>
      </c>
      <c r="E258" s="80">
        <v>28.9</v>
      </c>
      <c r="F258" s="100" t="s">
        <v>410</v>
      </c>
      <c r="G258" s="100" t="s">
        <v>409</v>
      </c>
      <c r="H258" s="100" t="s">
        <v>420</v>
      </c>
      <c r="I258" s="100" t="s">
        <v>423</v>
      </c>
      <c r="J258" s="80">
        <v>3</v>
      </c>
      <c r="K258" s="101">
        <v>4</v>
      </c>
    </row>
    <row r="259" spans="1:11" hidden="1" x14ac:dyDescent="0.3">
      <c r="A259" s="98">
        <v>45399</v>
      </c>
      <c r="B259" s="99">
        <v>0.57222431712962962</v>
      </c>
      <c r="C259" s="80">
        <v>13</v>
      </c>
      <c r="D259" s="100" t="s">
        <v>403</v>
      </c>
      <c r="E259" s="80">
        <v>24</v>
      </c>
      <c r="F259" s="100" t="s">
        <v>418</v>
      </c>
      <c r="G259" s="100" t="s">
        <v>409</v>
      </c>
      <c r="H259" s="100" t="s">
        <v>420</v>
      </c>
      <c r="I259" s="100" t="s">
        <v>423</v>
      </c>
      <c r="J259" s="80">
        <v>3</v>
      </c>
      <c r="K259" s="101">
        <v>4</v>
      </c>
    </row>
    <row r="260" spans="1:11" hidden="1" x14ac:dyDescent="0.3">
      <c r="A260" s="98">
        <v>45399</v>
      </c>
      <c r="B260" s="99">
        <v>0.70943459490740746</v>
      </c>
      <c r="C260" s="80">
        <v>17</v>
      </c>
      <c r="D260" s="100" t="s">
        <v>403</v>
      </c>
      <c r="E260" s="80">
        <v>38.700000000000003</v>
      </c>
      <c r="F260" s="100" t="s">
        <v>421</v>
      </c>
      <c r="G260" s="100" t="s">
        <v>412</v>
      </c>
      <c r="H260" s="100" t="s">
        <v>420</v>
      </c>
      <c r="I260" s="100" t="s">
        <v>423</v>
      </c>
      <c r="J260" s="80">
        <v>3</v>
      </c>
      <c r="K260" s="101">
        <v>4</v>
      </c>
    </row>
    <row r="261" spans="1:11" hidden="1" x14ac:dyDescent="0.3">
      <c r="A261" s="98">
        <v>45399</v>
      </c>
      <c r="B261" s="99">
        <v>0.71019313657407412</v>
      </c>
      <c r="C261" s="80">
        <v>17</v>
      </c>
      <c r="D261" s="100" t="s">
        <v>403</v>
      </c>
      <c r="E261" s="80">
        <v>38.700000000000003</v>
      </c>
      <c r="F261" s="100" t="s">
        <v>421</v>
      </c>
      <c r="G261" s="100" t="s">
        <v>412</v>
      </c>
      <c r="H261" s="100" t="s">
        <v>420</v>
      </c>
      <c r="I261" s="100" t="s">
        <v>423</v>
      </c>
      <c r="J261" s="80">
        <v>3</v>
      </c>
      <c r="K261" s="101">
        <v>4</v>
      </c>
    </row>
    <row r="262" spans="1:11" hidden="1" x14ac:dyDescent="0.3">
      <c r="A262" s="98">
        <v>45399</v>
      </c>
      <c r="B262" s="99">
        <v>0.75975959490740741</v>
      </c>
      <c r="C262" s="80">
        <v>18</v>
      </c>
      <c r="D262" s="100" t="s">
        <v>403</v>
      </c>
      <c r="E262" s="80">
        <v>28.9</v>
      </c>
      <c r="F262" s="100" t="s">
        <v>416</v>
      </c>
      <c r="G262" s="100" t="s">
        <v>412</v>
      </c>
      <c r="H262" s="100" t="s">
        <v>420</v>
      </c>
      <c r="I262" s="100" t="s">
        <v>423</v>
      </c>
      <c r="J262" s="80">
        <v>3</v>
      </c>
      <c r="K262" s="101">
        <v>4</v>
      </c>
    </row>
    <row r="263" spans="1:11" x14ac:dyDescent="0.3">
      <c r="A263" s="98">
        <v>45400</v>
      </c>
      <c r="B263" s="99">
        <v>0.47154737268518521</v>
      </c>
      <c r="C263" s="80">
        <v>11</v>
      </c>
      <c r="D263" s="100" t="s">
        <v>403</v>
      </c>
      <c r="E263" s="80">
        <v>28.9</v>
      </c>
      <c r="F263" s="100" t="s">
        <v>410</v>
      </c>
      <c r="G263" s="100" t="s">
        <v>405</v>
      </c>
      <c r="H263" s="100" t="s">
        <v>422</v>
      </c>
      <c r="I263" s="100" t="s">
        <v>423</v>
      </c>
      <c r="J263" s="80">
        <v>4</v>
      </c>
      <c r="K263" s="101">
        <v>4</v>
      </c>
    </row>
    <row r="264" spans="1:11" x14ac:dyDescent="0.3">
      <c r="A264" s="98">
        <v>45400</v>
      </c>
      <c r="B264" s="99">
        <v>0.47228814814814812</v>
      </c>
      <c r="C264" s="80">
        <v>11</v>
      </c>
      <c r="D264" s="100" t="s">
        <v>403</v>
      </c>
      <c r="E264" s="80">
        <v>28.9</v>
      </c>
      <c r="F264" s="100" t="s">
        <v>410</v>
      </c>
      <c r="G264" s="100" t="s">
        <v>405</v>
      </c>
      <c r="H264" s="100" t="s">
        <v>422</v>
      </c>
      <c r="I264" s="100" t="s">
        <v>423</v>
      </c>
      <c r="J264" s="80">
        <v>4</v>
      </c>
      <c r="K264" s="101">
        <v>4</v>
      </c>
    </row>
    <row r="265" spans="1:11" x14ac:dyDescent="0.3">
      <c r="A265" s="98">
        <v>45400</v>
      </c>
      <c r="B265" s="99">
        <v>0.5758416666666667</v>
      </c>
      <c r="C265" s="80">
        <v>13</v>
      </c>
      <c r="D265" s="100" t="s">
        <v>403</v>
      </c>
      <c r="E265" s="80">
        <v>33.799999999999997</v>
      </c>
      <c r="F265" s="100" t="s">
        <v>411</v>
      </c>
      <c r="G265" s="100" t="s">
        <v>409</v>
      </c>
      <c r="H265" s="100" t="s">
        <v>422</v>
      </c>
      <c r="I265" s="100" t="s">
        <v>423</v>
      </c>
      <c r="J265" s="80">
        <v>4</v>
      </c>
      <c r="K265" s="101">
        <v>4</v>
      </c>
    </row>
    <row r="266" spans="1:11" hidden="1" x14ac:dyDescent="0.3">
      <c r="A266" s="98">
        <v>45400</v>
      </c>
      <c r="B266" s="99">
        <v>0.57658894675925931</v>
      </c>
      <c r="C266" s="80">
        <v>13</v>
      </c>
      <c r="D266" s="100" t="s">
        <v>403</v>
      </c>
      <c r="E266" s="80">
        <v>28.9</v>
      </c>
      <c r="F266" s="100" t="s">
        <v>416</v>
      </c>
      <c r="G266" s="100" t="s">
        <v>409</v>
      </c>
      <c r="H266" s="100" t="s">
        <v>422</v>
      </c>
      <c r="I266" s="100" t="s">
        <v>423</v>
      </c>
      <c r="J266" s="80">
        <v>4</v>
      </c>
      <c r="K266" s="101">
        <v>4</v>
      </c>
    </row>
    <row r="267" spans="1:11" hidden="1" x14ac:dyDescent="0.3">
      <c r="A267" s="98">
        <v>45400</v>
      </c>
      <c r="B267" s="99">
        <v>0.60717381944444448</v>
      </c>
      <c r="C267" s="80">
        <v>14</v>
      </c>
      <c r="D267" s="100" t="s">
        <v>403</v>
      </c>
      <c r="E267" s="80">
        <v>38.700000000000003</v>
      </c>
      <c r="F267" s="100" t="s">
        <v>421</v>
      </c>
      <c r="G267" s="100" t="s">
        <v>409</v>
      </c>
      <c r="H267" s="100" t="s">
        <v>422</v>
      </c>
      <c r="I267" s="100" t="s">
        <v>423</v>
      </c>
      <c r="J267" s="80">
        <v>4</v>
      </c>
      <c r="K267" s="101">
        <v>4</v>
      </c>
    </row>
    <row r="268" spans="1:11" hidden="1" x14ac:dyDescent="0.3">
      <c r="A268" s="98">
        <v>45400</v>
      </c>
      <c r="B268" s="99">
        <v>0.60821011574074069</v>
      </c>
      <c r="C268" s="80">
        <v>14</v>
      </c>
      <c r="D268" s="100" t="s">
        <v>403</v>
      </c>
      <c r="E268" s="80">
        <v>38.700000000000003</v>
      </c>
      <c r="F268" s="100" t="s">
        <v>404</v>
      </c>
      <c r="G268" s="100" t="s">
        <v>409</v>
      </c>
      <c r="H268" s="100" t="s">
        <v>422</v>
      </c>
      <c r="I268" s="100" t="s">
        <v>423</v>
      </c>
      <c r="J268" s="80">
        <v>4</v>
      </c>
      <c r="K268" s="101">
        <v>4</v>
      </c>
    </row>
    <row r="269" spans="1:11" hidden="1" x14ac:dyDescent="0.3">
      <c r="A269" s="98">
        <v>45400</v>
      </c>
      <c r="B269" s="99">
        <v>0.73907165509259254</v>
      </c>
      <c r="C269" s="80">
        <v>17</v>
      </c>
      <c r="D269" s="100" t="s">
        <v>403</v>
      </c>
      <c r="E269" s="80">
        <v>38.700000000000003</v>
      </c>
      <c r="F269" s="100" t="s">
        <v>404</v>
      </c>
      <c r="G269" s="100" t="s">
        <v>412</v>
      </c>
      <c r="H269" s="100" t="s">
        <v>422</v>
      </c>
      <c r="I269" s="100" t="s">
        <v>423</v>
      </c>
      <c r="J269" s="80">
        <v>4</v>
      </c>
      <c r="K269" s="101">
        <v>4</v>
      </c>
    </row>
    <row r="270" spans="1:11" hidden="1" x14ac:dyDescent="0.3">
      <c r="A270" s="98">
        <v>45400</v>
      </c>
      <c r="B270" s="99">
        <v>0.76465214120370373</v>
      </c>
      <c r="C270" s="80">
        <v>18</v>
      </c>
      <c r="D270" s="100" t="s">
        <v>403</v>
      </c>
      <c r="E270" s="80">
        <v>38.700000000000003</v>
      </c>
      <c r="F270" s="100" t="s">
        <v>421</v>
      </c>
      <c r="G270" s="100" t="s">
        <v>412</v>
      </c>
      <c r="H270" s="100" t="s">
        <v>422</v>
      </c>
      <c r="I270" s="100" t="s">
        <v>423</v>
      </c>
      <c r="J270" s="80">
        <v>4</v>
      </c>
      <c r="K270" s="101">
        <v>4</v>
      </c>
    </row>
    <row r="271" spans="1:11" hidden="1" x14ac:dyDescent="0.3">
      <c r="A271" s="98">
        <v>45400</v>
      </c>
      <c r="B271" s="99">
        <v>0.81934251157407412</v>
      </c>
      <c r="C271" s="80">
        <v>19</v>
      </c>
      <c r="D271" s="100" t="s">
        <v>403</v>
      </c>
      <c r="E271" s="80">
        <v>38.700000000000003</v>
      </c>
      <c r="F271" s="100" t="s">
        <v>408</v>
      </c>
      <c r="G271" s="100" t="s">
        <v>412</v>
      </c>
      <c r="H271" s="100" t="s">
        <v>422</v>
      </c>
      <c r="I271" s="100" t="s">
        <v>423</v>
      </c>
      <c r="J271" s="80">
        <v>4</v>
      </c>
      <c r="K271" s="101">
        <v>4</v>
      </c>
    </row>
    <row r="272" spans="1:11" hidden="1" x14ac:dyDescent="0.3">
      <c r="A272" s="98">
        <v>45400</v>
      </c>
      <c r="B272" s="99">
        <v>0.82001104166666672</v>
      </c>
      <c r="C272" s="80">
        <v>19</v>
      </c>
      <c r="D272" s="100" t="s">
        <v>403</v>
      </c>
      <c r="E272" s="80">
        <v>38.700000000000003</v>
      </c>
      <c r="F272" s="100" t="s">
        <v>408</v>
      </c>
      <c r="G272" s="100" t="s">
        <v>412</v>
      </c>
      <c r="H272" s="100" t="s">
        <v>422</v>
      </c>
      <c r="I272" s="100" t="s">
        <v>423</v>
      </c>
      <c r="J272" s="80">
        <v>4</v>
      </c>
      <c r="K272" s="101">
        <v>4</v>
      </c>
    </row>
    <row r="273" spans="1:11" hidden="1" x14ac:dyDescent="0.3">
      <c r="A273" s="98">
        <v>45401</v>
      </c>
      <c r="B273" s="99">
        <v>0.42403071759259259</v>
      </c>
      <c r="C273" s="80">
        <v>10</v>
      </c>
      <c r="D273" s="100" t="s">
        <v>403</v>
      </c>
      <c r="E273" s="80">
        <v>38.700000000000003</v>
      </c>
      <c r="F273" s="100" t="s">
        <v>404</v>
      </c>
      <c r="G273" s="100" t="s">
        <v>405</v>
      </c>
      <c r="H273" s="100" t="s">
        <v>406</v>
      </c>
      <c r="I273" s="100" t="s">
        <v>423</v>
      </c>
      <c r="J273" s="80">
        <v>5</v>
      </c>
      <c r="K273" s="101">
        <v>4</v>
      </c>
    </row>
    <row r="274" spans="1:11" x14ac:dyDescent="0.3">
      <c r="A274" s="98">
        <v>45401</v>
      </c>
      <c r="B274" s="99">
        <v>0.54985935185185186</v>
      </c>
      <c r="C274" s="80">
        <v>13</v>
      </c>
      <c r="D274" s="100" t="s">
        <v>403</v>
      </c>
      <c r="E274" s="80">
        <v>33.799999999999997</v>
      </c>
      <c r="F274" s="100" t="s">
        <v>411</v>
      </c>
      <c r="G274" s="100" t="s">
        <v>409</v>
      </c>
      <c r="H274" s="100" t="s">
        <v>406</v>
      </c>
      <c r="I274" s="100" t="s">
        <v>423</v>
      </c>
      <c r="J274" s="80">
        <v>5</v>
      </c>
      <c r="K274" s="101">
        <v>4</v>
      </c>
    </row>
    <row r="275" spans="1:11" hidden="1" x14ac:dyDescent="0.3">
      <c r="A275" s="98">
        <v>45401</v>
      </c>
      <c r="B275" s="99">
        <v>0.55093606481481483</v>
      </c>
      <c r="C275" s="80">
        <v>13</v>
      </c>
      <c r="D275" s="100" t="s">
        <v>403</v>
      </c>
      <c r="E275" s="80">
        <v>38.700000000000003</v>
      </c>
      <c r="F275" s="100" t="s">
        <v>421</v>
      </c>
      <c r="G275" s="100" t="s">
        <v>409</v>
      </c>
      <c r="H275" s="100" t="s">
        <v>406</v>
      </c>
      <c r="I275" s="100" t="s">
        <v>423</v>
      </c>
      <c r="J275" s="80">
        <v>5</v>
      </c>
      <c r="K275" s="101">
        <v>4</v>
      </c>
    </row>
    <row r="276" spans="1:11" hidden="1" x14ac:dyDescent="0.3">
      <c r="A276" s="98">
        <v>45401</v>
      </c>
      <c r="B276" s="99">
        <v>0.58257018518518522</v>
      </c>
      <c r="C276" s="80">
        <v>13</v>
      </c>
      <c r="D276" s="100" t="s">
        <v>403</v>
      </c>
      <c r="E276" s="80">
        <v>38.700000000000003</v>
      </c>
      <c r="F276" s="100" t="s">
        <v>408</v>
      </c>
      <c r="G276" s="100" t="s">
        <v>409</v>
      </c>
      <c r="H276" s="100" t="s">
        <v>406</v>
      </c>
      <c r="I276" s="100" t="s">
        <v>423</v>
      </c>
      <c r="J276" s="80">
        <v>5</v>
      </c>
      <c r="K276" s="101">
        <v>4</v>
      </c>
    </row>
    <row r="277" spans="1:11" hidden="1" x14ac:dyDescent="0.3">
      <c r="A277" s="98">
        <v>45401</v>
      </c>
      <c r="B277" s="99">
        <v>0.58321400462962958</v>
      </c>
      <c r="C277" s="80">
        <v>13</v>
      </c>
      <c r="D277" s="100" t="s">
        <v>403</v>
      </c>
      <c r="E277" s="80">
        <v>38.700000000000003</v>
      </c>
      <c r="F277" s="100" t="s">
        <v>421</v>
      </c>
      <c r="G277" s="100" t="s">
        <v>409</v>
      </c>
      <c r="H277" s="100" t="s">
        <v>406</v>
      </c>
      <c r="I277" s="100" t="s">
        <v>423</v>
      </c>
      <c r="J277" s="80">
        <v>5</v>
      </c>
      <c r="K277" s="101">
        <v>4</v>
      </c>
    </row>
    <row r="278" spans="1:11" hidden="1" x14ac:dyDescent="0.3">
      <c r="A278" s="98">
        <v>45401</v>
      </c>
      <c r="B278" s="99">
        <v>0.76619572916666667</v>
      </c>
      <c r="C278" s="80">
        <v>18</v>
      </c>
      <c r="D278" s="100" t="s">
        <v>403</v>
      </c>
      <c r="E278" s="80">
        <v>38.700000000000003</v>
      </c>
      <c r="F278" s="100" t="s">
        <v>413</v>
      </c>
      <c r="G278" s="100" t="s">
        <v>412</v>
      </c>
      <c r="H278" s="100" t="s">
        <v>406</v>
      </c>
      <c r="I278" s="100" t="s">
        <v>423</v>
      </c>
      <c r="J278" s="80">
        <v>5</v>
      </c>
      <c r="K278" s="101">
        <v>4</v>
      </c>
    </row>
    <row r="279" spans="1:11" x14ac:dyDescent="0.3">
      <c r="A279" s="98">
        <v>45401</v>
      </c>
      <c r="B279" s="99">
        <v>0.76774814814814818</v>
      </c>
      <c r="C279" s="80">
        <v>18</v>
      </c>
      <c r="D279" s="100" t="s">
        <v>403</v>
      </c>
      <c r="E279" s="80">
        <v>33.799999999999997</v>
      </c>
      <c r="F279" s="100" t="s">
        <v>411</v>
      </c>
      <c r="G279" s="100" t="s">
        <v>412</v>
      </c>
      <c r="H279" s="100" t="s">
        <v>406</v>
      </c>
      <c r="I279" s="100" t="s">
        <v>423</v>
      </c>
      <c r="J279" s="80">
        <v>5</v>
      </c>
      <c r="K279" s="101">
        <v>4</v>
      </c>
    </row>
    <row r="280" spans="1:11" x14ac:dyDescent="0.3">
      <c r="A280" s="98">
        <v>45402</v>
      </c>
      <c r="B280" s="99">
        <v>0.50596876157407411</v>
      </c>
      <c r="C280" s="80">
        <v>12</v>
      </c>
      <c r="D280" s="100" t="s">
        <v>403</v>
      </c>
      <c r="E280" s="80">
        <v>33.799999999999997</v>
      </c>
      <c r="F280" s="100" t="s">
        <v>411</v>
      </c>
      <c r="G280" s="100" t="s">
        <v>409</v>
      </c>
      <c r="H280" s="100" t="s">
        <v>414</v>
      </c>
      <c r="I280" s="100" t="s">
        <v>423</v>
      </c>
      <c r="J280" s="80">
        <v>6</v>
      </c>
      <c r="K280" s="101">
        <v>4</v>
      </c>
    </row>
    <row r="281" spans="1:11" x14ac:dyDescent="0.3">
      <c r="A281" s="98">
        <v>45402</v>
      </c>
      <c r="B281" s="99">
        <v>0.50674379629629629</v>
      </c>
      <c r="C281" s="80">
        <v>12</v>
      </c>
      <c r="D281" s="100" t="s">
        <v>403</v>
      </c>
      <c r="E281" s="80">
        <v>33.799999999999997</v>
      </c>
      <c r="F281" s="100" t="s">
        <v>411</v>
      </c>
      <c r="G281" s="100" t="s">
        <v>409</v>
      </c>
      <c r="H281" s="100" t="s">
        <v>414</v>
      </c>
      <c r="I281" s="100" t="s">
        <v>423</v>
      </c>
      <c r="J281" s="80">
        <v>6</v>
      </c>
      <c r="K281" s="101">
        <v>4</v>
      </c>
    </row>
    <row r="282" spans="1:11" x14ac:dyDescent="0.3">
      <c r="A282" s="98">
        <v>45402</v>
      </c>
      <c r="B282" s="99">
        <v>0.54765483796296299</v>
      </c>
      <c r="C282" s="80">
        <v>13</v>
      </c>
      <c r="D282" s="100" t="s">
        <v>403</v>
      </c>
      <c r="E282" s="80">
        <v>28.9</v>
      </c>
      <c r="F282" s="100" t="s">
        <v>410</v>
      </c>
      <c r="G282" s="100" t="s">
        <v>409</v>
      </c>
      <c r="H282" s="100" t="s">
        <v>414</v>
      </c>
      <c r="I282" s="100" t="s">
        <v>423</v>
      </c>
      <c r="J282" s="80">
        <v>6</v>
      </c>
      <c r="K282" s="101">
        <v>4</v>
      </c>
    </row>
    <row r="283" spans="1:11" x14ac:dyDescent="0.3">
      <c r="A283" s="98">
        <v>45402</v>
      </c>
      <c r="B283" s="99">
        <v>0.54847112268518516</v>
      </c>
      <c r="C283" s="80">
        <v>13</v>
      </c>
      <c r="D283" s="100" t="s">
        <v>403</v>
      </c>
      <c r="E283" s="80">
        <v>33.799999999999997</v>
      </c>
      <c r="F283" s="100" t="s">
        <v>411</v>
      </c>
      <c r="G283" s="100" t="s">
        <v>409</v>
      </c>
      <c r="H283" s="100" t="s">
        <v>414</v>
      </c>
      <c r="I283" s="100" t="s">
        <v>423</v>
      </c>
      <c r="J283" s="80">
        <v>6</v>
      </c>
      <c r="K283" s="101">
        <v>4</v>
      </c>
    </row>
    <row r="284" spans="1:11" hidden="1" x14ac:dyDescent="0.3">
      <c r="A284" s="98">
        <v>45402</v>
      </c>
      <c r="B284" s="99">
        <v>0.54924943287037042</v>
      </c>
      <c r="C284" s="80">
        <v>13</v>
      </c>
      <c r="D284" s="100" t="s">
        <v>403</v>
      </c>
      <c r="E284" s="80">
        <v>38.700000000000003</v>
      </c>
      <c r="F284" s="100" t="s">
        <v>408</v>
      </c>
      <c r="G284" s="100" t="s">
        <v>409</v>
      </c>
      <c r="H284" s="100" t="s">
        <v>414</v>
      </c>
      <c r="I284" s="100" t="s">
        <v>423</v>
      </c>
      <c r="J284" s="80">
        <v>6</v>
      </c>
      <c r="K284" s="101">
        <v>4</v>
      </c>
    </row>
    <row r="285" spans="1:11" hidden="1" x14ac:dyDescent="0.3">
      <c r="A285" s="98">
        <v>45402</v>
      </c>
      <c r="B285" s="99">
        <v>0.61409858796296302</v>
      </c>
      <c r="C285" s="80">
        <v>14</v>
      </c>
      <c r="D285" s="100" t="s">
        <v>403</v>
      </c>
      <c r="E285" s="80">
        <v>38.700000000000003</v>
      </c>
      <c r="F285" s="100" t="s">
        <v>421</v>
      </c>
      <c r="G285" s="100" t="s">
        <v>409</v>
      </c>
      <c r="H285" s="100" t="s">
        <v>414</v>
      </c>
      <c r="I285" s="100" t="s">
        <v>423</v>
      </c>
      <c r="J285" s="80">
        <v>6</v>
      </c>
      <c r="K285" s="101">
        <v>4</v>
      </c>
    </row>
    <row r="286" spans="1:11" x14ac:dyDescent="0.3">
      <c r="A286" s="98">
        <v>45402</v>
      </c>
      <c r="B286" s="99">
        <v>0.63264270833333336</v>
      </c>
      <c r="C286" s="80">
        <v>15</v>
      </c>
      <c r="D286" s="100" t="s">
        <v>403</v>
      </c>
      <c r="E286" s="80">
        <v>33.799999999999997</v>
      </c>
      <c r="F286" s="100" t="s">
        <v>411</v>
      </c>
      <c r="G286" s="100" t="s">
        <v>409</v>
      </c>
      <c r="H286" s="100" t="s">
        <v>414</v>
      </c>
      <c r="I286" s="100" t="s">
        <v>423</v>
      </c>
      <c r="J286" s="80">
        <v>6</v>
      </c>
      <c r="K286" s="101">
        <v>4</v>
      </c>
    </row>
    <row r="287" spans="1:11" x14ac:dyDescent="0.3">
      <c r="A287" s="98">
        <v>45402</v>
      </c>
      <c r="B287" s="99">
        <v>0.6407490393518519</v>
      </c>
      <c r="C287" s="80">
        <v>15</v>
      </c>
      <c r="D287" s="100" t="s">
        <v>403</v>
      </c>
      <c r="E287" s="80">
        <v>32.82</v>
      </c>
      <c r="F287" s="100" t="s">
        <v>411</v>
      </c>
      <c r="G287" s="100" t="s">
        <v>409</v>
      </c>
      <c r="H287" s="100" t="s">
        <v>414</v>
      </c>
      <c r="I287" s="100" t="s">
        <v>423</v>
      </c>
      <c r="J287" s="80">
        <v>6</v>
      </c>
      <c r="K287" s="101">
        <v>4</v>
      </c>
    </row>
    <row r="288" spans="1:11" x14ac:dyDescent="0.3">
      <c r="A288" s="98">
        <v>45402</v>
      </c>
      <c r="B288" s="99">
        <v>0.65931884259259255</v>
      </c>
      <c r="C288" s="80">
        <v>15</v>
      </c>
      <c r="D288" s="100" t="s">
        <v>403</v>
      </c>
      <c r="E288" s="80">
        <v>32.82</v>
      </c>
      <c r="F288" s="100" t="s">
        <v>411</v>
      </c>
      <c r="G288" s="100" t="s">
        <v>409</v>
      </c>
      <c r="H288" s="100" t="s">
        <v>414</v>
      </c>
      <c r="I288" s="100" t="s">
        <v>423</v>
      </c>
      <c r="J288" s="80">
        <v>6</v>
      </c>
      <c r="K288" s="101">
        <v>4</v>
      </c>
    </row>
    <row r="289" spans="1:11" hidden="1" x14ac:dyDescent="0.3">
      <c r="A289" s="98">
        <v>45402</v>
      </c>
      <c r="B289" s="99">
        <v>0.76923027777777775</v>
      </c>
      <c r="C289" s="80">
        <v>18</v>
      </c>
      <c r="D289" s="100" t="s">
        <v>403</v>
      </c>
      <c r="E289" s="80">
        <v>37.72</v>
      </c>
      <c r="F289" s="100" t="s">
        <v>421</v>
      </c>
      <c r="G289" s="100" t="s">
        <v>412</v>
      </c>
      <c r="H289" s="100" t="s">
        <v>414</v>
      </c>
      <c r="I289" s="100" t="s">
        <v>423</v>
      </c>
      <c r="J289" s="80">
        <v>6</v>
      </c>
      <c r="K289" s="101">
        <v>4</v>
      </c>
    </row>
    <row r="290" spans="1:11" hidden="1" x14ac:dyDescent="0.3">
      <c r="A290" s="98">
        <v>45402</v>
      </c>
      <c r="B290" s="99">
        <v>0.76998726851851851</v>
      </c>
      <c r="C290" s="80">
        <v>18</v>
      </c>
      <c r="D290" s="100" t="s">
        <v>403</v>
      </c>
      <c r="E290" s="80">
        <v>37.72</v>
      </c>
      <c r="F290" s="100" t="s">
        <v>421</v>
      </c>
      <c r="G290" s="100" t="s">
        <v>412</v>
      </c>
      <c r="H290" s="100" t="s">
        <v>414</v>
      </c>
      <c r="I290" s="100" t="s">
        <v>423</v>
      </c>
      <c r="J290" s="80">
        <v>6</v>
      </c>
      <c r="K290" s="101">
        <v>4</v>
      </c>
    </row>
    <row r="291" spans="1:11" hidden="1" x14ac:dyDescent="0.3">
      <c r="A291" s="98">
        <v>45402</v>
      </c>
      <c r="B291" s="99">
        <v>0.81314024305555554</v>
      </c>
      <c r="C291" s="80">
        <v>19</v>
      </c>
      <c r="D291" s="100" t="s">
        <v>403</v>
      </c>
      <c r="E291" s="80">
        <v>37.72</v>
      </c>
      <c r="F291" s="100" t="s">
        <v>404</v>
      </c>
      <c r="G291" s="100" t="s">
        <v>412</v>
      </c>
      <c r="H291" s="100" t="s">
        <v>414</v>
      </c>
      <c r="I291" s="100" t="s">
        <v>423</v>
      </c>
      <c r="J291" s="80">
        <v>6</v>
      </c>
      <c r="K291" s="101">
        <v>4</v>
      </c>
    </row>
    <row r="292" spans="1:11" hidden="1" x14ac:dyDescent="0.3">
      <c r="A292" s="98">
        <v>45403</v>
      </c>
      <c r="B292" s="99">
        <v>0.46997346064814816</v>
      </c>
      <c r="C292" s="80">
        <v>11</v>
      </c>
      <c r="D292" s="100" t="s">
        <v>403</v>
      </c>
      <c r="E292" s="80">
        <v>37.72</v>
      </c>
      <c r="F292" s="100" t="s">
        <v>404</v>
      </c>
      <c r="G292" s="100" t="s">
        <v>405</v>
      </c>
      <c r="H292" s="100" t="s">
        <v>415</v>
      </c>
      <c r="I292" s="100" t="s">
        <v>423</v>
      </c>
      <c r="J292" s="80">
        <v>7</v>
      </c>
      <c r="K292" s="101">
        <v>4</v>
      </c>
    </row>
    <row r="293" spans="1:11" x14ac:dyDescent="0.3">
      <c r="A293" s="98">
        <v>45403</v>
      </c>
      <c r="B293" s="99">
        <v>0.59418450231481479</v>
      </c>
      <c r="C293" s="80">
        <v>14</v>
      </c>
      <c r="D293" s="100" t="s">
        <v>403</v>
      </c>
      <c r="E293" s="80">
        <v>27.92</v>
      </c>
      <c r="F293" s="100" t="s">
        <v>410</v>
      </c>
      <c r="G293" s="100" t="s">
        <v>409</v>
      </c>
      <c r="H293" s="100" t="s">
        <v>415</v>
      </c>
      <c r="I293" s="100" t="s">
        <v>423</v>
      </c>
      <c r="J293" s="80">
        <v>7</v>
      </c>
      <c r="K293" s="101">
        <v>4</v>
      </c>
    </row>
    <row r="294" spans="1:11" x14ac:dyDescent="0.3">
      <c r="A294" s="98">
        <v>45404</v>
      </c>
      <c r="B294" s="99">
        <v>0.46477328703703702</v>
      </c>
      <c r="C294" s="80">
        <v>11</v>
      </c>
      <c r="D294" s="100" t="s">
        <v>403</v>
      </c>
      <c r="E294" s="80">
        <v>27.92</v>
      </c>
      <c r="F294" s="100" t="s">
        <v>410</v>
      </c>
      <c r="G294" s="100" t="s">
        <v>405</v>
      </c>
      <c r="H294" s="100" t="s">
        <v>417</v>
      </c>
      <c r="I294" s="100" t="s">
        <v>423</v>
      </c>
      <c r="J294" s="80">
        <v>1</v>
      </c>
      <c r="K294" s="101">
        <v>4</v>
      </c>
    </row>
    <row r="295" spans="1:11" x14ac:dyDescent="0.3">
      <c r="A295" s="98">
        <v>45404</v>
      </c>
      <c r="B295" s="99">
        <v>0.47878586805555556</v>
      </c>
      <c r="C295" s="80">
        <v>11</v>
      </c>
      <c r="D295" s="100" t="s">
        <v>403</v>
      </c>
      <c r="E295" s="80">
        <v>32.82</v>
      </c>
      <c r="F295" s="100" t="s">
        <v>411</v>
      </c>
      <c r="G295" s="100" t="s">
        <v>405</v>
      </c>
      <c r="H295" s="100" t="s">
        <v>417</v>
      </c>
      <c r="I295" s="100" t="s">
        <v>423</v>
      </c>
      <c r="J295" s="80">
        <v>1</v>
      </c>
      <c r="K295" s="101">
        <v>4</v>
      </c>
    </row>
    <row r="296" spans="1:11" hidden="1" x14ac:dyDescent="0.3">
      <c r="A296" s="98">
        <v>45404</v>
      </c>
      <c r="B296" s="99">
        <v>0.81880508101851857</v>
      </c>
      <c r="C296" s="80">
        <v>19</v>
      </c>
      <c r="D296" s="100" t="s">
        <v>403</v>
      </c>
      <c r="E296" s="80">
        <v>37.72</v>
      </c>
      <c r="F296" s="100" t="s">
        <v>404</v>
      </c>
      <c r="G296" s="100" t="s">
        <v>412</v>
      </c>
      <c r="H296" s="100" t="s">
        <v>417</v>
      </c>
      <c r="I296" s="100" t="s">
        <v>423</v>
      </c>
      <c r="J296" s="80">
        <v>1</v>
      </c>
      <c r="K296" s="101">
        <v>4</v>
      </c>
    </row>
    <row r="297" spans="1:11" hidden="1" x14ac:dyDescent="0.3">
      <c r="A297" s="98">
        <v>45405</v>
      </c>
      <c r="B297" s="99">
        <v>0.59902771990740744</v>
      </c>
      <c r="C297" s="80">
        <v>14</v>
      </c>
      <c r="D297" s="100" t="s">
        <v>403</v>
      </c>
      <c r="E297" s="80">
        <v>37.72</v>
      </c>
      <c r="F297" s="100" t="s">
        <v>421</v>
      </c>
      <c r="G297" s="100" t="s">
        <v>409</v>
      </c>
      <c r="H297" s="100" t="s">
        <v>419</v>
      </c>
      <c r="I297" s="100" t="s">
        <v>423</v>
      </c>
      <c r="J297" s="80">
        <v>2</v>
      </c>
      <c r="K297" s="101">
        <v>4</v>
      </c>
    </row>
    <row r="298" spans="1:11" x14ac:dyDescent="0.3">
      <c r="A298" s="98">
        <v>45405</v>
      </c>
      <c r="B298" s="99">
        <v>0.59992064814814816</v>
      </c>
      <c r="C298" s="80">
        <v>14</v>
      </c>
      <c r="D298" s="100" t="s">
        <v>403</v>
      </c>
      <c r="E298" s="80">
        <v>32.82</v>
      </c>
      <c r="F298" s="100" t="s">
        <v>411</v>
      </c>
      <c r="G298" s="100" t="s">
        <v>409</v>
      </c>
      <c r="H298" s="100" t="s">
        <v>419</v>
      </c>
      <c r="I298" s="100" t="s">
        <v>423</v>
      </c>
      <c r="J298" s="80">
        <v>2</v>
      </c>
      <c r="K298" s="101">
        <v>4</v>
      </c>
    </row>
    <row r="299" spans="1:11" hidden="1" x14ac:dyDescent="0.3">
      <c r="A299" s="98">
        <v>45405</v>
      </c>
      <c r="B299" s="99">
        <v>0.60066568287037037</v>
      </c>
      <c r="C299" s="80">
        <v>14</v>
      </c>
      <c r="D299" s="100" t="s">
        <v>403</v>
      </c>
      <c r="E299" s="80">
        <v>37.72</v>
      </c>
      <c r="F299" s="100" t="s">
        <v>421</v>
      </c>
      <c r="G299" s="100" t="s">
        <v>409</v>
      </c>
      <c r="H299" s="100" t="s">
        <v>419</v>
      </c>
      <c r="I299" s="100" t="s">
        <v>423</v>
      </c>
      <c r="J299" s="80">
        <v>2</v>
      </c>
      <c r="K299" s="101">
        <v>4</v>
      </c>
    </row>
    <row r="300" spans="1:11" x14ac:dyDescent="0.3">
      <c r="A300" s="98">
        <v>45405</v>
      </c>
      <c r="B300" s="99">
        <v>0.82115468749999998</v>
      </c>
      <c r="C300" s="80">
        <v>19</v>
      </c>
      <c r="D300" s="100" t="s">
        <v>403</v>
      </c>
      <c r="E300" s="80">
        <v>32.82</v>
      </c>
      <c r="F300" s="100" t="s">
        <v>411</v>
      </c>
      <c r="G300" s="100" t="s">
        <v>412</v>
      </c>
      <c r="H300" s="100" t="s">
        <v>419</v>
      </c>
      <c r="I300" s="100" t="s">
        <v>423</v>
      </c>
      <c r="J300" s="80">
        <v>2</v>
      </c>
      <c r="K300" s="101">
        <v>4</v>
      </c>
    </row>
    <row r="301" spans="1:11" x14ac:dyDescent="0.3">
      <c r="A301" s="98">
        <v>45405</v>
      </c>
      <c r="B301" s="99">
        <v>0.82183141203703702</v>
      </c>
      <c r="C301" s="80">
        <v>19</v>
      </c>
      <c r="D301" s="100" t="s">
        <v>403</v>
      </c>
      <c r="E301" s="80">
        <v>32.82</v>
      </c>
      <c r="F301" s="100" t="s">
        <v>411</v>
      </c>
      <c r="G301" s="100" t="s">
        <v>412</v>
      </c>
      <c r="H301" s="100" t="s">
        <v>419</v>
      </c>
      <c r="I301" s="100" t="s">
        <v>423</v>
      </c>
      <c r="J301" s="80">
        <v>2</v>
      </c>
      <c r="K301" s="101">
        <v>4</v>
      </c>
    </row>
    <row r="302" spans="1:11" hidden="1" x14ac:dyDescent="0.3">
      <c r="A302" s="98">
        <v>45406</v>
      </c>
      <c r="B302" s="99">
        <v>0.43030493055555558</v>
      </c>
      <c r="C302" s="80">
        <v>10</v>
      </c>
      <c r="D302" s="100" t="s">
        <v>403</v>
      </c>
      <c r="E302" s="80">
        <v>37.72</v>
      </c>
      <c r="F302" s="100" t="s">
        <v>404</v>
      </c>
      <c r="G302" s="100" t="s">
        <v>405</v>
      </c>
      <c r="H302" s="100" t="s">
        <v>420</v>
      </c>
      <c r="I302" s="100" t="s">
        <v>423</v>
      </c>
      <c r="J302" s="80">
        <v>3</v>
      </c>
      <c r="K302" s="101">
        <v>4</v>
      </c>
    </row>
    <row r="303" spans="1:11" x14ac:dyDescent="0.3">
      <c r="A303" s="98">
        <v>45406</v>
      </c>
      <c r="B303" s="99">
        <v>0.43156582175925928</v>
      </c>
      <c r="C303" s="80">
        <v>10</v>
      </c>
      <c r="D303" s="100" t="s">
        <v>403</v>
      </c>
      <c r="E303" s="80">
        <v>32.82</v>
      </c>
      <c r="F303" s="100" t="s">
        <v>411</v>
      </c>
      <c r="G303" s="100" t="s">
        <v>405</v>
      </c>
      <c r="H303" s="100" t="s">
        <v>420</v>
      </c>
      <c r="I303" s="100" t="s">
        <v>423</v>
      </c>
      <c r="J303" s="80">
        <v>3</v>
      </c>
      <c r="K303" s="101">
        <v>4</v>
      </c>
    </row>
    <row r="304" spans="1:11" x14ac:dyDescent="0.3">
      <c r="A304" s="98">
        <v>45406</v>
      </c>
      <c r="B304" s="99">
        <v>0.47483914351851852</v>
      </c>
      <c r="C304" s="80">
        <v>11</v>
      </c>
      <c r="D304" s="100" t="s">
        <v>403</v>
      </c>
      <c r="E304" s="80">
        <v>32.82</v>
      </c>
      <c r="F304" s="100" t="s">
        <v>411</v>
      </c>
      <c r="G304" s="100" t="s">
        <v>405</v>
      </c>
      <c r="H304" s="100" t="s">
        <v>420</v>
      </c>
      <c r="I304" s="100" t="s">
        <v>423</v>
      </c>
      <c r="J304" s="80">
        <v>3</v>
      </c>
      <c r="K304" s="101">
        <v>4</v>
      </c>
    </row>
    <row r="305" spans="1:11" x14ac:dyDescent="0.3">
      <c r="A305" s="98">
        <v>45406</v>
      </c>
      <c r="B305" s="99">
        <v>0.48155494212962963</v>
      </c>
      <c r="C305" s="80">
        <v>11</v>
      </c>
      <c r="D305" s="100" t="s">
        <v>403</v>
      </c>
      <c r="E305" s="80">
        <v>32.82</v>
      </c>
      <c r="F305" s="100" t="s">
        <v>411</v>
      </c>
      <c r="G305" s="100" t="s">
        <v>405</v>
      </c>
      <c r="H305" s="100" t="s">
        <v>420</v>
      </c>
      <c r="I305" s="100" t="s">
        <v>423</v>
      </c>
      <c r="J305" s="80">
        <v>3</v>
      </c>
      <c r="K305" s="101">
        <v>4</v>
      </c>
    </row>
    <row r="306" spans="1:11" x14ac:dyDescent="0.3">
      <c r="A306" s="98">
        <v>45406</v>
      </c>
      <c r="B306" s="99">
        <v>0.52719094907407404</v>
      </c>
      <c r="C306" s="80">
        <v>12</v>
      </c>
      <c r="D306" s="100" t="s">
        <v>403</v>
      </c>
      <c r="E306" s="80">
        <v>32.82</v>
      </c>
      <c r="F306" s="100" t="s">
        <v>411</v>
      </c>
      <c r="G306" s="100" t="s">
        <v>409</v>
      </c>
      <c r="H306" s="100" t="s">
        <v>420</v>
      </c>
      <c r="I306" s="100" t="s">
        <v>423</v>
      </c>
      <c r="J306" s="80">
        <v>3</v>
      </c>
      <c r="K306" s="101">
        <v>4</v>
      </c>
    </row>
    <row r="307" spans="1:11" x14ac:dyDescent="0.3">
      <c r="A307" s="98">
        <v>45406</v>
      </c>
      <c r="B307" s="99">
        <v>0.69383591435185188</v>
      </c>
      <c r="C307" s="80">
        <v>16</v>
      </c>
      <c r="D307" s="100" t="s">
        <v>403</v>
      </c>
      <c r="E307" s="80">
        <v>32.82</v>
      </c>
      <c r="F307" s="100" t="s">
        <v>411</v>
      </c>
      <c r="G307" s="100" t="s">
        <v>409</v>
      </c>
      <c r="H307" s="100" t="s">
        <v>420</v>
      </c>
      <c r="I307" s="100" t="s">
        <v>423</v>
      </c>
      <c r="J307" s="80">
        <v>3</v>
      </c>
      <c r="K307" s="101">
        <v>4</v>
      </c>
    </row>
    <row r="308" spans="1:11" x14ac:dyDescent="0.3">
      <c r="A308" s="98">
        <v>45406</v>
      </c>
      <c r="B308" s="99">
        <v>0.81932850694444448</v>
      </c>
      <c r="C308" s="80">
        <v>19</v>
      </c>
      <c r="D308" s="100" t="s">
        <v>403</v>
      </c>
      <c r="E308" s="80">
        <v>32.82</v>
      </c>
      <c r="F308" s="100" t="s">
        <v>411</v>
      </c>
      <c r="G308" s="100" t="s">
        <v>412</v>
      </c>
      <c r="H308" s="100" t="s">
        <v>420</v>
      </c>
      <c r="I308" s="100" t="s">
        <v>423</v>
      </c>
      <c r="J308" s="80">
        <v>3</v>
      </c>
      <c r="K308" s="101">
        <v>4</v>
      </c>
    </row>
    <row r="309" spans="1:11" hidden="1" x14ac:dyDescent="0.3">
      <c r="A309" s="98">
        <v>45406</v>
      </c>
      <c r="B309" s="99">
        <v>0.82006980324074075</v>
      </c>
      <c r="C309" s="80">
        <v>19</v>
      </c>
      <c r="D309" s="100" t="s">
        <v>403</v>
      </c>
      <c r="E309" s="80">
        <v>37.72</v>
      </c>
      <c r="F309" s="100" t="s">
        <v>421</v>
      </c>
      <c r="G309" s="100" t="s">
        <v>412</v>
      </c>
      <c r="H309" s="100" t="s">
        <v>420</v>
      </c>
      <c r="I309" s="100" t="s">
        <v>423</v>
      </c>
      <c r="J309" s="80">
        <v>3</v>
      </c>
      <c r="K309" s="101">
        <v>4</v>
      </c>
    </row>
    <row r="310" spans="1:11" x14ac:dyDescent="0.3">
      <c r="A310" s="98">
        <v>45407</v>
      </c>
      <c r="B310" s="99">
        <v>0.4487043634259259</v>
      </c>
      <c r="C310" s="80">
        <v>10</v>
      </c>
      <c r="D310" s="100" t="s">
        <v>403</v>
      </c>
      <c r="E310" s="80">
        <v>27.92</v>
      </c>
      <c r="F310" s="100" t="s">
        <v>410</v>
      </c>
      <c r="G310" s="100" t="s">
        <v>405</v>
      </c>
      <c r="H310" s="100" t="s">
        <v>422</v>
      </c>
      <c r="I310" s="100" t="s">
        <v>423</v>
      </c>
      <c r="J310" s="80">
        <v>4</v>
      </c>
      <c r="K310" s="101">
        <v>4</v>
      </c>
    </row>
    <row r="311" spans="1:11" hidden="1" x14ac:dyDescent="0.3">
      <c r="A311" s="98">
        <v>45407</v>
      </c>
      <c r="B311" s="99">
        <v>0.63781216435185184</v>
      </c>
      <c r="C311" s="80">
        <v>15</v>
      </c>
      <c r="D311" s="100" t="s">
        <v>403</v>
      </c>
      <c r="E311" s="80">
        <v>37.72</v>
      </c>
      <c r="F311" s="100" t="s">
        <v>404</v>
      </c>
      <c r="G311" s="100" t="s">
        <v>409</v>
      </c>
      <c r="H311" s="100" t="s">
        <v>422</v>
      </c>
      <c r="I311" s="100" t="s">
        <v>423</v>
      </c>
      <c r="J311" s="80">
        <v>4</v>
      </c>
      <c r="K311" s="101">
        <v>4</v>
      </c>
    </row>
    <row r="312" spans="1:11" x14ac:dyDescent="0.3">
      <c r="A312" s="98">
        <v>45407</v>
      </c>
      <c r="B312" s="99">
        <v>0.71508719907407403</v>
      </c>
      <c r="C312" s="80">
        <v>17</v>
      </c>
      <c r="D312" s="100" t="s">
        <v>403</v>
      </c>
      <c r="E312" s="80">
        <v>27.92</v>
      </c>
      <c r="F312" s="100" t="s">
        <v>410</v>
      </c>
      <c r="G312" s="100" t="s">
        <v>412</v>
      </c>
      <c r="H312" s="100" t="s">
        <v>422</v>
      </c>
      <c r="I312" s="100" t="s">
        <v>423</v>
      </c>
      <c r="J312" s="80">
        <v>4</v>
      </c>
      <c r="K312" s="101">
        <v>4</v>
      </c>
    </row>
    <row r="313" spans="1:11" x14ac:dyDescent="0.3">
      <c r="A313" s="98">
        <v>45407</v>
      </c>
      <c r="B313" s="99">
        <v>0.71584667824074077</v>
      </c>
      <c r="C313" s="80">
        <v>17</v>
      </c>
      <c r="D313" s="100" t="s">
        <v>403</v>
      </c>
      <c r="E313" s="80">
        <v>27.92</v>
      </c>
      <c r="F313" s="100" t="s">
        <v>410</v>
      </c>
      <c r="G313" s="100" t="s">
        <v>412</v>
      </c>
      <c r="H313" s="100" t="s">
        <v>422</v>
      </c>
      <c r="I313" s="100" t="s">
        <v>423</v>
      </c>
      <c r="J313" s="80">
        <v>4</v>
      </c>
      <c r="K313" s="101">
        <v>4</v>
      </c>
    </row>
    <row r="314" spans="1:11" hidden="1" x14ac:dyDescent="0.3">
      <c r="A314" s="98">
        <v>45408</v>
      </c>
      <c r="B314" s="99">
        <v>0.42558585648148151</v>
      </c>
      <c r="C314" s="80">
        <v>10</v>
      </c>
      <c r="D314" s="100" t="s">
        <v>403</v>
      </c>
      <c r="E314" s="80">
        <v>37.72</v>
      </c>
      <c r="F314" s="100" t="s">
        <v>404</v>
      </c>
      <c r="G314" s="100" t="s">
        <v>405</v>
      </c>
      <c r="H314" s="100" t="s">
        <v>406</v>
      </c>
      <c r="I314" s="100" t="s">
        <v>423</v>
      </c>
      <c r="J314" s="80">
        <v>5</v>
      </c>
      <c r="K314" s="101">
        <v>4</v>
      </c>
    </row>
    <row r="315" spans="1:11" hidden="1" x14ac:dyDescent="0.3">
      <c r="A315" s="98">
        <v>45408</v>
      </c>
      <c r="B315" s="99">
        <v>0.50104837962962967</v>
      </c>
      <c r="C315" s="80">
        <v>12</v>
      </c>
      <c r="D315" s="100" t="s">
        <v>403</v>
      </c>
      <c r="E315" s="80">
        <v>37.72</v>
      </c>
      <c r="F315" s="100" t="s">
        <v>404</v>
      </c>
      <c r="G315" s="100" t="s">
        <v>409</v>
      </c>
      <c r="H315" s="100" t="s">
        <v>406</v>
      </c>
      <c r="I315" s="100" t="s">
        <v>423</v>
      </c>
      <c r="J315" s="80">
        <v>5</v>
      </c>
      <c r="K315" s="101">
        <v>4</v>
      </c>
    </row>
    <row r="316" spans="1:11" hidden="1" x14ac:dyDescent="0.3">
      <c r="A316" s="98">
        <v>45408</v>
      </c>
      <c r="B316" s="99">
        <v>0.56352195601851851</v>
      </c>
      <c r="C316" s="80">
        <v>13</v>
      </c>
      <c r="D316" s="100" t="s">
        <v>403</v>
      </c>
      <c r="E316" s="80">
        <v>37.72</v>
      </c>
      <c r="F316" s="100" t="s">
        <v>421</v>
      </c>
      <c r="G316" s="100" t="s">
        <v>409</v>
      </c>
      <c r="H316" s="100" t="s">
        <v>406</v>
      </c>
      <c r="I316" s="100" t="s">
        <v>423</v>
      </c>
      <c r="J316" s="80">
        <v>5</v>
      </c>
      <c r="K316" s="101">
        <v>4</v>
      </c>
    </row>
    <row r="317" spans="1:11" x14ac:dyDescent="0.3">
      <c r="A317" s="98">
        <v>45408</v>
      </c>
      <c r="B317" s="99">
        <v>0.64763182870370373</v>
      </c>
      <c r="C317" s="80">
        <v>15</v>
      </c>
      <c r="D317" s="100" t="s">
        <v>403</v>
      </c>
      <c r="E317" s="80">
        <v>27.92</v>
      </c>
      <c r="F317" s="100" t="s">
        <v>410</v>
      </c>
      <c r="G317" s="100" t="s">
        <v>409</v>
      </c>
      <c r="H317" s="100" t="s">
        <v>406</v>
      </c>
      <c r="I317" s="100" t="s">
        <v>423</v>
      </c>
      <c r="J317" s="80">
        <v>5</v>
      </c>
      <c r="K317" s="101">
        <v>4</v>
      </c>
    </row>
    <row r="318" spans="1:11" x14ac:dyDescent="0.3">
      <c r="A318" s="98">
        <v>45408</v>
      </c>
      <c r="B318" s="99">
        <v>0.64830013888888893</v>
      </c>
      <c r="C318" s="80">
        <v>15</v>
      </c>
      <c r="D318" s="100" t="s">
        <v>403</v>
      </c>
      <c r="E318" s="80">
        <v>27.92</v>
      </c>
      <c r="F318" s="100" t="s">
        <v>410</v>
      </c>
      <c r="G318" s="100" t="s">
        <v>409</v>
      </c>
      <c r="H318" s="100" t="s">
        <v>406</v>
      </c>
      <c r="I318" s="100" t="s">
        <v>423</v>
      </c>
      <c r="J318" s="80">
        <v>5</v>
      </c>
      <c r="K318" s="101">
        <v>4</v>
      </c>
    </row>
    <row r="319" spans="1:11" hidden="1" x14ac:dyDescent="0.3">
      <c r="A319" s="98">
        <v>45408</v>
      </c>
      <c r="B319" s="99">
        <v>0.68294576388888883</v>
      </c>
      <c r="C319" s="80">
        <v>16</v>
      </c>
      <c r="D319" s="100" t="s">
        <v>403</v>
      </c>
      <c r="E319" s="80">
        <v>27.92</v>
      </c>
      <c r="F319" s="100" t="s">
        <v>416</v>
      </c>
      <c r="G319" s="100" t="s">
        <v>409</v>
      </c>
      <c r="H319" s="100" t="s">
        <v>406</v>
      </c>
      <c r="I319" s="100" t="s">
        <v>423</v>
      </c>
      <c r="J319" s="80">
        <v>5</v>
      </c>
      <c r="K319" s="101">
        <v>4</v>
      </c>
    </row>
    <row r="320" spans="1:11" x14ac:dyDescent="0.3">
      <c r="A320" s="98">
        <v>45408</v>
      </c>
      <c r="B320" s="99">
        <v>0.68372453703703706</v>
      </c>
      <c r="C320" s="80">
        <v>16</v>
      </c>
      <c r="D320" s="100" t="s">
        <v>403</v>
      </c>
      <c r="E320" s="80">
        <v>27.92</v>
      </c>
      <c r="F320" s="100" t="s">
        <v>410</v>
      </c>
      <c r="G320" s="100" t="s">
        <v>409</v>
      </c>
      <c r="H320" s="100" t="s">
        <v>406</v>
      </c>
      <c r="I320" s="100" t="s">
        <v>423</v>
      </c>
      <c r="J320" s="80">
        <v>5</v>
      </c>
      <c r="K320" s="101">
        <v>4</v>
      </c>
    </row>
    <row r="321" spans="1:11" hidden="1" x14ac:dyDescent="0.3">
      <c r="A321" s="98">
        <v>45408</v>
      </c>
      <c r="B321" s="99">
        <v>0.81397120370370368</v>
      </c>
      <c r="C321" s="80">
        <v>19</v>
      </c>
      <c r="D321" s="100" t="s">
        <v>403</v>
      </c>
      <c r="E321" s="80">
        <v>37.72</v>
      </c>
      <c r="F321" s="100" t="s">
        <v>408</v>
      </c>
      <c r="G321" s="100" t="s">
        <v>412</v>
      </c>
      <c r="H321" s="100" t="s">
        <v>406</v>
      </c>
      <c r="I321" s="100" t="s">
        <v>423</v>
      </c>
      <c r="J321" s="80">
        <v>5</v>
      </c>
      <c r="K321" s="101">
        <v>4</v>
      </c>
    </row>
    <row r="322" spans="1:11" hidden="1" x14ac:dyDescent="0.3">
      <c r="A322" s="98">
        <v>45408</v>
      </c>
      <c r="B322" s="99">
        <v>0.81493310185185186</v>
      </c>
      <c r="C322" s="80">
        <v>19</v>
      </c>
      <c r="D322" s="100" t="s">
        <v>403</v>
      </c>
      <c r="E322" s="80">
        <v>37.72</v>
      </c>
      <c r="F322" s="100" t="s">
        <v>413</v>
      </c>
      <c r="G322" s="100" t="s">
        <v>412</v>
      </c>
      <c r="H322" s="100" t="s">
        <v>406</v>
      </c>
      <c r="I322" s="100" t="s">
        <v>423</v>
      </c>
      <c r="J322" s="80">
        <v>5</v>
      </c>
      <c r="K322" s="101">
        <v>4</v>
      </c>
    </row>
    <row r="323" spans="1:11" hidden="1" x14ac:dyDescent="0.3">
      <c r="A323" s="98">
        <v>45409</v>
      </c>
      <c r="B323" s="99">
        <v>0.64375787037037036</v>
      </c>
      <c r="C323" s="80">
        <v>15</v>
      </c>
      <c r="D323" s="100" t="s">
        <v>403</v>
      </c>
      <c r="E323" s="80">
        <v>37.72</v>
      </c>
      <c r="F323" s="100" t="s">
        <v>421</v>
      </c>
      <c r="G323" s="100" t="s">
        <v>409</v>
      </c>
      <c r="H323" s="100" t="s">
        <v>414</v>
      </c>
      <c r="I323" s="100" t="s">
        <v>423</v>
      </c>
      <c r="J323" s="80">
        <v>6</v>
      </c>
      <c r="K323" s="101">
        <v>4</v>
      </c>
    </row>
    <row r="324" spans="1:11" hidden="1" x14ac:dyDescent="0.3">
      <c r="A324" s="98">
        <v>45410</v>
      </c>
      <c r="B324" s="99">
        <v>0.43949628472222224</v>
      </c>
      <c r="C324" s="80">
        <v>10</v>
      </c>
      <c r="D324" s="100" t="s">
        <v>403</v>
      </c>
      <c r="E324" s="80">
        <v>37.72</v>
      </c>
      <c r="F324" s="100" t="s">
        <v>404</v>
      </c>
      <c r="G324" s="100" t="s">
        <v>405</v>
      </c>
      <c r="H324" s="100" t="s">
        <v>415</v>
      </c>
      <c r="I324" s="100" t="s">
        <v>423</v>
      </c>
      <c r="J324" s="80">
        <v>7</v>
      </c>
      <c r="K324" s="101">
        <v>4</v>
      </c>
    </row>
    <row r="325" spans="1:11" hidden="1" x14ac:dyDescent="0.3">
      <c r="A325" s="98">
        <v>45410</v>
      </c>
      <c r="B325" s="99">
        <v>0.52094616898148149</v>
      </c>
      <c r="C325" s="80">
        <v>12</v>
      </c>
      <c r="D325" s="100" t="s">
        <v>403</v>
      </c>
      <c r="E325" s="80">
        <v>37.72</v>
      </c>
      <c r="F325" s="100" t="s">
        <v>421</v>
      </c>
      <c r="G325" s="100" t="s">
        <v>409</v>
      </c>
      <c r="H325" s="100" t="s">
        <v>415</v>
      </c>
      <c r="I325" s="100" t="s">
        <v>423</v>
      </c>
      <c r="J325" s="80">
        <v>7</v>
      </c>
      <c r="K325" s="101">
        <v>4</v>
      </c>
    </row>
    <row r="326" spans="1:11" x14ac:dyDescent="0.3">
      <c r="A326" s="98">
        <v>45410</v>
      </c>
      <c r="B326" s="99">
        <v>0.7688452546296296</v>
      </c>
      <c r="C326" s="80">
        <v>18</v>
      </c>
      <c r="D326" s="100" t="s">
        <v>403</v>
      </c>
      <c r="E326" s="80">
        <v>27.92</v>
      </c>
      <c r="F326" s="100" t="s">
        <v>410</v>
      </c>
      <c r="G326" s="100" t="s">
        <v>412</v>
      </c>
      <c r="H326" s="100" t="s">
        <v>415</v>
      </c>
      <c r="I326" s="100" t="s">
        <v>423</v>
      </c>
      <c r="J326" s="80">
        <v>7</v>
      </c>
      <c r="K326" s="101">
        <v>4</v>
      </c>
    </row>
    <row r="327" spans="1:11" x14ac:dyDescent="0.3">
      <c r="A327" s="98">
        <v>45410</v>
      </c>
      <c r="B327" s="99">
        <v>0.76957651620370371</v>
      </c>
      <c r="C327" s="80">
        <v>18</v>
      </c>
      <c r="D327" s="100" t="s">
        <v>403</v>
      </c>
      <c r="E327" s="80">
        <v>27.92</v>
      </c>
      <c r="F327" s="100" t="s">
        <v>410</v>
      </c>
      <c r="G327" s="100" t="s">
        <v>412</v>
      </c>
      <c r="H327" s="100" t="s">
        <v>415</v>
      </c>
      <c r="I327" s="100" t="s">
        <v>423</v>
      </c>
      <c r="J327" s="80">
        <v>7</v>
      </c>
      <c r="K327" s="101">
        <v>4</v>
      </c>
    </row>
    <row r="328" spans="1:11" hidden="1" x14ac:dyDescent="0.3">
      <c r="A328" s="98">
        <v>45410</v>
      </c>
      <c r="B328" s="99">
        <v>0.77016636574074071</v>
      </c>
      <c r="C328" s="80">
        <v>18</v>
      </c>
      <c r="D328" s="100" t="s">
        <v>403</v>
      </c>
      <c r="E328" s="80">
        <v>37.72</v>
      </c>
      <c r="F328" s="100" t="s">
        <v>404</v>
      </c>
      <c r="G328" s="100" t="s">
        <v>412</v>
      </c>
      <c r="H328" s="100" t="s">
        <v>415</v>
      </c>
      <c r="I328" s="100" t="s">
        <v>423</v>
      </c>
      <c r="J328" s="80">
        <v>7</v>
      </c>
      <c r="K328" s="101">
        <v>4</v>
      </c>
    </row>
    <row r="329" spans="1:11" hidden="1" x14ac:dyDescent="0.3">
      <c r="A329" s="98">
        <v>45411</v>
      </c>
      <c r="B329" s="99">
        <v>0.47675776620370369</v>
      </c>
      <c r="C329" s="80">
        <v>11</v>
      </c>
      <c r="D329" s="100" t="s">
        <v>403</v>
      </c>
      <c r="E329" s="80">
        <v>27.92</v>
      </c>
      <c r="F329" s="100" t="s">
        <v>416</v>
      </c>
      <c r="G329" s="100" t="s">
        <v>405</v>
      </c>
      <c r="H329" s="100" t="s">
        <v>417</v>
      </c>
      <c r="I329" s="100" t="s">
        <v>423</v>
      </c>
      <c r="J329" s="80">
        <v>1</v>
      </c>
      <c r="K329" s="101">
        <v>4</v>
      </c>
    </row>
    <row r="330" spans="1:11" x14ac:dyDescent="0.3">
      <c r="A330" s="98">
        <v>45411</v>
      </c>
      <c r="B330" s="99">
        <v>0.56107579861111112</v>
      </c>
      <c r="C330" s="80">
        <v>13</v>
      </c>
      <c r="D330" s="100" t="s">
        <v>403</v>
      </c>
      <c r="E330" s="80">
        <v>27.92</v>
      </c>
      <c r="F330" s="100" t="s">
        <v>410</v>
      </c>
      <c r="G330" s="100" t="s">
        <v>409</v>
      </c>
      <c r="H330" s="100" t="s">
        <v>417</v>
      </c>
      <c r="I330" s="100" t="s">
        <v>423</v>
      </c>
      <c r="J330" s="80">
        <v>1</v>
      </c>
      <c r="K330" s="101">
        <v>4</v>
      </c>
    </row>
    <row r="331" spans="1:11" hidden="1" x14ac:dyDescent="0.3">
      <c r="A331" s="98">
        <v>45411</v>
      </c>
      <c r="B331" s="99">
        <v>0.5617349421296296</v>
      </c>
      <c r="C331" s="80">
        <v>13</v>
      </c>
      <c r="D331" s="100" t="s">
        <v>403</v>
      </c>
      <c r="E331" s="80">
        <v>27.92</v>
      </c>
      <c r="F331" s="100" t="s">
        <v>416</v>
      </c>
      <c r="G331" s="100" t="s">
        <v>409</v>
      </c>
      <c r="H331" s="100" t="s">
        <v>417</v>
      </c>
      <c r="I331" s="100" t="s">
        <v>423</v>
      </c>
      <c r="J331" s="80">
        <v>1</v>
      </c>
      <c r="K331" s="101">
        <v>4</v>
      </c>
    </row>
    <row r="332" spans="1:11" hidden="1" x14ac:dyDescent="0.3">
      <c r="A332" s="98">
        <v>45411</v>
      </c>
      <c r="B332" s="99">
        <v>0.5788857638888889</v>
      </c>
      <c r="C332" s="80">
        <v>13</v>
      </c>
      <c r="D332" s="100" t="s">
        <v>403</v>
      </c>
      <c r="E332" s="80">
        <v>27.92</v>
      </c>
      <c r="F332" s="100" t="s">
        <v>416</v>
      </c>
      <c r="G332" s="100" t="s">
        <v>409</v>
      </c>
      <c r="H332" s="100" t="s">
        <v>417</v>
      </c>
      <c r="I332" s="100" t="s">
        <v>423</v>
      </c>
      <c r="J332" s="80">
        <v>1</v>
      </c>
      <c r="K332" s="101">
        <v>4</v>
      </c>
    </row>
    <row r="333" spans="1:11" x14ac:dyDescent="0.3">
      <c r="A333" s="98">
        <v>45411</v>
      </c>
      <c r="B333" s="99">
        <v>0.57944857638888891</v>
      </c>
      <c r="C333" s="80">
        <v>13</v>
      </c>
      <c r="D333" s="100" t="s">
        <v>403</v>
      </c>
      <c r="E333" s="80">
        <v>32.82</v>
      </c>
      <c r="F333" s="100" t="s">
        <v>411</v>
      </c>
      <c r="G333" s="100" t="s">
        <v>409</v>
      </c>
      <c r="H333" s="100" t="s">
        <v>417</v>
      </c>
      <c r="I333" s="100" t="s">
        <v>423</v>
      </c>
      <c r="J333" s="80">
        <v>1</v>
      </c>
      <c r="K333" s="101">
        <v>4</v>
      </c>
    </row>
    <row r="334" spans="1:11" hidden="1" x14ac:dyDescent="0.3">
      <c r="A334" s="98">
        <v>45411</v>
      </c>
      <c r="B334" s="99">
        <v>0.77625469907407407</v>
      </c>
      <c r="C334" s="80">
        <v>18</v>
      </c>
      <c r="D334" s="100" t="s">
        <v>403</v>
      </c>
      <c r="E334" s="80">
        <v>37.72</v>
      </c>
      <c r="F334" s="100" t="s">
        <v>421</v>
      </c>
      <c r="G334" s="100" t="s">
        <v>412</v>
      </c>
      <c r="H334" s="100" t="s">
        <v>417</v>
      </c>
      <c r="I334" s="100" t="s">
        <v>423</v>
      </c>
      <c r="J334" s="80">
        <v>1</v>
      </c>
      <c r="K334" s="101">
        <v>4</v>
      </c>
    </row>
    <row r="335" spans="1:11" hidden="1" x14ac:dyDescent="0.3">
      <c r="A335" s="98">
        <v>45411</v>
      </c>
      <c r="B335" s="99">
        <v>0.80038418981481485</v>
      </c>
      <c r="C335" s="80">
        <v>19</v>
      </c>
      <c r="D335" s="100" t="s">
        <v>403</v>
      </c>
      <c r="E335" s="80">
        <v>37.72</v>
      </c>
      <c r="F335" s="100" t="s">
        <v>421</v>
      </c>
      <c r="G335" s="100" t="s">
        <v>412</v>
      </c>
      <c r="H335" s="100" t="s">
        <v>417</v>
      </c>
      <c r="I335" s="100" t="s">
        <v>423</v>
      </c>
      <c r="J335" s="80">
        <v>1</v>
      </c>
      <c r="K335" s="101">
        <v>4</v>
      </c>
    </row>
    <row r="336" spans="1:11" hidden="1" x14ac:dyDescent="0.3">
      <c r="A336" s="98">
        <v>45411</v>
      </c>
      <c r="B336" s="99">
        <v>0.80113284722222222</v>
      </c>
      <c r="C336" s="80">
        <v>19</v>
      </c>
      <c r="D336" s="100" t="s">
        <v>403</v>
      </c>
      <c r="E336" s="80">
        <v>37.72</v>
      </c>
      <c r="F336" s="100" t="s">
        <v>421</v>
      </c>
      <c r="G336" s="100" t="s">
        <v>412</v>
      </c>
      <c r="H336" s="100" t="s">
        <v>417</v>
      </c>
      <c r="I336" s="100" t="s">
        <v>423</v>
      </c>
      <c r="J336" s="80">
        <v>1</v>
      </c>
      <c r="K336" s="101">
        <v>4</v>
      </c>
    </row>
    <row r="337" spans="1:11" hidden="1" x14ac:dyDescent="0.3">
      <c r="A337" s="98">
        <v>45412</v>
      </c>
      <c r="B337" s="99">
        <v>0.42825802083333331</v>
      </c>
      <c r="C337" s="80">
        <v>10</v>
      </c>
      <c r="D337" s="100" t="s">
        <v>403</v>
      </c>
      <c r="E337" s="80">
        <v>37.72</v>
      </c>
      <c r="F337" s="100" t="s">
        <v>404</v>
      </c>
      <c r="G337" s="100" t="s">
        <v>405</v>
      </c>
      <c r="H337" s="100" t="s">
        <v>419</v>
      </c>
      <c r="I337" s="100" t="s">
        <v>423</v>
      </c>
      <c r="J337" s="80">
        <v>2</v>
      </c>
      <c r="K337" s="101">
        <v>4</v>
      </c>
    </row>
    <row r="338" spans="1:11" x14ac:dyDescent="0.3">
      <c r="A338" s="98">
        <v>45412</v>
      </c>
      <c r="B338" s="99">
        <v>0.44088252314814813</v>
      </c>
      <c r="C338" s="80">
        <v>10</v>
      </c>
      <c r="D338" s="100" t="s">
        <v>403</v>
      </c>
      <c r="E338" s="80">
        <v>32.82</v>
      </c>
      <c r="F338" s="100" t="s">
        <v>411</v>
      </c>
      <c r="G338" s="100" t="s">
        <v>405</v>
      </c>
      <c r="H338" s="100" t="s">
        <v>419</v>
      </c>
      <c r="I338" s="100" t="s">
        <v>423</v>
      </c>
      <c r="J338" s="80">
        <v>2</v>
      </c>
      <c r="K338" s="101">
        <v>4</v>
      </c>
    </row>
    <row r="339" spans="1:11" x14ac:dyDescent="0.3">
      <c r="A339" s="98">
        <v>45412</v>
      </c>
      <c r="B339" s="99">
        <v>0.44152334490740741</v>
      </c>
      <c r="C339" s="80">
        <v>10</v>
      </c>
      <c r="D339" s="100" t="s">
        <v>403</v>
      </c>
      <c r="E339" s="80">
        <v>32.82</v>
      </c>
      <c r="F339" s="100" t="s">
        <v>411</v>
      </c>
      <c r="G339" s="100" t="s">
        <v>405</v>
      </c>
      <c r="H339" s="100" t="s">
        <v>419</v>
      </c>
      <c r="I339" s="100" t="s">
        <v>423</v>
      </c>
      <c r="J339" s="80">
        <v>2</v>
      </c>
      <c r="K339" s="101">
        <v>4</v>
      </c>
    </row>
    <row r="340" spans="1:11" x14ac:dyDescent="0.3">
      <c r="A340" s="98">
        <v>45412</v>
      </c>
      <c r="B340" s="99">
        <v>0.57074450231481477</v>
      </c>
      <c r="C340" s="80">
        <v>13</v>
      </c>
      <c r="D340" s="100" t="s">
        <v>403</v>
      </c>
      <c r="E340" s="80">
        <v>27.92</v>
      </c>
      <c r="F340" s="100" t="s">
        <v>410</v>
      </c>
      <c r="G340" s="100" t="s">
        <v>409</v>
      </c>
      <c r="H340" s="100" t="s">
        <v>419</v>
      </c>
      <c r="I340" s="100" t="s">
        <v>423</v>
      </c>
      <c r="J340" s="80">
        <v>2</v>
      </c>
      <c r="K340" s="101">
        <v>4</v>
      </c>
    </row>
    <row r="341" spans="1:11" x14ac:dyDescent="0.3">
      <c r="A341" s="98">
        <v>45412</v>
      </c>
      <c r="B341" s="99">
        <v>0.57152751157407411</v>
      </c>
      <c r="C341" s="80">
        <v>13</v>
      </c>
      <c r="D341" s="100" t="s">
        <v>403</v>
      </c>
      <c r="E341" s="80">
        <v>32.82</v>
      </c>
      <c r="F341" s="100" t="s">
        <v>411</v>
      </c>
      <c r="G341" s="100" t="s">
        <v>409</v>
      </c>
      <c r="H341" s="100" t="s">
        <v>419</v>
      </c>
      <c r="I341" s="100" t="s">
        <v>423</v>
      </c>
      <c r="J341" s="80">
        <v>2</v>
      </c>
      <c r="K341" s="101">
        <v>4</v>
      </c>
    </row>
    <row r="342" spans="1:11" hidden="1" x14ac:dyDescent="0.3">
      <c r="A342" s="98">
        <v>45412</v>
      </c>
      <c r="B342" s="99">
        <v>0.80507105324074069</v>
      </c>
      <c r="C342" s="80">
        <v>19</v>
      </c>
      <c r="D342" s="100" t="s">
        <v>403</v>
      </c>
      <c r="E342" s="80">
        <v>37.72</v>
      </c>
      <c r="F342" s="100" t="s">
        <v>421</v>
      </c>
      <c r="G342" s="100" t="s">
        <v>412</v>
      </c>
      <c r="H342" s="100" t="s">
        <v>419</v>
      </c>
      <c r="I342" s="100" t="s">
        <v>423</v>
      </c>
      <c r="J342" s="80">
        <v>2</v>
      </c>
      <c r="K342" s="101">
        <v>4</v>
      </c>
    </row>
    <row r="343" spans="1:11" x14ac:dyDescent="0.3">
      <c r="A343" s="98">
        <v>45412</v>
      </c>
      <c r="B343" s="99">
        <v>0.81254633101851848</v>
      </c>
      <c r="C343" s="80">
        <v>19</v>
      </c>
      <c r="D343" s="100" t="s">
        <v>403</v>
      </c>
      <c r="E343" s="80">
        <v>32.82</v>
      </c>
      <c r="F343" s="100" t="s">
        <v>411</v>
      </c>
      <c r="G343" s="100" t="s">
        <v>412</v>
      </c>
      <c r="H343" s="100" t="s">
        <v>419</v>
      </c>
      <c r="I343" s="100" t="s">
        <v>423</v>
      </c>
      <c r="J343" s="80">
        <v>2</v>
      </c>
      <c r="K343" s="101">
        <v>4</v>
      </c>
    </row>
    <row r="344" spans="1:11" hidden="1" x14ac:dyDescent="0.3">
      <c r="A344" s="98">
        <v>45412</v>
      </c>
      <c r="B344" s="99">
        <v>0.81343694444444448</v>
      </c>
      <c r="C344" s="80">
        <v>19</v>
      </c>
      <c r="D344" s="100" t="s">
        <v>403</v>
      </c>
      <c r="E344" s="80">
        <v>37.72</v>
      </c>
      <c r="F344" s="100" t="s">
        <v>404</v>
      </c>
      <c r="G344" s="100" t="s">
        <v>412</v>
      </c>
      <c r="H344" s="100" t="s">
        <v>419</v>
      </c>
      <c r="I344" s="100" t="s">
        <v>423</v>
      </c>
      <c r="J344" s="80">
        <v>2</v>
      </c>
      <c r="K344" s="101">
        <v>4</v>
      </c>
    </row>
    <row r="345" spans="1:11" x14ac:dyDescent="0.3">
      <c r="A345" s="98">
        <v>45414</v>
      </c>
      <c r="B345" s="99">
        <v>0.44022854166666664</v>
      </c>
      <c r="C345" s="80">
        <v>10</v>
      </c>
      <c r="D345" s="100" t="s">
        <v>403</v>
      </c>
      <c r="E345" s="80">
        <v>27.92</v>
      </c>
      <c r="F345" s="100" t="s">
        <v>410</v>
      </c>
      <c r="G345" s="100" t="s">
        <v>405</v>
      </c>
      <c r="H345" s="100" t="s">
        <v>422</v>
      </c>
      <c r="I345" s="100" t="s">
        <v>424</v>
      </c>
      <c r="J345" s="80">
        <v>4</v>
      </c>
      <c r="K345" s="101">
        <v>5</v>
      </c>
    </row>
    <row r="346" spans="1:11" x14ac:dyDescent="0.3">
      <c r="A346" s="98">
        <v>45414</v>
      </c>
      <c r="B346" s="99">
        <v>0.57615622685185186</v>
      </c>
      <c r="C346" s="80">
        <v>13</v>
      </c>
      <c r="D346" s="100" t="s">
        <v>403</v>
      </c>
      <c r="E346" s="80">
        <v>32.82</v>
      </c>
      <c r="F346" s="100" t="s">
        <v>411</v>
      </c>
      <c r="G346" s="100" t="s">
        <v>409</v>
      </c>
      <c r="H346" s="100" t="s">
        <v>422</v>
      </c>
      <c r="I346" s="100" t="s">
        <v>424</v>
      </c>
      <c r="J346" s="80">
        <v>4</v>
      </c>
      <c r="K346" s="101">
        <v>5</v>
      </c>
    </row>
    <row r="347" spans="1:11" hidden="1" x14ac:dyDescent="0.3">
      <c r="A347" s="98">
        <v>45414</v>
      </c>
      <c r="B347" s="99">
        <v>0.7752562268518518</v>
      </c>
      <c r="C347" s="80">
        <v>18</v>
      </c>
      <c r="D347" s="100" t="s">
        <v>403</v>
      </c>
      <c r="E347" s="80">
        <v>37.72</v>
      </c>
      <c r="F347" s="100" t="s">
        <v>421</v>
      </c>
      <c r="G347" s="100" t="s">
        <v>412</v>
      </c>
      <c r="H347" s="100" t="s">
        <v>422</v>
      </c>
      <c r="I347" s="100" t="s">
        <v>424</v>
      </c>
      <c r="J347" s="80">
        <v>4</v>
      </c>
      <c r="K347" s="101">
        <v>5</v>
      </c>
    </row>
    <row r="348" spans="1:11" x14ac:dyDescent="0.3">
      <c r="A348" s="98">
        <v>45414</v>
      </c>
      <c r="B348" s="99">
        <v>0.77860208333333336</v>
      </c>
      <c r="C348" s="80">
        <v>18</v>
      </c>
      <c r="D348" s="100" t="s">
        <v>403</v>
      </c>
      <c r="E348" s="80">
        <v>32.82</v>
      </c>
      <c r="F348" s="100" t="s">
        <v>411</v>
      </c>
      <c r="G348" s="100" t="s">
        <v>412</v>
      </c>
      <c r="H348" s="100" t="s">
        <v>422</v>
      </c>
      <c r="I348" s="100" t="s">
        <v>424</v>
      </c>
      <c r="J348" s="80">
        <v>4</v>
      </c>
      <c r="K348" s="101">
        <v>5</v>
      </c>
    </row>
    <row r="349" spans="1:11" hidden="1" x14ac:dyDescent="0.3">
      <c r="A349" s="98">
        <v>45414</v>
      </c>
      <c r="B349" s="99">
        <v>0.80454958333333337</v>
      </c>
      <c r="C349" s="80">
        <v>19</v>
      </c>
      <c r="D349" s="100" t="s">
        <v>403</v>
      </c>
      <c r="E349" s="80">
        <v>37.72</v>
      </c>
      <c r="F349" s="100" t="s">
        <v>404</v>
      </c>
      <c r="G349" s="100" t="s">
        <v>412</v>
      </c>
      <c r="H349" s="100" t="s">
        <v>422</v>
      </c>
      <c r="I349" s="100" t="s">
        <v>424</v>
      </c>
      <c r="J349" s="80">
        <v>4</v>
      </c>
      <c r="K349" s="101">
        <v>5</v>
      </c>
    </row>
    <row r="350" spans="1:11" hidden="1" x14ac:dyDescent="0.3">
      <c r="A350" s="98">
        <v>45414</v>
      </c>
      <c r="B350" s="99">
        <v>0.80551341435185186</v>
      </c>
      <c r="C350" s="80">
        <v>19</v>
      </c>
      <c r="D350" s="100" t="s">
        <v>403</v>
      </c>
      <c r="E350" s="80">
        <v>37.72</v>
      </c>
      <c r="F350" s="100" t="s">
        <v>421</v>
      </c>
      <c r="G350" s="100" t="s">
        <v>412</v>
      </c>
      <c r="H350" s="100" t="s">
        <v>422</v>
      </c>
      <c r="I350" s="100" t="s">
        <v>424</v>
      </c>
      <c r="J350" s="80">
        <v>4</v>
      </c>
      <c r="K350" s="101">
        <v>5</v>
      </c>
    </row>
    <row r="351" spans="1:11" hidden="1" x14ac:dyDescent="0.3">
      <c r="A351" s="98">
        <v>45415</v>
      </c>
      <c r="B351" s="99">
        <v>0.60417734953703706</v>
      </c>
      <c r="C351" s="80">
        <v>14</v>
      </c>
      <c r="D351" s="100" t="s">
        <v>403</v>
      </c>
      <c r="E351" s="80">
        <v>37.72</v>
      </c>
      <c r="F351" s="100" t="s">
        <v>404</v>
      </c>
      <c r="G351" s="100" t="s">
        <v>409</v>
      </c>
      <c r="H351" s="100" t="s">
        <v>406</v>
      </c>
      <c r="I351" s="100" t="s">
        <v>424</v>
      </c>
      <c r="J351" s="80">
        <v>5</v>
      </c>
      <c r="K351" s="101">
        <v>5</v>
      </c>
    </row>
    <row r="352" spans="1:11" hidden="1" x14ac:dyDescent="0.3">
      <c r="A352" s="98">
        <v>45415</v>
      </c>
      <c r="B352" s="99">
        <v>0.71070491898148147</v>
      </c>
      <c r="C352" s="80">
        <v>17</v>
      </c>
      <c r="D352" s="100" t="s">
        <v>403</v>
      </c>
      <c r="E352" s="80">
        <v>37.72</v>
      </c>
      <c r="F352" s="100" t="s">
        <v>404</v>
      </c>
      <c r="G352" s="100" t="s">
        <v>412</v>
      </c>
      <c r="H352" s="100" t="s">
        <v>406</v>
      </c>
      <c r="I352" s="100" t="s">
        <v>424</v>
      </c>
      <c r="J352" s="80">
        <v>5</v>
      </c>
      <c r="K352" s="101">
        <v>5</v>
      </c>
    </row>
    <row r="353" spans="1:11" x14ac:dyDescent="0.3">
      <c r="A353" s="98">
        <v>45418</v>
      </c>
      <c r="B353" s="99">
        <v>0.42034629629629627</v>
      </c>
      <c r="C353" s="80">
        <v>10</v>
      </c>
      <c r="D353" s="100" t="s">
        <v>403</v>
      </c>
      <c r="E353" s="80">
        <v>27.92</v>
      </c>
      <c r="F353" s="100" t="s">
        <v>410</v>
      </c>
      <c r="G353" s="100" t="s">
        <v>405</v>
      </c>
      <c r="H353" s="100" t="s">
        <v>417</v>
      </c>
      <c r="I353" s="100" t="s">
        <v>424</v>
      </c>
      <c r="J353" s="80">
        <v>1</v>
      </c>
      <c r="K353" s="101">
        <v>5</v>
      </c>
    </row>
    <row r="354" spans="1:11" hidden="1" x14ac:dyDescent="0.3">
      <c r="A354" s="98">
        <v>45418</v>
      </c>
      <c r="B354" s="99">
        <v>0.4214308449074074</v>
      </c>
      <c r="C354" s="80">
        <v>10</v>
      </c>
      <c r="D354" s="100" t="s">
        <v>403</v>
      </c>
      <c r="E354" s="80">
        <v>37.72</v>
      </c>
      <c r="F354" s="100" t="s">
        <v>421</v>
      </c>
      <c r="G354" s="100" t="s">
        <v>405</v>
      </c>
      <c r="H354" s="100" t="s">
        <v>417</v>
      </c>
      <c r="I354" s="100" t="s">
        <v>424</v>
      </c>
      <c r="J354" s="80">
        <v>1</v>
      </c>
      <c r="K354" s="101">
        <v>5</v>
      </c>
    </row>
    <row r="355" spans="1:11" x14ac:dyDescent="0.3">
      <c r="A355" s="98">
        <v>45418</v>
      </c>
      <c r="B355" s="99">
        <v>0.4222900810185185</v>
      </c>
      <c r="C355" s="80">
        <v>10</v>
      </c>
      <c r="D355" s="100" t="s">
        <v>403</v>
      </c>
      <c r="E355" s="80">
        <v>32.82</v>
      </c>
      <c r="F355" s="100" t="s">
        <v>411</v>
      </c>
      <c r="G355" s="100" t="s">
        <v>405</v>
      </c>
      <c r="H355" s="100" t="s">
        <v>417</v>
      </c>
      <c r="I355" s="100" t="s">
        <v>424</v>
      </c>
      <c r="J355" s="80">
        <v>1</v>
      </c>
      <c r="K355" s="101">
        <v>5</v>
      </c>
    </row>
    <row r="356" spans="1:11" x14ac:dyDescent="0.3">
      <c r="A356" s="98">
        <v>45418</v>
      </c>
      <c r="B356" s="99">
        <v>0.42300899305555556</v>
      </c>
      <c r="C356" s="80">
        <v>10</v>
      </c>
      <c r="D356" s="100" t="s">
        <v>403</v>
      </c>
      <c r="E356" s="80">
        <v>27.92</v>
      </c>
      <c r="F356" s="100" t="s">
        <v>410</v>
      </c>
      <c r="G356" s="100" t="s">
        <v>405</v>
      </c>
      <c r="H356" s="100" t="s">
        <v>417</v>
      </c>
      <c r="I356" s="100" t="s">
        <v>424</v>
      </c>
      <c r="J356" s="80">
        <v>1</v>
      </c>
      <c r="K356" s="101">
        <v>5</v>
      </c>
    </row>
    <row r="357" spans="1:11" hidden="1" x14ac:dyDescent="0.3">
      <c r="A357" s="98">
        <v>45418</v>
      </c>
      <c r="B357" s="99">
        <v>0.44389630787037038</v>
      </c>
      <c r="C357" s="80">
        <v>10</v>
      </c>
      <c r="D357" s="100" t="s">
        <v>403</v>
      </c>
      <c r="E357" s="80">
        <v>27.92</v>
      </c>
      <c r="F357" s="100" t="s">
        <v>416</v>
      </c>
      <c r="G357" s="100" t="s">
        <v>405</v>
      </c>
      <c r="H357" s="100" t="s">
        <v>417</v>
      </c>
      <c r="I357" s="100" t="s">
        <v>424</v>
      </c>
      <c r="J357" s="80">
        <v>1</v>
      </c>
      <c r="K357" s="101">
        <v>5</v>
      </c>
    </row>
    <row r="358" spans="1:11" hidden="1" x14ac:dyDescent="0.3">
      <c r="A358" s="98">
        <v>45418</v>
      </c>
      <c r="B358" s="99">
        <v>0.55429386574074069</v>
      </c>
      <c r="C358" s="80">
        <v>13</v>
      </c>
      <c r="D358" s="100" t="s">
        <v>403</v>
      </c>
      <c r="E358" s="80">
        <v>27.92</v>
      </c>
      <c r="F358" s="100" t="s">
        <v>416</v>
      </c>
      <c r="G358" s="100" t="s">
        <v>409</v>
      </c>
      <c r="H358" s="100" t="s">
        <v>417</v>
      </c>
      <c r="I358" s="100" t="s">
        <v>424</v>
      </c>
      <c r="J358" s="80">
        <v>1</v>
      </c>
      <c r="K358" s="101">
        <v>5</v>
      </c>
    </row>
    <row r="359" spans="1:11" x14ac:dyDescent="0.3">
      <c r="A359" s="98">
        <v>45418</v>
      </c>
      <c r="B359" s="99">
        <v>0.55487049768518515</v>
      </c>
      <c r="C359" s="80">
        <v>13</v>
      </c>
      <c r="D359" s="100" t="s">
        <v>403</v>
      </c>
      <c r="E359" s="80">
        <v>27.92</v>
      </c>
      <c r="F359" s="100" t="s">
        <v>410</v>
      </c>
      <c r="G359" s="100" t="s">
        <v>409</v>
      </c>
      <c r="H359" s="100" t="s">
        <v>417</v>
      </c>
      <c r="I359" s="100" t="s">
        <v>424</v>
      </c>
      <c r="J359" s="80">
        <v>1</v>
      </c>
      <c r="K359" s="101">
        <v>5</v>
      </c>
    </row>
    <row r="360" spans="1:11" hidden="1" x14ac:dyDescent="0.3">
      <c r="A360" s="98">
        <v>45418</v>
      </c>
      <c r="B360" s="99">
        <v>0.80431700231481484</v>
      </c>
      <c r="C360" s="80">
        <v>19</v>
      </c>
      <c r="D360" s="100" t="s">
        <v>403</v>
      </c>
      <c r="E360" s="80">
        <v>37.72</v>
      </c>
      <c r="F360" s="100" t="s">
        <v>421</v>
      </c>
      <c r="G360" s="100" t="s">
        <v>412</v>
      </c>
      <c r="H360" s="100" t="s">
        <v>417</v>
      </c>
      <c r="I360" s="100" t="s">
        <v>424</v>
      </c>
      <c r="J360" s="80">
        <v>1</v>
      </c>
      <c r="K360" s="101">
        <v>5</v>
      </c>
    </row>
    <row r="361" spans="1:11" hidden="1" x14ac:dyDescent="0.3">
      <c r="A361" s="98">
        <v>45418</v>
      </c>
      <c r="B361" s="99">
        <v>0.80543458333333329</v>
      </c>
      <c r="C361" s="80">
        <v>19</v>
      </c>
      <c r="D361" s="100" t="s">
        <v>403</v>
      </c>
      <c r="E361" s="80">
        <v>37.72</v>
      </c>
      <c r="F361" s="100" t="s">
        <v>421</v>
      </c>
      <c r="G361" s="100" t="s">
        <v>412</v>
      </c>
      <c r="H361" s="100" t="s">
        <v>417</v>
      </c>
      <c r="I361" s="100" t="s">
        <v>424</v>
      </c>
      <c r="J361" s="80">
        <v>1</v>
      </c>
      <c r="K361" s="101">
        <v>5</v>
      </c>
    </row>
    <row r="362" spans="1:11" hidden="1" x14ac:dyDescent="0.3">
      <c r="A362" s="98">
        <v>45419</v>
      </c>
      <c r="B362" s="99">
        <v>0.4478655324074074</v>
      </c>
      <c r="C362" s="80">
        <v>10</v>
      </c>
      <c r="D362" s="100" t="s">
        <v>403</v>
      </c>
      <c r="E362" s="80">
        <v>37.72</v>
      </c>
      <c r="F362" s="100" t="s">
        <v>413</v>
      </c>
      <c r="G362" s="100" t="s">
        <v>405</v>
      </c>
      <c r="H362" s="100" t="s">
        <v>419</v>
      </c>
      <c r="I362" s="100" t="s">
        <v>424</v>
      </c>
      <c r="J362" s="80">
        <v>2</v>
      </c>
      <c r="K362" s="101">
        <v>5</v>
      </c>
    </row>
    <row r="363" spans="1:11" hidden="1" x14ac:dyDescent="0.3">
      <c r="A363" s="98">
        <v>45419</v>
      </c>
      <c r="B363" s="99">
        <v>0.47359366898148147</v>
      </c>
      <c r="C363" s="80">
        <v>11</v>
      </c>
      <c r="D363" s="100" t="s">
        <v>403</v>
      </c>
      <c r="E363" s="80">
        <v>27.92</v>
      </c>
      <c r="F363" s="100" t="s">
        <v>416</v>
      </c>
      <c r="G363" s="100" t="s">
        <v>405</v>
      </c>
      <c r="H363" s="100" t="s">
        <v>419</v>
      </c>
      <c r="I363" s="100" t="s">
        <v>424</v>
      </c>
      <c r="J363" s="80">
        <v>2</v>
      </c>
      <c r="K363" s="101">
        <v>5</v>
      </c>
    </row>
    <row r="364" spans="1:11" hidden="1" x14ac:dyDescent="0.3">
      <c r="A364" s="98">
        <v>45419</v>
      </c>
      <c r="B364" s="99">
        <v>0.5580433217592593</v>
      </c>
      <c r="C364" s="80">
        <v>13</v>
      </c>
      <c r="D364" s="100" t="s">
        <v>403</v>
      </c>
      <c r="E364" s="80">
        <v>27.92</v>
      </c>
      <c r="F364" s="100" t="s">
        <v>416</v>
      </c>
      <c r="G364" s="100" t="s">
        <v>409</v>
      </c>
      <c r="H364" s="100" t="s">
        <v>419</v>
      </c>
      <c r="I364" s="100" t="s">
        <v>424</v>
      </c>
      <c r="J364" s="80">
        <v>2</v>
      </c>
      <c r="K364" s="101">
        <v>5</v>
      </c>
    </row>
    <row r="365" spans="1:11" hidden="1" x14ac:dyDescent="0.3">
      <c r="A365" s="98">
        <v>45419</v>
      </c>
      <c r="B365" s="99">
        <v>0.69592476851851848</v>
      </c>
      <c r="C365" s="80">
        <v>16</v>
      </c>
      <c r="D365" s="100" t="s">
        <v>403</v>
      </c>
      <c r="E365" s="80">
        <v>37.72</v>
      </c>
      <c r="F365" s="100" t="s">
        <v>413</v>
      </c>
      <c r="G365" s="100" t="s">
        <v>409</v>
      </c>
      <c r="H365" s="100" t="s">
        <v>419</v>
      </c>
      <c r="I365" s="100" t="s">
        <v>424</v>
      </c>
      <c r="J365" s="80">
        <v>2</v>
      </c>
      <c r="K365" s="101">
        <v>5</v>
      </c>
    </row>
    <row r="366" spans="1:11" x14ac:dyDescent="0.3">
      <c r="A366" s="98">
        <v>45419</v>
      </c>
      <c r="B366" s="99">
        <v>0.70531024305555556</v>
      </c>
      <c r="C366" s="80">
        <v>16</v>
      </c>
      <c r="D366" s="100" t="s">
        <v>403</v>
      </c>
      <c r="E366" s="80">
        <v>27.92</v>
      </c>
      <c r="F366" s="100" t="s">
        <v>410</v>
      </c>
      <c r="G366" s="100" t="s">
        <v>409</v>
      </c>
      <c r="H366" s="100" t="s">
        <v>419</v>
      </c>
      <c r="I366" s="100" t="s">
        <v>424</v>
      </c>
      <c r="J366" s="80">
        <v>2</v>
      </c>
      <c r="K366" s="101">
        <v>5</v>
      </c>
    </row>
    <row r="367" spans="1:11" hidden="1" x14ac:dyDescent="0.3">
      <c r="A367" s="98">
        <v>45419</v>
      </c>
      <c r="B367" s="99">
        <v>0.73456495370370367</v>
      </c>
      <c r="C367" s="80">
        <v>17</v>
      </c>
      <c r="D367" s="100" t="s">
        <v>403</v>
      </c>
      <c r="E367" s="80">
        <v>37.72</v>
      </c>
      <c r="F367" s="100" t="s">
        <v>421</v>
      </c>
      <c r="G367" s="100" t="s">
        <v>412</v>
      </c>
      <c r="H367" s="100" t="s">
        <v>419</v>
      </c>
      <c r="I367" s="100" t="s">
        <v>424</v>
      </c>
      <c r="J367" s="80">
        <v>2</v>
      </c>
      <c r="K367" s="101">
        <v>5</v>
      </c>
    </row>
    <row r="368" spans="1:11" hidden="1" x14ac:dyDescent="0.3">
      <c r="A368" s="98">
        <v>45419</v>
      </c>
      <c r="B368" s="99">
        <v>0.73528003472222225</v>
      </c>
      <c r="C368" s="80">
        <v>17</v>
      </c>
      <c r="D368" s="100" t="s">
        <v>403</v>
      </c>
      <c r="E368" s="80">
        <v>37.72</v>
      </c>
      <c r="F368" s="100" t="s">
        <v>404</v>
      </c>
      <c r="G368" s="100" t="s">
        <v>412</v>
      </c>
      <c r="H368" s="100" t="s">
        <v>419</v>
      </c>
      <c r="I368" s="100" t="s">
        <v>424</v>
      </c>
      <c r="J368" s="80">
        <v>2</v>
      </c>
      <c r="K368" s="101">
        <v>5</v>
      </c>
    </row>
    <row r="369" spans="1:11" hidden="1" x14ac:dyDescent="0.3">
      <c r="A369" s="98">
        <v>45419</v>
      </c>
      <c r="B369" s="99">
        <v>0.80014495370370375</v>
      </c>
      <c r="C369" s="80">
        <v>19</v>
      </c>
      <c r="D369" s="100" t="s">
        <v>403</v>
      </c>
      <c r="E369" s="80">
        <v>37.72</v>
      </c>
      <c r="F369" s="100" t="s">
        <v>421</v>
      </c>
      <c r="G369" s="100" t="s">
        <v>412</v>
      </c>
      <c r="H369" s="100" t="s">
        <v>419</v>
      </c>
      <c r="I369" s="100" t="s">
        <v>424</v>
      </c>
      <c r="J369" s="80">
        <v>2</v>
      </c>
      <c r="K369" s="101">
        <v>5</v>
      </c>
    </row>
    <row r="370" spans="1:11" hidden="1" x14ac:dyDescent="0.3">
      <c r="A370" s="98">
        <v>45419</v>
      </c>
      <c r="B370" s="99">
        <v>0.80083559027777773</v>
      </c>
      <c r="C370" s="80">
        <v>19</v>
      </c>
      <c r="D370" s="100" t="s">
        <v>403</v>
      </c>
      <c r="E370" s="80">
        <v>37.72</v>
      </c>
      <c r="F370" s="100" t="s">
        <v>421</v>
      </c>
      <c r="G370" s="100" t="s">
        <v>412</v>
      </c>
      <c r="H370" s="100" t="s">
        <v>419</v>
      </c>
      <c r="I370" s="100" t="s">
        <v>424</v>
      </c>
      <c r="J370" s="80">
        <v>2</v>
      </c>
      <c r="K370" s="101">
        <v>5</v>
      </c>
    </row>
    <row r="371" spans="1:11" hidden="1" x14ac:dyDescent="0.3">
      <c r="A371" s="98">
        <v>45420</v>
      </c>
      <c r="B371" s="99">
        <v>0.42186184027777779</v>
      </c>
      <c r="C371" s="80">
        <v>10</v>
      </c>
      <c r="D371" s="100" t="s">
        <v>403</v>
      </c>
      <c r="E371" s="80">
        <v>37.72</v>
      </c>
      <c r="F371" s="100" t="s">
        <v>404</v>
      </c>
      <c r="G371" s="100" t="s">
        <v>405</v>
      </c>
      <c r="H371" s="100" t="s">
        <v>420</v>
      </c>
      <c r="I371" s="100" t="s">
        <v>424</v>
      </c>
      <c r="J371" s="80">
        <v>3</v>
      </c>
      <c r="K371" s="101">
        <v>5</v>
      </c>
    </row>
    <row r="372" spans="1:11" hidden="1" x14ac:dyDescent="0.3">
      <c r="A372" s="98">
        <v>45421</v>
      </c>
      <c r="B372" s="99">
        <v>0.53775245370370373</v>
      </c>
      <c r="C372" s="80">
        <v>12</v>
      </c>
      <c r="D372" s="100" t="s">
        <v>403</v>
      </c>
      <c r="E372" s="80">
        <v>37.72</v>
      </c>
      <c r="F372" s="100" t="s">
        <v>421</v>
      </c>
      <c r="G372" s="100" t="s">
        <v>409</v>
      </c>
      <c r="H372" s="100" t="s">
        <v>422</v>
      </c>
      <c r="I372" s="100" t="s">
        <v>424</v>
      </c>
      <c r="J372" s="80">
        <v>4</v>
      </c>
      <c r="K372" s="101">
        <v>5</v>
      </c>
    </row>
    <row r="373" spans="1:11" x14ac:dyDescent="0.3">
      <c r="A373" s="98">
        <v>45421</v>
      </c>
      <c r="B373" s="99">
        <v>0.54442773148148149</v>
      </c>
      <c r="C373" s="80">
        <v>13</v>
      </c>
      <c r="D373" s="100" t="s">
        <v>403</v>
      </c>
      <c r="E373" s="80">
        <v>27.92</v>
      </c>
      <c r="F373" s="100" t="s">
        <v>410</v>
      </c>
      <c r="G373" s="100" t="s">
        <v>409</v>
      </c>
      <c r="H373" s="100" t="s">
        <v>422</v>
      </c>
      <c r="I373" s="100" t="s">
        <v>424</v>
      </c>
      <c r="J373" s="80">
        <v>4</v>
      </c>
      <c r="K373" s="101">
        <v>5</v>
      </c>
    </row>
    <row r="374" spans="1:11" hidden="1" x14ac:dyDescent="0.3">
      <c r="A374" s="98">
        <v>45421</v>
      </c>
      <c r="B374" s="99">
        <v>0.54511165509259263</v>
      </c>
      <c r="C374" s="80">
        <v>13</v>
      </c>
      <c r="D374" s="100" t="s">
        <v>403</v>
      </c>
      <c r="E374" s="80">
        <v>37.72</v>
      </c>
      <c r="F374" s="100" t="s">
        <v>404</v>
      </c>
      <c r="G374" s="100" t="s">
        <v>409</v>
      </c>
      <c r="H374" s="100" t="s">
        <v>422</v>
      </c>
      <c r="I374" s="100" t="s">
        <v>424</v>
      </c>
      <c r="J374" s="80">
        <v>4</v>
      </c>
      <c r="K374" s="101">
        <v>5</v>
      </c>
    </row>
    <row r="375" spans="1:11" hidden="1" x14ac:dyDescent="0.3">
      <c r="A375" s="98">
        <v>45421</v>
      </c>
      <c r="B375" s="99">
        <v>0.54596366898148152</v>
      </c>
      <c r="C375" s="80">
        <v>13</v>
      </c>
      <c r="D375" s="100" t="s">
        <v>403</v>
      </c>
      <c r="E375" s="80">
        <v>37.72</v>
      </c>
      <c r="F375" s="100" t="s">
        <v>404</v>
      </c>
      <c r="G375" s="100" t="s">
        <v>409</v>
      </c>
      <c r="H375" s="100" t="s">
        <v>422</v>
      </c>
      <c r="I375" s="100" t="s">
        <v>424</v>
      </c>
      <c r="J375" s="80">
        <v>4</v>
      </c>
      <c r="K375" s="101">
        <v>5</v>
      </c>
    </row>
    <row r="376" spans="1:11" hidden="1" x14ac:dyDescent="0.3">
      <c r="A376" s="98">
        <v>45421</v>
      </c>
      <c r="B376" s="99">
        <v>0.5467176967592593</v>
      </c>
      <c r="C376" s="80">
        <v>13</v>
      </c>
      <c r="D376" s="100" t="s">
        <v>403</v>
      </c>
      <c r="E376" s="80">
        <v>37.72</v>
      </c>
      <c r="F376" s="100" t="s">
        <v>404</v>
      </c>
      <c r="G376" s="100" t="s">
        <v>409</v>
      </c>
      <c r="H376" s="100" t="s">
        <v>422</v>
      </c>
      <c r="I376" s="100" t="s">
        <v>424</v>
      </c>
      <c r="J376" s="80">
        <v>4</v>
      </c>
      <c r="K376" s="101">
        <v>5</v>
      </c>
    </row>
    <row r="377" spans="1:11" x14ac:dyDescent="0.3">
      <c r="A377" s="98">
        <v>45421</v>
      </c>
      <c r="B377" s="99">
        <v>0.70503010416666667</v>
      </c>
      <c r="C377" s="80">
        <v>16</v>
      </c>
      <c r="D377" s="100" t="s">
        <v>403</v>
      </c>
      <c r="E377" s="80">
        <v>27.92</v>
      </c>
      <c r="F377" s="100" t="s">
        <v>410</v>
      </c>
      <c r="G377" s="100" t="s">
        <v>409</v>
      </c>
      <c r="H377" s="100" t="s">
        <v>422</v>
      </c>
      <c r="I377" s="100" t="s">
        <v>424</v>
      </c>
      <c r="J377" s="80">
        <v>4</v>
      </c>
      <c r="K377" s="101">
        <v>5</v>
      </c>
    </row>
    <row r="378" spans="1:11" x14ac:dyDescent="0.3">
      <c r="A378" s="98">
        <v>45421</v>
      </c>
      <c r="B378" s="99">
        <v>0.70572903935185183</v>
      </c>
      <c r="C378" s="80">
        <v>16</v>
      </c>
      <c r="D378" s="100" t="s">
        <v>403</v>
      </c>
      <c r="E378" s="80">
        <v>27.92</v>
      </c>
      <c r="F378" s="100" t="s">
        <v>410</v>
      </c>
      <c r="G378" s="100" t="s">
        <v>409</v>
      </c>
      <c r="H378" s="100" t="s">
        <v>422</v>
      </c>
      <c r="I378" s="100" t="s">
        <v>424</v>
      </c>
      <c r="J378" s="80">
        <v>4</v>
      </c>
      <c r="K378" s="101">
        <v>5</v>
      </c>
    </row>
    <row r="379" spans="1:11" x14ac:dyDescent="0.3">
      <c r="A379" s="98">
        <v>45421</v>
      </c>
      <c r="B379" s="99">
        <v>0.75104045138888886</v>
      </c>
      <c r="C379" s="80">
        <v>18</v>
      </c>
      <c r="D379" s="100" t="s">
        <v>403</v>
      </c>
      <c r="E379" s="80">
        <v>27.92</v>
      </c>
      <c r="F379" s="100" t="s">
        <v>410</v>
      </c>
      <c r="G379" s="100" t="s">
        <v>412</v>
      </c>
      <c r="H379" s="100" t="s">
        <v>422</v>
      </c>
      <c r="I379" s="100" t="s">
        <v>424</v>
      </c>
      <c r="J379" s="80">
        <v>4</v>
      </c>
      <c r="K379" s="101">
        <v>5</v>
      </c>
    </row>
    <row r="380" spans="1:11" x14ac:dyDescent="0.3">
      <c r="A380" s="98">
        <v>45421</v>
      </c>
      <c r="B380" s="99">
        <v>0.75967854166666671</v>
      </c>
      <c r="C380" s="80">
        <v>18</v>
      </c>
      <c r="D380" s="100" t="s">
        <v>403</v>
      </c>
      <c r="E380" s="80">
        <v>32.82</v>
      </c>
      <c r="F380" s="100" t="s">
        <v>411</v>
      </c>
      <c r="G380" s="100" t="s">
        <v>412</v>
      </c>
      <c r="H380" s="100" t="s">
        <v>422</v>
      </c>
      <c r="I380" s="100" t="s">
        <v>424</v>
      </c>
      <c r="J380" s="80">
        <v>4</v>
      </c>
      <c r="K380" s="101">
        <v>5</v>
      </c>
    </row>
    <row r="381" spans="1:11" hidden="1" x14ac:dyDescent="0.3">
      <c r="A381" s="98">
        <v>45422</v>
      </c>
      <c r="B381" s="99">
        <v>0.65719341435185186</v>
      </c>
      <c r="C381" s="80">
        <v>15</v>
      </c>
      <c r="D381" s="100" t="s">
        <v>403</v>
      </c>
      <c r="E381" s="80">
        <v>37.72</v>
      </c>
      <c r="F381" s="100" t="s">
        <v>404</v>
      </c>
      <c r="G381" s="100" t="s">
        <v>409</v>
      </c>
      <c r="H381" s="100" t="s">
        <v>406</v>
      </c>
      <c r="I381" s="100" t="s">
        <v>424</v>
      </c>
      <c r="J381" s="80">
        <v>5</v>
      </c>
      <c r="K381" s="101">
        <v>5</v>
      </c>
    </row>
    <row r="382" spans="1:11" hidden="1" x14ac:dyDescent="0.3">
      <c r="A382" s="98">
        <v>45422</v>
      </c>
      <c r="B382" s="99">
        <v>0.65801513888888885</v>
      </c>
      <c r="C382" s="80">
        <v>15</v>
      </c>
      <c r="D382" s="100" t="s">
        <v>403</v>
      </c>
      <c r="E382" s="80">
        <v>37.72</v>
      </c>
      <c r="F382" s="100" t="s">
        <v>404</v>
      </c>
      <c r="G382" s="100" t="s">
        <v>409</v>
      </c>
      <c r="H382" s="100" t="s">
        <v>406</v>
      </c>
      <c r="I382" s="100" t="s">
        <v>424</v>
      </c>
      <c r="J382" s="80">
        <v>5</v>
      </c>
      <c r="K382" s="101">
        <v>5</v>
      </c>
    </row>
    <row r="383" spans="1:11" hidden="1" x14ac:dyDescent="0.3">
      <c r="A383" s="98">
        <v>45423</v>
      </c>
      <c r="B383" s="99">
        <v>0.48602868055555554</v>
      </c>
      <c r="C383" s="80">
        <v>11</v>
      </c>
      <c r="D383" s="100" t="s">
        <v>403</v>
      </c>
      <c r="E383" s="80">
        <v>37.72</v>
      </c>
      <c r="F383" s="100" t="s">
        <v>404</v>
      </c>
      <c r="G383" s="100" t="s">
        <v>405</v>
      </c>
      <c r="H383" s="100" t="s">
        <v>414</v>
      </c>
      <c r="I383" s="100" t="s">
        <v>424</v>
      </c>
      <c r="J383" s="80">
        <v>6</v>
      </c>
      <c r="K383" s="101">
        <v>5</v>
      </c>
    </row>
    <row r="384" spans="1:11" x14ac:dyDescent="0.3">
      <c r="A384" s="98">
        <v>45423</v>
      </c>
      <c r="B384" s="99">
        <v>0.72257405092592597</v>
      </c>
      <c r="C384" s="80">
        <v>17</v>
      </c>
      <c r="D384" s="100" t="s">
        <v>403</v>
      </c>
      <c r="E384" s="80">
        <v>32.82</v>
      </c>
      <c r="F384" s="100" t="s">
        <v>411</v>
      </c>
      <c r="G384" s="100" t="s">
        <v>412</v>
      </c>
      <c r="H384" s="100" t="s">
        <v>414</v>
      </c>
      <c r="I384" s="100" t="s">
        <v>424</v>
      </c>
      <c r="J384" s="80">
        <v>6</v>
      </c>
      <c r="K384" s="101">
        <v>5</v>
      </c>
    </row>
    <row r="385" spans="1:11" hidden="1" x14ac:dyDescent="0.3">
      <c r="A385" s="98">
        <v>45423</v>
      </c>
      <c r="B385" s="99">
        <v>0.72356616898148152</v>
      </c>
      <c r="C385" s="80">
        <v>17</v>
      </c>
      <c r="D385" s="100" t="s">
        <v>403</v>
      </c>
      <c r="E385" s="80">
        <v>37.72</v>
      </c>
      <c r="F385" s="100" t="s">
        <v>413</v>
      </c>
      <c r="G385" s="100" t="s">
        <v>412</v>
      </c>
      <c r="H385" s="100" t="s">
        <v>414</v>
      </c>
      <c r="I385" s="100" t="s">
        <v>424</v>
      </c>
      <c r="J385" s="80">
        <v>6</v>
      </c>
      <c r="K385" s="101">
        <v>5</v>
      </c>
    </row>
    <row r="386" spans="1:11" hidden="1" x14ac:dyDescent="0.3">
      <c r="A386" s="98">
        <v>45423</v>
      </c>
      <c r="B386" s="99">
        <v>0.72496876157407408</v>
      </c>
      <c r="C386" s="80">
        <v>17</v>
      </c>
      <c r="D386" s="100" t="s">
        <v>403</v>
      </c>
      <c r="E386" s="80">
        <v>37.72</v>
      </c>
      <c r="F386" s="100" t="s">
        <v>421</v>
      </c>
      <c r="G386" s="100" t="s">
        <v>412</v>
      </c>
      <c r="H386" s="100" t="s">
        <v>414</v>
      </c>
      <c r="I386" s="100" t="s">
        <v>424</v>
      </c>
      <c r="J386" s="80">
        <v>6</v>
      </c>
      <c r="K386" s="101">
        <v>5</v>
      </c>
    </row>
    <row r="387" spans="1:11" x14ac:dyDescent="0.3">
      <c r="A387" s="98">
        <v>45423</v>
      </c>
      <c r="B387" s="99">
        <v>0.72840430555555558</v>
      </c>
      <c r="C387" s="80">
        <v>17</v>
      </c>
      <c r="D387" s="100" t="s">
        <v>403</v>
      </c>
      <c r="E387" s="80">
        <v>32.82</v>
      </c>
      <c r="F387" s="100" t="s">
        <v>411</v>
      </c>
      <c r="G387" s="100" t="s">
        <v>412</v>
      </c>
      <c r="H387" s="100" t="s">
        <v>414</v>
      </c>
      <c r="I387" s="100" t="s">
        <v>424</v>
      </c>
      <c r="J387" s="80">
        <v>6</v>
      </c>
      <c r="K387" s="101">
        <v>5</v>
      </c>
    </row>
    <row r="388" spans="1:11" hidden="1" x14ac:dyDescent="0.3">
      <c r="A388" s="98">
        <v>45423</v>
      </c>
      <c r="B388" s="99">
        <v>0.77477149305555559</v>
      </c>
      <c r="C388" s="80">
        <v>18</v>
      </c>
      <c r="D388" s="100" t="s">
        <v>403</v>
      </c>
      <c r="E388" s="80">
        <v>37.72</v>
      </c>
      <c r="F388" s="100" t="s">
        <v>421</v>
      </c>
      <c r="G388" s="100" t="s">
        <v>412</v>
      </c>
      <c r="H388" s="100" t="s">
        <v>414</v>
      </c>
      <c r="I388" s="100" t="s">
        <v>424</v>
      </c>
      <c r="J388" s="80">
        <v>6</v>
      </c>
      <c r="K388" s="101">
        <v>5</v>
      </c>
    </row>
    <row r="389" spans="1:11" hidden="1" x14ac:dyDescent="0.3">
      <c r="A389" s="98">
        <v>45423</v>
      </c>
      <c r="B389" s="99">
        <v>0.81824185185185183</v>
      </c>
      <c r="C389" s="80">
        <v>19</v>
      </c>
      <c r="D389" s="100" t="s">
        <v>403</v>
      </c>
      <c r="E389" s="80">
        <v>37.72</v>
      </c>
      <c r="F389" s="100" t="s">
        <v>404</v>
      </c>
      <c r="G389" s="100" t="s">
        <v>412</v>
      </c>
      <c r="H389" s="100" t="s">
        <v>414</v>
      </c>
      <c r="I389" s="100" t="s">
        <v>424</v>
      </c>
      <c r="J389" s="80">
        <v>6</v>
      </c>
      <c r="K389" s="101">
        <v>5</v>
      </c>
    </row>
    <row r="390" spans="1:11" hidden="1" x14ac:dyDescent="0.3">
      <c r="A390" s="98">
        <v>45424</v>
      </c>
      <c r="B390" s="99">
        <v>0.43104759259259257</v>
      </c>
      <c r="C390" s="80">
        <v>10</v>
      </c>
      <c r="D390" s="100" t="s">
        <v>403</v>
      </c>
      <c r="E390" s="80">
        <v>37.72</v>
      </c>
      <c r="F390" s="100" t="s">
        <v>404</v>
      </c>
      <c r="G390" s="100" t="s">
        <v>405</v>
      </c>
      <c r="H390" s="100" t="s">
        <v>415</v>
      </c>
      <c r="I390" s="100" t="s">
        <v>424</v>
      </c>
      <c r="J390" s="80">
        <v>7</v>
      </c>
      <c r="K390" s="101">
        <v>5</v>
      </c>
    </row>
    <row r="391" spans="1:11" hidden="1" x14ac:dyDescent="0.3">
      <c r="A391" s="98">
        <v>45424</v>
      </c>
      <c r="B391" s="99">
        <v>0.55837343750000001</v>
      </c>
      <c r="C391" s="80">
        <v>13</v>
      </c>
      <c r="D391" s="100" t="s">
        <v>403</v>
      </c>
      <c r="E391" s="80">
        <v>37.72</v>
      </c>
      <c r="F391" s="100" t="s">
        <v>404</v>
      </c>
      <c r="G391" s="100" t="s">
        <v>409</v>
      </c>
      <c r="H391" s="100" t="s">
        <v>415</v>
      </c>
      <c r="I391" s="100" t="s">
        <v>424</v>
      </c>
      <c r="J391" s="80">
        <v>7</v>
      </c>
      <c r="K391" s="101">
        <v>5</v>
      </c>
    </row>
    <row r="392" spans="1:11" x14ac:dyDescent="0.3">
      <c r="A392" s="98">
        <v>45424</v>
      </c>
      <c r="B392" s="99">
        <v>0.5608685532407407</v>
      </c>
      <c r="C392" s="80">
        <v>13</v>
      </c>
      <c r="D392" s="100" t="s">
        <v>403</v>
      </c>
      <c r="E392" s="80">
        <v>27.92</v>
      </c>
      <c r="F392" s="100" t="s">
        <v>410</v>
      </c>
      <c r="G392" s="100" t="s">
        <v>409</v>
      </c>
      <c r="H392" s="100" t="s">
        <v>415</v>
      </c>
      <c r="I392" s="100" t="s">
        <v>424</v>
      </c>
      <c r="J392" s="80">
        <v>7</v>
      </c>
      <c r="K392" s="101">
        <v>5</v>
      </c>
    </row>
    <row r="393" spans="1:11" hidden="1" x14ac:dyDescent="0.3">
      <c r="A393" s="98">
        <v>45424</v>
      </c>
      <c r="B393" s="99">
        <v>0.63634045138888884</v>
      </c>
      <c r="C393" s="80">
        <v>15</v>
      </c>
      <c r="D393" s="100" t="s">
        <v>403</v>
      </c>
      <c r="E393" s="80">
        <v>37.72</v>
      </c>
      <c r="F393" s="100" t="s">
        <v>404</v>
      </c>
      <c r="G393" s="100" t="s">
        <v>409</v>
      </c>
      <c r="H393" s="100" t="s">
        <v>415</v>
      </c>
      <c r="I393" s="100" t="s">
        <v>424</v>
      </c>
      <c r="J393" s="80">
        <v>7</v>
      </c>
      <c r="K393" s="101">
        <v>5</v>
      </c>
    </row>
    <row r="394" spans="1:11" x14ac:dyDescent="0.3">
      <c r="A394" s="98">
        <v>45424</v>
      </c>
      <c r="B394" s="99">
        <v>0.65141692129629625</v>
      </c>
      <c r="C394" s="80">
        <v>15</v>
      </c>
      <c r="D394" s="100" t="s">
        <v>403</v>
      </c>
      <c r="E394" s="80">
        <v>32.82</v>
      </c>
      <c r="F394" s="100" t="s">
        <v>411</v>
      </c>
      <c r="G394" s="100" t="s">
        <v>409</v>
      </c>
      <c r="H394" s="100" t="s">
        <v>415</v>
      </c>
      <c r="I394" s="100" t="s">
        <v>424</v>
      </c>
      <c r="J394" s="80">
        <v>7</v>
      </c>
      <c r="K394" s="101">
        <v>5</v>
      </c>
    </row>
    <row r="395" spans="1:11" x14ac:dyDescent="0.3">
      <c r="A395" s="98">
        <v>45424</v>
      </c>
      <c r="B395" s="99">
        <v>0.66128322916666671</v>
      </c>
      <c r="C395" s="80">
        <v>15</v>
      </c>
      <c r="D395" s="100" t="s">
        <v>403</v>
      </c>
      <c r="E395" s="80">
        <v>32.82</v>
      </c>
      <c r="F395" s="100" t="s">
        <v>411</v>
      </c>
      <c r="G395" s="100" t="s">
        <v>409</v>
      </c>
      <c r="H395" s="100" t="s">
        <v>415</v>
      </c>
      <c r="I395" s="100" t="s">
        <v>424</v>
      </c>
      <c r="J395" s="80">
        <v>7</v>
      </c>
      <c r="K395" s="101">
        <v>5</v>
      </c>
    </row>
    <row r="396" spans="1:11" x14ac:dyDescent="0.3">
      <c r="A396" s="98">
        <v>45424</v>
      </c>
      <c r="B396" s="99">
        <v>0.66968903935185187</v>
      </c>
      <c r="C396" s="80">
        <v>16</v>
      </c>
      <c r="D396" s="100" t="s">
        <v>403</v>
      </c>
      <c r="E396" s="80">
        <v>32.82</v>
      </c>
      <c r="F396" s="100" t="s">
        <v>411</v>
      </c>
      <c r="G396" s="100" t="s">
        <v>409</v>
      </c>
      <c r="H396" s="100" t="s">
        <v>415</v>
      </c>
      <c r="I396" s="100" t="s">
        <v>424</v>
      </c>
      <c r="J396" s="80">
        <v>7</v>
      </c>
      <c r="K396" s="101">
        <v>5</v>
      </c>
    </row>
    <row r="397" spans="1:11" x14ac:dyDescent="0.3">
      <c r="A397" s="98">
        <v>45424</v>
      </c>
      <c r="B397" s="99">
        <v>0.82049269675925929</v>
      </c>
      <c r="C397" s="80">
        <v>19</v>
      </c>
      <c r="D397" s="100" t="s">
        <v>403</v>
      </c>
      <c r="E397" s="80">
        <v>32.82</v>
      </c>
      <c r="F397" s="100" t="s">
        <v>411</v>
      </c>
      <c r="G397" s="100" t="s">
        <v>412</v>
      </c>
      <c r="H397" s="100" t="s">
        <v>415</v>
      </c>
      <c r="I397" s="100" t="s">
        <v>424</v>
      </c>
      <c r="J397" s="80">
        <v>7</v>
      </c>
      <c r="K397" s="101">
        <v>5</v>
      </c>
    </row>
    <row r="398" spans="1:11" x14ac:dyDescent="0.3">
      <c r="A398" s="98">
        <v>45425</v>
      </c>
      <c r="B398" s="99">
        <v>0.46103412037037039</v>
      </c>
      <c r="C398" s="80">
        <v>11</v>
      </c>
      <c r="D398" s="100" t="s">
        <v>403</v>
      </c>
      <c r="E398" s="80">
        <v>32.82</v>
      </c>
      <c r="F398" s="100" t="s">
        <v>411</v>
      </c>
      <c r="G398" s="100" t="s">
        <v>405</v>
      </c>
      <c r="H398" s="100" t="s">
        <v>417</v>
      </c>
      <c r="I398" s="100" t="s">
        <v>424</v>
      </c>
      <c r="J398" s="80">
        <v>1</v>
      </c>
      <c r="K398" s="101">
        <v>5</v>
      </c>
    </row>
    <row r="399" spans="1:11" x14ac:dyDescent="0.3">
      <c r="A399" s="98">
        <v>45426</v>
      </c>
      <c r="B399" s="99">
        <v>0.3598909837962963</v>
      </c>
      <c r="C399" s="80">
        <v>8</v>
      </c>
      <c r="D399" s="100" t="s">
        <v>403</v>
      </c>
      <c r="E399" s="80">
        <v>27.92</v>
      </c>
      <c r="F399" s="100" t="s">
        <v>410</v>
      </c>
      <c r="G399" s="100" t="s">
        <v>405</v>
      </c>
      <c r="H399" s="100" t="s">
        <v>419</v>
      </c>
      <c r="I399" s="100" t="s">
        <v>424</v>
      </c>
      <c r="J399" s="80">
        <v>2</v>
      </c>
      <c r="K399" s="101">
        <v>5</v>
      </c>
    </row>
    <row r="400" spans="1:11" x14ac:dyDescent="0.3">
      <c r="A400" s="98">
        <v>45426</v>
      </c>
      <c r="B400" s="99">
        <v>0.36071128472222225</v>
      </c>
      <c r="C400" s="80">
        <v>8</v>
      </c>
      <c r="D400" s="100" t="s">
        <v>403</v>
      </c>
      <c r="E400" s="80">
        <v>27.92</v>
      </c>
      <c r="F400" s="100" t="s">
        <v>410</v>
      </c>
      <c r="G400" s="100" t="s">
        <v>405</v>
      </c>
      <c r="H400" s="100" t="s">
        <v>419</v>
      </c>
      <c r="I400" s="100" t="s">
        <v>424</v>
      </c>
      <c r="J400" s="80">
        <v>2</v>
      </c>
      <c r="K400" s="101">
        <v>5</v>
      </c>
    </row>
    <row r="401" spans="1:11" x14ac:dyDescent="0.3">
      <c r="A401" s="98">
        <v>45426</v>
      </c>
      <c r="B401" s="99">
        <v>0.36131347222222221</v>
      </c>
      <c r="C401" s="80">
        <v>8</v>
      </c>
      <c r="D401" s="100" t="s">
        <v>403</v>
      </c>
      <c r="E401" s="80">
        <v>27.92</v>
      </c>
      <c r="F401" s="100" t="s">
        <v>410</v>
      </c>
      <c r="G401" s="100" t="s">
        <v>405</v>
      </c>
      <c r="H401" s="100" t="s">
        <v>419</v>
      </c>
      <c r="I401" s="100" t="s">
        <v>424</v>
      </c>
      <c r="J401" s="80">
        <v>2</v>
      </c>
      <c r="K401" s="101">
        <v>5</v>
      </c>
    </row>
    <row r="402" spans="1:11" hidden="1" x14ac:dyDescent="0.3">
      <c r="A402" s="98">
        <v>45426</v>
      </c>
      <c r="B402" s="99">
        <v>0.43012932870370368</v>
      </c>
      <c r="C402" s="80">
        <v>10</v>
      </c>
      <c r="D402" s="100" t="s">
        <v>403</v>
      </c>
      <c r="E402" s="80">
        <v>37.72</v>
      </c>
      <c r="F402" s="100" t="s">
        <v>421</v>
      </c>
      <c r="G402" s="100" t="s">
        <v>405</v>
      </c>
      <c r="H402" s="100" t="s">
        <v>419</v>
      </c>
      <c r="I402" s="100" t="s">
        <v>424</v>
      </c>
      <c r="J402" s="80">
        <v>2</v>
      </c>
      <c r="K402" s="101">
        <v>5</v>
      </c>
    </row>
    <row r="403" spans="1:11" hidden="1" x14ac:dyDescent="0.3">
      <c r="A403" s="98">
        <v>45426</v>
      </c>
      <c r="B403" s="99">
        <v>0.48089550925925928</v>
      </c>
      <c r="C403" s="80">
        <v>11</v>
      </c>
      <c r="D403" s="100" t="s">
        <v>403</v>
      </c>
      <c r="E403" s="80">
        <v>37.72</v>
      </c>
      <c r="F403" s="100" t="s">
        <v>404</v>
      </c>
      <c r="G403" s="100" t="s">
        <v>405</v>
      </c>
      <c r="H403" s="100" t="s">
        <v>419</v>
      </c>
      <c r="I403" s="100" t="s">
        <v>424</v>
      </c>
      <c r="J403" s="80">
        <v>2</v>
      </c>
      <c r="K403" s="101">
        <v>5</v>
      </c>
    </row>
    <row r="404" spans="1:11" hidden="1" x14ac:dyDescent="0.3">
      <c r="A404" s="98">
        <v>45426</v>
      </c>
      <c r="B404" s="99">
        <v>0.4820931828703704</v>
      </c>
      <c r="C404" s="80">
        <v>11</v>
      </c>
      <c r="D404" s="100" t="s">
        <v>403</v>
      </c>
      <c r="E404" s="80">
        <v>37.72</v>
      </c>
      <c r="F404" s="100" t="s">
        <v>421</v>
      </c>
      <c r="G404" s="100" t="s">
        <v>405</v>
      </c>
      <c r="H404" s="100" t="s">
        <v>419</v>
      </c>
      <c r="I404" s="100" t="s">
        <v>424</v>
      </c>
      <c r="J404" s="80">
        <v>2</v>
      </c>
      <c r="K404" s="101">
        <v>5</v>
      </c>
    </row>
    <row r="405" spans="1:11" hidden="1" x14ac:dyDescent="0.3">
      <c r="A405" s="98">
        <v>45426</v>
      </c>
      <c r="B405" s="99">
        <v>0.58674282407407408</v>
      </c>
      <c r="C405" s="80">
        <v>14</v>
      </c>
      <c r="D405" s="100" t="s">
        <v>403</v>
      </c>
      <c r="E405" s="80">
        <v>37.72</v>
      </c>
      <c r="F405" s="100" t="s">
        <v>421</v>
      </c>
      <c r="G405" s="100" t="s">
        <v>409</v>
      </c>
      <c r="H405" s="100" t="s">
        <v>419</v>
      </c>
      <c r="I405" s="100" t="s">
        <v>424</v>
      </c>
      <c r="J405" s="80">
        <v>2</v>
      </c>
      <c r="K405" s="101">
        <v>5</v>
      </c>
    </row>
    <row r="406" spans="1:11" x14ac:dyDescent="0.3">
      <c r="A406" s="98">
        <v>45426</v>
      </c>
      <c r="B406" s="99">
        <v>0.58750437499999997</v>
      </c>
      <c r="C406" s="80">
        <v>14</v>
      </c>
      <c r="D406" s="100" t="s">
        <v>403</v>
      </c>
      <c r="E406" s="80">
        <v>32.82</v>
      </c>
      <c r="F406" s="100" t="s">
        <v>411</v>
      </c>
      <c r="G406" s="100" t="s">
        <v>409</v>
      </c>
      <c r="H406" s="100" t="s">
        <v>419</v>
      </c>
      <c r="I406" s="100" t="s">
        <v>424</v>
      </c>
      <c r="J406" s="80">
        <v>2</v>
      </c>
      <c r="K406" s="101">
        <v>5</v>
      </c>
    </row>
    <row r="407" spans="1:11" x14ac:dyDescent="0.3">
      <c r="A407" s="98">
        <v>45426</v>
      </c>
      <c r="B407" s="99">
        <v>0.62632853009259259</v>
      </c>
      <c r="C407" s="80">
        <v>15</v>
      </c>
      <c r="D407" s="100" t="s">
        <v>403</v>
      </c>
      <c r="E407" s="80">
        <v>27.92</v>
      </c>
      <c r="F407" s="100" t="s">
        <v>410</v>
      </c>
      <c r="G407" s="100" t="s">
        <v>409</v>
      </c>
      <c r="H407" s="100" t="s">
        <v>419</v>
      </c>
      <c r="I407" s="100" t="s">
        <v>424</v>
      </c>
      <c r="J407" s="80">
        <v>2</v>
      </c>
      <c r="K407" s="101">
        <v>5</v>
      </c>
    </row>
    <row r="408" spans="1:11" x14ac:dyDescent="0.3">
      <c r="A408" s="98">
        <v>45426</v>
      </c>
      <c r="B408" s="99">
        <v>0.70691231481481487</v>
      </c>
      <c r="C408" s="80">
        <v>16</v>
      </c>
      <c r="D408" s="100" t="s">
        <v>403</v>
      </c>
      <c r="E408" s="80">
        <v>32.82</v>
      </c>
      <c r="F408" s="100" t="s">
        <v>411</v>
      </c>
      <c r="G408" s="100" t="s">
        <v>409</v>
      </c>
      <c r="H408" s="100" t="s">
        <v>419</v>
      </c>
      <c r="I408" s="100" t="s">
        <v>424</v>
      </c>
      <c r="J408" s="80">
        <v>2</v>
      </c>
      <c r="K408" s="101">
        <v>5</v>
      </c>
    </row>
    <row r="409" spans="1:11" hidden="1" x14ac:dyDescent="0.3">
      <c r="A409" s="98">
        <v>45426</v>
      </c>
      <c r="B409" s="99">
        <v>0.70775687499999995</v>
      </c>
      <c r="C409" s="80">
        <v>16</v>
      </c>
      <c r="D409" s="100" t="s">
        <v>403</v>
      </c>
      <c r="E409" s="80">
        <v>37.72</v>
      </c>
      <c r="F409" s="100" t="s">
        <v>421</v>
      </c>
      <c r="G409" s="100" t="s">
        <v>409</v>
      </c>
      <c r="H409" s="100" t="s">
        <v>419</v>
      </c>
      <c r="I409" s="100" t="s">
        <v>424</v>
      </c>
      <c r="J409" s="80">
        <v>2</v>
      </c>
      <c r="K409" s="101">
        <v>5</v>
      </c>
    </row>
    <row r="410" spans="1:11" hidden="1" x14ac:dyDescent="0.3">
      <c r="A410" s="98">
        <v>45426</v>
      </c>
      <c r="B410" s="99">
        <v>0.95237531249999996</v>
      </c>
      <c r="C410" s="80">
        <v>22</v>
      </c>
      <c r="D410" s="100" t="s">
        <v>403</v>
      </c>
      <c r="E410" s="80">
        <v>37.72</v>
      </c>
      <c r="F410" s="100" t="s">
        <v>408</v>
      </c>
      <c r="G410" s="100" t="s">
        <v>412</v>
      </c>
      <c r="H410" s="100" t="s">
        <v>419</v>
      </c>
      <c r="I410" s="100" t="s">
        <v>424</v>
      </c>
      <c r="J410" s="80">
        <v>2</v>
      </c>
      <c r="K410" s="101">
        <v>5</v>
      </c>
    </row>
    <row r="411" spans="1:11" hidden="1" x14ac:dyDescent="0.3">
      <c r="A411" s="98">
        <v>45427</v>
      </c>
      <c r="B411" s="99">
        <v>0.36117663194444444</v>
      </c>
      <c r="C411" s="80">
        <v>8</v>
      </c>
      <c r="D411" s="100" t="s">
        <v>403</v>
      </c>
      <c r="E411" s="80">
        <v>37.72</v>
      </c>
      <c r="F411" s="100" t="s">
        <v>404</v>
      </c>
      <c r="G411" s="100" t="s">
        <v>405</v>
      </c>
      <c r="H411" s="100" t="s">
        <v>420</v>
      </c>
      <c r="I411" s="100" t="s">
        <v>424</v>
      </c>
      <c r="J411" s="80">
        <v>3</v>
      </c>
      <c r="K411" s="101">
        <v>5</v>
      </c>
    </row>
    <row r="412" spans="1:11" hidden="1" x14ac:dyDescent="0.3">
      <c r="A412" s="98">
        <v>45427</v>
      </c>
      <c r="B412" s="99">
        <v>0.4682795486111111</v>
      </c>
      <c r="C412" s="80">
        <v>11</v>
      </c>
      <c r="D412" s="100" t="s">
        <v>403</v>
      </c>
      <c r="E412" s="80">
        <v>23.02</v>
      </c>
      <c r="F412" s="100" t="s">
        <v>418</v>
      </c>
      <c r="G412" s="100" t="s">
        <v>405</v>
      </c>
      <c r="H412" s="100" t="s">
        <v>420</v>
      </c>
      <c r="I412" s="100" t="s">
        <v>424</v>
      </c>
      <c r="J412" s="80">
        <v>3</v>
      </c>
      <c r="K412" s="101">
        <v>5</v>
      </c>
    </row>
    <row r="413" spans="1:11" x14ac:dyDescent="0.3">
      <c r="A413" s="98">
        <v>45427</v>
      </c>
      <c r="B413" s="99">
        <v>0.47164408564814814</v>
      </c>
      <c r="C413" s="80">
        <v>11</v>
      </c>
      <c r="D413" s="100" t="s">
        <v>403</v>
      </c>
      <c r="E413" s="80">
        <v>27.92</v>
      </c>
      <c r="F413" s="100" t="s">
        <v>410</v>
      </c>
      <c r="G413" s="100" t="s">
        <v>405</v>
      </c>
      <c r="H413" s="100" t="s">
        <v>420</v>
      </c>
      <c r="I413" s="100" t="s">
        <v>424</v>
      </c>
      <c r="J413" s="80">
        <v>3</v>
      </c>
      <c r="K413" s="101">
        <v>5</v>
      </c>
    </row>
    <row r="414" spans="1:11" x14ac:dyDescent="0.3">
      <c r="A414" s="98">
        <v>45427</v>
      </c>
      <c r="B414" s="99">
        <v>0.56568405092592589</v>
      </c>
      <c r="C414" s="80">
        <v>13</v>
      </c>
      <c r="D414" s="100" t="s">
        <v>403</v>
      </c>
      <c r="E414" s="80">
        <v>27.92</v>
      </c>
      <c r="F414" s="100" t="s">
        <v>410</v>
      </c>
      <c r="G414" s="100" t="s">
        <v>409</v>
      </c>
      <c r="H414" s="100" t="s">
        <v>420</v>
      </c>
      <c r="I414" s="100" t="s">
        <v>424</v>
      </c>
      <c r="J414" s="80">
        <v>3</v>
      </c>
      <c r="K414" s="101">
        <v>5</v>
      </c>
    </row>
    <row r="415" spans="1:11" x14ac:dyDescent="0.3">
      <c r="A415" s="98">
        <v>45427</v>
      </c>
      <c r="B415" s="99">
        <v>0.566309849537037</v>
      </c>
      <c r="C415" s="80">
        <v>13</v>
      </c>
      <c r="D415" s="100" t="s">
        <v>403</v>
      </c>
      <c r="E415" s="80">
        <v>27.92</v>
      </c>
      <c r="F415" s="100" t="s">
        <v>410</v>
      </c>
      <c r="G415" s="100" t="s">
        <v>409</v>
      </c>
      <c r="H415" s="100" t="s">
        <v>420</v>
      </c>
      <c r="I415" s="100" t="s">
        <v>424</v>
      </c>
      <c r="J415" s="80">
        <v>3</v>
      </c>
      <c r="K415" s="101">
        <v>5</v>
      </c>
    </row>
    <row r="416" spans="1:11" x14ac:dyDescent="0.3">
      <c r="A416" s="98">
        <v>45427</v>
      </c>
      <c r="B416" s="99">
        <v>0.56698309027777782</v>
      </c>
      <c r="C416" s="80">
        <v>13</v>
      </c>
      <c r="D416" s="100" t="s">
        <v>403</v>
      </c>
      <c r="E416" s="80">
        <v>27.92</v>
      </c>
      <c r="F416" s="100" t="s">
        <v>410</v>
      </c>
      <c r="G416" s="100" t="s">
        <v>409</v>
      </c>
      <c r="H416" s="100" t="s">
        <v>420</v>
      </c>
      <c r="I416" s="100" t="s">
        <v>424</v>
      </c>
      <c r="J416" s="80">
        <v>3</v>
      </c>
      <c r="K416" s="101">
        <v>5</v>
      </c>
    </row>
    <row r="417" spans="1:11" x14ac:dyDescent="0.3">
      <c r="A417" s="98">
        <v>45427</v>
      </c>
      <c r="B417" s="99">
        <v>0.58019674768518514</v>
      </c>
      <c r="C417" s="80">
        <v>13</v>
      </c>
      <c r="D417" s="100" t="s">
        <v>403</v>
      </c>
      <c r="E417" s="80">
        <v>32.82</v>
      </c>
      <c r="F417" s="100" t="s">
        <v>411</v>
      </c>
      <c r="G417" s="100" t="s">
        <v>409</v>
      </c>
      <c r="H417" s="100" t="s">
        <v>420</v>
      </c>
      <c r="I417" s="100" t="s">
        <v>424</v>
      </c>
      <c r="J417" s="80">
        <v>3</v>
      </c>
      <c r="K417" s="101">
        <v>5</v>
      </c>
    </row>
    <row r="418" spans="1:11" hidden="1" x14ac:dyDescent="0.3">
      <c r="A418" s="98">
        <v>45427</v>
      </c>
      <c r="B418" s="99">
        <v>0.61032809027777779</v>
      </c>
      <c r="C418" s="80">
        <v>14</v>
      </c>
      <c r="D418" s="100" t="s">
        <v>403</v>
      </c>
      <c r="E418" s="80">
        <v>27.92</v>
      </c>
      <c r="F418" s="100" t="s">
        <v>416</v>
      </c>
      <c r="G418" s="100" t="s">
        <v>409</v>
      </c>
      <c r="H418" s="100" t="s">
        <v>420</v>
      </c>
      <c r="I418" s="100" t="s">
        <v>424</v>
      </c>
      <c r="J418" s="80">
        <v>3</v>
      </c>
      <c r="K418" s="101">
        <v>5</v>
      </c>
    </row>
    <row r="419" spans="1:11" hidden="1" x14ac:dyDescent="0.3">
      <c r="A419" s="98">
        <v>45427</v>
      </c>
      <c r="B419" s="99">
        <v>0.61093017361111113</v>
      </c>
      <c r="C419" s="80">
        <v>14</v>
      </c>
      <c r="D419" s="100" t="s">
        <v>403</v>
      </c>
      <c r="E419" s="80">
        <v>27.92</v>
      </c>
      <c r="F419" s="100" t="s">
        <v>416</v>
      </c>
      <c r="G419" s="100" t="s">
        <v>409</v>
      </c>
      <c r="H419" s="100" t="s">
        <v>420</v>
      </c>
      <c r="I419" s="100" t="s">
        <v>424</v>
      </c>
      <c r="J419" s="80">
        <v>3</v>
      </c>
      <c r="K419" s="101">
        <v>5</v>
      </c>
    </row>
    <row r="420" spans="1:11" hidden="1" x14ac:dyDescent="0.3">
      <c r="A420" s="98">
        <v>45427</v>
      </c>
      <c r="B420" s="99">
        <v>0.72845625000000003</v>
      </c>
      <c r="C420" s="80">
        <v>17</v>
      </c>
      <c r="D420" s="100" t="s">
        <v>403</v>
      </c>
      <c r="E420" s="80">
        <v>23.02</v>
      </c>
      <c r="F420" s="100" t="s">
        <v>418</v>
      </c>
      <c r="G420" s="100" t="s">
        <v>412</v>
      </c>
      <c r="H420" s="100" t="s">
        <v>420</v>
      </c>
      <c r="I420" s="100" t="s">
        <v>424</v>
      </c>
      <c r="J420" s="80">
        <v>3</v>
      </c>
      <c r="K420" s="101">
        <v>5</v>
      </c>
    </row>
    <row r="421" spans="1:11" hidden="1" x14ac:dyDescent="0.3">
      <c r="A421" s="98">
        <v>45427</v>
      </c>
      <c r="B421" s="99">
        <v>0.84762464120370373</v>
      </c>
      <c r="C421" s="80">
        <v>20</v>
      </c>
      <c r="D421" s="100" t="s">
        <v>403</v>
      </c>
      <c r="E421" s="80">
        <v>37.72</v>
      </c>
      <c r="F421" s="100" t="s">
        <v>421</v>
      </c>
      <c r="G421" s="100" t="s">
        <v>412</v>
      </c>
      <c r="H421" s="100" t="s">
        <v>420</v>
      </c>
      <c r="I421" s="100" t="s">
        <v>424</v>
      </c>
      <c r="J421" s="80">
        <v>3</v>
      </c>
      <c r="K421" s="101">
        <v>5</v>
      </c>
    </row>
    <row r="422" spans="1:11" x14ac:dyDescent="0.3">
      <c r="A422" s="98">
        <v>45428</v>
      </c>
      <c r="B422" s="99">
        <v>0.4435469675925926</v>
      </c>
      <c r="C422" s="80">
        <v>10</v>
      </c>
      <c r="D422" s="100" t="s">
        <v>403</v>
      </c>
      <c r="E422" s="80">
        <v>32.82</v>
      </c>
      <c r="F422" s="100" t="s">
        <v>411</v>
      </c>
      <c r="G422" s="100" t="s">
        <v>405</v>
      </c>
      <c r="H422" s="100" t="s">
        <v>422</v>
      </c>
      <c r="I422" s="100" t="s">
        <v>424</v>
      </c>
      <c r="J422" s="80">
        <v>4</v>
      </c>
      <c r="K422" s="101">
        <v>5</v>
      </c>
    </row>
    <row r="423" spans="1:11" x14ac:dyDescent="0.3">
      <c r="A423" s="98">
        <v>45428</v>
      </c>
      <c r="B423" s="99">
        <v>0.44432211805555555</v>
      </c>
      <c r="C423" s="80">
        <v>10</v>
      </c>
      <c r="D423" s="100" t="s">
        <v>403</v>
      </c>
      <c r="E423" s="80">
        <v>32.82</v>
      </c>
      <c r="F423" s="100" t="s">
        <v>411</v>
      </c>
      <c r="G423" s="100" t="s">
        <v>405</v>
      </c>
      <c r="H423" s="100" t="s">
        <v>422</v>
      </c>
      <c r="I423" s="100" t="s">
        <v>424</v>
      </c>
      <c r="J423" s="80">
        <v>4</v>
      </c>
      <c r="K423" s="101">
        <v>5</v>
      </c>
    </row>
    <row r="424" spans="1:11" x14ac:dyDescent="0.3">
      <c r="A424" s="98">
        <v>45428</v>
      </c>
      <c r="B424" s="99">
        <v>0.50972334490740745</v>
      </c>
      <c r="C424" s="80">
        <v>12</v>
      </c>
      <c r="D424" s="100" t="s">
        <v>403</v>
      </c>
      <c r="E424" s="80">
        <v>32.82</v>
      </c>
      <c r="F424" s="100" t="s">
        <v>411</v>
      </c>
      <c r="G424" s="100" t="s">
        <v>409</v>
      </c>
      <c r="H424" s="100" t="s">
        <v>422</v>
      </c>
      <c r="I424" s="100" t="s">
        <v>424</v>
      </c>
      <c r="J424" s="80">
        <v>4</v>
      </c>
      <c r="K424" s="101">
        <v>5</v>
      </c>
    </row>
    <row r="425" spans="1:11" hidden="1" x14ac:dyDescent="0.3">
      <c r="A425" s="98">
        <v>45428</v>
      </c>
      <c r="B425" s="99">
        <v>0.63560549768518515</v>
      </c>
      <c r="C425" s="80">
        <v>15</v>
      </c>
      <c r="D425" s="100" t="s">
        <v>403</v>
      </c>
      <c r="E425" s="80">
        <v>37.72</v>
      </c>
      <c r="F425" s="100" t="s">
        <v>408</v>
      </c>
      <c r="G425" s="100" t="s">
        <v>409</v>
      </c>
      <c r="H425" s="100" t="s">
        <v>422</v>
      </c>
      <c r="I425" s="100" t="s">
        <v>424</v>
      </c>
      <c r="J425" s="80">
        <v>4</v>
      </c>
      <c r="K425" s="101">
        <v>5</v>
      </c>
    </row>
    <row r="426" spans="1:11" hidden="1" x14ac:dyDescent="0.3">
      <c r="A426" s="98">
        <v>45428</v>
      </c>
      <c r="B426" s="99">
        <v>0.73925402777777782</v>
      </c>
      <c r="C426" s="80">
        <v>17</v>
      </c>
      <c r="D426" s="100" t="s">
        <v>403</v>
      </c>
      <c r="E426" s="80">
        <v>37.72</v>
      </c>
      <c r="F426" s="100" t="s">
        <v>404</v>
      </c>
      <c r="G426" s="100" t="s">
        <v>412</v>
      </c>
      <c r="H426" s="100" t="s">
        <v>422</v>
      </c>
      <c r="I426" s="100" t="s">
        <v>424</v>
      </c>
      <c r="J426" s="80">
        <v>4</v>
      </c>
      <c r="K426" s="101">
        <v>5</v>
      </c>
    </row>
    <row r="427" spans="1:11" hidden="1" x14ac:dyDescent="0.3">
      <c r="A427" s="98">
        <v>45428</v>
      </c>
      <c r="B427" s="99">
        <v>0.75899229166666671</v>
      </c>
      <c r="C427" s="80">
        <v>18</v>
      </c>
      <c r="D427" s="100" t="s">
        <v>403</v>
      </c>
      <c r="E427" s="80">
        <v>37.72</v>
      </c>
      <c r="F427" s="100" t="s">
        <v>408</v>
      </c>
      <c r="G427" s="100" t="s">
        <v>412</v>
      </c>
      <c r="H427" s="100" t="s">
        <v>422</v>
      </c>
      <c r="I427" s="100" t="s">
        <v>424</v>
      </c>
      <c r="J427" s="80">
        <v>4</v>
      </c>
      <c r="K427" s="101">
        <v>5</v>
      </c>
    </row>
    <row r="428" spans="1:11" hidden="1" x14ac:dyDescent="0.3">
      <c r="A428" s="98">
        <v>45428</v>
      </c>
      <c r="B428" s="99">
        <v>0.7597012847222222</v>
      </c>
      <c r="C428" s="80">
        <v>18</v>
      </c>
      <c r="D428" s="100" t="s">
        <v>403</v>
      </c>
      <c r="E428" s="80">
        <v>37.72</v>
      </c>
      <c r="F428" s="100" t="s">
        <v>404</v>
      </c>
      <c r="G428" s="100" t="s">
        <v>412</v>
      </c>
      <c r="H428" s="100" t="s">
        <v>422</v>
      </c>
      <c r="I428" s="100" t="s">
        <v>424</v>
      </c>
      <c r="J428" s="80">
        <v>4</v>
      </c>
      <c r="K428" s="101">
        <v>5</v>
      </c>
    </row>
    <row r="429" spans="1:11" x14ac:dyDescent="0.3">
      <c r="A429" s="98">
        <v>45429</v>
      </c>
      <c r="B429" s="99">
        <v>0.37556083333333334</v>
      </c>
      <c r="C429" s="80">
        <v>9</v>
      </c>
      <c r="D429" s="100" t="s">
        <v>403</v>
      </c>
      <c r="E429" s="80">
        <v>27.92</v>
      </c>
      <c r="F429" s="100" t="s">
        <v>410</v>
      </c>
      <c r="G429" s="100" t="s">
        <v>405</v>
      </c>
      <c r="H429" s="100" t="s">
        <v>406</v>
      </c>
      <c r="I429" s="100" t="s">
        <v>424</v>
      </c>
      <c r="J429" s="80">
        <v>5</v>
      </c>
      <c r="K429" s="101">
        <v>5</v>
      </c>
    </row>
    <row r="430" spans="1:11" x14ac:dyDescent="0.3">
      <c r="A430" s="98">
        <v>45429</v>
      </c>
      <c r="B430" s="99">
        <v>0.47948556712962964</v>
      </c>
      <c r="C430" s="80">
        <v>11</v>
      </c>
      <c r="D430" s="100" t="s">
        <v>403</v>
      </c>
      <c r="E430" s="80">
        <v>32.82</v>
      </c>
      <c r="F430" s="100" t="s">
        <v>411</v>
      </c>
      <c r="G430" s="100" t="s">
        <v>405</v>
      </c>
      <c r="H430" s="100" t="s">
        <v>406</v>
      </c>
      <c r="I430" s="100" t="s">
        <v>424</v>
      </c>
      <c r="J430" s="80">
        <v>5</v>
      </c>
      <c r="K430" s="101">
        <v>5</v>
      </c>
    </row>
    <row r="431" spans="1:11" x14ac:dyDescent="0.3">
      <c r="A431" s="98">
        <v>45429</v>
      </c>
      <c r="B431" s="99">
        <v>0.83007562499999998</v>
      </c>
      <c r="C431" s="80">
        <v>19</v>
      </c>
      <c r="D431" s="100" t="s">
        <v>403</v>
      </c>
      <c r="E431" s="80">
        <v>32.82</v>
      </c>
      <c r="F431" s="100" t="s">
        <v>411</v>
      </c>
      <c r="G431" s="100" t="s">
        <v>412</v>
      </c>
      <c r="H431" s="100" t="s">
        <v>406</v>
      </c>
      <c r="I431" s="100" t="s">
        <v>424</v>
      </c>
      <c r="J431" s="80">
        <v>5</v>
      </c>
      <c r="K431" s="101">
        <v>5</v>
      </c>
    </row>
    <row r="432" spans="1:11" hidden="1" x14ac:dyDescent="0.3">
      <c r="A432" s="98">
        <v>45429</v>
      </c>
      <c r="B432" s="99">
        <v>0.83109665509259256</v>
      </c>
      <c r="C432" s="80">
        <v>19</v>
      </c>
      <c r="D432" s="100" t="s">
        <v>403</v>
      </c>
      <c r="E432" s="80">
        <v>37.72</v>
      </c>
      <c r="F432" s="100" t="s">
        <v>421</v>
      </c>
      <c r="G432" s="100" t="s">
        <v>412</v>
      </c>
      <c r="H432" s="100" t="s">
        <v>406</v>
      </c>
      <c r="I432" s="100" t="s">
        <v>424</v>
      </c>
      <c r="J432" s="80">
        <v>5</v>
      </c>
      <c r="K432" s="101">
        <v>5</v>
      </c>
    </row>
    <row r="433" spans="1:11" hidden="1" x14ac:dyDescent="0.3">
      <c r="A433" s="98">
        <v>45429</v>
      </c>
      <c r="B433" s="99">
        <v>0.85964039351851851</v>
      </c>
      <c r="C433" s="80">
        <v>20</v>
      </c>
      <c r="D433" s="100" t="s">
        <v>403</v>
      </c>
      <c r="E433" s="80">
        <v>37.72</v>
      </c>
      <c r="F433" s="100" t="s">
        <v>421</v>
      </c>
      <c r="G433" s="100" t="s">
        <v>412</v>
      </c>
      <c r="H433" s="100" t="s">
        <v>406</v>
      </c>
      <c r="I433" s="100" t="s">
        <v>424</v>
      </c>
      <c r="J433" s="80">
        <v>5</v>
      </c>
      <c r="K433" s="101">
        <v>5</v>
      </c>
    </row>
    <row r="434" spans="1:11" x14ac:dyDescent="0.3">
      <c r="A434" s="98">
        <v>45429</v>
      </c>
      <c r="B434" s="99">
        <v>0.94086570601851849</v>
      </c>
      <c r="C434" s="80">
        <v>22</v>
      </c>
      <c r="D434" s="100" t="s">
        <v>403</v>
      </c>
      <c r="E434" s="80">
        <v>27.92</v>
      </c>
      <c r="F434" s="100" t="s">
        <v>410</v>
      </c>
      <c r="G434" s="100" t="s">
        <v>412</v>
      </c>
      <c r="H434" s="100" t="s">
        <v>406</v>
      </c>
      <c r="I434" s="100" t="s">
        <v>424</v>
      </c>
      <c r="J434" s="80">
        <v>5</v>
      </c>
      <c r="K434" s="101">
        <v>5</v>
      </c>
    </row>
    <row r="435" spans="1:11" hidden="1" x14ac:dyDescent="0.3">
      <c r="A435" s="98">
        <v>45429</v>
      </c>
      <c r="B435" s="99">
        <v>0.94205274305555553</v>
      </c>
      <c r="C435" s="80">
        <v>22</v>
      </c>
      <c r="D435" s="100" t="s">
        <v>403</v>
      </c>
      <c r="E435" s="80">
        <v>37.72</v>
      </c>
      <c r="F435" s="100" t="s">
        <v>404</v>
      </c>
      <c r="G435" s="100" t="s">
        <v>412</v>
      </c>
      <c r="H435" s="100" t="s">
        <v>406</v>
      </c>
      <c r="I435" s="100" t="s">
        <v>424</v>
      </c>
      <c r="J435" s="80">
        <v>5</v>
      </c>
      <c r="K435" s="101">
        <v>5</v>
      </c>
    </row>
    <row r="436" spans="1:11" hidden="1" x14ac:dyDescent="0.3">
      <c r="A436" s="98">
        <v>45429</v>
      </c>
      <c r="B436" s="99">
        <v>0.94285672453703706</v>
      </c>
      <c r="C436" s="80">
        <v>22</v>
      </c>
      <c r="D436" s="100" t="s">
        <v>403</v>
      </c>
      <c r="E436" s="80">
        <v>37.72</v>
      </c>
      <c r="F436" s="100" t="s">
        <v>404</v>
      </c>
      <c r="G436" s="100" t="s">
        <v>412</v>
      </c>
      <c r="H436" s="100" t="s">
        <v>406</v>
      </c>
      <c r="I436" s="100" t="s">
        <v>424</v>
      </c>
      <c r="J436" s="80">
        <v>5</v>
      </c>
      <c r="K436" s="101">
        <v>5</v>
      </c>
    </row>
    <row r="437" spans="1:11" hidden="1" x14ac:dyDescent="0.3">
      <c r="A437" s="98">
        <v>45430</v>
      </c>
      <c r="B437" s="99">
        <v>0.33446641203703703</v>
      </c>
      <c r="C437" s="80">
        <v>8</v>
      </c>
      <c r="D437" s="100" t="s">
        <v>403</v>
      </c>
      <c r="E437" s="80">
        <v>37.72</v>
      </c>
      <c r="F437" s="100" t="s">
        <v>421</v>
      </c>
      <c r="G437" s="100" t="s">
        <v>405</v>
      </c>
      <c r="H437" s="100" t="s">
        <v>414</v>
      </c>
      <c r="I437" s="100" t="s">
        <v>424</v>
      </c>
      <c r="J437" s="80">
        <v>6</v>
      </c>
      <c r="K437" s="101">
        <v>5</v>
      </c>
    </row>
    <row r="438" spans="1:11" hidden="1" x14ac:dyDescent="0.3">
      <c r="A438" s="98">
        <v>45430</v>
      </c>
      <c r="B438" s="99">
        <v>0.33518471064814814</v>
      </c>
      <c r="C438" s="80">
        <v>8</v>
      </c>
      <c r="D438" s="100" t="s">
        <v>403</v>
      </c>
      <c r="E438" s="80">
        <v>37.72</v>
      </c>
      <c r="F438" s="100" t="s">
        <v>421</v>
      </c>
      <c r="G438" s="100" t="s">
        <v>405</v>
      </c>
      <c r="H438" s="100" t="s">
        <v>414</v>
      </c>
      <c r="I438" s="100" t="s">
        <v>424</v>
      </c>
      <c r="J438" s="80">
        <v>6</v>
      </c>
      <c r="K438" s="101">
        <v>5</v>
      </c>
    </row>
    <row r="439" spans="1:11" x14ac:dyDescent="0.3">
      <c r="A439" s="98">
        <v>45430</v>
      </c>
      <c r="B439" s="99">
        <v>0.46939917824074073</v>
      </c>
      <c r="C439" s="80">
        <v>11</v>
      </c>
      <c r="D439" s="100" t="s">
        <v>403</v>
      </c>
      <c r="E439" s="80">
        <v>32.82</v>
      </c>
      <c r="F439" s="100" t="s">
        <v>411</v>
      </c>
      <c r="G439" s="100" t="s">
        <v>405</v>
      </c>
      <c r="H439" s="100" t="s">
        <v>414</v>
      </c>
      <c r="I439" s="100" t="s">
        <v>424</v>
      </c>
      <c r="J439" s="80">
        <v>6</v>
      </c>
      <c r="K439" s="101">
        <v>5</v>
      </c>
    </row>
    <row r="440" spans="1:11" x14ac:dyDescent="0.3">
      <c r="A440" s="98">
        <v>45430</v>
      </c>
      <c r="B440" s="99">
        <v>0.7003399768518519</v>
      </c>
      <c r="C440" s="80">
        <v>16</v>
      </c>
      <c r="D440" s="100" t="s">
        <v>403</v>
      </c>
      <c r="E440" s="80">
        <v>32.82</v>
      </c>
      <c r="F440" s="100" t="s">
        <v>411</v>
      </c>
      <c r="G440" s="100" t="s">
        <v>409</v>
      </c>
      <c r="H440" s="100" t="s">
        <v>414</v>
      </c>
      <c r="I440" s="100" t="s">
        <v>424</v>
      </c>
      <c r="J440" s="80">
        <v>6</v>
      </c>
      <c r="K440" s="101">
        <v>5</v>
      </c>
    </row>
    <row r="441" spans="1:11" x14ac:dyDescent="0.3">
      <c r="A441" s="98">
        <v>45430</v>
      </c>
      <c r="B441" s="99">
        <v>0.70100846064814815</v>
      </c>
      <c r="C441" s="80">
        <v>16</v>
      </c>
      <c r="D441" s="100" t="s">
        <v>403</v>
      </c>
      <c r="E441" s="80">
        <v>32.82</v>
      </c>
      <c r="F441" s="100" t="s">
        <v>411</v>
      </c>
      <c r="G441" s="100" t="s">
        <v>409</v>
      </c>
      <c r="H441" s="100" t="s">
        <v>414</v>
      </c>
      <c r="I441" s="100" t="s">
        <v>424</v>
      </c>
      <c r="J441" s="80">
        <v>6</v>
      </c>
      <c r="K441" s="101">
        <v>5</v>
      </c>
    </row>
    <row r="442" spans="1:11" x14ac:dyDescent="0.3">
      <c r="A442" s="98">
        <v>45430</v>
      </c>
      <c r="B442" s="99">
        <v>0.83245613425925924</v>
      </c>
      <c r="C442" s="80">
        <v>19</v>
      </c>
      <c r="D442" s="100" t="s">
        <v>403</v>
      </c>
      <c r="E442" s="80">
        <v>32.82</v>
      </c>
      <c r="F442" s="100" t="s">
        <v>411</v>
      </c>
      <c r="G442" s="100" t="s">
        <v>412</v>
      </c>
      <c r="H442" s="100" t="s">
        <v>414</v>
      </c>
      <c r="I442" s="100" t="s">
        <v>424</v>
      </c>
      <c r="J442" s="80">
        <v>6</v>
      </c>
      <c r="K442" s="101">
        <v>5</v>
      </c>
    </row>
    <row r="443" spans="1:11" hidden="1" x14ac:dyDescent="0.3">
      <c r="A443" s="98">
        <v>45430</v>
      </c>
      <c r="B443" s="99">
        <v>0.84922582175925931</v>
      </c>
      <c r="C443" s="80">
        <v>20</v>
      </c>
      <c r="D443" s="100" t="s">
        <v>403</v>
      </c>
      <c r="E443" s="80">
        <v>37.72</v>
      </c>
      <c r="F443" s="100" t="s">
        <v>404</v>
      </c>
      <c r="G443" s="100" t="s">
        <v>412</v>
      </c>
      <c r="H443" s="100" t="s">
        <v>414</v>
      </c>
      <c r="I443" s="100" t="s">
        <v>424</v>
      </c>
      <c r="J443" s="80">
        <v>6</v>
      </c>
      <c r="K443" s="101">
        <v>5</v>
      </c>
    </row>
    <row r="444" spans="1:11" x14ac:dyDescent="0.3">
      <c r="A444" s="98">
        <v>45431</v>
      </c>
      <c r="B444" s="99">
        <v>0.33238787037037038</v>
      </c>
      <c r="C444" s="80">
        <v>7</v>
      </c>
      <c r="D444" s="100" t="s">
        <v>403</v>
      </c>
      <c r="E444" s="80">
        <v>27.92</v>
      </c>
      <c r="F444" s="100" t="s">
        <v>410</v>
      </c>
      <c r="G444" s="100" t="s">
        <v>405</v>
      </c>
      <c r="H444" s="100" t="s">
        <v>415</v>
      </c>
      <c r="I444" s="100" t="s">
        <v>424</v>
      </c>
      <c r="J444" s="80">
        <v>7</v>
      </c>
      <c r="K444" s="101">
        <v>5</v>
      </c>
    </row>
    <row r="445" spans="1:11" x14ac:dyDescent="0.3">
      <c r="A445" s="98">
        <v>45431</v>
      </c>
      <c r="B445" s="99">
        <v>0.33302718749999999</v>
      </c>
      <c r="C445" s="80">
        <v>7</v>
      </c>
      <c r="D445" s="100" t="s">
        <v>403</v>
      </c>
      <c r="E445" s="80">
        <v>27.92</v>
      </c>
      <c r="F445" s="100" t="s">
        <v>410</v>
      </c>
      <c r="G445" s="100" t="s">
        <v>405</v>
      </c>
      <c r="H445" s="100" t="s">
        <v>415</v>
      </c>
      <c r="I445" s="100" t="s">
        <v>424</v>
      </c>
      <c r="J445" s="80">
        <v>7</v>
      </c>
      <c r="K445" s="101">
        <v>5</v>
      </c>
    </row>
    <row r="446" spans="1:11" hidden="1" x14ac:dyDescent="0.3">
      <c r="A446" s="98">
        <v>45431</v>
      </c>
      <c r="B446" s="99">
        <v>0.33373913194444443</v>
      </c>
      <c r="C446" s="80">
        <v>8</v>
      </c>
      <c r="D446" s="100" t="s">
        <v>403</v>
      </c>
      <c r="E446" s="80">
        <v>37.72</v>
      </c>
      <c r="F446" s="100" t="s">
        <v>421</v>
      </c>
      <c r="G446" s="100" t="s">
        <v>405</v>
      </c>
      <c r="H446" s="100" t="s">
        <v>415</v>
      </c>
      <c r="I446" s="100" t="s">
        <v>424</v>
      </c>
      <c r="J446" s="80">
        <v>7</v>
      </c>
      <c r="K446" s="101">
        <v>5</v>
      </c>
    </row>
    <row r="447" spans="1:11" x14ac:dyDescent="0.3">
      <c r="A447" s="98">
        <v>45431</v>
      </c>
      <c r="B447" s="99">
        <v>0.51003097222222227</v>
      </c>
      <c r="C447" s="80">
        <v>12</v>
      </c>
      <c r="D447" s="100" t="s">
        <v>403</v>
      </c>
      <c r="E447" s="80">
        <v>32.82</v>
      </c>
      <c r="F447" s="100" t="s">
        <v>411</v>
      </c>
      <c r="G447" s="100" t="s">
        <v>409</v>
      </c>
      <c r="H447" s="100" t="s">
        <v>415</v>
      </c>
      <c r="I447" s="100" t="s">
        <v>424</v>
      </c>
      <c r="J447" s="80">
        <v>7</v>
      </c>
      <c r="K447" s="101">
        <v>5</v>
      </c>
    </row>
    <row r="448" spans="1:11" x14ac:dyDescent="0.3">
      <c r="A448" s="98">
        <v>45431</v>
      </c>
      <c r="B448" s="99">
        <v>0.61365797453703708</v>
      </c>
      <c r="C448" s="80">
        <v>14</v>
      </c>
      <c r="D448" s="100" t="s">
        <v>403</v>
      </c>
      <c r="E448" s="80">
        <v>27.92</v>
      </c>
      <c r="F448" s="100" t="s">
        <v>410</v>
      </c>
      <c r="G448" s="100" t="s">
        <v>409</v>
      </c>
      <c r="H448" s="100" t="s">
        <v>415</v>
      </c>
      <c r="I448" s="100" t="s">
        <v>424</v>
      </c>
      <c r="J448" s="80">
        <v>7</v>
      </c>
      <c r="K448" s="101">
        <v>5</v>
      </c>
    </row>
    <row r="449" spans="1:11" x14ac:dyDescent="0.3">
      <c r="A449" s="98">
        <v>45431</v>
      </c>
      <c r="B449" s="99">
        <v>0.66595129629629635</v>
      </c>
      <c r="C449" s="80">
        <v>15</v>
      </c>
      <c r="D449" s="100" t="s">
        <v>403</v>
      </c>
      <c r="E449" s="80">
        <v>32.82</v>
      </c>
      <c r="F449" s="100" t="s">
        <v>411</v>
      </c>
      <c r="G449" s="100" t="s">
        <v>409</v>
      </c>
      <c r="H449" s="100" t="s">
        <v>415</v>
      </c>
      <c r="I449" s="100" t="s">
        <v>424</v>
      </c>
      <c r="J449" s="80">
        <v>7</v>
      </c>
      <c r="K449" s="101">
        <v>5</v>
      </c>
    </row>
    <row r="450" spans="1:11" x14ac:dyDescent="0.3">
      <c r="A450" s="98">
        <v>45431</v>
      </c>
      <c r="B450" s="99">
        <v>0.75875351851851847</v>
      </c>
      <c r="C450" s="80">
        <v>18</v>
      </c>
      <c r="D450" s="100" t="s">
        <v>403</v>
      </c>
      <c r="E450" s="80">
        <v>32.82</v>
      </c>
      <c r="F450" s="100" t="s">
        <v>411</v>
      </c>
      <c r="G450" s="100" t="s">
        <v>412</v>
      </c>
      <c r="H450" s="100" t="s">
        <v>415</v>
      </c>
      <c r="I450" s="100" t="s">
        <v>424</v>
      </c>
      <c r="J450" s="80">
        <v>7</v>
      </c>
      <c r="K450" s="101">
        <v>5</v>
      </c>
    </row>
    <row r="451" spans="1:11" hidden="1" x14ac:dyDescent="0.3">
      <c r="A451" s="98">
        <v>45431</v>
      </c>
      <c r="B451" s="99">
        <v>0.75958057870370366</v>
      </c>
      <c r="C451" s="80">
        <v>18</v>
      </c>
      <c r="D451" s="100" t="s">
        <v>403</v>
      </c>
      <c r="E451" s="80">
        <v>23.02</v>
      </c>
      <c r="F451" s="100" t="s">
        <v>418</v>
      </c>
      <c r="G451" s="100" t="s">
        <v>412</v>
      </c>
      <c r="H451" s="100" t="s">
        <v>415</v>
      </c>
      <c r="I451" s="100" t="s">
        <v>424</v>
      </c>
      <c r="J451" s="80">
        <v>7</v>
      </c>
      <c r="K451" s="101">
        <v>5</v>
      </c>
    </row>
    <row r="452" spans="1:11" hidden="1" x14ac:dyDescent="0.3">
      <c r="A452" s="98">
        <v>45431</v>
      </c>
      <c r="B452" s="99">
        <v>0.76145858796296295</v>
      </c>
      <c r="C452" s="80">
        <v>18</v>
      </c>
      <c r="D452" s="100" t="s">
        <v>403</v>
      </c>
      <c r="E452" s="80">
        <v>37.72</v>
      </c>
      <c r="F452" s="100" t="s">
        <v>408</v>
      </c>
      <c r="G452" s="100" t="s">
        <v>412</v>
      </c>
      <c r="H452" s="100" t="s">
        <v>415</v>
      </c>
      <c r="I452" s="100" t="s">
        <v>424</v>
      </c>
      <c r="J452" s="80">
        <v>7</v>
      </c>
      <c r="K452" s="101">
        <v>5</v>
      </c>
    </row>
    <row r="453" spans="1:11" hidden="1" x14ac:dyDescent="0.3">
      <c r="A453" s="98">
        <v>45431</v>
      </c>
      <c r="B453" s="99">
        <v>0.82716410879629632</v>
      </c>
      <c r="C453" s="80">
        <v>19</v>
      </c>
      <c r="D453" s="100" t="s">
        <v>403</v>
      </c>
      <c r="E453" s="80">
        <v>37.72</v>
      </c>
      <c r="F453" s="100" t="s">
        <v>421</v>
      </c>
      <c r="G453" s="100" t="s">
        <v>412</v>
      </c>
      <c r="H453" s="100" t="s">
        <v>415</v>
      </c>
      <c r="I453" s="100" t="s">
        <v>424</v>
      </c>
      <c r="J453" s="80">
        <v>7</v>
      </c>
      <c r="K453" s="101">
        <v>5</v>
      </c>
    </row>
    <row r="454" spans="1:11" hidden="1" x14ac:dyDescent="0.3">
      <c r="A454" s="98">
        <v>45431</v>
      </c>
      <c r="B454" s="99">
        <v>0.88590001157407405</v>
      </c>
      <c r="C454" s="80">
        <v>21</v>
      </c>
      <c r="D454" s="100" t="s">
        <v>403</v>
      </c>
      <c r="E454" s="80">
        <v>37.72</v>
      </c>
      <c r="F454" s="100" t="s">
        <v>421</v>
      </c>
      <c r="G454" s="100" t="s">
        <v>412</v>
      </c>
      <c r="H454" s="100" t="s">
        <v>415</v>
      </c>
      <c r="I454" s="100" t="s">
        <v>424</v>
      </c>
      <c r="J454" s="80">
        <v>7</v>
      </c>
      <c r="K454" s="101">
        <v>5</v>
      </c>
    </row>
    <row r="455" spans="1:11" hidden="1" x14ac:dyDescent="0.3">
      <c r="A455" s="98">
        <v>45431</v>
      </c>
      <c r="B455" s="99">
        <v>0.88791783564814819</v>
      </c>
      <c r="C455" s="80">
        <v>21</v>
      </c>
      <c r="D455" s="100" t="s">
        <v>403</v>
      </c>
      <c r="E455" s="80">
        <v>37.72</v>
      </c>
      <c r="F455" s="100" t="s">
        <v>421</v>
      </c>
      <c r="G455" s="100" t="s">
        <v>412</v>
      </c>
      <c r="H455" s="100" t="s">
        <v>415</v>
      </c>
      <c r="I455" s="100" t="s">
        <v>424</v>
      </c>
      <c r="J455" s="80">
        <v>7</v>
      </c>
      <c r="K455" s="101">
        <v>5</v>
      </c>
    </row>
    <row r="456" spans="1:11" x14ac:dyDescent="0.3">
      <c r="A456" s="98">
        <v>45432</v>
      </c>
      <c r="B456" s="99">
        <v>0.42082364583333332</v>
      </c>
      <c r="C456" s="80">
        <v>10</v>
      </c>
      <c r="D456" s="100" t="s">
        <v>403</v>
      </c>
      <c r="E456" s="80">
        <v>32.82</v>
      </c>
      <c r="F456" s="100" t="s">
        <v>411</v>
      </c>
      <c r="G456" s="100" t="s">
        <v>405</v>
      </c>
      <c r="H456" s="100" t="s">
        <v>417</v>
      </c>
      <c r="I456" s="100" t="s">
        <v>424</v>
      </c>
      <c r="J456" s="80">
        <v>1</v>
      </c>
      <c r="K456" s="101">
        <v>5</v>
      </c>
    </row>
    <row r="457" spans="1:11" hidden="1" x14ac:dyDescent="0.3">
      <c r="A457" s="98">
        <v>45432</v>
      </c>
      <c r="B457" s="99">
        <v>0.42907253472222223</v>
      </c>
      <c r="C457" s="80">
        <v>10</v>
      </c>
      <c r="D457" s="100" t="s">
        <v>403</v>
      </c>
      <c r="E457" s="80">
        <v>37.72</v>
      </c>
      <c r="F457" s="100" t="s">
        <v>404</v>
      </c>
      <c r="G457" s="100" t="s">
        <v>405</v>
      </c>
      <c r="H457" s="100" t="s">
        <v>417</v>
      </c>
      <c r="I457" s="100" t="s">
        <v>424</v>
      </c>
      <c r="J457" s="80">
        <v>1</v>
      </c>
      <c r="K457" s="101">
        <v>5</v>
      </c>
    </row>
    <row r="458" spans="1:11" hidden="1" x14ac:dyDescent="0.3">
      <c r="A458" s="98">
        <v>45432</v>
      </c>
      <c r="B458" s="99">
        <v>0.45750438657407405</v>
      </c>
      <c r="C458" s="80">
        <v>10</v>
      </c>
      <c r="D458" s="100" t="s">
        <v>403</v>
      </c>
      <c r="E458" s="80">
        <v>37.72</v>
      </c>
      <c r="F458" s="100" t="s">
        <v>404</v>
      </c>
      <c r="G458" s="100" t="s">
        <v>405</v>
      </c>
      <c r="H458" s="100" t="s">
        <v>417</v>
      </c>
      <c r="I458" s="100" t="s">
        <v>424</v>
      </c>
      <c r="J458" s="80">
        <v>1</v>
      </c>
      <c r="K458" s="101">
        <v>5</v>
      </c>
    </row>
    <row r="459" spans="1:11" x14ac:dyDescent="0.3">
      <c r="A459" s="98">
        <v>45432</v>
      </c>
      <c r="B459" s="99">
        <v>0.46893938657407408</v>
      </c>
      <c r="C459" s="80">
        <v>11</v>
      </c>
      <c r="D459" s="100" t="s">
        <v>403</v>
      </c>
      <c r="E459" s="80">
        <v>27.92</v>
      </c>
      <c r="F459" s="100" t="s">
        <v>410</v>
      </c>
      <c r="G459" s="100" t="s">
        <v>405</v>
      </c>
      <c r="H459" s="100" t="s">
        <v>417</v>
      </c>
      <c r="I459" s="100" t="s">
        <v>424</v>
      </c>
      <c r="J459" s="80">
        <v>1</v>
      </c>
      <c r="K459" s="101">
        <v>5</v>
      </c>
    </row>
    <row r="460" spans="1:11" x14ac:dyDescent="0.3">
      <c r="A460" s="98">
        <v>45432</v>
      </c>
      <c r="B460" s="99">
        <v>0.46967172453703704</v>
      </c>
      <c r="C460" s="80">
        <v>11</v>
      </c>
      <c r="D460" s="100" t="s">
        <v>403</v>
      </c>
      <c r="E460" s="80">
        <v>27.92</v>
      </c>
      <c r="F460" s="100" t="s">
        <v>410</v>
      </c>
      <c r="G460" s="100" t="s">
        <v>405</v>
      </c>
      <c r="H460" s="100" t="s">
        <v>417</v>
      </c>
      <c r="I460" s="100" t="s">
        <v>424</v>
      </c>
      <c r="J460" s="80">
        <v>1</v>
      </c>
      <c r="K460" s="101">
        <v>5</v>
      </c>
    </row>
    <row r="461" spans="1:11" x14ac:dyDescent="0.3">
      <c r="A461" s="98">
        <v>45432</v>
      </c>
      <c r="B461" s="99">
        <v>0.56057199074074071</v>
      </c>
      <c r="C461" s="80">
        <v>13</v>
      </c>
      <c r="D461" s="100" t="s">
        <v>403</v>
      </c>
      <c r="E461" s="80">
        <v>27.92</v>
      </c>
      <c r="F461" s="100" t="s">
        <v>410</v>
      </c>
      <c r="G461" s="100" t="s">
        <v>409</v>
      </c>
      <c r="H461" s="100" t="s">
        <v>417</v>
      </c>
      <c r="I461" s="100" t="s">
        <v>424</v>
      </c>
      <c r="J461" s="80">
        <v>1</v>
      </c>
      <c r="K461" s="101">
        <v>5</v>
      </c>
    </row>
    <row r="462" spans="1:11" x14ac:dyDescent="0.3">
      <c r="A462" s="98">
        <v>45432</v>
      </c>
      <c r="B462" s="99">
        <v>0.56123194444444446</v>
      </c>
      <c r="C462" s="80">
        <v>13</v>
      </c>
      <c r="D462" s="100" t="s">
        <v>403</v>
      </c>
      <c r="E462" s="80">
        <v>27.92</v>
      </c>
      <c r="F462" s="100" t="s">
        <v>410</v>
      </c>
      <c r="G462" s="100" t="s">
        <v>409</v>
      </c>
      <c r="H462" s="100" t="s">
        <v>417</v>
      </c>
      <c r="I462" s="100" t="s">
        <v>424</v>
      </c>
      <c r="J462" s="80">
        <v>1</v>
      </c>
      <c r="K462" s="101">
        <v>5</v>
      </c>
    </row>
    <row r="463" spans="1:11" x14ac:dyDescent="0.3">
      <c r="A463" s="98">
        <v>45432</v>
      </c>
      <c r="B463" s="99">
        <v>0.59258121527777774</v>
      </c>
      <c r="C463" s="80">
        <v>14</v>
      </c>
      <c r="D463" s="100" t="s">
        <v>403</v>
      </c>
      <c r="E463" s="80">
        <v>32.82</v>
      </c>
      <c r="F463" s="100" t="s">
        <v>411</v>
      </c>
      <c r="G463" s="100" t="s">
        <v>409</v>
      </c>
      <c r="H463" s="100" t="s">
        <v>417</v>
      </c>
      <c r="I463" s="100" t="s">
        <v>424</v>
      </c>
      <c r="J463" s="80">
        <v>1</v>
      </c>
      <c r="K463" s="101">
        <v>5</v>
      </c>
    </row>
    <row r="464" spans="1:11" hidden="1" x14ac:dyDescent="0.3">
      <c r="A464" s="98">
        <v>45432</v>
      </c>
      <c r="B464" s="99">
        <v>0.59341844907407404</v>
      </c>
      <c r="C464" s="80">
        <v>14</v>
      </c>
      <c r="D464" s="100" t="s">
        <v>403</v>
      </c>
      <c r="E464" s="80">
        <v>37.72</v>
      </c>
      <c r="F464" s="100" t="s">
        <v>421</v>
      </c>
      <c r="G464" s="100" t="s">
        <v>409</v>
      </c>
      <c r="H464" s="100" t="s">
        <v>417</v>
      </c>
      <c r="I464" s="100" t="s">
        <v>424</v>
      </c>
      <c r="J464" s="80">
        <v>1</v>
      </c>
      <c r="K464" s="101">
        <v>5</v>
      </c>
    </row>
    <row r="465" spans="1:11" hidden="1" x14ac:dyDescent="0.3">
      <c r="A465" s="98">
        <v>45432</v>
      </c>
      <c r="B465" s="99">
        <v>0.71725834490740736</v>
      </c>
      <c r="C465" s="80">
        <v>17</v>
      </c>
      <c r="D465" s="100" t="s">
        <v>403</v>
      </c>
      <c r="E465" s="80">
        <v>37.72</v>
      </c>
      <c r="F465" s="100" t="s">
        <v>404</v>
      </c>
      <c r="G465" s="100" t="s">
        <v>412</v>
      </c>
      <c r="H465" s="100" t="s">
        <v>417</v>
      </c>
      <c r="I465" s="100" t="s">
        <v>424</v>
      </c>
      <c r="J465" s="80">
        <v>1</v>
      </c>
      <c r="K465" s="101">
        <v>5</v>
      </c>
    </row>
    <row r="466" spans="1:11" hidden="1" x14ac:dyDescent="0.3">
      <c r="A466" s="98">
        <v>45432</v>
      </c>
      <c r="B466" s="99">
        <v>0.71801964120370365</v>
      </c>
      <c r="C466" s="80">
        <v>17</v>
      </c>
      <c r="D466" s="100" t="s">
        <v>403</v>
      </c>
      <c r="E466" s="80">
        <v>37.72</v>
      </c>
      <c r="F466" s="100" t="s">
        <v>404</v>
      </c>
      <c r="G466" s="100" t="s">
        <v>412</v>
      </c>
      <c r="H466" s="100" t="s">
        <v>417</v>
      </c>
      <c r="I466" s="100" t="s">
        <v>424</v>
      </c>
      <c r="J466" s="80">
        <v>1</v>
      </c>
      <c r="K466" s="101">
        <v>5</v>
      </c>
    </row>
    <row r="467" spans="1:11" x14ac:dyDescent="0.3">
      <c r="A467" s="98">
        <v>45432</v>
      </c>
      <c r="B467" s="99">
        <v>0.85889259259259254</v>
      </c>
      <c r="C467" s="80">
        <v>20</v>
      </c>
      <c r="D467" s="100" t="s">
        <v>403</v>
      </c>
      <c r="E467" s="80">
        <v>32.82</v>
      </c>
      <c r="F467" s="100" t="s">
        <v>411</v>
      </c>
      <c r="G467" s="100" t="s">
        <v>412</v>
      </c>
      <c r="H467" s="100" t="s">
        <v>417</v>
      </c>
      <c r="I467" s="100" t="s">
        <v>424</v>
      </c>
      <c r="J467" s="80">
        <v>1</v>
      </c>
      <c r="K467" s="101">
        <v>5</v>
      </c>
    </row>
    <row r="468" spans="1:11" hidden="1" x14ac:dyDescent="0.3">
      <c r="A468" s="98">
        <v>45432</v>
      </c>
      <c r="B468" s="99">
        <v>0.85969115740740742</v>
      </c>
      <c r="C468" s="80">
        <v>20</v>
      </c>
      <c r="D468" s="100" t="s">
        <v>403</v>
      </c>
      <c r="E468" s="80">
        <v>37.72</v>
      </c>
      <c r="F468" s="100" t="s">
        <v>413</v>
      </c>
      <c r="G468" s="100" t="s">
        <v>412</v>
      </c>
      <c r="H468" s="100" t="s">
        <v>417</v>
      </c>
      <c r="I468" s="100" t="s">
        <v>424</v>
      </c>
      <c r="J468" s="80">
        <v>1</v>
      </c>
      <c r="K468" s="101">
        <v>5</v>
      </c>
    </row>
    <row r="469" spans="1:11" hidden="1" x14ac:dyDescent="0.3">
      <c r="A469" s="98">
        <v>45432</v>
      </c>
      <c r="B469" s="99">
        <v>0.86588061342592593</v>
      </c>
      <c r="C469" s="80">
        <v>20</v>
      </c>
      <c r="D469" s="100" t="s">
        <v>403</v>
      </c>
      <c r="E469" s="80">
        <v>27.92</v>
      </c>
      <c r="F469" s="100" t="s">
        <v>416</v>
      </c>
      <c r="G469" s="100" t="s">
        <v>412</v>
      </c>
      <c r="H469" s="100" t="s">
        <v>417</v>
      </c>
      <c r="I469" s="100" t="s">
        <v>424</v>
      </c>
      <c r="J469" s="80">
        <v>1</v>
      </c>
      <c r="K469" s="101">
        <v>5</v>
      </c>
    </row>
    <row r="470" spans="1:11" x14ac:dyDescent="0.3">
      <c r="A470" s="98">
        <v>45432</v>
      </c>
      <c r="B470" s="99">
        <v>0.900624837962963</v>
      </c>
      <c r="C470" s="80">
        <v>21</v>
      </c>
      <c r="D470" s="100" t="s">
        <v>403</v>
      </c>
      <c r="E470" s="80">
        <v>32.82</v>
      </c>
      <c r="F470" s="100" t="s">
        <v>411</v>
      </c>
      <c r="G470" s="100" t="s">
        <v>412</v>
      </c>
      <c r="H470" s="100" t="s">
        <v>417</v>
      </c>
      <c r="I470" s="100" t="s">
        <v>424</v>
      </c>
      <c r="J470" s="80">
        <v>1</v>
      </c>
      <c r="K470" s="101">
        <v>5</v>
      </c>
    </row>
    <row r="471" spans="1:11" x14ac:dyDescent="0.3">
      <c r="A471" s="98">
        <v>45432</v>
      </c>
      <c r="B471" s="99">
        <v>0.90136315972222225</v>
      </c>
      <c r="C471" s="80">
        <v>21</v>
      </c>
      <c r="D471" s="100" t="s">
        <v>403</v>
      </c>
      <c r="E471" s="80">
        <v>32.82</v>
      </c>
      <c r="F471" s="100" t="s">
        <v>411</v>
      </c>
      <c r="G471" s="100" t="s">
        <v>412</v>
      </c>
      <c r="H471" s="100" t="s">
        <v>417</v>
      </c>
      <c r="I471" s="100" t="s">
        <v>424</v>
      </c>
      <c r="J471" s="80">
        <v>1</v>
      </c>
      <c r="K471" s="101">
        <v>5</v>
      </c>
    </row>
    <row r="472" spans="1:11" hidden="1" x14ac:dyDescent="0.3">
      <c r="A472" s="98">
        <v>45433</v>
      </c>
      <c r="B472" s="99">
        <v>0.3525258101851852</v>
      </c>
      <c r="C472" s="80">
        <v>8</v>
      </c>
      <c r="D472" s="100" t="s">
        <v>403</v>
      </c>
      <c r="E472" s="80">
        <v>37.72</v>
      </c>
      <c r="F472" s="100" t="s">
        <v>404</v>
      </c>
      <c r="G472" s="100" t="s">
        <v>405</v>
      </c>
      <c r="H472" s="100" t="s">
        <v>419</v>
      </c>
      <c r="I472" s="100" t="s">
        <v>424</v>
      </c>
      <c r="J472" s="80">
        <v>2</v>
      </c>
      <c r="K472" s="101">
        <v>5</v>
      </c>
    </row>
    <row r="473" spans="1:11" hidden="1" x14ac:dyDescent="0.3">
      <c r="A473" s="98">
        <v>45433</v>
      </c>
      <c r="B473" s="99">
        <v>0.67384208333333329</v>
      </c>
      <c r="C473" s="80">
        <v>16</v>
      </c>
      <c r="D473" s="100" t="s">
        <v>403</v>
      </c>
      <c r="E473" s="80">
        <v>37.72</v>
      </c>
      <c r="F473" s="100" t="s">
        <v>404</v>
      </c>
      <c r="G473" s="100" t="s">
        <v>409</v>
      </c>
      <c r="H473" s="100" t="s">
        <v>419</v>
      </c>
      <c r="I473" s="100" t="s">
        <v>424</v>
      </c>
      <c r="J473" s="80">
        <v>2</v>
      </c>
      <c r="K473" s="101">
        <v>5</v>
      </c>
    </row>
    <row r="474" spans="1:11" hidden="1" x14ac:dyDescent="0.3">
      <c r="A474" s="98">
        <v>45433</v>
      </c>
      <c r="B474" s="99">
        <v>0.75930553240740739</v>
      </c>
      <c r="C474" s="80">
        <v>18</v>
      </c>
      <c r="D474" s="100" t="s">
        <v>403</v>
      </c>
      <c r="E474" s="80">
        <v>23.02</v>
      </c>
      <c r="F474" s="100" t="s">
        <v>418</v>
      </c>
      <c r="G474" s="100" t="s">
        <v>412</v>
      </c>
      <c r="H474" s="100" t="s">
        <v>419</v>
      </c>
      <c r="I474" s="100" t="s">
        <v>424</v>
      </c>
      <c r="J474" s="80">
        <v>2</v>
      </c>
      <c r="K474" s="101">
        <v>5</v>
      </c>
    </row>
    <row r="475" spans="1:11" hidden="1" x14ac:dyDescent="0.3">
      <c r="A475" s="98">
        <v>45433</v>
      </c>
      <c r="B475" s="99">
        <v>0.79941217592592595</v>
      </c>
      <c r="C475" s="80">
        <v>19</v>
      </c>
      <c r="D475" s="100" t="s">
        <v>403</v>
      </c>
      <c r="E475" s="80">
        <v>37.72</v>
      </c>
      <c r="F475" s="100" t="s">
        <v>421</v>
      </c>
      <c r="G475" s="100" t="s">
        <v>412</v>
      </c>
      <c r="H475" s="100" t="s">
        <v>419</v>
      </c>
      <c r="I475" s="100" t="s">
        <v>424</v>
      </c>
      <c r="J475" s="80">
        <v>2</v>
      </c>
      <c r="K475" s="101">
        <v>5</v>
      </c>
    </row>
    <row r="476" spans="1:11" hidden="1" x14ac:dyDescent="0.3">
      <c r="A476" s="98">
        <v>45433</v>
      </c>
      <c r="B476" s="99">
        <v>0.84292081018518517</v>
      </c>
      <c r="C476" s="80">
        <v>20</v>
      </c>
      <c r="D476" s="100" t="s">
        <v>403</v>
      </c>
      <c r="E476" s="80">
        <v>37.72</v>
      </c>
      <c r="F476" s="100" t="s">
        <v>421</v>
      </c>
      <c r="G476" s="100" t="s">
        <v>412</v>
      </c>
      <c r="H476" s="100" t="s">
        <v>419</v>
      </c>
      <c r="I476" s="100" t="s">
        <v>424</v>
      </c>
      <c r="J476" s="80">
        <v>2</v>
      </c>
      <c r="K476" s="101">
        <v>5</v>
      </c>
    </row>
    <row r="477" spans="1:11" hidden="1" x14ac:dyDescent="0.3">
      <c r="A477" s="98">
        <v>45434</v>
      </c>
      <c r="B477" s="99">
        <v>0.39909511574074075</v>
      </c>
      <c r="C477" s="80">
        <v>9</v>
      </c>
      <c r="D477" s="100" t="s">
        <v>403</v>
      </c>
      <c r="E477" s="80">
        <v>37.72</v>
      </c>
      <c r="F477" s="100" t="s">
        <v>421</v>
      </c>
      <c r="G477" s="100" t="s">
        <v>405</v>
      </c>
      <c r="H477" s="100" t="s">
        <v>420</v>
      </c>
      <c r="I477" s="100" t="s">
        <v>424</v>
      </c>
      <c r="J477" s="80">
        <v>3</v>
      </c>
      <c r="K477" s="101">
        <v>5</v>
      </c>
    </row>
    <row r="478" spans="1:11" x14ac:dyDescent="0.3">
      <c r="A478" s="98">
        <v>45434</v>
      </c>
      <c r="B478" s="99">
        <v>0.45123893518518521</v>
      </c>
      <c r="C478" s="80">
        <v>10</v>
      </c>
      <c r="D478" s="100" t="s">
        <v>403</v>
      </c>
      <c r="E478" s="80">
        <v>32.82</v>
      </c>
      <c r="F478" s="100" t="s">
        <v>411</v>
      </c>
      <c r="G478" s="100" t="s">
        <v>405</v>
      </c>
      <c r="H478" s="100" t="s">
        <v>420</v>
      </c>
      <c r="I478" s="100" t="s">
        <v>424</v>
      </c>
      <c r="J478" s="80">
        <v>3</v>
      </c>
      <c r="K478" s="101">
        <v>5</v>
      </c>
    </row>
    <row r="479" spans="1:11" hidden="1" x14ac:dyDescent="0.3">
      <c r="A479" s="98">
        <v>45434</v>
      </c>
      <c r="B479" s="99">
        <v>0.47099843749999998</v>
      </c>
      <c r="C479" s="80">
        <v>11</v>
      </c>
      <c r="D479" s="100" t="s">
        <v>403</v>
      </c>
      <c r="E479" s="80">
        <v>27.92</v>
      </c>
      <c r="F479" s="100" t="s">
        <v>416</v>
      </c>
      <c r="G479" s="100" t="s">
        <v>405</v>
      </c>
      <c r="H479" s="100" t="s">
        <v>420</v>
      </c>
      <c r="I479" s="100" t="s">
        <v>424</v>
      </c>
      <c r="J479" s="80">
        <v>3</v>
      </c>
      <c r="K479" s="101">
        <v>5</v>
      </c>
    </row>
    <row r="480" spans="1:11" x14ac:dyDescent="0.3">
      <c r="A480" s="98">
        <v>45434</v>
      </c>
      <c r="B480" s="99">
        <v>0.48258064814814816</v>
      </c>
      <c r="C480" s="80">
        <v>11</v>
      </c>
      <c r="D480" s="100" t="s">
        <v>403</v>
      </c>
      <c r="E480" s="80">
        <v>32.82</v>
      </c>
      <c r="F480" s="100" t="s">
        <v>411</v>
      </c>
      <c r="G480" s="100" t="s">
        <v>405</v>
      </c>
      <c r="H480" s="100" t="s">
        <v>420</v>
      </c>
      <c r="I480" s="100" t="s">
        <v>424</v>
      </c>
      <c r="J480" s="80">
        <v>3</v>
      </c>
      <c r="K480" s="101">
        <v>5</v>
      </c>
    </row>
    <row r="481" spans="1:11" x14ac:dyDescent="0.3">
      <c r="A481" s="98">
        <v>45434</v>
      </c>
      <c r="B481" s="99">
        <v>0.52072732638888886</v>
      </c>
      <c r="C481" s="80">
        <v>12</v>
      </c>
      <c r="D481" s="100" t="s">
        <v>403</v>
      </c>
      <c r="E481" s="80">
        <v>27.92</v>
      </c>
      <c r="F481" s="100" t="s">
        <v>410</v>
      </c>
      <c r="G481" s="100" t="s">
        <v>409</v>
      </c>
      <c r="H481" s="100" t="s">
        <v>420</v>
      </c>
      <c r="I481" s="100" t="s">
        <v>424</v>
      </c>
      <c r="J481" s="80">
        <v>3</v>
      </c>
      <c r="K481" s="101">
        <v>5</v>
      </c>
    </row>
    <row r="482" spans="1:11" x14ac:dyDescent="0.3">
      <c r="A482" s="98">
        <v>45434</v>
      </c>
      <c r="B482" s="99">
        <v>0.5213350347222222</v>
      </c>
      <c r="C482" s="80">
        <v>12</v>
      </c>
      <c r="D482" s="100" t="s">
        <v>403</v>
      </c>
      <c r="E482" s="80">
        <v>27.92</v>
      </c>
      <c r="F482" s="100" t="s">
        <v>410</v>
      </c>
      <c r="G482" s="100" t="s">
        <v>409</v>
      </c>
      <c r="H482" s="100" t="s">
        <v>420</v>
      </c>
      <c r="I482" s="100" t="s">
        <v>424</v>
      </c>
      <c r="J482" s="80">
        <v>3</v>
      </c>
      <c r="K482" s="101">
        <v>5</v>
      </c>
    </row>
    <row r="483" spans="1:11" x14ac:dyDescent="0.3">
      <c r="A483" s="98">
        <v>45434</v>
      </c>
      <c r="B483" s="99">
        <v>0.5835705902777778</v>
      </c>
      <c r="C483" s="80">
        <v>14</v>
      </c>
      <c r="D483" s="100" t="s">
        <v>403</v>
      </c>
      <c r="E483" s="80">
        <v>32.82</v>
      </c>
      <c r="F483" s="100" t="s">
        <v>411</v>
      </c>
      <c r="G483" s="100" t="s">
        <v>409</v>
      </c>
      <c r="H483" s="100" t="s">
        <v>420</v>
      </c>
      <c r="I483" s="100" t="s">
        <v>424</v>
      </c>
      <c r="J483" s="80">
        <v>3</v>
      </c>
      <c r="K483" s="101">
        <v>5</v>
      </c>
    </row>
    <row r="484" spans="1:11" hidden="1" x14ac:dyDescent="0.3">
      <c r="A484" s="98">
        <v>45434</v>
      </c>
      <c r="B484" s="99">
        <v>0.8090057638888889</v>
      </c>
      <c r="C484" s="80">
        <v>19</v>
      </c>
      <c r="D484" s="100" t="s">
        <v>403</v>
      </c>
      <c r="E484" s="80">
        <v>37.72</v>
      </c>
      <c r="F484" s="100" t="s">
        <v>421</v>
      </c>
      <c r="G484" s="100" t="s">
        <v>412</v>
      </c>
      <c r="H484" s="100" t="s">
        <v>420</v>
      </c>
      <c r="I484" s="100" t="s">
        <v>424</v>
      </c>
      <c r="J484" s="80">
        <v>3</v>
      </c>
      <c r="K484" s="101">
        <v>5</v>
      </c>
    </row>
    <row r="485" spans="1:11" hidden="1" x14ac:dyDescent="0.3">
      <c r="A485" s="98">
        <v>45434</v>
      </c>
      <c r="B485" s="99">
        <v>0.80970571759259258</v>
      </c>
      <c r="C485" s="80">
        <v>19</v>
      </c>
      <c r="D485" s="100" t="s">
        <v>403</v>
      </c>
      <c r="E485" s="80">
        <v>37.72</v>
      </c>
      <c r="F485" s="100" t="s">
        <v>421</v>
      </c>
      <c r="G485" s="100" t="s">
        <v>412</v>
      </c>
      <c r="H485" s="100" t="s">
        <v>420</v>
      </c>
      <c r="I485" s="100" t="s">
        <v>424</v>
      </c>
      <c r="J485" s="80">
        <v>3</v>
      </c>
      <c r="K485" s="101">
        <v>5</v>
      </c>
    </row>
    <row r="486" spans="1:11" hidden="1" x14ac:dyDescent="0.3">
      <c r="A486" s="98">
        <v>45434</v>
      </c>
      <c r="B486" s="99">
        <v>0.89158564814814811</v>
      </c>
      <c r="C486" s="80">
        <v>21</v>
      </c>
      <c r="D486" s="100" t="s">
        <v>403</v>
      </c>
      <c r="E486" s="80">
        <v>37.72</v>
      </c>
      <c r="F486" s="100" t="s">
        <v>408</v>
      </c>
      <c r="G486" s="100" t="s">
        <v>412</v>
      </c>
      <c r="H486" s="100" t="s">
        <v>420</v>
      </c>
      <c r="I486" s="100" t="s">
        <v>424</v>
      </c>
      <c r="J486" s="80">
        <v>3</v>
      </c>
      <c r="K486" s="101">
        <v>5</v>
      </c>
    </row>
    <row r="487" spans="1:11" hidden="1" x14ac:dyDescent="0.3">
      <c r="A487" s="98">
        <v>45434</v>
      </c>
      <c r="B487" s="99">
        <v>0.89224055555555559</v>
      </c>
      <c r="C487" s="80">
        <v>21</v>
      </c>
      <c r="D487" s="100" t="s">
        <v>403</v>
      </c>
      <c r="E487" s="80">
        <v>37.72</v>
      </c>
      <c r="F487" s="100" t="s">
        <v>421</v>
      </c>
      <c r="G487" s="100" t="s">
        <v>412</v>
      </c>
      <c r="H487" s="100" t="s">
        <v>420</v>
      </c>
      <c r="I487" s="100" t="s">
        <v>424</v>
      </c>
      <c r="J487" s="80">
        <v>3</v>
      </c>
      <c r="K487" s="101">
        <v>5</v>
      </c>
    </row>
    <row r="488" spans="1:11" hidden="1" x14ac:dyDescent="0.3">
      <c r="A488" s="98">
        <v>45435</v>
      </c>
      <c r="B488" s="99">
        <v>0.42383842592592591</v>
      </c>
      <c r="C488" s="80">
        <v>10</v>
      </c>
      <c r="D488" s="100" t="s">
        <v>403</v>
      </c>
      <c r="E488" s="80">
        <v>37.72</v>
      </c>
      <c r="F488" s="100" t="s">
        <v>421</v>
      </c>
      <c r="G488" s="100" t="s">
        <v>405</v>
      </c>
      <c r="H488" s="100" t="s">
        <v>422</v>
      </c>
      <c r="I488" s="100" t="s">
        <v>424</v>
      </c>
      <c r="J488" s="80">
        <v>4</v>
      </c>
      <c r="K488" s="101">
        <v>5</v>
      </c>
    </row>
    <row r="489" spans="1:11" hidden="1" x14ac:dyDescent="0.3">
      <c r="A489" s="98">
        <v>45435</v>
      </c>
      <c r="B489" s="99">
        <v>0.51535422453703705</v>
      </c>
      <c r="C489" s="80">
        <v>12</v>
      </c>
      <c r="D489" s="100" t="s">
        <v>403</v>
      </c>
      <c r="E489" s="80">
        <v>23.02</v>
      </c>
      <c r="F489" s="100" t="s">
        <v>418</v>
      </c>
      <c r="G489" s="100" t="s">
        <v>409</v>
      </c>
      <c r="H489" s="100" t="s">
        <v>422</v>
      </c>
      <c r="I489" s="100" t="s">
        <v>424</v>
      </c>
      <c r="J489" s="80">
        <v>4</v>
      </c>
      <c r="K489" s="101">
        <v>5</v>
      </c>
    </row>
    <row r="490" spans="1:11" hidden="1" x14ac:dyDescent="0.3">
      <c r="A490" s="98">
        <v>45435</v>
      </c>
      <c r="B490" s="99">
        <v>0.66338689814814811</v>
      </c>
      <c r="C490" s="80">
        <v>15</v>
      </c>
      <c r="D490" s="100" t="s">
        <v>403</v>
      </c>
      <c r="E490" s="80">
        <v>37.72</v>
      </c>
      <c r="F490" s="100" t="s">
        <v>421</v>
      </c>
      <c r="G490" s="100" t="s">
        <v>409</v>
      </c>
      <c r="H490" s="100" t="s">
        <v>422</v>
      </c>
      <c r="I490" s="100" t="s">
        <v>424</v>
      </c>
      <c r="J490" s="80">
        <v>4</v>
      </c>
      <c r="K490" s="101">
        <v>5</v>
      </c>
    </row>
    <row r="491" spans="1:11" hidden="1" x14ac:dyDescent="0.3">
      <c r="A491" s="98">
        <v>45435</v>
      </c>
      <c r="B491" s="99">
        <v>0.6642041319444445</v>
      </c>
      <c r="C491" s="80">
        <v>15</v>
      </c>
      <c r="D491" s="100" t="s">
        <v>403</v>
      </c>
      <c r="E491" s="80">
        <v>37.72</v>
      </c>
      <c r="F491" s="100" t="s">
        <v>421</v>
      </c>
      <c r="G491" s="100" t="s">
        <v>409</v>
      </c>
      <c r="H491" s="100" t="s">
        <v>422</v>
      </c>
      <c r="I491" s="100" t="s">
        <v>424</v>
      </c>
      <c r="J491" s="80">
        <v>4</v>
      </c>
      <c r="K491" s="101">
        <v>5</v>
      </c>
    </row>
    <row r="492" spans="1:11" hidden="1" x14ac:dyDescent="0.3">
      <c r="A492" s="98">
        <v>45435</v>
      </c>
      <c r="B492" s="99">
        <v>0.67932931712962963</v>
      </c>
      <c r="C492" s="80">
        <v>16</v>
      </c>
      <c r="D492" s="100" t="s">
        <v>403</v>
      </c>
      <c r="E492" s="80">
        <v>37.72</v>
      </c>
      <c r="F492" s="100" t="s">
        <v>421</v>
      </c>
      <c r="G492" s="100" t="s">
        <v>409</v>
      </c>
      <c r="H492" s="100" t="s">
        <v>422</v>
      </c>
      <c r="I492" s="100" t="s">
        <v>424</v>
      </c>
      <c r="J492" s="80">
        <v>4</v>
      </c>
      <c r="K492" s="101">
        <v>5</v>
      </c>
    </row>
    <row r="493" spans="1:11" hidden="1" x14ac:dyDescent="0.3">
      <c r="A493" s="98">
        <v>45435</v>
      </c>
      <c r="B493" s="99">
        <v>0.69513938657407404</v>
      </c>
      <c r="C493" s="80">
        <v>16</v>
      </c>
      <c r="D493" s="100" t="s">
        <v>403</v>
      </c>
      <c r="E493" s="80">
        <v>37.72</v>
      </c>
      <c r="F493" s="100" t="s">
        <v>404</v>
      </c>
      <c r="G493" s="100" t="s">
        <v>409</v>
      </c>
      <c r="H493" s="100" t="s">
        <v>422</v>
      </c>
      <c r="I493" s="100" t="s">
        <v>424</v>
      </c>
      <c r="J493" s="80">
        <v>4</v>
      </c>
      <c r="K493" s="101">
        <v>5</v>
      </c>
    </row>
    <row r="494" spans="1:11" hidden="1" x14ac:dyDescent="0.3">
      <c r="A494" s="98">
        <v>45435</v>
      </c>
      <c r="B494" s="99">
        <v>0.71844024305555554</v>
      </c>
      <c r="C494" s="80">
        <v>17</v>
      </c>
      <c r="D494" s="100" t="s">
        <v>403</v>
      </c>
      <c r="E494" s="80">
        <v>37.72</v>
      </c>
      <c r="F494" s="100" t="s">
        <v>421</v>
      </c>
      <c r="G494" s="100" t="s">
        <v>412</v>
      </c>
      <c r="H494" s="100" t="s">
        <v>422</v>
      </c>
      <c r="I494" s="100" t="s">
        <v>424</v>
      </c>
      <c r="J494" s="80">
        <v>4</v>
      </c>
      <c r="K494" s="101">
        <v>5</v>
      </c>
    </row>
    <row r="495" spans="1:11" hidden="1" x14ac:dyDescent="0.3">
      <c r="A495" s="98">
        <v>45435</v>
      </c>
      <c r="B495" s="99">
        <v>0.71926922453703701</v>
      </c>
      <c r="C495" s="80">
        <v>17</v>
      </c>
      <c r="D495" s="100" t="s">
        <v>403</v>
      </c>
      <c r="E495" s="80">
        <v>37.72</v>
      </c>
      <c r="F495" s="100" t="s">
        <v>404</v>
      </c>
      <c r="G495" s="100" t="s">
        <v>412</v>
      </c>
      <c r="H495" s="100" t="s">
        <v>422</v>
      </c>
      <c r="I495" s="100" t="s">
        <v>424</v>
      </c>
      <c r="J495" s="80">
        <v>4</v>
      </c>
      <c r="K495" s="101">
        <v>5</v>
      </c>
    </row>
    <row r="496" spans="1:11" hidden="1" x14ac:dyDescent="0.3">
      <c r="A496" s="98">
        <v>45435</v>
      </c>
      <c r="B496" s="99">
        <v>0.79437333333333338</v>
      </c>
      <c r="C496" s="80">
        <v>19</v>
      </c>
      <c r="D496" s="100" t="s">
        <v>403</v>
      </c>
      <c r="E496" s="80">
        <v>27.92</v>
      </c>
      <c r="F496" s="100" t="s">
        <v>416</v>
      </c>
      <c r="G496" s="100" t="s">
        <v>412</v>
      </c>
      <c r="H496" s="100" t="s">
        <v>422</v>
      </c>
      <c r="I496" s="100" t="s">
        <v>424</v>
      </c>
      <c r="J496" s="80">
        <v>4</v>
      </c>
      <c r="K496" s="101">
        <v>5</v>
      </c>
    </row>
    <row r="497" spans="1:11" hidden="1" x14ac:dyDescent="0.3">
      <c r="A497" s="98">
        <v>45435</v>
      </c>
      <c r="B497" s="99">
        <v>0.80380128472222223</v>
      </c>
      <c r="C497" s="80">
        <v>19</v>
      </c>
      <c r="D497" s="100" t="s">
        <v>403</v>
      </c>
      <c r="E497" s="80">
        <v>37.72</v>
      </c>
      <c r="F497" s="100" t="s">
        <v>421</v>
      </c>
      <c r="G497" s="100" t="s">
        <v>412</v>
      </c>
      <c r="H497" s="100" t="s">
        <v>422</v>
      </c>
      <c r="I497" s="100" t="s">
        <v>424</v>
      </c>
      <c r="J497" s="80">
        <v>4</v>
      </c>
      <c r="K497" s="101">
        <v>5</v>
      </c>
    </row>
    <row r="498" spans="1:11" hidden="1" x14ac:dyDescent="0.3">
      <c r="A498" s="98">
        <v>45435</v>
      </c>
      <c r="B498" s="99">
        <v>0.80447243055555551</v>
      </c>
      <c r="C498" s="80">
        <v>19</v>
      </c>
      <c r="D498" s="100" t="s">
        <v>403</v>
      </c>
      <c r="E498" s="80">
        <v>37.72</v>
      </c>
      <c r="F498" s="100" t="s">
        <v>421</v>
      </c>
      <c r="G498" s="100" t="s">
        <v>412</v>
      </c>
      <c r="H498" s="100" t="s">
        <v>422</v>
      </c>
      <c r="I498" s="100" t="s">
        <v>424</v>
      </c>
      <c r="J498" s="80">
        <v>4</v>
      </c>
      <c r="K498" s="101">
        <v>5</v>
      </c>
    </row>
    <row r="499" spans="1:11" hidden="1" x14ac:dyDescent="0.3">
      <c r="A499" s="98">
        <v>45435</v>
      </c>
      <c r="B499" s="99">
        <v>0.82119844907407402</v>
      </c>
      <c r="C499" s="80">
        <v>19</v>
      </c>
      <c r="D499" s="100" t="s">
        <v>403</v>
      </c>
      <c r="E499" s="80">
        <v>37.72</v>
      </c>
      <c r="F499" s="100" t="s">
        <v>421</v>
      </c>
      <c r="G499" s="100" t="s">
        <v>412</v>
      </c>
      <c r="H499" s="100" t="s">
        <v>422</v>
      </c>
      <c r="I499" s="100" t="s">
        <v>424</v>
      </c>
      <c r="J499" s="80">
        <v>4</v>
      </c>
      <c r="K499" s="101">
        <v>5</v>
      </c>
    </row>
    <row r="500" spans="1:11" hidden="1" x14ac:dyDescent="0.3">
      <c r="A500" s="98">
        <v>45435</v>
      </c>
      <c r="B500" s="99">
        <v>0.84376653935185186</v>
      </c>
      <c r="C500" s="80">
        <v>20</v>
      </c>
      <c r="D500" s="100" t="s">
        <v>403</v>
      </c>
      <c r="E500" s="80">
        <v>37.72</v>
      </c>
      <c r="F500" s="100" t="s">
        <v>421</v>
      </c>
      <c r="G500" s="100" t="s">
        <v>412</v>
      </c>
      <c r="H500" s="100" t="s">
        <v>422</v>
      </c>
      <c r="I500" s="100" t="s">
        <v>424</v>
      </c>
      <c r="J500" s="80">
        <v>4</v>
      </c>
      <c r="K500" s="101">
        <v>5</v>
      </c>
    </row>
    <row r="501" spans="1:11" hidden="1" x14ac:dyDescent="0.3">
      <c r="A501" s="98">
        <v>45435</v>
      </c>
      <c r="B501" s="99">
        <v>0.84472459490740737</v>
      </c>
      <c r="C501" s="80">
        <v>20</v>
      </c>
      <c r="D501" s="100" t="s">
        <v>403</v>
      </c>
      <c r="E501" s="80">
        <v>37.72</v>
      </c>
      <c r="F501" s="100" t="s">
        <v>404</v>
      </c>
      <c r="G501" s="100" t="s">
        <v>412</v>
      </c>
      <c r="H501" s="100" t="s">
        <v>422</v>
      </c>
      <c r="I501" s="100" t="s">
        <v>424</v>
      </c>
      <c r="J501" s="80">
        <v>4</v>
      </c>
      <c r="K501" s="101">
        <v>5</v>
      </c>
    </row>
    <row r="502" spans="1:11" x14ac:dyDescent="0.3">
      <c r="A502" s="98">
        <v>45435</v>
      </c>
      <c r="B502" s="99">
        <v>0.95012515046296298</v>
      </c>
      <c r="C502" s="80">
        <v>22</v>
      </c>
      <c r="D502" s="100" t="s">
        <v>403</v>
      </c>
      <c r="E502" s="80">
        <v>32.82</v>
      </c>
      <c r="F502" s="100" t="s">
        <v>411</v>
      </c>
      <c r="G502" s="100" t="s">
        <v>412</v>
      </c>
      <c r="H502" s="100" t="s">
        <v>422</v>
      </c>
      <c r="I502" s="100" t="s">
        <v>424</v>
      </c>
      <c r="J502" s="80">
        <v>4</v>
      </c>
      <c r="K502" s="101">
        <v>5</v>
      </c>
    </row>
    <row r="503" spans="1:11" hidden="1" x14ac:dyDescent="0.3">
      <c r="A503" s="98">
        <v>45436</v>
      </c>
      <c r="B503" s="99">
        <v>0.46665719907407405</v>
      </c>
      <c r="C503" s="80">
        <v>11</v>
      </c>
      <c r="D503" s="100" t="s">
        <v>403</v>
      </c>
      <c r="E503" s="80">
        <v>27.92</v>
      </c>
      <c r="F503" s="100" t="s">
        <v>416</v>
      </c>
      <c r="G503" s="100" t="s">
        <v>405</v>
      </c>
      <c r="H503" s="100" t="s">
        <v>406</v>
      </c>
      <c r="I503" s="100" t="s">
        <v>424</v>
      </c>
      <c r="J503" s="80">
        <v>5</v>
      </c>
      <c r="K503" s="101">
        <v>5</v>
      </c>
    </row>
    <row r="504" spans="1:11" x14ac:dyDescent="0.3">
      <c r="A504" s="98">
        <v>45436</v>
      </c>
      <c r="B504" s="99">
        <v>0.46884653935185183</v>
      </c>
      <c r="C504" s="80">
        <v>11</v>
      </c>
      <c r="D504" s="100" t="s">
        <v>403</v>
      </c>
      <c r="E504" s="80">
        <v>27.92</v>
      </c>
      <c r="F504" s="100" t="s">
        <v>410</v>
      </c>
      <c r="G504" s="100" t="s">
        <v>405</v>
      </c>
      <c r="H504" s="100" t="s">
        <v>406</v>
      </c>
      <c r="I504" s="100" t="s">
        <v>424</v>
      </c>
      <c r="J504" s="80">
        <v>5</v>
      </c>
      <c r="K504" s="101">
        <v>5</v>
      </c>
    </row>
    <row r="505" spans="1:11" x14ac:dyDescent="0.3">
      <c r="A505" s="98">
        <v>45436</v>
      </c>
      <c r="B505" s="99">
        <v>0.46959509259259258</v>
      </c>
      <c r="C505" s="80">
        <v>11</v>
      </c>
      <c r="D505" s="100" t="s">
        <v>403</v>
      </c>
      <c r="E505" s="80">
        <v>27.92</v>
      </c>
      <c r="F505" s="100" t="s">
        <v>410</v>
      </c>
      <c r="G505" s="100" t="s">
        <v>405</v>
      </c>
      <c r="H505" s="100" t="s">
        <v>406</v>
      </c>
      <c r="I505" s="100" t="s">
        <v>424</v>
      </c>
      <c r="J505" s="80">
        <v>5</v>
      </c>
      <c r="K505" s="101">
        <v>5</v>
      </c>
    </row>
    <row r="506" spans="1:11" hidden="1" x14ac:dyDescent="0.3">
      <c r="A506" s="98">
        <v>45436</v>
      </c>
      <c r="B506" s="99">
        <v>0.67175712962962963</v>
      </c>
      <c r="C506" s="80">
        <v>16</v>
      </c>
      <c r="D506" s="100" t="s">
        <v>403</v>
      </c>
      <c r="E506" s="80">
        <v>37.72</v>
      </c>
      <c r="F506" s="100" t="s">
        <v>408</v>
      </c>
      <c r="G506" s="100" t="s">
        <v>409</v>
      </c>
      <c r="H506" s="100" t="s">
        <v>406</v>
      </c>
      <c r="I506" s="100" t="s">
        <v>424</v>
      </c>
      <c r="J506" s="80">
        <v>5</v>
      </c>
      <c r="K506" s="101">
        <v>5</v>
      </c>
    </row>
    <row r="507" spans="1:11" hidden="1" x14ac:dyDescent="0.3">
      <c r="A507" s="98">
        <v>45436</v>
      </c>
      <c r="B507" s="99">
        <v>0.76227233796296301</v>
      </c>
      <c r="C507" s="80">
        <v>18</v>
      </c>
      <c r="D507" s="100" t="s">
        <v>403</v>
      </c>
      <c r="E507" s="80">
        <v>27.92</v>
      </c>
      <c r="F507" s="100" t="s">
        <v>416</v>
      </c>
      <c r="G507" s="100" t="s">
        <v>412</v>
      </c>
      <c r="H507" s="100" t="s">
        <v>406</v>
      </c>
      <c r="I507" s="100" t="s">
        <v>424</v>
      </c>
      <c r="J507" s="80">
        <v>5</v>
      </c>
      <c r="K507" s="101">
        <v>5</v>
      </c>
    </row>
    <row r="508" spans="1:11" hidden="1" x14ac:dyDescent="0.3">
      <c r="A508" s="98">
        <v>45436</v>
      </c>
      <c r="B508" s="99">
        <v>0.76292474537037036</v>
      </c>
      <c r="C508" s="80">
        <v>18</v>
      </c>
      <c r="D508" s="100" t="s">
        <v>403</v>
      </c>
      <c r="E508" s="80">
        <v>27.92</v>
      </c>
      <c r="F508" s="100" t="s">
        <v>416</v>
      </c>
      <c r="G508" s="100" t="s">
        <v>412</v>
      </c>
      <c r="H508" s="100" t="s">
        <v>406</v>
      </c>
      <c r="I508" s="100" t="s">
        <v>424</v>
      </c>
      <c r="J508" s="80">
        <v>5</v>
      </c>
      <c r="K508" s="101">
        <v>5</v>
      </c>
    </row>
    <row r="509" spans="1:11" x14ac:dyDescent="0.3">
      <c r="A509" s="98">
        <v>45436</v>
      </c>
      <c r="B509" s="99">
        <v>0.93796525462962965</v>
      </c>
      <c r="C509" s="80">
        <v>22</v>
      </c>
      <c r="D509" s="100" t="s">
        <v>403</v>
      </c>
      <c r="E509" s="80">
        <v>32.82</v>
      </c>
      <c r="F509" s="100" t="s">
        <v>411</v>
      </c>
      <c r="G509" s="100" t="s">
        <v>412</v>
      </c>
      <c r="H509" s="100" t="s">
        <v>406</v>
      </c>
      <c r="I509" s="100" t="s">
        <v>424</v>
      </c>
      <c r="J509" s="80">
        <v>5</v>
      </c>
      <c r="K509" s="101">
        <v>5</v>
      </c>
    </row>
    <row r="510" spans="1:11" hidden="1" x14ac:dyDescent="0.3">
      <c r="A510" s="98">
        <v>45437</v>
      </c>
      <c r="B510" s="99">
        <v>0.50964569444444441</v>
      </c>
      <c r="C510" s="80">
        <v>12</v>
      </c>
      <c r="D510" s="100" t="s">
        <v>403</v>
      </c>
      <c r="E510" s="80">
        <v>37.72</v>
      </c>
      <c r="F510" s="100" t="s">
        <v>404</v>
      </c>
      <c r="G510" s="100" t="s">
        <v>409</v>
      </c>
      <c r="H510" s="100" t="s">
        <v>414</v>
      </c>
      <c r="I510" s="100" t="s">
        <v>424</v>
      </c>
      <c r="J510" s="80">
        <v>6</v>
      </c>
      <c r="K510" s="101">
        <v>5</v>
      </c>
    </row>
    <row r="511" spans="1:11" x14ac:dyDescent="0.3">
      <c r="A511" s="98">
        <v>45437</v>
      </c>
      <c r="B511" s="99">
        <v>0.52928539351851855</v>
      </c>
      <c r="C511" s="80">
        <v>12</v>
      </c>
      <c r="D511" s="100" t="s">
        <v>403</v>
      </c>
      <c r="E511" s="80">
        <v>32.82</v>
      </c>
      <c r="F511" s="100" t="s">
        <v>411</v>
      </c>
      <c r="G511" s="100" t="s">
        <v>409</v>
      </c>
      <c r="H511" s="100" t="s">
        <v>414</v>
      </c>
      <c r="I511" s="100" t="s">
        <v>424</v>
      </c>
      <c r="J511" s="80">
        <v>6</v>
      </c>
      <c r="K511" s="101">
        <v>5</v>
      </c>
    </row>
    <row r="512" spans="1:11" x14ac:dyDescent="0.3">
      <c r="A512" s="98">
        <v>45437</v>
      </c>
      <c r="B512" s="99">
        <v>0.53001475694444444</v>
      </c>
      <c r="C512" s="80">
        <v>12</v>
      </c>
      <c r="D512" s="100" t="s">
        <v>403</v>
      </c>
      <c r="E512" s="80">
        <v>32.82</v>
      </c>
      <c r="F512" s="100" t="s">
        <v>411</v>
      </c>
      <c r="G512" s="100" t="s">
        <v>409</v>
      </c>
      <c r="H512" s="100" t="s">
        <v>414</v>
      </c>
      <c r="I512" s="100" t="s">
        <v>424</v>
      </c>
      <c r="J512" s="80">
        <v>6</v>
      </c>
      <c r="K512" s="101">
        <v>5</v>
      </c>
    </row>
    <row r="513" spans="1:11" x14ac:dyDescent="0.3">
      <c r="A513" s="98">
        <v>45437</v>
      </c>
      <c r="B513" s="99">
        <v>0.54041723379629625</v>
      </c>
      <c r="C513" s="80">
        <v>12</v>
      </c>
      <c r="D513" s="100" t="s">
        <v>403</v>
      </c>
      <c r="E513" s="80">
        <v>32.82</v>
      </c>
      <c r="F513" s="100" t="s">
        <v>411</v>
      </c>
      <c r="G513" s="100" t="s">
        <v>409</v>
      </c>
      <c r="H513" s="100" t="s">
        <v>414</v>
      </c>
      <c r="I513" s="100" t="s">
        <v>424</v>
      </c>
      <c r="J513" s="80">
        <v>6</v>
      </c>
      <c r="K513" s="101">
        <v>5</v>
      </c>
    </row>
    <row r="514" spans="1:11" x14ac:dyDescent="0.3">
      <c r="A514" s="98">
        <v>45437</v>
      </c>
      <c r="B514" s="99">
        <v>0.69941616898148151</v>
      </c>
      <c r="C514" s="80">
        <v>16</v>
      </c>
      <c r="D514" s="100" t="s">
        <v>403</v>
      </c>
      <c r="E514" s="80">
        <v>32.82</v>
      </c>
      <c r="F514" s="100" t="s">
        <v>411</v>
      </c>
      <c r="G514" s="100" t="s">
        <v>409</v>
      </c>
      <c r="H514" s="100" t="s">
        <v>414</v>
      </c>
      <c r="I514" s="100" t="s">
        <v>424</v>
      </c>
      <c r="J514" s="80">
        <v>6</v>
      </c>
      <c r="K514" s="101">
        <v>5</v>
      </c>
    </row>
    <row r="515" spans="1:11" x14ac:dyDescent="0.3">
      <c r="A515" s="98">
        <v>45437</v>
      </c>
      <c r="B515" s="99">
        <v>0.700194837962963</v>
      </c>
      <c r="C515" s="80">
        <v>16</v>
      </c>
      <c r="D515" s="100" t="s">
        <v>403</v>
      </c>
      <c r="E515" s="80">
        <v>27.92</v>
      </c>
      <c r="F515" s="100" t="s">
        <v>410</v>
      </c>
      <c r="G515" s="100" t="s">
        <v>409</v>
      </c>
      <c r="H515" s="100" t="s">
        <v>414</v>
      </c>
      <c r="I515" s="100" t="s">
        <v>424</v>
      </c>
      <c r="J515" s="80">
        <v>6</v>
      </c>
      <c r="K515" s="101">
        <v>5</v>
      </c>
    </row>
    <row r="516" spans="1:11" hidden="1" x14ac:dyDescent="0.3">
      <c r="A516" s="98">
        <v>45438</v>
      </c>
      <c r="B516" s="99">
        <v>0.43058140046296295</v>
      </c>
      <c r="C516" s="80">
        <v>10</v>
      </c>
      <c r="D516" s="100" t="s">
        <v>403</v>
      </c>
      <c r="E516" s="80">
        <v>37.72</v>
      </c>
      <c r="F516" s="100" t="s">
        <v>404</v>
      </c>
      <c r="G516" s="100" t="s">
        <v>405</v>
      </c>
      <c r="H516" s="100" t="s">
        <v>415</v>
      </c>
      <c r="I516" s="100" t="s">
        <v>424</v>
      </c>
      <c r="J516" s="80">
        <v>7</v>
      </c>
      <c r="K516" s="101">
        <v>5</v>
      </c>
    </row>
    <row r="517" spans="1:11" x14ac:dyDescent="0.3">
      <c r="A517" s="98">
        <v>45438</v>
      </c>
      <c r="B517" s="99">
        <v>0.60057652777777781</v>
      </c>
      <c r="C517" s="80">
        <v>14</v>
      </c>
      <c r="D517" s="100" t="s">
        <v>403</v>
      </c>
      <c r="E517" s="80">
        <v>32.82</v>
      </c>
      <c r="F517" s="100" t="s">
        <v>411</v>
      </c>
      <c r="G517" s="100" t="s">
        <v>409</v>
      </c>
      <c r="H517" s="100" t="s">
        <v>415</v>
      </c>
      <c r="I517" s="100" t="s">
        <v>424</v>
      </c>
      <c r="J517" s="80">
        <v>7</v>
      </c>
      <c r="K517" s="101">
        <v>5</v>
      </c>
    </row>
    <row r="518" spans="1:11" hidden="1" x14ac:dyDescent="0.3">
      <c r="A518" s="98">
        <v>45438</v>
      </c>
      <c r="B518" s="99">
        <v>0.60144962962962967</v>
      </c>
      <c r="C518" s="80">
        <v>14</v>
      </c>
      <c r="D518" s="100" t="s">
        <v>403</v>
      </c>
      <c r="E518" s="80">
        <v>27.92</v>
      </c>
      <c r="F518" s="100" t="s">
        <v>416</v>
      </c>
      <c r="G518" s="100" t="s">
        <v>409</v>
      </c>
      <c r="H518" s="100" t="s">
        <v>415</v>
      </c>
      <c r="I518" s="100" t="s">
        <v>424</v>
      </c>
      <c r="J518" s="80">
        <v>7</v>
      </c>
      <c r="K518" s="101">
        <v>5</v>
      </c>
    </row>
    <row r="519" spans="1:11" x14ac:dyDescent="0.3">
      <c r="A519" s="98">
        <v>45438</v>
      </c>
      <c r="B519" s="99">
        <v>0.61179261574074073</v>
      </c>
      <c r="C519" s="80">
        <v>14</v>
      </c>
      <c r="D519" s="100" t="s">
        <v>403</v>
      </c>
      <c r="E519" s="80">
        <v>32.82</v>
      </c>
      <c r="F519" s="100" t="s">
        <v>411</v>
      </c>
      <c r="G519" s="100" t="s">
        <v>409</v>
      </c>
      <c r="H519" s="100" t="s">
        <v>415</v>
      </c>
      <c r="I519" s="100" t="s">
        <v>424</v>
      </c>
      <c r="J519" s="80">
        <v>7</v>
      </c>
      <c r="K519" s="101">
        <v>5</v>
      </c>
    </row>
    <row r="520" spans="1:11" hidden="1" x14ac:dyDescent="0.3">
      <c r="A520" s="98">
        <v>45438</v>
      </c>
      <c r="B520" s="99">
        <v>0.7217074189814815</v>
      </c>
      <c r="C520" s="80">
        <v>17</v>
      </c>
      <c r="D520" s="100" t="s">
        <v>403</v>
      </c>
      <c r="E520" s="80">
        <v>37.72</v>
      </c>
      <c r="F520" s="100" t="s">
        <v>421</v>
      </c>
      <c r="G520" s="100" t="s">
        <v>412</v>
      </c>
      <c r="H520" s="100" t="s">
        <v>415</v>
      </c>
      <c r="I520" s="100" t="s">
        <v>424</v>
      </c>
      <c r="J520" s="80">
        <v>7</v>
      </c>
      <c r="K520" s="101">
        <v>5</v>
      </c>
    </row>
    <row r="521" spans="1:11" hidden="1" x14ac:dyDescent="0.3">
      <c r="A521" s="98">
        <v>45438</v>
      </c>
      <c r="B521" s="99">
        <v>0.75686160879629627</v>
      </c>
      <c r="C521" s="80">
        <v>18</v>
      </c>
      <c r="D521" s="100" t="s">
        <v>403</v>
      </c>
      <c r="E521" s="80">
        <v>37.72</v>
      </c>
      <c r="F521" s="100" t="s">
        <v>408</v>
      </c>
      <c r="G521" s="100" t="s">
        <v>412</v>
      </c>
      <c r="H521" s="100" t="s">
        <v>415</v>
      </c>
      <c r="I521" s="100" t="s">
        <v>424</v>
      </c>
      <c r="J521" s="80">
        <v>7</v>
      </c>
      <c r="K521" s="101">
        <v>5</v>
      </c>
    </row>
    <row r="522" spans="1:11" hidden="1" x14ac:dyDescent="0.3">
      <c r="A522" s="98">
        <v>45438</v>
      </c>
      <c r="B522" s="99">
        <v>0.75766439814814812</v>
      </c>
      <c r="C522" s="80">
        <v>18</v>
      </c>
      <c r="D522" s="100" t="s">
        <v>403</v>
      </c>
      <c r="E522" s="80">
        <v>37.72</v>
      </c>
      <c r="F522" s="100" t="s">
        <v>408</v>
      </c>
      <c r="G522" s="100" t="s">
        <v>412</v>
      </c>
      <c r="H522" s="100" t="s">
        <v>415</v>
      </c>
      <c r="I522" s="100" t="s">
        <v>424</v>
      </c>
      <c r="J522" s="80">
        <v>7</v>
      </c>
      <c r="K522" s="101">
        <v>5</v>
      </c>
    </row>
    <row r="523" spans="1:11" x14ac:dyDescent="0.3">
      <c r="A523" s="98">
        <v>45438</v>
      </c>
      <c r="B523" s="99">
        <v>0.759193275462963</v>
      </c>
      <c r="C523" s="80">
        <v>18</v>
      </c>
      <c r="D523" s="100" t="s">
        <v>403</v>
      </c>
      <c r="E523" s="80">
        <v>27.92</v>
      </c>
      <c r="F523" s="100" t="s">
        <v>410</v>
      </c>
      <c r="G523" s="100" t="s">
        <v>412</v>
      </c>
      <c r="H523" s="100" t="s">
        <v>415</v>
      </c>
      <c r="I523" s="100" t="s">
        <v>424</v>
      </c>
      <c r="J523" s="80">
        <v>7</v>
      </c>
      <c r="K523" s="101">
        <v>5</v>
      </c>
    </row>
    <row r="524" spans="1:11" hidden="1" x14ac:dyDescent="0.3">
      <c r="A524" s="98">
        <v>45438</v>
      </c>
      <c r="B524" s="99">
        <v>0.77730085648148151</v>
      </c>
      <c r="C524" s="80">
        <v>18</v>
      </c>
      <c r="D524" s="100" t="s">
        <v>403</v>
      </c>
      <c r="E524" s="80">
        <v>37.72</v>
      </c>
      <c r="F524" s="100" t="s">
        <v>404</v>
      </c>
      <c r="G524" s="100" t="s">
        <v>412</v>
      </c>
      <c r="H524" s="100" t="s">
        <v>415</v>
      </c>
      <c r="I524" s="100" t="s">
        <v>424</v>
      </c>
      <c r="J524" s="80">
        <v>7</v>
      </c>
      <c r="K524" s="101">
        <v>5</v>
      </c>
    </row>
    <row r="525" spans="1:11" hidden="1" x14ac:dyDescent="0.3">
      <c r="A525" s="98">
        <v>45438</v>
      </c>
      <c r="B525" s="99">
        <v>0.87447863425925931</v>
      </c>
      <c r="C525" s="80">
        <v>20</v>
      </c>
      <c r="D525" s="100" t="s">
        <v>403</v>
      </c>
      <c r="E525" s="80">
        <v>37.72</v>
      </c>
      <c r="F525" s="100" t="s">
        <v>408</v>
      </c>
      <c r="G525" s="100" t="s">
        <v>412</v>
      </c>
      <c r="H525" s="100" t="s">
        <v>415</v>
      </c>
      <c r="I525" s="100" t="s">
        <v>424</v>
      </c>
      <c r="J525" s="80">
        <v>7</v>
      </c>
      <c r="K525" s="101">
        <v>5</v>
      </c>
    </row>
    <row r="526" spans="1:11" hidden="1" x14ac:dyDescent="0.3">
      <c r="A526" s="98">
        <v>45438</v>
      </c>
      <c r="B526" s="99">
        <v>0.87506444444444442</v>
      </c>
      <c r="C526" s="80">
        <v>21</v>
      </c>
      <c r="D526" s="100" t="s">
        <v>403</v>
      </c>
      <c r="E526" s="80">
        <v>37.72</v>
      </c>
      <c r="F526" s="100" t="s">
        <v>421</v>
      </c>
      <c r="G526" s="100" t="s">
        <v>412</v>
      </c>
      <c r="H526" s="100" t="s">
        <v>415</v>
      </c>
      <c r="I526" s="100" t="s">
        <v>424</v>
      </c>
      <c r="J526" s="80">
        <v>7</v>
      </c>
      <c r="K526" s="101">
        <v>5</v>
      </c>
    </row>
    <row r="527" spans="1:11" hidden="1" x14ac:dyDescent="0.3">
      <c r="A527" s="98">
        <v>45438</v>
      </c>
      <c r="B527" s="99">
        <v>0.87681637731481477</v>
      </c>
      <c r="C527" s="80">
        <v>21</v>
      </c>
      <c r="D527" s="100" t="s">
        <v>403</v>
      </c>
      <c r="E527" s="80">
        <v>27.92</v>
      </c>
      <c r="F527" s="100" t="s">
        <v>416</v>
      </c>
      <c r="G527" s="100" t="s">
        <v>412</v>
      </c>
      <c r="H527" s="100" t="s">
        <v>415</v>
      </c>
      <c r="I527" s="100" t="s">
        <v>424</v>
      </c>
      <c r="J527" s="80">
        <v>7</v>
      </c>
      <c r="K527" s="101">
        <v>5</v>
      </c>
    </row>
    <row r="528" spans="1:11" hidden="1" x14ac:dyDescent="0.3">
      <c r="A528" s="98">
        <v>45438</v>
      </c>
      <c r="B528" s="99">
        <v>0.87768254629629627</v>
      </c>
      <c r="C528" s="80">
        <v>21</v>
      </c>
      <c r="D528" s="100" t="s">
        <v>403</v>
      </c>
      <c r="E528" s="80">
        <v>37.72</v>
      </c>
      <c r="F528" s="100" t="s">
        <v>421</v>
      </c>
      <c r="G528" s="100" t="s">
        <v>412</v>
      </c>
      <c r="H528" s="100" t="s">
        <v>415</v>
      </c>
      <c r="I528" s="100" t="s">
        <v>424</v>
      </c>
      <c r="J528" s="80">
        <v>7</v>
      </c>
      <c r="K528" s="101">
        <v>5</v>
      </c>
    </row>
    <row r="529" spans="1:11" hidden="1" x14ac:dyDescent="0.3">
      <c r="A529" s="98">
        <v>45438</v>
      </c>
      <c r="B529" s="99">
        <v>0.87845861111111112</v>
      </c>
      <c r="C529" s="80">
        <v>21</v>
      </c>
      <c r="D529" s="100" t="s">
        <v>403</v>
      </c>
      <c r="E529" s="80">
        <v>37.72</v>
      </c>
      <c r="F529" s="100" t="s">
        <v>404</v>
      </c>
      <c r="G529" s="100" t="s">
        <v>412</v>
      </c>
      <c r="H529" s="100" t="s">
        <v>415</v>
      </c>
      <c r="I529" s="100" t="s">
        <v>424</v>
      </c>
      <c r="J529" s="80">
        <v>7</v>
      </c>
      <c r="K529" s="101">
        <v>5</v>
      </c>
    </row>
    <row r="530" spans="1:11" hidden="1" x14ac:dyDescent="0.3">
      <c r="A530" s="98">
        <v>45438</v>
      </c>
      <c r="B530" s="99">
        <v>0.87919700231481479</v>
      </c>
      <c r="C530" s="80">
        <v>21</v>
      </c>
      <c r="D530" s="100" t="s">
        <v>403</v>
      </c>
      <c r="E530" s="80">
        <v>37.72</v>
      </c>
      <c r="F530" s="100" t="s">
        <v>421</v>
      </c>
      <c r="G530" s="100" t="s">
        <v>412</v>
      </c>
      <c r="H530" s="100" t="s">
        <v>415</v>
      </c>
      <c r="I530" s="100" t="s">
        <v>424</v>
      </c>
      <c r="J530" s="80">
        <v>7</v>
      </c>
      <c r="K530" s="101">
        <v>5</v>
      </c>
    </row>
    <row r="531" spans="1:11" x14ac:dyDescent="0.3">
      <c r="A531" s="98">
        <v>45439</v>
      </c>
      <c r="B531" s="99">
        <v>0.48258393518518516</v>
      </c>
      <c r="C531" s="80">
        <v>11</v>
      </c>
      <c r="D531" s="100" t="s">
        <v>403</v>
      </c>
      <c r="E531" s="80">
        <v>27.92</v>
      </c>
      <c r="F531" s="100" t="s">
        <v>410</v>
      </c>
      <c r="G531" s="100" t="s">
        <v>405</v>
      </c>
      <c r="H531" s="100" t="s">
        <v>417</v>
      </c>
      <c r="I531" s="100" t="s">
        <v>424</v>
      </c>
      <c r="J531" s="80">
        <v>1</v>
      </c>
      <c r="K531" s="101">
        <v>5</v>
      </c>
    </row>
    <row r="532" spans="1:11" x14ac:dyDescent="0.3">
      <c r="A532" s="98">
        <v>45439</v>
      </c>
      <c r="B532" s="99">
        <v>0.58705657407407408</v>
      </c>
      <c r="C532" s="80">
        <v>14</v>
      </c>
      <c r="D532" s="100" t="s">
        <v>403</v>
      </c>
      <c r="E532" s="80">
        <v>32.82</v>
      </c>
      <c r="F532" s="100" t="s">
        <v>411</v>
      </c>
      <c r="G532" s="100" t="s">
        <v>409</v>
      </c>
      <c r="H532" s="100" t="s">
        <v>417</v>
      </c>
      <c r="I532" s="100" t="s">
        <v>424</v>
      </c>
      <c r="J532" s="80">
        <v>1</v>
      </c>
      <c r="K532" s="101">
        <v>5</v>
      </c>
    </row>
    <row r="533" spans="1:11" hidden="1" x14ac:dyDescent="0.3">
      <c r="A533" s="98">
        <v>45439</v>
      </c>
      <c r="B533" s="99">
        <v>0.58800421296296301</v>
      </c>
      <c r="C533" s="80">
        <v>14</v>
      </c>
      <c r="D533" s="100" t="s">
        <v>403</v>
      </c>
      <c r="E533" s="80">
        <v>37.72</v>
      </c>
      <c r="F533" s="100" t="s">
        <v>413</v>
      </c>
      <c r="G533" s="100" t="s">
        <v>409</v>
      </c>
      <c r="H533" s="100" t="s">
        <v>417</v>
      </c>
      <c r="I533" s="100" t="s">
        <v>424</v>
      </c>
      <c r="J533" s="80">
        <v>1</v>
      </c>
      <c r="K533" s="101">
        <v>5</v>
      </c>
    </row>
    <row r="534" spans="1:11" x14ac:dyDescent="0.3">
      <c r="A534" s="98">
        <v>45439</v>
      </c>
      <c r="B534" s="99">
        <v>0.63303311342592594</v>
      </c>
      <c r="C534" s="80">
        <v>15</v>
      </c>
      <c r="D534" s="100" t="s">
        <v>403</v>
      </c>
      <c r="E534" s="80">
        <v>27.92</v>
      </c>
      <c r="F534" s="100" t="s">
        <v>410</v>
      </c>
      <c r="G534" s="100" t="s">
        <v>409</v>
      </c>
      <c r="H534" s="100" t="s">
        <v>417</v>
      </c>
      <c r="I534" s="100" t="s">
        <v>424</v>
      </c>
      <c r="J534" s="80">
        <v>1</v>
      </c>
      <c r="K534" s="101">
        <v>5</v>
      </c>
    </row>
    <row r="535" spans="1:11" x14ac:dyDescent="0.3">
      <c r="A535" s="98">
        <v>45439</v>
      </c>
      <c r="B535" s="99">
        <v>0.63478921296296298</v>
      </c>
      <c r="C535" s="80">
        <v>15</v>
      </c>
      <c r="D535" s="100" t="s">
        <v>403</v>
      </c>
      <c r="E535" s="80">
        <v>27.92</v>
      </c>
      <c r="F535" s="100" t="s">
        <v>410</v>
      </c>
      <c r="G535" s="100" t="s">
        <v>409</v>
      </c>
      <c r="H535" s="100" t="s">
        <v>417</v>
      </c>
      <c r="I535" s="100" t="s">
        <v>424</v>
      </c>
      <c r="J535" s="80">
        <v>1</v>
      </c>
      <c r="K535" s="101">
        <v>5</v>
      </c>
    </row>
    <row r="536" spans="1:11" hidden="1" x14ac:dyDescent="0.3">
      <c r="A536" s="98">
        <v>45439</v>
      </c>
      <c r="B536" s="99">
        <v>0.74370096064814817</v>
      </c>
      <c r="C536" s="80">
        <v>17</v>
      </c>
      <c r="D536" s="100" t="s">
        <v>403</v>
      </c>
      <c r="E536" s="80">
        <v>37.72</v>
      </c>
      <c r="F536" s="100" t="s">
        <v>404</v>
      </c>
      <c r="G536" s="100" t="s">
        <v>412</v>
      </c>
      <c r="H536" s="100" t="s">
        <v>417</v>
      </c>
      <c r="I536" s="100" t="s">
        <v>424</v>
      </c>
      <c r="J536" s="80">
        <v>1</v>
      </c>
      <c r="K536" s="101">
        <v>5</v>
      </c>
    </row>
    <row r="537" spans="1:11" x14ac:dyDescent="0.3">
      <c r="A537" s="98">
        <v>45439</v>
      </c>
      <c r="B537" s="99">
        <v>0.75059008101851854</v>
      </c>
      <c r="C537" s="80">
        <v>18</v>
      </c>
      <c r="D537" s="100" t="s">
        <v>403</v>
      </c>
      <c r="E537" s="80">
        <v>27.92</v>
      </c>
      <c r="F537" s="100" t="s">
        <v>410</v>
      </c>
      <c r="G537" s="100" t="s">
        <v>412</v>
      </c>
      <c r="H537" s="100" t="s">
        <v>417</v>
      </c>
      <c r="I537" s="100" t="s">
        <v>424</v>
      </c>
      <c r="J537" s="80">
        <v>1</v>
      </c>
      <c r="K537" s="101">
        <v>5</v>
      </c>
    </row>
    <row r="538" spans="1:11" hidden="1" x14ac:dyDescent="0.3">
      <c r="A538" s="98">
        <v>45439</v>
      </c>
      <c r="B538" s="99">
        <v>0.80309495370370365</v>
      </c>
      <c r="C538" s="80">
        <v>19</v>
      </c>
      <c r="D538" s="100" t="s">
        <v>403</v>
      </c>
      <c r="E538" s="80">
        <v>37.72</v>
      </c>
      <c r="F538" s="100" t="s">
        <v>404</v>
      </c>
      <c r="G538" s="100" t="s">
        <v>412</v>
      </c>
      <c r="H538" s="100" t="s">
        <v>417</v>
      </c>
      <c r="I538" s="100" t="s">
        <v>424</v>
      </c>
      <c r="J538" s="80">
        <v>1</v>
      </c>
      <c r="K538" s="101">
        <v>5</v>
      </c>
    </row>
    <row r="539" spans="1:11" hidden="1" x14ac:dyDescent="0.3">
      <c r="A539" s="98">
        <v>45439</v>
      </c>
      <c r="B539" s="99">
        <v>0.80392047453703708</v>
      </c>
      <c r="C539" s="80">
        <v>19</v>
      </c>
      <c r="D539" s="100" t="s">
        <v>403</v>
      </c>
      <c r="E539" s="80">
        <v>37.72</v>
      </c>
      <c r="F539" s="100" t="s">
        <v>404</v>
      </c>
      <c r="G539" s="100" t="s">
        <v>412</v>
      </c>
      <c r="H539" s="100" t="s">
        <v>417</v>
      </c>
      <c r="I539" s="100" t="s">
        <v>424</v>
      </c>
      <c r="J539" s="80">
        <v>1</v>
      </c>
      <c r="K539" s="101">
        <v>5</v>
      </c>
    </row>
    <row r="540" spans="1:11" x14ac:dyDescent="0.3">
      <c r="A540" s="98">
        <v>45439</v>
      </c>
      <c r="B540" s="99">
        <v>0.89522089120370374</v>
      </c>
      <c r="C540" s="80">
        <v>21</v>
      </c>
      <c r="D540" s="100" t="s">
        <v>403</v>
      </c>
      <c r="E540" s="80">
        <v>32.82</v>
      </c>
      <c r="F540" s="100" t="s">
        <v>411</v>
      </c>
      <c r="G540" s="100" t="s">
        <v>412</v>
      </c>
      <c r="H540" s="100" t="s">
        <v>417</v>
      </c>
      <c r="I540" s="100" t="s">
        <v>424</v>
      </c>
      <c r="J540" s="80">
        <v>1</v>
      </c>
      <c r="K540" s="101">
        <v>5</v>
      </c>
    </row>
    <row r="541" spans="1:11" hidden="1" x14ac:dyDescent="0.3">
      <c r="A541" s="98">
        <v>45439</v>
      </c>
      <c r="B541" s="99">
        <v>0.89606217592592596</v>
      </c>
      <c r="C541" s="80">
        <v>21</v>
      </c>
      <c r="D541" s="100" t="s">
        <v>403</v>
      </c>
      <c r="E541" s="80">
        <v>37.72</v>
      </c>
      <c r="F541" s="100" t="s">
        <v>421</v>
      </c>
      <c r="G541" s="100" t="s">
        <v>412</v>
      </c>
      <c r="H541" s="100" t="s">
        <v>417</v>
      </c>
      <c r="I541" s="100" t="s">
        <v>424</v>
      </c>
      <c r="J541" s="80">
        <v>1</v>
      </c>
      <c r="K541" s="101">
        <v>5</v>
      </c>
    </row>
    <row r="542" spans="1:11" x14ac:dyDescent="0.3">
      <c r="A542" s="98">
        <v>45440</v>
      </c>
      <c r="B542" s="99">
        <v>0.35913226851851854</v>
      </c>
      <c r="C542" s="80">
        <v>8</v>
      </c>
      <c r="D542" s="100" t="s">
        <v>403</v>
      </c>
      <c r="E542" s="80">
        <v>32.82</v>
      </c>
      <c r="F542" s="100" t="s">
        <v>411</v>
      </c>
      <c r="G542" s="100" t="s">
        <v>405</v>
      </c>
      <c r="H542" s="100" t="s">
        <v>419</v>
      </c>
      <c r="I542" s="100" t="s">
        <v>424</v>
      </c>
      <c r="J542" s="80">
        <v>2</v>
      </c>
      <c r="K542" s="101">
        <v>5</v>
      </c>
    </row>
    <row r="543" spans="1:11" x14ac:dyDescent="0.3">
      <c r="A543" s="98">
        <v>45440</v>
      </c>
      <c r="B543" s="99">
        <v>0.38901314814814814</v>
      </c>
      <c r="C543" s="80">
        <v>9</v>
      </c>
      <c r="D543" s="100" t="s">
        <v>403</v>
      </c>
      <c r="E543" s="80">
        <v>32.82</v>
      </c>
      <c r="F543" s="100" t="s">
        <v>411</v>
      </c>
      <c r="G543" s="100" t="s">
        <v>405</v>
      </c>
      <c r="H543" s="100" t="s">
        <v>419</v>
      </c>
      <c r="I543" s="100" t="s">
        <v>424</v>
      </c>
      <c r="J543" s="80">
        <v>2</v>
      </c>
      <c r="K543" s="101">
        <v>5</v>
      </c>
    </row>
    <row r="544" spans="1:11" hidden="1" x14ac:dyDescent="0.3">
      <c r="A544" s="98">
        <v>45440</v>
      </c>
      <c r="B544" s="99">
        <v>0.49188071759259261</v>
      </c>
      <c r="C544" s="80">
        <v>11</v>
      </c>
      <c r="D544" s="100" t="s">
        <v>403</v>
      </c>
      <c r="E544" s="80">
        <v>37.72</v>
      </c>
      <c r="F544" s="100" t="s">
        <v>421</v>
      </c>
      <c r="G544" s="100" t="s">
        <v>405</v>
      </c>
      <c r="H544" s="100" t="s">
        <v>419</v>
      </c>
      <c r="I544" s="100" t="s">
        <v>424</v>
      </c>
      <c r="J544" s="80">
        <v>2</v>
      </c>
      <c r="K544" s="101">
        <v>5</v>
      </c>
    </row>
    <row r="545" spans="1:11" hidden="1" x14ac:dyDescent="0.3">
      <c r="A545" s="98">
        <v>45440</v>
      </c>
      <c r="B545" s="99">
        <v>0.55185688657407406</v>
      </c>
      <c r="C545" s="80">
        <v>13</v>
      </c>
      <c r="D545" s="100" t="s">
        <v>403</v>
      </c>
      <c r="E545" s="80">
        <v>37.72</v>
      </c>
      <c r="F545" s="100" t="s">
        <v>421</v>
      </c>
      <c r="G545" s="100" t="s">
        <v>409</v>
      </c>
      <c r="H545" s="100" t="s">
        <v>419</v>
      </c>
      <c r="I545" s="100" t="s">
        <v>424</v>
      </c>
      <c r="J545" s="80">
        <v>2</v>
      </c>
      <c r="K545" s="101">
        <v>5</v>
      </c>
    </row>
    <row r="546" spans="1:11" hidden="1" x14ac:dyDescent="0.3">
      <c r="A546" s="98">
        <v>45440</v>
      </c>
      <c r="B546" s="99">
        <v>0.59089920138888885</v>
      </c>
      <c r="C546" s="80">
        <v>14</v>
      </c>
      <c r="D546" s="100" t="s">
        <v>403</v>
      </c>
      <c r="E546" s="80">
        <v>37.72</v>
      </c>
      <c r="F546" s="100" t="s">
        <v>413</v>
      </c>
      <c r="G546" s="100" t="s">
        <v>409</v>
      </c>
      <c r="H546" s="100" t="s">
        <v>419</v>
      </c>
      <c r="I546" s="100" t="s">
        <v>424</v>
      </c>
      <c r="J546" s="80">
        <v>2</v>
      </c>
      <c r="K546" s="101">
        <v>5</v>
      </c>
    </row>
    <row r="547" spans="1:11" hidden="1" x14ac:dyDescent="0.3">
      <c r="A547" s="98">
        <v>45440</v>
      </c>
      <c r="B547" s="99">
        <v>0.68448298611111114</v>
      </c>
      <c r="C547" s="80">
        <v>16</v>
      </c>
      <c r="D547" s="100" t="s">
        <v>403</v>
      </c>
      <c r="E547" s="80">
        <v>27.92</v>
      </c>
      <c r="F547" s="100" t="s">
        <v>416</v>
      </c>
      <c r="G547" s="100" t="s">
        <v>409</v>
      </c>
      <c r="H547" s="100" t="s">
        <v>419</v>
      </c>
      <c r="I547" s="100" t="s">
        <v>424</v>
      </c>
      <c r="J547" s="80">
        <v>2</v>
      </c>
      <c r="K547" s="101">
        <v>5</v>
      </c>
    </row>
    <row r="548" spans="1:11" x14ac:dyDescent="0.3">
      <c r="A548" s="98">
        <v>45440</v>
      </c>
      <c r="B548" s="99">
        <v>0.79825311342592598</v>
      </c>
      <c r="C548" s="80">
        <v>19</v>
      </c>
      <c r="D548" s="100" t="s">
        <v>403</v>
      </c>
      <c r="E548" s="80">
        <v>27.92</v>
      </c>
      <c r="F548" s="100" t="s">
        <v>410</v>
      </c>
      <c r="G548" s="100" t="s">
        <v>412</v>
      </c>
      <c r="H548" s="100" t="s">
        <v>419</v>
      </c>
      <c r="I548" s="100" t="s">
        <v>424</v>
      </c>
      <c r="J548" s="80">
        <v>2</v>
      </c>
      <c r="K548" s="101">
        <v>5</v>
      </c>
    </row>
    <row r="549" spans="1:11" hidden="1" x14ac:dyDescent="0.3">
      <c r="A549" s="98">
        <v>45440</v>
      </c>
      <c r="B549" s="99">
        <v>0.79897071759259264</v>
      </c>
      <c r="C549" s="80">
        <v>19</v>
      </c>
      <c r="D549" s="100" t="s">
        <v>403</v>
      </c>
      <c r="E549" s="80">
        <v>37.72</v>
      </c>
      <c r="F549" s="100" t="s">
        <v>404</v>
      </c>
      <c r="G549" s="100" t="s">
        <v>412</v>
      </c>
      <c r="H549" s="100" t="s">
        <v>419</v>
      </c>
      <c r="I549" s="100" t="s">
        <v>424</v>
      </c>
      <c r="J549" s="80">
        <v>2</v>
      </c>
      <c r="K549" s="101">
        <v>5</v>
      </c>
    </row>
    <row r="550" spans="1:11" x14ac:dyDescent="0.3">
      <c r="A550" s="98">
        <v>45440</v>
      </c>
      <c r="B550" s="99">
        <v>0.85037274305555555</v>
      </c>
      <c r="C550" s="80">
        <v>20</v>
      </c>
      <c r="D550" s="100" t="s">
        <v>403</v>
      </c>
      <c r="E550" s="80">
        <v>32.82</v>
      </c>
      <c r="F550" s="100" t="s">
        <v>411</v>
      </c>
      <c r="G550" s="100" t="s">
        <v>412</v>
      </c>
      <c r="H550" s="100" t="s">
        <v>419</v>
      </c>
      <c r="I550" s="100" t="s">
        <v>424</v>
      </c>
      <c r="J550" s="80">
        <v>2</v>
      </c>
      <c r="K550" s="101">
        <v>5</v>
      </c>
    </row>
    <row r="551" spans="1:11" x14ac:dyDescent="0.3">
      <c r="A551" s="98">
        <v>45440</v>
      </c>
      <c r="B551" s="99">
        <v>0.86828065972222224</v>
      </c>
      <c r="C551" s="80">
        <v>20</v>
      </c>
      <c r="D551" s="100" t="s">
        <v>403</v>
      </c>
      <c r="E551" s="80">
        <v>27.92</v>
      </c>
      <c r="F551" s="100" t="s">
        <v>410</v>
      </c>
      <c r="G551" s="100" t="s">
        <v>412</v>
      </c>
      <c r="H551" s="100" t="s">
        <v>419</v>
      </c>
      <c r="I551" s="100" t="s">
        <v>424</v>
      </c>
      <c r="J551" s="80">
        <v>2</v>
      </c>
      <c r="K551" s="101">
        <v>5</v>
      </c>
    </row>
    <row r="552" spans="1:11" hidden="1" x14ac:dyDescent="0.3">
      <c r="A552" s="98">
        <v>45441</v>
      </c>
      <c r="B552" s="99">
        <v>0.38522805555555556</v>
      </c>
      <c r="C552" s="80">
        <v>9</v>
      </c>
      <c r="D552" s="100" t="s">
        <v>403</v>
      </c>
      <c r="E552" s="80">
        <v>37.72</v>
      </c>
      <c r="F552" s="100" t="s">
        <v>404</v>
      </c>
      <c r="G552" s="100" t="s">
        <v>405</v>
      </c>
      <c r="H552" s="100" t="s">
        <v>420</v>
      </c>
      <c r="I552" s="100" t="s">
        <v>424</v>
      </c>
      <c r="J552" s="80">
        <v>3</v>
      </c>
      <c r="K552" s="101">
        <v>5</v>
      </c>
    </row>
    <row r="553" spans="1:11" hidden="1" x14ac:dyDescent="0.3">
      <c r="A553" s="98">
        <v>45441</v>
      </c>
      <c r="B553" s="99">
        <v>0.46808859953703702</v>
      </c>
      <c r="C553" s="80">
        <v>11</v>
      </c>
      <c r="D553" s="100" t="s">
        <v>403</v>
      </c>
      <c r="E553" s="80">
        <v>37.72</v>
      </c>
      <c r="F553" s="100" t="s">
        <v>408</v>
      </c>
      <c r="G553" s="100" t="s">
        <v>405</v>
      </c>
      <c r="H553" s="100" t="s">
        <v>420</v>
      </c>
      <c r="I553" s="100" t="s">
        <v>424</v>
      </c>
      <c r="J553" s="80">
        <v>3</v>
      </c>
      <c r="K553" s="101">
        <v>5</v>
      </c>
    </row>
    <row r="554" spans="1:11" x14ac:dyDescent="0.3">
      <c r="A554" s="98">
        <v>45441</v>
      </c>
      <c r="B554" s="99">
        <v>0.63250630787037032</v>
      </c>
      <c r="C554" s="80">
        <v>15</v>
      </c>
      <c r="D554" s="100" t="s">
        <v>403</v>
      </c>
      <c r="E554" s="80">
        <v>27.92</v>
      </c>
      <c r="F554" s="100" t="s">
        <v>410</v>
      </c>
      <c r="G554" s="100" t="s">
        <v>409</v>
      </c>
      <c r="H554" s="100" t="s">
        <v>420</v>
      </c>
      <c r="I554" s="100" t="s">
        <v>424</v>
      </c>
      <c r="J554" s="80">
        <v>3</v>
      </c>
      <c r="K554" s="101">
        <v>5</v>
      </c>
    </row>
    <row r="555" spans="1:11" hidden="1" x14ac:dyDescent="0.3">
      <c r="A555" s="98">
        <v>45441</v>
      </c>
      <c r="B555" s="99">
        <v>0.64092964120370366</v>
      </c>
      <c r="C555" s="80">
        <v>15</v>
      </c>
      <c r="D555" s="100" t="s">
        <v>403</v>
      </c>
      <c r="E555" s="80">
        <v>37.72</v>
      </c>
      <c r="F555" s="100" t="s">
        <v>404</v>
      </c>
      <c r="G555" s="100" t="s">
        <v>409</v>
      </c>
      <c r="H555" s="100" t="s">
        <v>420</v>
      </c>
      <c r="I555" s="100" t="s">
        <v>424</v>
      </c>
      <c r="J555" s="80">
        <v>3</v>
      </c>
      <c r="K555" s="101">
        <v>5</v>
      </c>
    </row>
    <row r="556" spans="1:11" hidden="1" x14ac:dyDescent="0.3">
      <c r="A556" s="98">
        <v>45441</v>
      </c>
      <c r="B556" s="99">
        <v>0.65639743055555555</v>
      </c>
      <c r="C556" s="80">
        <v>15</v>
      </c>
      <c r="D556" s="100" t="s">
        <v>403</v>
      </c>
      <c r="E556" s="80">
        <v>37.72</v>
      </c>
      <c r="F556" s="100" t="s">
        <v>421</v>
      </c>
      <c r="G556" s="100" t="s">
        <v>409</v>
      </c>
      <c r="H556" s="100" t="s">
        <v>420</v>
      </c>
      <c r="I556" s="100" t="s">
        <v>424</v>
      </c>
      <c r="J556" s="80">
        <v>3</v>
      </c>
      <c r="K556" s="101">
        <v>5</v>
      </c>
    </row>
    <row r="557" spans="1:11" hidden="1" x14ac:dyDescent="0.3">
      <c r="A557" s="98">
        <v>45441</v>
      </c>
      <c r="B557" s="99">
        <v>0.69796238425925927</v>
      </c>
      <c r="C557" s="80">
        <v>16</v>
      </c>
      <c r="D557" s="100" t="s">
        <v>403</v>
      </c>
      <c r="E557" s="80">
        <v>37.72</v>
      </c>
      <c r="F557" s="100" t="s">
        <v>404</v>
      </c>
      <c r="G557" s="100" t="s">
        <v>409</v>
      </c>
      <c r="H557" s="100" t="s">
        <v>420</v>
      </c>
      <c r="I557" s="100" t="s">
        <v>424</v>
      </c>
      <c r="J557" s="80">
        <v>3</v>
      </c>
      <c r="K557" s="101">
        <v>5</v>
      </c>
    </row>
    <row r="558" spans="1:11" hidden="1" x14ac:dyDescent="0.3">
      <c r="A558" s="98">
        <v>45441</v>
      </c>
      <c r="B558" s="99">
        <v>0.76670525462962968</v>
      </c>
      <c r="C558" s="80">
        <v>18</v>
      </c>
      <c r="D558" s="100" t="s">
        <v>403</v>
      </c>
      <c r="E558" s="80">
        <v>27.92</v>
      </c>
      <c r="F558" s="100" t="s">
        <v>416</v>
      </c>
      <c r="G558" s="100" t="s">
        <v>412</v>
      </c>
      <c r="H558" s="100" t="s">
        <v>420</v>
      </c>
      <c r="I558" s="100" t="s">
        <v>424</v>
      </c>
      <c r="J558" s="80">
        <v>3</v>
      </c>
      <c r="K558" s="101">
        <v>5</v>
      </c>
    </row>
    <row r="559" spans="1:11" hidden="1" x14ac:dyDescent="0.3">
      <c r="A559" s="98">
        <v>45441</v>
      </c>
      <c r="B559" s="99">
        <v>0.76735313657407411</v>
      </c>
      <c r="C559" s="80">
        <v>18</v>
      </c>
      <c r="D559" s="100" t="s">
        <v>403</v>
      </c>
      <c r="E559" s="80">
        <v>37.72</v>
      </c>
      <c r="F559" s="100" t="s">
        <v>404</v>
      </c>
      <c r="G559" s="100" t="s">
        <v>412</v>
      </c>
      <c r="H559" s="100" t="s">
        <v>420</v>
      </c>
      <c r="I559" s="100" t="s">
        <v>424</v>
      </c>
      <c r="J559" s="80">
        <v>3</v>
      </c>
      <c r="K559" s="101">
        <v>5</v>
      </c>
    </row>
    <row r="560" spans="1:11" hidden="1" x14ac:dyDescent="0.3">
      <c r="A560" s="98">
        <v>45441</v>
      </c>
      <c r="B560" s="99">
        <v>0.8546555555555555</v>
      </c>
      <c r="C560" s="80">
        <v>20</v>
      </c>
      <c r="D560" s="100" t="s">
        <v>403</v>
      </c>
      <c r="E560" s="80">
        <v>37.72</v>
      </c>
      <c r="F560" s="100" t="s">
        <v>408</v>
      </c>
      <c r="G560" s="100" t="s">
        <v>412</v>
      </c>
      <c r="H560" s="100" t="s">
        <v>420</v>
      </c>
      <c r="I560" s="100" t="s">
        <v>424</v>
      </c>
      <c r="J560" s="80">
        <v>3</v>
      </c>
      <c r="K560" s="101">
        <v>5</v>
      </c>
    </row>
    <row r="561" spans="1:11" hidden="1" x14ac:dyDescent="0.3">
      <c r="A561" s="98">
        <v>45441</v>
      </c>
      <c r="B561" s="99">
        <v>0.85596296296296293</v>
      </c>
      <c r="C561" s="80">
        <v>20</v>
      </c>
      <c r="D561" s="100" t="s">
        <v>403</v>
      </c>
      <c r="E561" s="80">
        <v>37.72</v>
      </c>
      <c r="F561" s="100" t="s">
        <v>413</v>
      </c>
      <c r="G561" s="100" t="s">
        <v>412</v>
      </c>
      <c r="H561" s="100" t="s">
        <v>420</v>
      </c>
      <c r="I561" s="100" t="s">
        <v>424</v>
      </c>
      <c r="J561" s="80">
        <v>3</v>
      </c>
      <c r="K561" s="101">
        <v>5</v>
      </c>
    </row>
    <row r="562" spans="1:11" hidden="1" x14ac:dyDescent="0.3">
      <c r="A562" s="98">
        <v>45442</v>
      </c>
      <c r="B562" s="99">
        <v>0.3535448726851852</v>
      </c>
      <c r="C562" s="80">
        <v>8</v>
      </c>
      <c r="D562" s="100" t="s">
        <v>403</v>
      </c>
      <c r="E562" s="80">
        <v>37.72</v>
      </c>
      <c r="F562" s="100" t="s">
        <v>421</v>
      </c>
      <c r="G562" s="100" t="s">
        <v>405</v>
      </c>
      <c r="H562" s="100" t="s">
        <v>422</v>
      </c>
      <c r="I562" s="100" t="s">
        <v>424</v>
      </c>
      <c r="J562" s="80">
        <v>4</v>
      </c>
      <c r="K562" s="101">
        <v>5</v>
      </c>
    </row>
    <row r="563" spans="1:11" hidden="1" x14ac:dyDescent="0.3">
      <c r="A563" s="98">
        <v>45442</v>
      </c>
      <c r="B563" s="99">
        <v>0.35441650462962965</v>
      </c>
      <c r="C563" s="80">
        <v>8</v>
      </c>
      <c r="D563" s="100" t="s">
        <v>403</v>
      </c>
      <c r="E563" s="80">
        <v>37.72</v>
      </c>
      <c r="F563" s="100" t="s">
        <v>404</v>
      </c>
      <c r="G563" s="100" t="s">
        <v>405</v>
      </c>
      <c r="H563" s="100" t="s">
        <v>422</v>
      </c>
      <c r="I563" s="100" t="s">
        <v>424</v>
      </c>
      <c r="J563" s="80">
        <v>4</v>
      </c>
      <c r="K563" s="101">
        <v>5</v>
      </c>
    </row>
    <row r="564" spans="1:11" x14ac:dyDescent="0.3">
      <c r="A564" s="98">
        <v>45442</v>
      </c>
      <c r="B564" s="99">
        <v>0.35909006944444444</v>
      </c>
      <c r="C564" s="80">
        <v>8</v>
      </c>
      <c r="D564" s="100" t="s">
        <v>403</v>
      </c>
      <c r="E564" s="80">
        <v>32.82</v>
      </c>
      <c r="F564" s="100" t="s">
        <v>411</v>
      </c>
      <c r="G564" s="100" t="s">
        <v>405</v>
      </c>
      <c r="H564" s="100" t="s">
        <v>422</v>
      </c>
      <c r="I564" s="100" t="s">
        <v>424</v>
      </c>
      <c r="J564" s="80">
        <v>4</v>
      </c>
      <c r="K564" s="101">
        <v>5</v>
      </c>
    </row>
    <row r="565" spans="1:11" hidden="1" x14ac:dyDescent="0.3">
      <c r="A565" s="98">
        <v>45442</v>
      </c>
      <c r="B565" s="99">
        <v>0.40832282407407405</v>
      </c>
      <c r="C565" s="80">
        <v>9</v>
      </c>
      <c r="D565" s="100" t="s">
        <v>403</v>
      </c>
      <c r="E565" s="80">
        <v>37.72</v>
      </c>
      <c r="F565" s="100" t="s">
        <v>404</v>
      </c>
      <c r="G565" s="100" t="s">
        <v>405</v>
      </c>
      <c r="H565" s="100" t="s">
        <v>422</v>
      </c>
      <c r="I565" s="100" t="s">
        <v>424</v>
      </c>
      <c r="J565" s="80">
        <v>4</v>
      </c>
      <c r="K565" s="101">
        <v>5</v>
      </c>
    </row>
    <row r="566" spans="1:11" x14ac:dyDescent="0.3">
      <c r="A566" s="98">
        <v>45442</v>
      </c>
      <c r="B566" s="99">
        <v>0.6224013078703704</v>
      </c>
      <c r="C566" s="80">
        <v>14</v>
      </c>
      <c r="D566" s="100" t="s">
        <v>403</v>
      </c>
      <c r="E566" s="80">
        <v>32.82</v>
      </c>
      <c r="F566" s="100" t="s">
        <v>411</v>
      </c>
      <c r="G566" s="100" t="s">
        <v>409</v>
      </c>
      <c r="H566" s="100" t="s">
        <v>422</v>
      </c>
      <c r="I566" s="100" t="s">
        <v>424</v>
      </c>
      <c r="J566" s="80">
        <v>4</v>
      </c>
      <c r="K566" s="101">
        <v>5</v>
      </c>
    </row>
    <row r="567" spans="1:11" hidden="1" x14ac:dyDescent="0.3">
      <c r="A567" s="98">
        <v>45442</v>
      </c>
      <c r="B567" s="99">
        <v>0.63629241898148148</v>
      </c>
      <c r="C567" s="80">
        <v>15</v>
      </c>
      <c r="D567" s="100" t="s">
        <v>403</v>
      </c>
      <c r="E567" s="80">
        <v>23.02</v>
      </c>
      <c r="F567" s="100" t="s">
        <v>418</v>
      </c>
      <c r="G567" s="100" t="s">
        <v>409</v>
      </c>
      <c r="H567" s="100" t="s">
        <v>422</v>
      </c>
      <c r="I567" s="100" t="s">
        <v>424</v>
      </c>
      <c r="J567" s="80">
        <v>4</v>
      </c>
      <c r="K567" s="101">
        <v>5</v>
      </c>
    </row>
    <row r="568" spans="1:11" hidden="1" x14ac:dyDescent="0.3">
      <c r="A568" s="98">
        <v>45442</v>
      </c>
      <c r="B568" s="99">
        <v>0.63725296296296297</v>
      </c>
      <c r="C568" s="80">
        <v>15</v>
      </c>
      <c r="D568" s="100" t="s">
        <v>403</v>
      </c>
      <c r="E568" s="80">
        <v>23.02</v>
      </c>
      <c r="F568" s="100" t="s">
        <v>418</v>
      </c>
      <c r="G568" s="100" t="s">
        <v>409</v>
      </c>
      <c r="H568" s="100" t="s">
        <v>422</v>
      </c>
      <c r="I568" s="100" t="s">
        <v>424</v>
      </c>
      <c r="J568" s="80">
        <v>4</v>
      </c>
      <c r="K568" s="101">
        <v>5</v>
      </c>
    </row>
    <row r="569" spans="1:11" hidden="1" x14ac:dyDescent="0.3">
      <c r="A569" s="98">
        <v>45442</v>
      </c>
      <c r="B569" s="99">
        <v>0.82860172453703707</v>
      </c>
      <c r="C569" s="80">
        <v>19</v>
      </c>
      <c r="D569" s="100" t="s">
        <v>403</v>
      </c>
      <c r="E569" s="80">
        <v>37.72</v>
      </c>
      <c r="F569" s="100" t="s">
        <v>421</v>
      </c>
      <c r="G569" s="100" t="s">
        <v>412</v>
      </c>
      <c r="H569" s="100" t="s">
        <v>422</v>
      </c>
      <c r="I569" s="100" t="s">
        <v>424</v>
      </c>
      <c r="J569" s="80">
        <v>4</v>
      </c>
      <c r="K569" s="101">
        <v>5</v>
      </c>
    </row>
    <row r="570" spans="1:11" hidden="1" x14ac:dyDescent="0.3">
      <c r="A570" s="98">
        <v>45442</v>
      </c>
      <c r="B570" s="99">
        <v>0.85492395833333334</v>
      </c>
      <c r="C570" s="80">
        <v>20</v>
      </c>
      <c r="D570" s="100" t="s">
        <v>403</v>
      </c>
      <c r="E570" s="80">
        <v>37.72</v>
      </c>
      <c r="F570" s="100" t="s">
        <v>404</v>
      </c>
      <c r="G570" s="100" t="s">
        <v>412</v>
      </c>
      <c r="H570" s="100" t="s">
        <v>422</v>
      </c>
      <c r="I570" s="100" t="s">
        <v>424</v>
      </c>
      <c r="J570" s="80">
        <v>4</v>
      </c>
      <c r="K570" s="101">
        <v>5</v>
      </c>
    </row>
    <row r="571" spans="1:11" hidden="1" x14ac:dyDescent="0.3">
      <c r="A571" s="98">
        <v>45442</v>
      </c>
      <c r="B571" s="99">
        <v>0.86543790509259255</v>
      </c>
      <c r="C571" s="80">
        <v>20</v>
      </c>
      <c r="D571" s="100" t="s">
        <v>403</v>
      </c>
      <c r="E571" s="80">
        <v>37.72</v>
      </c>
      <c r="F571" s="100" t="s">
        <v>408</v>
      </c>
      <c r="G571" s="100" t="s">
        <v>412</v>
      </c>
      <c r="H571" s="100" t="s">
        <v>422</v>
      </c>
      <c r="I571" s="100" t="s">
        <v>424</v>
      </c>
      <c r="J571" s="80">
        <v>4</v>
      </c>
      <c r="K571" s="101">
        <v>5</v>
      </c>
    </row>
    <row r="572" spans="1:11" x14ac:dyDescent="0.3">
      <c r="A572" s="98">
        <v>45442</v>
      </c>
      <c r="B572" s="99">
        <v>0.86622206018518522</v>
      </c>
      <c r="C572" s="80">
        <v>20</v>
      </c>
      <c r="D572" s="100" t="s">
        <v>403</v>
      </c>
      <c r="E572" s="80">
        <v>32.82</v>
      </c>
      <c r="F572" s="100" t="s">
        <v>411</v>
      </c>
      <c r="G572" s="100" t="s">
        <v>412</v>
      </c>
      <c r="H572" s="100" t="s">
        <v>422</v>
      </c>
      <c r="I572" s="100" t="s">
        <v>424</v>
      </c>
      <c r="J572" s="80">
        <v>4</v>
      </c>
      <c r="K572" s="101">
        <v>5</v>
      </c>
    </row>
    <row r="573" spans="1:11" x14ac:dyDescent="0.3">
      <c r="A573" s="98">
        <v>45443</v>
      </c>
      <c r="B573" s="99">
        <v>0.32913511574074072</v>
      </c>
      <c r="C573" s="80">
        <v>7</v>
      </c>
      <c r="D573" s="100" t="s">
        <v>403</v>
      </c>
      <c r="E573" s="80">
        <v>32.82</v>
      </c>
      <c r="F573" s="100" t="s">
        <v>411</v>
      </c>
      <c r="G573" s="100" t="s">
        <v>405</v>
      </c>
      <c r="H573" s="100" t="s">
        <v>406</v>
      </c>
      <c r="I573" s="100" t="s">
        <v>424</v>
      </c>
      <c r="J573" s="80">
        <v>5</v>
      </c>
      <c r="K573" s="101">
        <v>5</v>
      </c>
    </row>
    <row r="574" spans="1:11" hidden="1" x14ac:dyDescent="0.3">
      <c r="A574" s="98">
        <v>45443</v>
      </c>
      <c r="B574" s="99">
        <v>0.38967385416666667</v>
      </c>
      <c r="C574" s="80">
        <v>9</v>
      </c>
      <c r="D574" s="100" t="s">
        <v>403</v>
      </c>
      <c r="E574" s="80">
        <v>37.72</v>
      </c>
      <c r="F574" s="100" t="s">
        <v>404</v>
      </c>
      <c r="G574" s="100" t="s">
        <v>405</v>
      </c>
      <c r="H574" s="100" t="s">
        <v>406</v>
      </c>
      <c r="I574" s="100" t="s">
        <v>424</v>
      </c>
      <c r="J574" s="80">
        <v>5</v>
      </c>
      <c r="K574" s="101">
        <v>5</v>
      </c>
    </row>
    <row r="575" spans="1:11" hidden="1" x14ac:dyDescent="0.3">
      <c r="A575" s="98">
        <v>45443</v>
      </c>
      <c r="B575" s="99">
        <v>0.44314653935185183</v>
      </c>
      <c r="C575" s="80">
        <v>10</v>
      </c>
      <c r="D575" s="100" t="s">
        <v>403</v>
      </c>
      <c r="E575" s="80">
        <v>37.72</v>
      </c>
      <c r="F575" s="100" t="s">
        <v>408</v>
      </c>
      <c r="G575" s="100" t="s">
        <v>405</v>
      </c>
      <c r="H575" s="100" t="s">
        <v>406</v>
      </c>
      <c r="I575" s="100" t="s">
        <v>424</v>
      </c>
      <c r="J575" s="80">
        <v>5</v>
      </c>
      <c r="K575" s="101">
        <v>5</v>
      </c>
    </row>
    <row r="576" spans="1:11" hidden="1" x14ac:dyDescent="0.3">
      <c r="A576" s="98">
        <v>45443</v>
      </c>
      <c r="B576" s="99">
        <v>0.44382101851851852</v>
      </c>
      <c r="C576" s="80">
        <v>10</v>
      </c>
      <c r="D576" s="100" t="s">
        <v>403</v>
      </c>
      <c r="E576" s="80">
        <v>37.72</v>
      </c>
      <c r="F576" s="100" t="s">
        <v>413</v>
      </c>
      <c r="G576" s="100" t="s">
        <v>405</v>
      </c>
      <c r="H576" s="100" t="s">
        <v>406</v>
      </c>
      <c r="I576" s="100" t="s">
        <v>424</v>
      </c>
      <c r="J576" s="80">
        <v>5</v>
      </c>
      <c r="K576" s="101">
        <v>5</v>
      </c>
    </row>
    <row r="577" spans="1:11" x14ac:dyDescent="0.3">
      <c r="A577" s="98">
        <v>45443</v>
      </c>
      <c r="B577" s="99">
        <v>0.61820574074074075</v>
      </c>
      <c r="C577" s="80">
        <v>14</v>
      </c>
      <c r="D577" s="100" t="s">
        <v>403</v>
      </c>
      <c r="E577" s="80">
        <v>32.82</v>
      </c>
      <c r="F577" s="100" t="s">
        <v>411</v>
      </c>
      <c r="G577" s="100" t="s">
        <v>409</v>
      </c>
      <c r="H577" s="100" t="s">
        <v>406</v>
      </c>
      <c r="I577" s="100" t="s">
        <v>424</v>
      </c>
      <c r="J577" s="80">
        <v>5</v>
      </c>
      <c r="K577" s="101">
        <v>5</v>
      </c>
    </row>
    <row r="578" spans="1:11" hidden="1" x14ac:dyDescent="0.3">
      <c r="A578" s="98">
        <v>45443</v>
      </c>
      <c r="B578" s="99">
        <v>0.76648884259259265</v>
      </c>
      <c r="C578" s="80">
        <v>18</v>
      </c>
      <c r="D578" s="100" t="s">
        <v>403</v>
      </c>
      <c r="E578" s="80">
        <v>37.72</v>
      </c>
      <c r="F578" s="100" t="s">
        <v>404</v>
      </c>
      <c r="G578" s="100" t="s">
        <v>412</v>
      </c>
      <c r="H578" s="100" t="s">
        <v>406</v>
      </c>
      <c r="I578" s="100" t="s">
        <v>424</v>
      </c>
      <c r="J578" s="80">
        <v>5</v>
      </c>
      <c r="K578" s="101">
        <v>5</v>
      </c>
    </row>
    <row r="579" spans="1:11" hidden="1" x14ac:dyDescent="0.3">
      <c r="A579" s="98">
        <v>45443</v>
      </c>
      <c r="B579" s="99">
        <v>0.76739896990740741</v>
      </c>
      <c r="C579" s="80">
        <v>18</v>
      </c>
      <c r="D579" s="100" t="s">
        <v>403</v>
      </c>
      <c r="E579" s="80">
        <v>37.72</v>
      </c>
      <c r="F579" s="100" t="s">
        <v>404</v>
      </c>
      <c r="G579" s="100" t="s">
        <v>412</v>
      </c>
      <c r="H579" s="100" t="s">
        <v>406</v>
      </c>
      <c r="I579" s="100" t="s">
        <v>424</v>
      </c>
      <c r="J579" s="80">
        <v>5</v>
      </c>
      <c r="K579" s="101">
        <v>5</v>
      </c>
    </row>
    <row r="580" spans="1:11" hidden="1" x14ac:dyDescent="0.3">
      <c r="A580" s="98">
        <v>45443</v>
      </c>
      <c r="B580" s="99">
        <v>0.83795331018518515</v>
      </c>
      <c r="C580" s="80">
        <v>20</v>
      </c>
      <c r="D580" s="100" t="s">
        <v>403</v>
      </c>
      <c r="E580" s="80">
        <v>37.72</v>
      </c>
      <c r="F580" s="100" t="s">
        <v>421</v>
      </c>
      <c r="G580" s="100" t="s">
        <v>412</v>
      </c>
      <c r="H580" s="100" t="s">
        <v>406</v>
      </c>
      <c r="I580" s="100" t="s">
        <v>424</v>
      </c>
      <c r="J580" s="80">
        <v>5</v>
      </c>
      <c r="K580" s="101">
        <v>5</v>
      </c>
    </row>
    <row r="581" spans="1:11" x14ac:dyDescent="0.3">
      <c r="A581" s="98">
        <v>45443</v>
      </c>
      <c r="B581" s="99">
        <v>0.85632410879629628</v>
      </c>
      <c r="C581" s="80">
        <v>20</v>
      </c>
      <c r="D581" s="100" t="s">
        <v>403</v>
      </c>
      <c r="E581" s="80">
        <v>32.82</v>
      </c>
      <c r="F581" s="100" t="s">
        <v>411</v>
      </c>
      <c r="G581" s="100" t="s">
        <v>412</v>
      </c>
      <c r="H581" s="100" t="s">
        <v>406</v>
      </c>
      <c r="I581" s="100" t="s">
        <v>424</v>
      </c>
      <c r="J581" s="80">
        <v>5</v>
      </c>
      <c r="K581" s="101">
        <v>5</v>
      </c>
    </row>
    <row r="582" spans="1:11" hidden="1" x14ac:dyDescent="0.3">
      <c r="A582" s="98">
        <v>45443</v>
      </c>
      <c r="B582" s="99">
        <v>0.85732526620370375</v>
      </c>
      <c r="C582" s="80">
        <v>20</v>
      </c>
      <c r="D582" s="100" t="s">
        <v>403</v>
      </c>
      <c r="E582" s="80">
        <v>37.72</v>
      </c>
      <c r="F582" s="100" t="s">
        <v>404</v>
      </c>
      <c r="G582" s="100" t="s">
        <v>412</v>
      </c>
      <c r="H582" s="100" t="s">
        <v>406</v>
      </c>
      <c r="I582" s="100" t="s">
        <v>424</v>
      </c>
      <c r="J582" s="80">
        <v>5</v>
      </c>
      <c r="K582" s="101">
        <v>5</v>
      </c>
    </row>
    <row r="583" spans="1:11" hidden="1" x14ac:dyDescent="0.3">
      <c r="A583" s="98">
        <v>45443</v>
      </c>
      <c r="B583" s="99">
        <v>0.92068368055555561</v>
      </c>
      <c r="C583" s="80">
        <v>22</v>
      </c>
      <c r="D583" s="100" t="s">
        <v>403</v>
      </c>
      <c r="E583" s="80">
        <v>37.72</v>
      </c>
      <c r="F583" s="100" t="s">
        <v>421</v>
      </c>
      <c r="G583" s="100" t="s">
        <v>412</v>
      </c>
      <c r="H583" s="100" t="s">
        <v>406</v>
      </c>
      <c r="I583" s="100" t="s">
        <v>424</v>
      </c>
      <c r="J583" s="80">
        <v>5</v>
      </c>
      <c r="K583" s="101">
        <v>5</v>
      </c>
    </row>
    <row r="584" spans="1:11" x14ac:dyDescent="0.3">
      <c r="A584" s="98">
        <v>45443</v>
      </c>
      <c r="B584" s="99">
        <v>0.92144085648148144</v>
      </c>
      <c r="C584" s="80">
        <v>22</v>
      </c>
      <c r="D584" s="100" t="s">
        <v>403</v>
      </c>
      <c r="E584" s="80">
        <v>32.82</v>
      </c>
      <c r="F584" s="100" t="s">
        <v>411</v>
      </c>
      <c r="G584" s="100" t="s">
        <v>412</v>
      </c>
      <c r="H584" s="100" t="s">
        <v>406</v>
      </c>
      <c r="I584" s="100" t="s">
        <v>424</v>
      </c>
      <c r="J584" s="80">
        <v>5</v>
      </c>
      <c r="K584" s="101">
        <v>5</v>
      </c>
    </row>
    <row r="585" spans="1:11" hidden="1" x14ac:dyDescent="0.3">
      <c r="A585" s="98">
        <v>45443</v>
      </c>
      <c r="B585" s="99">
        <v>0.92216861111111115</v>
      </c>
      <c r="C585" s="80">
        <v>22</v>
      </c>
      <c r="D585" s="100" t="s">
        <v>403</v>
      </c>
      <c r="E585" s="80">
        <v>27.92</v>
      </c>
      <c r="F585" s="100" t="s">
        <v>416</v>
      </c>
      <c r="G585" s="100" t="s">
        <v>412</v>
      </c>
      <c r="H585" s="100" t="s">
        <v>406</v>
      </c>
      <c r="I585" s="100" t="s">
        <v>424</v>
      </c>
      <c r="J585" s="80">
        <v>5</v>
      </c>
      <c r="K585" s="101">
        <v>5</v>
      </c>
    </row>
    <row r="586" spans="1:11" hidden="1" x14ac:dyDescent="0.3">
      <c r="A586" s="98">
        <v>45444</v>
      </c>
      <c r="B586" s="99">
        <v>0.3521035300925926</v>
      </c>
      <c r="C586" s="80">
        <v>8</v>
      </c>
      <c r="D586" s="100" t="s">
        <v>403</v>
      </c>
      <c r="E586" s="80">
        <v>27.92</v>
      </c>
      <c r="F586" s="100" t="s">
        <v>416</v>
      </c>
      <c r="G586" s="100" t="s">
        <v>405</v>
      </c>
      <c r="H586" s="100" t="s">
        <v>414</v>
      </c>
      <c r="I586" s="100" t="s">
        <v>425</v>
      </c>
      <c r="J586" s="80">
        <v>6</v>
      </c>
      <c r="K586" s="101">
        <v>6</v>
      </c>
    </row>
    <row r="587" spans="1:11" hidden="1" x14ac:dyDescent="0.3">
      <c r="A587" s="98">
        <v>45444</v>
      </c>
      <c r="B587" s="99">
        <v>0.40861979166666668</v>
      </c>
      <c r="C587" s="80">
        <v>9</v>
      </c>
      <c r="D587" s="100" t="s">
        <v>403</v>
      </c>
      <c r="E587" s="80">
        <v>37.72</v>
      </c>
      <c r="F587" s="100" t="s">
        <v>404</v>
      </c>
      <c r="G587" s="100" t="s">
        <v>405</v>
      </c>
      <c r="H587" s="100" t="s">
        <v>414</v>
      </c>
      <c r="I587" s="100" t="s">
        <v>425</v>
      </c>
      <c r="J587" s="80">
        <v>6</v>
      </c>
      <c r="K587" s="101">
        <v>6</v>
      </c>
    </row>
    <row r="588" spans="1:11" hidden="1" x14ac:dyDescent="0.3">
      <c r="A588" s="98">
        <v>45444</v>
      </c>
      <c r="B588" s="99">
        <v>0.48483068287037034</v>
      </c>
      <c r="C588" s="80">
        <v>11</v>
      </c>
      <c r="D588" s="100" t="s">
        <v>403</v>
      </c>
      <c r="E588" s="80">
        <v>37.72</v>
      </c>
      <c r="F588" s="100" t="s">
        <v>404</v>
      </c>
      <c r="G588" s="100" t="s">
        <v>405</v>
      </c>
      <c r="H588" s="100" t="s">
        <v>414</v>
      </c>
      <c r="I588" s="100" t="s">
        <v>425</v>
      </c>
      <c r="J588" s="80">
        <v>6</v>
      </c>
      <c r="K588" s="101">
        <v>6</v>
      </c>
    </row>
    <row r="589" spans="1:11" x14ac:dyDescent="0.3">
      <c r="A589" s="98">
        <v>45444</v>
      </c>
      <c r="B589" s="99">
        <v>0.60339975694444448</v>
      </c>
      <c r="C589" s="80">
        <v>14</v>
      </c>
      <c r="D589" s="100" t="s">
        <v>403</v>
      </c>
      <c r="E589" s="80">
        <v>32.82</v>
      </c>
      <c r="F589" s="100" t="s">
        <v>411</v>
      </c>
      <c r="G589" s="100" t="s">
        <v>409</v>
      </c>
      <c r="H589" s="100" t="s">
        <v>414</v>
      </c>
      <c r="I589" s="100" t="s">
        <v>425</v>
      </c>
      <c r="J589" s="80">
        <v>6</v>
      </c>
      <c r="K589" s="101">
        <v>6</v>
      </c>
    </row>
    <row r="590" spans="1:11" x14ac:dyDescent="0.3">
      <c r="A590" s="98">
        <v>45444</v>
      </c>
      <c r="B590" s="99">
        <v>0.76403680555555553</v>
      </c>
      <c r="C590" s="80">
        <v>18</v>
      </c>
      <c r="D590" s="100" t="s">
        <v>403</v>
      </c>
      <c r="E590" s="80">
        <v>32.82</v>
      </c>
      <c r="F590" s="100" t="s">
        <v>411</v>
      </c>
      <c r="G590" s="100" t="s">
        <v>412</v>
      </c>
      <c r="H590" s="100" t="s">
        <v>414</v>
      </c>
      <c r="I590" s="100" t="s">
        <v>425</v>
      </c>
      <c r="J590" s="80">
        <v>6</v>
      </c>
      <c r="K590" s="101">
        <v>6</v>
      </c>
    </row>
    <row r="591" spans="1:11" x14ac:dyDescent="0.3">
      <c r="A591" s="98">
        <v>45444</v>
      </c>
      <c r="B591" s="99">
        <v>0.76476114583333332</v>
      </c>
      <c r="C591" s="80">
        <v>18</v>
      </c>
      <c r="D591" s="100" t="s">
        <v>403</v>
      </c>
      <c r="E591" s="80">
        <v>32.82</v>
      </c>
      <c r="F591" s="100" t="s">
        <v>411</v>
      </c>
      <c r="G591" s="100" t="s">
        <v>412</v>
      </c>
      <c r="H591" s="100" t="s">
        <v>414</v>
      </c>
      <c r="I591" s="100" t="s">
        <v>425</v>
      </c>
      <c r="J591" s="80">
        <v>6</v>
      </c>
      <c r="K591" s="101">
        <v>6</v>
      </c>
    </row>
    <row r="592" spans="1:11" hidden="1" x14ac:dyDescent="0.3">
      <c r="A592" s="98">
        <v>45444</v>
      </c>
      <c r="B592" s="99">
        <v>0.86817694444444449</v>
      </c>
      <c r="C592" s="80">
        <v>20</v>
      </c>
      <c r="D592" s="100" t="s">
        <v>403</v>
      </c>
      <c r="E592" s="80">
        <v>37.72</v>
      </c>
      <c r="F592" s="100" t="s">
        <v>421</v>
      </c>
      <c r="G592" s="100" t="s">
        <v>412</v>
      </c>
      <c r="H592" s="100" t="s">
        <v>414</v>
      </c>
      <c r="I592" s="100" t="s">
        <v>425</v>
      </c>
      <c r="J592" s="80">
        <v>6</v>
      </c>
      <c r="K592" s="101">
        <v>6</v>
      </c>
    </row>
    <row r="593" spans="1:11" hidden="1" x14ac:dyDescent="0.3">
      <c r="A593" s="98">
        <v>45444</v>
      </c>
      <c r="B593" s="99">
        <v>0.86890700231481477</v>
      </c>
      <c r="C593" s="80">
        <v>20</v>
      </c>
      <c r="D593" s="100" t="s">
        <v>403</v>
      </c>
      <c r="E593" s="80">
        <v>37.72</v>
      </c>
      <c r="F593" s="100" t="s">
        <v>421</v>
      </c>
      <c r="G593" s="100" t="s">
        <v>412</v>
      </c>
      <c r="H593" s="100" t="s">
        <v>414</v>
      </c>
      <c r="I593" s="100" t="s">
        <v>425</v>
      </c>
      <c r="J593" s="80">
        <v>6</v>
      </c>
      <c r="K593" s="101">
        <v>6</v>
      </c>
    </row>
    <row r="594" spans="1:11" hidden="1" x14ac:dyDescent="0.3">
      <c r="A594" s="98">
        <v>45444</v>
      </c>
      <c r="B594" s="99">
        <v>0.87441769675925929</v>
      </c>
      <c r="C594" s="80">
        <v>20</v>
      </c>
      <c r="D594" s="100" t="s">
        <v>403</v>
      </c>
      <c r="E594" s="80">
        <v>37.72</v>
      </c>
      <c r="F594" s="100" t="s">
        <v>413</v>
      </c>
      <c r="G594" s="100" t="s">
        <v>412</v>
      </c>
      <c r="H594" s="100" t="s">
        <v>414</v>
      </c>
      <c r="I594" s="100" t="s">
        <v>425</v>
      </c>
      <c r="J594" s="80">
        <v>6</v>
      </c>
      <c r="K594" s="101">
        <v>6</v>
      </c>
    </row>
    <row r="595" spans="1:11" x14ac:dyDescent="0.3">
      <c r="A595" s="98">
        <v>45444</v>
      </c>
      <c r="B595" s="99">
        <v>0.9104742013888889</v>
      </c>
      <c r="C595" s="80">
        <v>21</v>
      </c>
      <c r="D595" s="100" t="s">
        <v>403</v>
      </c>
      <c r="E595" s="80">
        <v>32.82</v>
      </c>
      <c r="F595" s="100" t="s">
        <v>411</v>
      </c>
      <c r="G595" s="100" t="s">
        <v>412</v>
      </c>
      <c r="H595" s="100" t="s">
        <v>414</v>
      </c>
      <c r="I595" s="100" t="s">
        <v>425</v>
      </c>
      <c r="J595" s="80">
        <v>6</v>
      </c>
      <c r="K595" s="101">
        <v>6</v>
      </c>
    </row>
    <row r="596" spans="1:11" hidden="1" x14ac:dyDescent="0.3">
      <c r="A596" s="98">
        <v>45445</v>
      </c>
      <c r="B596" s="99">
        <v>0.83571526620370373</v>
      </c>
      <c r="C596" s="80">
        <v>20</v>
      </c>
      <c r="D596" s="100" t="s">
        <v>403</v>
      </c>
      <c r="E596" s="80">
        <v>37.72</v>
      </c>
      <c r="F596" s="100" t="s">
        <v>404</v>
      </c>
      <c r="G596" s="100" t="s">
        <v>412</v>
      </c>
      <c r="H596" s="100" t="s">
        <v>415</v>
      </c>
      <c r="I596" s="100" t="s">
        <v>425</v>
      </c>
      <c r="J596" s="80">
        <v>7</v>
      </c>
      <c r="K596" s="101">
        <v>6</v>
      </c>
    </row>
    <row r="597" spans="1:11" x14ac:dyDescent="0.3">
      <c r="A597" s="98">
        <v>45445</v>
      </c>
      <c r="B597" s="99">
        <v>0.85002834490740742</v>
      </c>
      <c r="C597" s="80">
        <v>20</v>
      </c>
      <c r="D597" s="100" t="s">
        <v>403</v>
      </c>
      <c r="E597" s="80">
        <v>32.82</v>
      </c>
      <c r="F597" s="100" t="s">
        <v>411</v>
      </c>
      <c r="G597" s="100" t="s">
        <v>412</v>
      </c>
      <c r="H597" s="100" t="s">
        <v>415</v>
      </c>
      <c r="I597" s="100" t="s">
        <v>425</v>
      </c>
      <c r="J597" s="80">
        <v>7</v>
      </c>
      <c r="K597" s="101">
        <v>6</v>
      </c>
    </row>
    <row r="598" spans="1:11" hidden="1" x14ac:dyDescent="0.3">
      <c r="A598" s="98">
        <v>45445</v>
      </c>
      <c r="B598" s="99">
        <v>0.85077821759259264</v>
      </c>
      <c r="C598" s="80">
        <v>20</v>
      </c>
      <c r="D598" s="100" t="s">
        <v>403</v>
      </c>
      <c r="E598" s="80">
        <v>37.72</v>
      </c>
      <c r="F598" s="100" t="s">
        <v>421</v>
      </c>
      <c r="G598" s="100" t="s">
        <v>412</v>
      </c>
      <c r="H598" s="100" t="s">
        <v>415</v>
      </c>
      <c r="I598" s="100" t="s">
        <v>425</v>
      </c>
      <c r="J598" s="80">
        <v>7</v>
      </c>
      <c r="K598" s="101">
        <v>6</v>
      </c>
    </row>
    <row r="599" spans="1:11" x14ac:dyDescent="0.3">
      <c r="A599" s="98">
        <v>45445</v>
      </c>
      <c r="B599" s="99">
        <v>0.8800987384259259</v>
      </c>
      <c r="C599" s="80">
        <v>21</v>
      </c>
      <c r="D599" s="100" t="s">
        <v>403</v>
      </c>
      <c r="E599" s="80">
        <v>32.82</v>
      </c>
      <c r="F599" s="100" t="s">
        <v>411</v>
      </c>
      <c r="G599" s="100" t="s">
        <v>412</v>
      </c>
      <c r="H599" s="100" t="s">
        <v>415</v>
      </c>
      <c r="I599" s="100" t="s">
        <v>425</v>
      </c>
      <c r="J599" s="80">
        <v>7</v>
      </c>
      <c r="K599" s="101">
        <v>6</v>
      </c>
    </row>
    <row r="600" spans="1:11" hidden="1" x14ac:dyDescent="0.3">
      <c r="A600" s="98">
        <v>45445</v>
      </c>
      <c r="B600" s="99">
        <v>0.89597719907407403</v>
      </c>
      <c r="C600" s="80">
        <v>21</v>
      </c>
      <c r="D600" s="100" t="s">
        <v>403</v>
      </c>
      <c r="E600" s="80">
        <v>37.72</v>
      </c>
      <c r="F600" s="100" t="s">
        <v>404</v>
      </c>
      <c r="G600" s="100" t="s">
        <v>412</v>
      </c>
      <c r="H600" s="100" t="s">
        <v>415</v>
      </c>
      <c r="I600" s="100" t="s">
        <v>425</v>
      </c>
      <c r="J600" s="80">
        <v>7</v>
      </c>
      <c r="K600" s="101">
        <v>6</v>
      </c>
    </row>
    <row r="601" spans="1:11" hidden="1" x14ac:dyDescent="0.3">
      <c r="A601" s="98">
        <v>45446</v>
      </c>
      <c r="B601" s="99">
        <v>0.42504792824074072</v>
      </c>
      <c r="C601" s="80">
        <v>10</v>
      </c>
      <c r="D601" s="100" t="s">
        <v>403</v>
      </c>
      <c r="E601" s="80">
        <v>37.72</v>
      </c>
      <c r="F601" s="100" t="s">
        <v>404</v>
      </c>
      <c r="G601" s="100" t="s">
        <v>405</v>
      </c>
      <c r="H601" s="100" t="s">
        <v>417</v>
      </c>
      <c r="I601" s="100" t="s">
        <v>425</v>
      </c>
      <c r="J601" s="80">
        <v>1</v>
      </c>
      <c r="K601" s="101">
        <v>6</v>
      </c>
    </row>
    <row r="602" spans="1:11" hidden="1" x14ac:dyDescent="0.3">
      <c r="A602" s="98">
        <v>45446</v>
      </c>
      <c r="B602" s="99">
        <v>0.43599302083333336</v>
      </c>
      <c r="C602" s="80">
        <v>10</v>
      </c>
      <c r="D602" s="100" t="s">
        <v>403</v>
      </c>
      <c r="E602" s="80">
        <v>37.72</v>
      </c>
      <c r="F602" s="100" t="s">
        <v>404</v>
      </c>
      <c r="G602" s="100" t="s">
        <v>405</v>
      </c>
      <c r="H602" s="100" t="s">
        <v>417</v>
      </c>
      <c r="I602" s="100" t="s">
        <v>425</v>
      </c>
      <c r="J602" s="80">
        <v>1</v>
      </c>
      <c r="K602" s="101">
        <v>6</v>
      </c>
    </row>
    <row r="603" spans="1:11" hidden="1" x14ac:dyDescent="0.3">
      <c r="A603" s="98">
        <v>45446</v>
      </c>
      <c r="B603" s="99">
        <v>0.60535113425925924</v>
      </c>
      <c r="C603" s="80">
        <v>14</v>
      </c>
      <c r="D603" s="100" t="s">
        <v>403</v>
      </c>
      <c r="E603" s="80">
        <v>37.72</v>
      </c>
      <c r="F603" s="100" t="s">
        <v>421</v>
      </c>
      <c r="G603" s="100" t="s">
        <v>409</v>
      </c>
      <c r="H603" s="100" t="s">
        <v>417</v>
      </c>
      <c r="I603" s="100" t="s">
        <v>425</v>
      </c>
      <c r="J603" s="80">
        <v>1</v>
      </c>
      <c r="K603" s="101">
        <v>6</v>
      </c>
    </row>
    <row r="604" spans="1:11" x14ac:dyDescent="0.3">
      <c r="A604" s="98">
        <v>45446</v>
      </c>
      <c r="B604" s="99">
        <v>0.60626101851851855</v>
      </c>
      <c r="C604" s="80">
        <v>14</v>
      </c>
      <c r="D604" s="100" t="s">
        <v>403</v>
      </c>
      <c r="E604" s="80">
        <v>32.82</v>
      </c>
      <c r="F604" s="100" t="s">
        <v>411</v>
      </c>
      <c r="G604" s="100" t="s">
        <v>409</v>
      </c>
      <c r="H604" s="100" t="s">
        <v>417</v>
      </c>
      <c r="I604" s="100" t="s">
        <v>425</v>
      </c>
      <c r="J604" s="80">
        <v>1</v>
      </c>
      <c r="K604" s="101">
        <v>6</v>
      </c>
    </row>
    <row r="605" spans="1:11" hidden="1" x14ac:dyDescent="0.3">
      <c r="A605" s="98">
        <v>45446</v>
      </c>
      <c r="B605" s="99">
        <v>0.60702456018518514</v>
      </c>
      <c r="C605" s="80">
        <v>14</v>
      </c>
      <c r="D605" s="100" t="s">
        <v>403</v>
      </c>
      <c r="E605" s="80">
        <v>37.72</v>
      </c>
      <c r="F605" s="100" t="s">
        <v>404</v>
      </c>
      <c r="G605" s="100" t="s">
        <v>409</v>
      </c>
      <c r="H605" s="100" t="s">
        <v>417</v>
      </c>
      <c r="I605" s="100" t="s">
        <v>425</v>
      </c>
      <c r="J605" s="80">
        <v>1</v>
      </c>
      <c r="K605" s="101">
        <v>6</v>
      </c>
    </row>
    <row r="606" spans="1:11" hidden="1" x14ac:dyDescent="0.3">
      <c r="A606" s="98">
        <v>45447</v>
      </c>
      <c r="B606" s="99">
        <v>0.39146872685185186</v>
      </c>
      <c r="C606" s="80">
        <v>9</v>
      </c>
      <c r="D606" s="100" t="s">
        <v>403</v>
      </c>
      <c r="E606" s="80">
        <v>27.92</v>
      </c>
      <c r="F606" s="100" t="s">
        <v>416</v>
      </c>
      <c r="G606" s="100" t="s">
        <v>405</v>
      </c>
      <c r="H606" s="100" t="s">
        <v>419</v>
      </c>
      <c r="I606" s="100" t="s">
        <v>425</v>
      </c>
      <c r="J606" s="80">
        <v>2</v>
      </c>
      <c r="K606" s="101">
        <v>6</v>
      </c>
    </row>
    <row r="607" spans="1:11" x14ac:dyDescent="0.3">
      <c r="A607" s="98">
        <v>45447</v>
      </c>
      <c r="B607" s="99">
        <v>0.43557841435185185</v>
      </c>
      <c r="C607" s="80">
        <v>10</v>
      </c>
      <c r="D607" s="100" t="s">
        <v>403</v>
      </c>
      <c r="E607" s="80">
        <v>32.82</v>
      </c>
      <c r="F607" s="100" t="s">
        <v>411</v>
      </c>
      <c r="G607" s="100" t="s">
        <v>405</v>
      </c>
      <c r="H607" s="100" t="s">
        <v>419</v>
      </c>
      <c r="I607" s="100" t="s">
        <v>425</v>
      </c>
      <c r="J607" s="80">
        <v>2</v>
      </c>
      <c r="K607" s="101">
        <v>6</v>
      </c>
    </row>
    <row r="608" spans="1:11" hidden="1" x14ac:dyDescent="0.3">
      <c r="A608" s="98">
        <v>45447</v>
      </c>
      <c r="B608" s="99">
        <v>0.50150709490740741</v>
      </c>
      <c r="C608" s="80">
        <v>12</v>
      </c>
      <c r="D608" s="100" t="s">
        <v>403</v>
      </c>
      <c r="E608" s="80">
        <v>37.72</v>
      </c>
      <c r="F608" s="100" t="s">
        <v>404</v>
      </c>
      <c r="G608" s="100" t="s">
        <v>409</v>
      </c>
      <c r="H608" s="100" t="s">
        <v>419</v>
      </c>
      <c r="I608" s="100" t="s">
        <v>425</v>
      </c>
      <c r="J608" s="80">
        <v>2</v>
      </c>
      <c r="K608" s="101">
        <v>6</v>
      </c>
    </row>
    <row r="609" spans="1:11" hidden="1" x14ac:dyDescent="0.3">
      <c r="A609" s="98">
        <v>45447</v>
      </c>
      <c r="B609" s="99">
        <v>0.50381002314814816</v>
      </c>
      <c r="C609" s="80">
        <v>12</v>
      </c>
      <c r="D609" s="100" t="s">
        <v>403</v>
      </c>
      <c r="E609" s="80">
        <v>37.72</v>
      </c>
      <c r="F609" s="100" t="s">
        <v>408</v>
      </c>
      <c r="G609" s="100" t="s">
        <v>409</v>
      </c>
      <c r="H609" s="100" t="s">
        <v>419</v>
      </c>
      <c r="I609" s="100" t="s">
        <v>425</v>
      </c>
      <c r="J609" s="80">
        <v>2</v>
      </c>
      <c r="K609" s="101">
        <v>6</v>
      </c>
    </row>
    <row r="610" spans="1:11" hidden="1" x14ac:dyDescent="0.3">
      <c r="A610" s="98">
        <v>45447</v>
      </c>
      <c r="B610" s="99">
        <v>0.64620896990740739</v>
      </c>
      <c r="C610" s="80">
        <v>15</v>
      </c>
      <c r="D610" s="100" t="s">
        <v>403</v>
      </c>
      <c r="E610" s="80">
        <v>37.72</v>
      </c>
      <c r="F610" s="100" t="s">
        <v>404</v>
      </c>
      <c r="G610" s="100" t="s">
        <v>409</v>
      </c>
      <c r="H610" s="100" t="s">
        <v>419</v>
      </c>
      <c r="I610" s="100" t="s">
        <v>425</v>
      </c>
      <c r="J610" s="80">
        <v>2</v>
      </c>
      <c r="K610" s="101">
        <v>6</v>
      </c>
    </row>
    <row r="611" spans="1:11" hidden="1" x14ac:dyDescent="0.3">
      <c r="A611" s="98">
        <v>45447</v>
      </c>
      <c r="B611" s="99">
        <v>0.74070209490740746</v>
      </c>
      <c r="C611" s="80">
        <v>17</v>
      </c>
      <c r="D611" s="100" t="s">
        <v>403</v>
      </c>
      <c r="E611" s="80">
        <v>27.92</v>
      </c>
      <c r="F611" s="100" t="s">
        <v>416</v>
      </c>
      <c r="G611" s="100" t="s">
        <v>412</v>
      </c>
      <c r="H611" s="100" t="s">
        <v>419</v>
      </c>
      <c r="I611" s="100" t="s">
        <v>425</v>
      </c>
      <c r="J611" s="80">
        <v>2</v>
      </c>
      <c r="K611" s="101">
        <v>6</v>
      </c>
    </row>
    <row r="612" spans="1:11" hidden="1" x14ac:dyDescent="0.3">
      <c r="A612" s="98">
        <v>45447</v>
      </c>
      <c r="B612" s="99">
        <v>0.74130609953703708</v>
      </c>
      <c r="C612" s="80">
        <v>17</v>
      </c>
      <c r="D612" s="100" t="s">
        <v>403</v>
      </c>
      <c r="E612" s="80">
        <v>37.72</v>
      </c>
      <c r="F612" s="100" t="s">
        <v>421</v>
      </c>
      <c r="G612" s="100" t="s">
        <v>412</v>
      </c>
      <c r="H612" s="100" t="s">
        <v>419</v>
      </c>
      <c r="I612" s="100" t="s">
        <v>425</v>
      </c>
      <c r="J612" s="80">
        <v>2</v>
      </c>
      <c r="K612" s="101">
        <v>6</v>
      </c>
    </row>
    <row r="613" spans="1:11" hidden="1" x14ac:dyDescent="0.3">
      <c r="A613" s="98">
        <v>45447</v>
      </c>
      <c r="B613" s="99">
        <v>0.84237504629629634</v>
      </c>
      <c r="C613" s="80">
        <v>20</v>
      </c>
      <c r="D613" s="100" t="s">
        <v>403</v>
      </c>
      <c r="E613" s="80">
        <v>37.72</v>
      </c>
      <c r="F613" s="100" t="s">
        <v>408</v>
      </c>
      <c r="G613" s="100" t="s">
        <v>412</v>
      </c>
      <c r="H613" s="100" t="s">
        <v>419</v>
      </c>
      <c r="I613" s="100" t="s">
        <v>425</v>
      </c>
      <c r="J613" s="80">
        <v>2</v>
      </c>
      <c r="K613" s="101">
        <v>6</v>
      </c>
    </row>
    <row r="614" spans="1:11" hidden="1" x14ac:dyDescent="0.3">
      <c r="A614" s="98">
        <v>45447</v>
      </c>
      <c r="B614" s="99">
        <v>0.86844787037037041</v>
      </c>
      <c r="C614" s="80">
        <v>20</v>
      </c>
      <c r="D614" s="100" t="s">
        <v>403</v>
      </c>
      <c r="E614" s="80">
        <v>37.72</v>
      </c>
      <c r="F614" s="100" t="s">
        <v>421</v>
      </c>
      <c r="G614" s="100" t="s">
        <v>412</v>
      </c>
      <c r="H614" s="100" t="s">
        <v>419</v>
      </c>
      <c r="I614" s="100" t="s">
        <v>425</v>
      </c>
      <c r="J614" s="80">
        <v>2</v>
      </c>
      <c r="K614" s="101">
        <v>6</v>
      </c>
    </row>
    <row r="615" spans="1:11" hidden="1" x14ac:dyDescent="0.3">
      <c r="A615" s="98">
        <v>45447</v>
      </c>
      <c r="B615" s="99">
        <v>0.89720958333333334</v>
      </c>
      <c r="C615" s="80">
        <v>21</v>
      </c>
      <c r="D615" s="100" t="s">
        <v>403</v>
      </c>
      <c r="E615" s="80">
        <v>27.92</v>
      </c>
      <c r="F615" s="100" t="s">
        <v>416</v>
      </c>
      <c r="G615" s="100" t="s">
        <v>412</v>
      </c>
      <c r="H615" s="100" t="s">
        <v>419</v>
      </c>
      <c r="I615" s="100" t="s">
        <v>425</v>
      </c>
      <c r="J615" s="80">
        <v>2</v>
      </c>
      <c r="K615" s="101">
        <v>6</v>
      </c>
    </row>
    <row r="616" spans="1:11" x14ac:dyDescent="0.3">
      <c r="A616" s="98">
        <v>45447</v>
      </c>
      <c r="B616" s="99">
        <v>0.89794700231481483</v>
      </c>
      <c r="C616" s="80">
        <v>21</v>
      </c>
      <c r="D616" s="100" t="s">
        <v>403</v>
      </c>
      <c r="E616" s="80">
        <v>32.82</v>
      </c>
      <c r="F616" s="100" t="s">
        <v>411</v>
      </c>
      <c r="G616" s="100" t="s">
        <v>412</v>
      </c>
      <c r="H616" s="100" t="s">
        <v>419</v>
      </c>
      <c r="I616" s="100" t="s">
        <v>425</v>
      </c>
      <c r="J616" s="80">
        <v>2</v>
      </c>
      <c r="K616" s="101">
        <v>6</v>
      </c>
    </row>
    <row r="617" spans="1:11" x14ac:dyDescent="0.3">
      <c r="A617" s="98">
        <v>45447</v>
      </c>
      <c r="B617" s="99">
        <v>0.89925540509259261</v>
      </c>
      <c r="C617" s="80">
        <v>21</v>
      </c>
      <c r="D617" s="100" t="s">
        <v>403</v>
      </c>
      <c r="E617" s="80">
        <v>32.82</v>
      </c>
      <c r="F617" s="100" t="s">
        <v>411</v>
      </c>
      <c r="G617" s="100" t="s">
        <v>412</v>
      </c>
      <c r="H617" s="100" t="s">
        <v>419</v>
      </c>
      <c r="I617" s="100" t="s">
        <v>425</v>
      </c>
      <c r="J617" s="80">
        <v>2</v>
      </c>
      <c r="K617" s="101">
        <v>6</v>
      </c>
    </row>
    <row r="618" spans="1:11" x14ac:dyDescent="0.3">
      <c r="A618" s="98">
        <v>45447</v>
      </c>
      <c r="B618" s="99">
        <v>0.90008013888888894</v>
      </c>
      <c r="C618" s="80">
        <v>21</v>
      </c>
      <c r="D618" s="100" t="s">
        <v>403</v>
      </c>
      <c r="E618" s="80">
        <v>32.82</v>
      </c>
      <c r="F618" s="100" t="s">
        <v>411</v>
      </c>
      <c r="G618" s="100" t="s">
        <v>412</v>
      </c>
      <c r="H618" s="100" t="s">
        <v>419</v>
      </c>
      <c r="I618" s="100" t="s">
        <v>425</v>
      </c>
      <c r="J618" s="80">
        <v>2</v>
      </c>
      <c r="K618" s="101">
        <v>6</v>
      </c>
    </row>
    <row r="619" spans="1:11" x14ac:dyDescent="0.3">
      <c r="A619" s="98">
        <v>45447</v>
      </c>
      <c r="B619" s="99">
        <v>0.90086995370370371</v>
      </c>
      <c r="C619" s="80">
        <v>21</v>
      </c>
      <c r="D619" s="100" t="s">
        <v>403</v>
      </c>
      <c r="E619" s="80">
        <v>32.82</v>
      </c>
      <c r="F619" s="100" t="s">
        <v>411</v>
      </c>
      <c r="G619" s="100" t="s">
        <v>412</v>
      </c>
      <c r="H619" s="100" t="s">
        <v>419</v>
      </c>
      <c r="I619" s="100" t="s">
        <v>425</v>
      </c>
      <c r="J619" s="80">
        <v>2</v>
      </c>
      <c r="K619" s="101">
        <v>6</v>
      </c>
    </row>
    <row r="620" spans="1:11" hidden="1" x14ac:dyDescent="0.3">
      <c r="A620" s="98">
        <v>45448</v>
      </c>
      <c r="B620" s="99">
        <v>0.34848337962962961</v>
      </c>
      <c r="C620" s="80">
        <v>8</v>
      </c>
      <c r="D620" s="100" t="s">
        <v>403</v>
      </c>
      <c r="E620" s="80">
        <v>37.72</v>
      </c>
      <c r="F620" s="100" t="s">
        <v>421</v>
      </c>
      <c r="G620" s="100" t="s">
        <v>405</v>
      </c>
      <c r="H620" s="100" t="s">
        <v>420</v>
      </c>
      <c r="I620" s="100" t="s">
        <v>425</v>
      </c>
      <c r="J620" s="80">
        <v>3</v>
      </c>
      <c r="K620" s="101">
        <v>6</v>
      </c>
    </row>
    <row r="621" spans="1:11" hidden="1" x14ac:dyDescent="0.3">
      <c r="A621" s="98">
        <v>45448</v>
      </c>
      <c r="B621" s="99">
        <v>0.34938336805555553</v>
      </c>
      <c r="C621" s="80">
        <v>8</v>
      </c>
      <c r="D621" s="100" t="s">
        <v>403</v>
      </c>
      <c r="E621" s="80">
        <v>37.72</v>
      </c>
      <c r="F621" s="100" t="s">
        <v>421</v>
      </c>
      <c r="G621" s="100" t="s">
        <v>405</v>
      </c>
      <c r="H621" s="100" t="s">
        <v>420</v>
      </c>
      <c r="I621" s="100" t="s">
        <v>425</v>
      </c>
      <c r="J621" s="80">
        <v>3</v>
      </c>
      <c r="K621" s="101">
        <v>6</v>
      </c>
    </row>
    <row r="622" spans="1:11" x14ac:dyDescent="0.3">
      <c r="A622" s="98">
        <v>45448</v>
      </c>
      <c r="B622" s="99">
        <v>0.39077671296296296</v>
      </c>
      <c r="C622" s="80">
        <v>9</v>
      </c>
      <c r="D622" s="100" t="s">
        <v>403</v>
      </c>
      <c r="E622" s="80">
        <v>27.92</v>
      </c>
      <c r="F622" s="100" t="s">
        <v>410</v>
      </c>
      <c r="G622" s="100" t="s">
        <v>405</v>
      </c>
      <c r="H622" s="100" t="s">
        <v>420</v>
      </c>
      <c r="I622" s="100" t="s">
        <v>425</v>
      </c>
      <c r="J622" s="80">
        <v>3</v>
      </c>
      <c r="K622" s="101">
        <v>6</v>
      </c>
    </row>
    <row r="623" spans="1:11" hidden="1" x14ac:dyDescent="0.3">
      <c r="A623" s="98">
        <v>45448</v>
      </c>
      <c r="B623" s="99">
        <v>0.43669699074074075</v>
      </c>
      <c r="C623" s="80">
        <v>10</v>
      </c>
      <c r="D623" s="100" t="s">
        <v>403</v>
      </c>
      <c r="E623" s="80">
        <v>37.72</v>
      </c>
      <c r="F623" s="100" t="s">
        <v>404</v>
      </c>
      <c r="G623" s="100" t="s">
        <v>405</v>
      </c>
      <c r="H623" s="100" t="s">
        <v>420</v>
      </c>
      <c r="I623" s="100" t="s">
        <v>425</v>
      </c>
      <c r="J623" s="80">
        <v>3</v>
      </c>
      <c r="K623" s="101">
        <v>6</v>
      </c>
    </row>
    <row r="624" spans="1:11" x14ac:dyDescent="0.3">
      <c r="A624" s="98">
        <v>45448</v>
      </c>
      <c r="B624" s="99">
        <v>0.44506004629629631</v>
      </c>
      <c r="C624" s="80">
        <v>10</v>
      </c>
      <c r="D624" s="100" t="s">
        <v>403</v>
      </c>
      <c r="E624" s="80">
        <v>32.82</v>
      </c>
      <c r="F624" s="100" t="s">
        <v>411</v>
      </c>
      <c r="G624" s="100" t="s">
        <v>405</v>
      </c>
      <c r="H624" s="100" t="s">
        <v>420</v>
      </c>
      <c r="I624" s="100" t="s">
        <v>425</v>
      </c>
      <c r="J624" s="80">
        <v>3</v>
      </c>
      <c r="K624" s="101">
        <v>6</v>
      </c>
    </row>
    <row r="625" spans="1:11" x14ac:dyDescent="0.3">
      <c r="A625" s="98">
        <v>45448</v>
      </c>
      <c r="B625" s="99">
        <v>0.8221953125</v>
      </c>
      <c r="C625" s="80">
        <v>19</v>
      </c>
      <c r="D625" s="100" t="s">
        <v>403</v>
      </c>
      <c r="E625" s="80">
        <v>32.82</v>
      </c>
      <c r="F625" s="100" t="s">
        <v>411</v>
      </c>
      <c r="G625" s="100" t="s">
        <v>412</v>
      </c>
      <c r="H625" s="100" t="s">
        <v>420</v>
      </c>
      <c r="I625" s="100" t="s">
        <v>425</v>
      </c>
      <c r="J625" s="80">
        <v>3</v>
      </c>
      <c r="K625" s="101">
        <v>6</v>
      </c>
    </row>
    <row r="626" spans="1:11" hidden="1" x14ac:dyDescent="0.3">
      <c r="A626" s="98">
        <v>45448</v>
      </c>
      <c r="B626" s="99">
        <v>0.83325841435185188</v>
      </c>
      <c r="C626" s="80">
        <v>19</v>
      </c>
      <c r="D626" s="100" t="s">
        <v>403</v>
      </c>
      <c r="E626" s="80">
        <v>37.72</v>
      </c>
      <c r="F626" s="100" t="s">
        <v>404</v>
      </c>
      <c r="G626" s="100" t="s">
        <v>412</v>
      </c>
      <c r="H626" s="100" t="s">
        <v>420</v>
      </c>
      <c r="I626" s="100" t="s">
        <v>425</v>
      </c>
      <c r="J626" s="80">
        <v>3</v>
      </c>
      <c r="K626" s="101">
        <v>6</v>
      </c>
    </row>
    <row r="627" spans="1:11" hidden="1" x14ac:dyDescent="0.3">
      <c r="A627" s="98">
        <v>45448</v>
      </c>
      <c r="B627" s="99">
        <v>0.84082896990740741</v>
      </c>
      <c r="C627" s="80">
        <v>20</v>
      </c>
      <c r="D627" s="100" t="s">
        <v>403</v>
      </c>
      <c r="E627" s="80">
        <v>37.72</v>
      </c>
      <c r="F627" s="100" t="s">
        <v>413</v>
      </c>
      <c r="G627" s="100" t="s">
        <v>412</v>
      </c>
      <c r="H627" s="100" t="s">
        <v>420</v>
      </c>
      <c r="I627" s="100" t="s">
        <v>425</v>
      </c>
      <c r="J627" s="80">
        <v>3</v>
      </c>
      <c r="K627" s="101">
        <v>6</v>
      </c>
    </row>
    <row r="628" spans="1:11" hidden="1" x14ac:dyDescent="0.3">
      <c r="A628" s="98">
        <v>45448</v>
      </c>
      <c r="B628" s="99">
        <v>0.84168585648148153</v>
      </c>
      <c r="C628" s="80">
        <v>20</v>
      </c>
      <c r="D628" s="100" t="s">
        <v>403</v>
      </c>
      <c r="E628" s="80">
        <v>27.92</v>
      </c>
      <c r="F628" s="100" t="s">
        <v>416</v>
      </c>
      <c r="G628" s="100" t="s">
        <v>412</v>
      </c>
      <c r="H628" s="100" t="s">
        <v>420</v>
      </c>
      <c r="I628" s="100" t="s">
        <v>425</v>
      </c>
      <c r="J628" s="80">
        <v>3</v>
      </c>
      <c r="K628" s="101">
        <v>6</v>
      </c>
    </row>
    <row r="629" spans="1:11" x14ac:dyDescent="0.3">
      <c r="A629" s="98">
        <v>45449</v>
      </c>
      <c r="B629" s="99">
        <v>0.3700966550925926</v>
      </c>
      <c r="C629" s="80">
        <v>8</v>
      </c>
      <c r="D629" s="100" t="s">
        <v>403</v>
      </c>
      <c r="E629" s="80">
        <v>32.82</v>
      </c>
      <c r="F629" s="100" t="s">
        <v>411</v>
      </c>
      <c r="G629" s="100" t="s">
        <v>405</v>
      </c>
      <c r="H629" s="100" t="s">
        <v>422</v>
      </c>
      <c r="I629" s="100" t="s">
        <v>425</v>
      </c>
      <c r="J629" s="80">
        <v>4</v>
      </c>
      <c r="K629" s="101">
        <v>6</v>
      </c>
    </row>
    <row r="630" spans="1:11" x14ac:dyDescent="0.3">
      <c r="A630" s="98">
        <v>45449</v>
      </c>
      <c r="B630" s="99">
        <v>0.37093119212962961</v>
      </c>
      <c r="C630" s="80">
        <v>8</v>
      </c>
      <c r="D630" s="100" t="s">
        <v>403</v>
      </c>
      <c r="E630" s="80">
        <v>32.82</v>
      </c>
      <c r="F630" s="100" t="s">
        <v>411</v>
      </c>
      <c r="G630" s="100" t="s">
        <v>405</v>
      </c>
      <c r="H630" s="100" t="s">
        <v>422</v>
      </c>
      <c r="I630" s="100" t="s">
        <v>425</v>
      </c>
      <c r="J630" s="80">
        <v>4</v>
      </c>
      <c r="K630" s="101">
        <v>6</v>
      </c>
    </row>
    <row r="631" spans="1:11" hidden="1" x14ac:dyDescent="0.3">
      <c r="A631" s="98">
        <v>45449</v>
      </c>
      <c r="B631" s="99">
        <v>0.44177855324074072</v>
      </c>
      <c r="C631" s="80">
        <v>10</v>
      </c>
      <c r="D631" s="100" t="s">
        <v>403</v>
      </c>
      <c r="E631" s="80">
        <v>37.72</v>
      </c>
      <c r="F631" s="100" t="s">
        <v>404</v>
      </c>
      <c r="G631" s="100" t="s">
        <v>405</v>
      </c>
      <c r="H631" s="100" t="s">
        <v>422</v>
      </c>
      <c r="I631" s="100" t="s">
        <v>425</v>
      </c>
      <c r="J631" s="80">
        <v>4</v>
      </c>
      <c r="K631" s="101">
        <v>6</v>
      </c>
    </row>
    <row r="632" spans="1:11" x14ac:dyDescent="0.3">
      <c r="A632" s="98">
        <v>45449</v>
      </c>
      <c r="B632" s="99">
        <v>0.51228557870370373</v>
      </c>
      <c r="C632" s="80">
        <v>12</v>
      </c>
      <c r="D632" s="100" t="s">
        <v>403</v>
      </c>
      <c r="E632" s="80">
        <v>27.92</v>
      </c>
      <c r="F632" s="100" t="s">
        <v>410</v>
      </c>
      <c r="G632" s="100" t="s">
        <v>409</v>
      </c>
      <c r="H632" s="100" t="s">
        <v>422</v>
      </c>
      <c r="I632" s="100" t="s">
        <v>425</v>
      </c>
      <c r="J632" s="80">
        <v>4</v>
      </c>
      <c r="K632" s="101">
        <v>6</v>
      </c>
    </row>
    <row r="633" spans="1:11" x14ac:dyDescent="0.3">
      <c r="A633" s="98">
        <v>45449</v>
      </c>
      <c r="B633" s="99">
        <v>0.63280306712962964</v>
      </c>
      <c r="C633" s="80">
        <v>15</v>
      </c>
      <c r="D633" s="100" t="s">
        <v>403</v>
      </c>
      <c r="E633" s="80">
        <v>32.82</v>
      </c>
      <c r="F633" s="100" t="s">
        <v>411</v>
      </c>
      <c r="G633" s="100" t="s">
        <v>409</v>
      </c>
      <c r="H633" s="100" t="s">
        <v>422</v>
      </c>
      <c r="I633" s="100" t="s">
        <v>425</v>
      </c>
      <c r="J633" s="80">
        <v>4</v>
      </c>
      <c r="K633" s="101">
        <v>6</v>
      </c>
    </row>
    <row r="634" spans="1:11" hidden="1" x14ac:dyDescent="0.3">
      <c r="A634" s="98">
        <v>45449</v>
      </c>
      <c r="B634" s="99">
        <v>0.64173866898148146</v>
      </c>
      <c r="C634" s="80">
        <v>15</v>
      </c>
      <c r="D634" s="100" t="s">
        <v>403</v>
      </c>
      <c r="E634" s="80">
        <v>37.72</v>
      </c>
      <c r="F634" s="100" t="s">
        <v>421</v>
      </c>
      <c r="G634" s="100" t="s">
        <v>409</v>
      </c>
      <c r="H634" s="100" t="s">
        <v>422</v>
      </c>
      <c r="I634" s="100" t="s">
        <v>425</v>
      </c>
      <c r="J634" s="80">
        <v>4</v>
      </c>
      <c r="K634" s="101">
        <v>6</v>
      </c>
    </row>
    <row r="635" spans="1:11" hidden="1" x14ac:dyDescent="0.3">
      <c r="A635" s="98">
        <v>45449</v>
      </c>
      <c r="B635" s="99">
        <v>0.88478127314814814</v>
      </c>
      <c r="C635" s="80">
        <v>21</v>
      </c>
      <c r="D635" s="100" t="s">
        <v>403</v>
      </c>
      <c r="E635" s="80">
        <v>37.72</v>
      </c>
      <c r="F635" s="100" t="s">
        <v>404</v>
      </c>
      <c r="G635" s="100" t="s">
        <v>412</v>
      </c>
      <c r="H635" s="100" t="s">
        <v>422</v>
      </c>
      <c r="I635" s="100" t="s">
        <v>425</v>
      </c>
      <c r="J635" s="80">
        <v>4</v>
      </c>
      <c r="K635" s="101">
        <v>6</v>
      </c>
    </row>
    <row r="636" spans="1:11" hidden="1" x14ac:dyDescent="0.3">
      <c r="A636" s="98">
        <v>45449</v>
      </c>
      <c r="B636" s="99">
        <v>0.88590540509259263</v>
      </c>
      <c r="C636" s="80">
        <v>21</v>
      </c>
      <c r="D636" s="100" t="s">
        <v>403</v>
      </c>
      <c r="E636" s="80">
        <v>37.72</v>
      </c>
      <c r="F636" s="100" t="s">
        <v>404</v>
      </c>
      <c r="G636" s="100" t="s">
        <v>412</v>
      </c>
      <c r="H636" s="100" t="s">
        <v>422</v>
      </c>
      <c r="I636" s="100" t="s">
        <v>425</v>
      </c>
      <c r="J636" s="80">
        <v>4</v>
      </c>
      <c r="K636" s="101">
        <v>6</v>
      </c>
    </row>
    <row r="637" spans="1:11" hidden="1" x14ac:dyDescent="0.3">
      <c r="A637" s="98">
        <v>45449</v>
      </c>
      <c r="B637" s="99">
        <v>0.88780917824074079</v>
      </c>
      <c r="C637" s="80">
        <v>21</v>
      </c>
      <c r="D637" s="100" t="s">
        <v>403</v>
      </c>
      <c r="E637" s="80">
        <v>37.72</v>
      </c>
      <c r="F637" s="100" t="s">
        <v>421</v>
      </c>
      <c r="G637" s="100" t="s">
        <v>412</v>
      </c>
      <c r="H637" s="100" t="s">
        <v>422</v>
      </c>
      <c r="I637" s="100" t="s">
        <v>425</v>
      </c>
      <c r="J637" s="80">
        <v>4</v>
      </c>
      <c r="K637" s="101">
        <v>6</v>
      </c>
    </row>
    <row r="638" spans="1:11" x14ac:dyDescent="0.3">
      <c r="A638" s="98">
        <v>45449</v>
      </c>
      <c r="B638" s="99">
        <v>0.88854671296296295</v>
      </c>
      <c r="C638" s="80">
        <v>21</v>
      </c>
      <c r="D638" s="100" t="s">
        <v>403</v>
      </c>
      <c r="E638" s="80">
        <v>32.82</v>
      </c>
      <c r="F638" s="100" t="s">
        <v>411</v>
      </c>
      <c r="G638" s="100" t="s">
        <v>412</v>
      </c>
      <c r="H638" s="100" t="s">
        <v>422</v>
      </c>
      <c r="I638" s="100" t="s">
        <v>425</v>
      </c>
      <c r="J638" s="80">
        <v>4</v>
      </c>
      <c r="K638" s="101">
        <v>6</v>
      </c>
    </row>
    <row r="639" spans="1:11" hidden="1" x14ac:dyDescent="0.3">
      <c r="A639" s="98">
        <v>45449</v>
      </c>
      <c r="B639" s="99">
        <v>0.88963472222222217</v>
      </c>
      <c r="C639" s="80">
        <v>21</v>
      </c>
      <c r="D639" s="100" t="s">
        <v>403</v>
      </c>
      <c r="E639" s="80">
        <v>37.72</v>
      </c>
      <c r="F639" s="100" t="s">
        <v>404</v>
      </c>
      <c r="G639" s="100" t="s">
        <v>412</v>
      </c>
      <c r="H639" s="100" t="s">
        <v>422</v>
      </c>
      <c r="I639" s="100" t="s">
        <v>425</v>
      </c>
      <c r="J639" s="80">
        <v>4</v>
      </c>
      <c r="K639" s="101">
        <v>6</v>
      </c>
    </row>
    <row r="640" spans="1:11" hidden="1" x14ac:dyDescent="0.3">
      <c r="A640" s="98">
        <v>45450</v>
      </c>
      <c r="B640" s="99">
        <v>0.34588305555555554</v>
      </c>
      <c r="C640" s="80">
        <v>8</v>
      </c>
      <c r="D640" s="100" t="s">
        <v>403</v>
      </c>
      <c r="E640" s="80">
        <v>37.72</v>
      </c>
      <c r="F640" s="100" t="s">
        <v>421</v>
      </c>
      <c r="G640" s="100" t="s">
        <v>405</v>
      </c>
      <c r="H640" s="100" t="s">
        <v>406</v>
      </c>
      <c r="I640" s="100" t="s">
        <v>425</v>
      </c>
      <c r="J640" s="80">
        <v>5</v>
      </c>
      <c r="K640" s="101">
        <v>6</v>
      </c>
    </row>
    <row r="641" spans="1:11" hidden="1" x14ac:dyDescent="0.3">
      <c r="A641" s="98">
        <v>45450</v>
      </c>
      <c r="B641" s="99">
        <v>0.44129750000000001</v>
      </c>
      <c r="C641" s="80">
        <v>10</v>
      </c>
      <c r="D641" s="100" t="s">
        <v>403</v>
      </c>
      <c r="E641" s="80">
        <v>23.02</v>
      </c>
      <c r="F641" s="100" t="s">
        <v>418</v>
      </c>
      <c r="G641" s="100" t="s">
        <v>405</v>
      </c>
      <c r="H641" s="100" t="s">
        <v>406</v>
      </c>
      <c r="I641" s="100" t="s">
        <v>425</v>
      </c>
      <c r="J641" s="80">
        <v>5</v>
      </c>
      <c r="K641" s="101">
        <v>6</v>
      </c>
    </row>
    <row r="642" spans="1:11" x14ac:dyDescent="0.3">
      <c r="A642" s="98">
        <v>45450</v>
      </c>
      <c r="B642" s="99">
        <v>0.56548954861111111</v>
      </c>
      <c r="C642" s="80">
        <v>13</v>
      </c>
      <c r="D642" s="100" t="s">
        <v>403</v>
      </c>
      <c r="E642" s="80">
        <v>32.82</v>
      </c>
      <c r="F642" s="100" t="s">
        <v>411</v>
      </c>
      <c r="G642" s="100" t="s">
        <v>409</v>
      </c>
      <c r="H642" s="100" t="s">
        <v>406</v>
      </c>
      <c r="I642" s="100" t="s">
        <v>425</v>
      </c>
      <c r="J642" s="80">
        <v>5</v>
      </c>
      <c r="K642" s="101">
        <v>6</v>
      </c>
    </row>
    <row r="643" spans="1:11" hidden="1" x14ac:dyDescent="0.3">
      <c r="A643" s="98">
        <v>45450</v>
      </c>
      <c r="B643" s="99">
        <v>0.6984053009259259</v>
      </c>
      <c r="C643" s="80">
        <v>16</v>
      </c>
      <c r="D643" s="100" t="s">
        <v>403</v>
      </c>
      <c r="E643" s="80">
        <v>27.92</v>
      </c>
      <c r="F643" s="100" t="s">
        <v>416</v>
      </c>
      <c r="G643" s="100" t="s">
        <v>409</v>
      </c>
      <c r="H643" s="100" t="s">
        <v>406</v>
      </c>
      <c r="I643" s="100" t="s">
        <v>425</v>
      </c>
      <c r="J643" s="80">
        <v>5</v>
      </c>
      <c r="K643" s="101">
        <v>6</v>
      </c>
    </row>
    <row r="644" spans="1:11" hidden="1" x14ac:dyDescent="0.3">
      <c r="A644" s="98">
        <v>45450</v>
      </c>
      <c r="B644" s="99">
        <v>0.69948473379629628</v>
      </c>
      <c r="C644" s="80">
        <v>16</v>
      </c>
      <c r="D644" s="100" t="s">
        <v>403</v>
      </c>
      <c r="E644" s="80">
        <v>27.92</v>
      </c>
      <c r="F644" s="100" t="s">
        <v>416</v>
      </c>
      <c r="G644" s="100" t="s">
        <v>409</v>
      </c>
      <c r="H644" s="100" t="s">
        <v>406</v>
      </c>
      <c r="I644" s="100" t="s">
        <v>425</v>
      </c>
      <c r="J644" s="80">
        <v>5</v>
      </c>
      <c r="K644" s="101">
        <v>6</v>
      </c>
    </row>
    <row r="645" spans="1:11" hidden="1" x14ac:dyDescent="0.3">
      <c r="A645" s="98">
        <v>45451</v>
      </c>
      <c r="B645" s="99">
        <v>0.37800944444444445</v>
      </c>
      <c r="C645" s="80">
        <v>9</v>
      </c>
      <c r="D645" s="100" t="s">
        <v>403</v>
      </c>
      <c r="E645" s="80">
        <v>27.92</v>
      </c>
      <c r="F645" s="100" t="s">
        <v>416</v>
      </c>
      <c r="G645" s="100" t="s">
        <v>405</v>
      </c>
      <c r="H645" s="100" t="s">
        <v>414</v>
      </c>
      <c r="I645" s="100" t="s">
        <v>425</v>
      </c>
      <c r="J645" s="80">
        <v>6</v>
      </c>
      <c r="K645" s="101">
        <v>6</v>
      </c>
    </row>
    <row r="646" spans="1:11" x14ac:dyDescent="0.3">
      <c r="A646" s="98">
        <v>45451</v>
      </c>
      <c r="B646" s="99">
        <v>0.39318472222222223</v>
      </c>
      <c r="C646" s="80">
        <v>9</v>
      </c>
      <c r="D646" s="100" t="s">
        <v>403</v>
      </c>
      <c r="E646" s="80">
        <v>32.82</v>
      </c>
      <c r="F646" s="100" t="s">
        <v>411</v>
      </c>
      <c r="G646" s="100" t="s">
        <v>405</v>
      </c>
      <c r="H646" s="100" t="s">
        <v>414</v>
      </c>
      <c r="I646" s="100" t="s">
        <v>425</v>
      </c>
      <c r="J646" s="80">
        <v>6</v>
      </c>
      <c r="K646" s="101">
        <v>6</v>
      </c>
    </row>
    <row r="647" spans="1:11" hidden="1" x14ac:dyDescent="0.3">
      <c r="A647" s="98">
        <v>45451</v>
      </c>
      <c r="B647" s="99">
        <v>0.85062870370370369</v>
      </c>
      <c r="C647" s="80">
        <v>20</v>
      </c>
      <c r="D647" s="100" t="s">
        <v>403</v>
      </c>
      <c r="E647" s="80">
        <v>37.72</v>
      </c>
      <c r="F647" s="100" t="s">
        <v>421</v>
      </c>
      <c r="G647" s="100" t="s">
        <v>412</v>
      </c>
      <c r="H647" s="100" t="s">
        <v>414</v>
      </c>
      <c r="I647" s="100" t="s">
        <v>425</v>
      </c>
      <c r="J647" s="80">
        <v>6</v>
      </c>
      <c r="K647" s="101">
        <v>6</v>
      </c>
    </row>
    <row r="648" spans="1:11" hidden="1" x14ac:dyDescent="0.3">
      <c r="A648" s="98">
        <v>45451</v>
      </c>
      <c r="B648" s="99">
        <v>0.85134624999999997</v>
      </c>
      <c r="C648" s="80">
        <v>20</v>
      </c>
      <c r="D648" s="100" t="s">
        <v>403</v>
      </c>
      <c r="E648" s="80">
        <v>37.72</v>
      </c>
      <c r="F648" s="100" t="s">
        <v>421</v>
      </c>
      <c r="G648" s="100" t="s">
        <v>412</v>
      </c>
      <c r="H648" s="100" t="s">
        <v>414</v>
      </c>
      <c r="I648" s="100" t="s">
        <v>425</v>
      </c>
      <c r="J648" s="80">
        <v>6</v>
      </c>
      <c r="K648" s="101">
        <v>6</v>
      </c>
    </row>
    <row r="649" spans="1:11" hidden="1" x14ac:dyDescent="0.3">
      <c r="A649" s="98">
        <v>45452</v>
      </c>
      <c r="B649" s="99">
        <v>0.34436064814814815</v>
      </c>
      <c r="C649" s="80">
        <v>8</v>
      </c>
      <c r="D649" s="100" t="s">
        <v>403</v>
      </c>
      <c r="E649" s="80">
        <v>37.72</v>
      </c>
      <c r="F649" s="100" t="s">
        <v>404</v>
      </c>
      <c r="G649" s="100" t="s">
        <v>405</v>
      </c>
      <c r="H649" s="100" t="s">
        <v>415</v>
      </c>
      <c r="I649" s="100" t="s">
        <v>425</v>
      </c>
      <c r="J649" s="80">
        <v>7</v>
      </c>
      <c r="K649" s="101">
        <v>6</v>
      </c>
    </row>
    <row r="650" spans="1:11" hidden="1" x14ac:dyDescent="0.3">
      <c r="A650" s="98">
        <v>45452</v>
      </c>
      <c r="B650" s="99">
        <v>0.43755163194444446</v>
      </c>
      <c r="C650" s="80">
        <v>10</v>
      </c>
      <c r="D650" s="100" t="s">
        <v>403</v>
      </c>
      <c r="E650" s="80">
        <v>37.72</v>
      </c>
      <c r="F650" s="100" t="s">
        <v>404</v>
      </c>
      <c r="G650" s="100" t="s">
        <v>405</v>
      </c>
      <c r="H650" s="100" t="s">
        <v>415</v>
      </c>
      <c r="I650" s="100" t="s">
        <v>425</v>
      </c>
      <c r="J650" s="80">
        <v>7</v>
      </c>
      <c r="K650" s="101">
        <v>6</v>
      </c>
    </row>
    <row r="651" spans="1:11" hidden="1" x14ac:dyDescent="0.3">
      <c r="A651" s="98">
        <v>45452</v>
      </c>
      <c r="B651" s="99">
        <v>0.4528448726851852</v>
      </c>
      <c r="C651" s="80">
        <v>10</v>
      </c>
      <c r="D651" s="100" t="s">
        <v>403</v>
      </c>
      <c r="E651" s="80">
        <v>37.72</v>
      </c>
      <c r="F651" s="100" t="s">
        <v>421</v>
      </c>
      <c r="G651" s="100" t="s">
        <v>405</v>
      </c>
      <c r="H651" s="100" t="s">
        <v>415</v>
      </c>
      <c r="I651" s="100" t="s">
        <v>425</v>
      </c>
      <c r="J651" s="80">
        <v>7</v>
      </c>
      <c r="K651" s="101">
        <v>6</v>
      </c>
    </row>
    <row r="652" spans="1:11" hidden="1" x14ac:dyDescent="0.3">
      <c r="A652" s="98">
        <v>45452</v>
      </c>
      <c r="B652" s="99">
        <v>0.46158918981481484</v>
      </c>
      <c r="C652" s="80">
        <v>11</v>
      </c>
      <c r="D652" s="100" t="s">
        <v>403</v>
      </c>
      <c r="E652" s="80">
        <v>27.92</v>
      </c>
      <c r="F652" s="100" t="s">
        <v>416</v>
      </c>
      <c r="G652" s="100" t="s">
        <v>405</v>
      </c>
      <c r="H652" s="100" t="s">
        <v>415</v>
      </c>
      <c r="I652" s="100" t="s">
        <v>425</v>
      </c>
      <c r="J652" s="80">
        <v>7</v>
      </c>
      <c r="K652" s="101">
        <v>6</v>
      </c>
    </row>
    <row r="653" spans="1:11" hidden="1" x14ac:dyDescent="0.3">
      <c r="A653" s="98">
        <v>45452</v>
      </c>
      <c r="B653" s="99">
        <v>0.46328828703703706</v>
      </c>
      <c r="C653" s="80">
        <v>11</v>
      </c>
      <c r="D653" s="100" t="s">
        <v>403</v>
      </c>
      <c r="E653" s="80">
        <v>23.02</v>
      </c>
      <c r="F653" s="100" t="s">
        <v>418</v>
      </c>
      <c r="G653" s="100" t="s">
        <v>405</v>
      </c>
      <c r="H653" s="100" t="s">
        <v>415</v>
      </c>
      <c r="I653" s="100" t="s">
        <v>425</v>
      </c>
      <c r="J653" s="80">
        <v>7</v>
      </c>
      <c r="K653" s="101">
        <v>6</v>
      </c>
    </row>
    <row r="654" spans="1:11" hidden="1" x14ac:dyDescent="0.3">
      <c r="A654" s="98">
        <v>45452</v>
      </c>
      <c r="B654" s="99">
        <v>0.49501870370370371</v>
      </c>
      <c r="C654" s="80">
        <v>11</v>
      </c>
      <c r="D654" s="100" t="s">
        <v>403</v>
      </c>
      <c r="E654" s="80">
        <v>37.72</v>
      </c>
      <c r="F654" s="100" t="s">
        <v>421</v>
      </c>
      <c r="G654" s="100" t="s">
        <v>405</v>
      </c>
      <c r="H654" s="100" t="s">
        <v>415</v>
      </c>
      <c r="I654" s="100" t="s">
        <v>425</v>
      </c>
      <c r="J654" s="80">
        <v>7</v>
      </c>
      <c r="K654" s="101">
        <v>6</v>
      </c>
    </row>
    <row r="655" spans="1:11" x14ac:dyDescent="0.3">
      <c r="A655" s="98">
        <v>45452</v>
      </c>
      <c r="B655" s="99">
        <v>0.50791249999999999</v>
      </c>
      <c r="C655" s="80">
        <v>12</v>
      </c>
      <c r="D655" s="100" t="s">
        <v>403</v>
      </c>
      <c r="E655" s="80">
        <v>32.82</v>
      </c>
      <c r="F655" s="100" t="s">
        <v>411</v>
      </c>
      <c r="G655" s="100" t="s">
        <v>409</v>
      </c>
      <c r="H655" s="100" t="s">
        <v>415</v>
      </c>
      <c r="I655" s="100" t="s">
        <v>425</v>
      </c>
      <c r="J655" s="80">
        <v>7</v>
      </c>
      <c r="K655" s="101">
        <v>6</v>
      </c>
    </row>
    <row r="656" spans="1:11" hidden="1" x14ac:dyDescent="0.3">
      <c r="A656" s="98">
        <v>45452</v>
      </c>
      <c r="B656" s="99">
        <v>0.50912114583333334</v>
      </c>
      <c r="C656" s="80">
        <v>12</v>
      </c>
      <c r="D656" s="100" t="s">
        <v>403</v>
      </c>
      <c r="E656" s="80">
        <v>37.72</v>
      </c>
      <c r="F656" s="100" t="s">
        <v>404</v>
      </c>
      <c r="G656" s="100" t="s">
        <v>409</v>
      </c>
      <c r="H656" s="100" t="s">
        <v>415</v>
      </c>
      <c r="I656" s="100" t="s">
        <v>425</v>
      </c>
      <c r="J656" s="80">
        <v>7</v>
      </c>
      <c r="K656" s="101">
        <v>6</v>
      </c>
    </row>
    <row r="657" spans="1:11" hidden="1" x14ac:dyDescent="0.3">
      <c r="A657" s="98">
        <v>45452</v>
      </c>
      <c r="B657" s="99">
        <v>0.50984702546296301</v>
      </c>
      <c r="C657" s="80">
        <v>12</v>
      </c>
      <c r="D657" s="100" t="s">
        <v>403</v>
      </c>
      <c r="E657" s="80">
        <v>37.72</v>
      </c>
      <c r="F657" s="100" t="s">
        <v>404</v>
      </c>
      <c r="G657" s="100" t="s">
        <v>409</v>
      </c>
      <c r="H657" s="100" t="s">
        <v>415</v>
      </c>
      <c r="I657" s="100" t="s">
        <v>425</v>
      </c>
      <c r="J657" s="80">
        <v>7</v>
      </c>
      <c r="K657" s="101">
        <v>6</v>
      </c>
    </row>
    <row r="658" spans="1:11" hidden="1" x14ac:dyDescent="0.3">
      <c r="A658" s="98">
        <v>45452</v>
      </c>
      <c r="B658" s="99">
        <v>0.63229967592592595</v>
      </c>
      <c r="C658" s="80">
        <v>15</v>
      </c>
      <c r="D658" s="100" t="s">
        <v>403</v>
      </c>
      <c r="E658" s="80">
        <v>27.92</v>
      </c>
      <c r="F658" s="100" t="s">
        <v>416</v>
      </c>
      <c r="G658" s="100" t="s">
        <v>409</v>
      </c>
      <c r="H658" s="100" t="s">
        <v>415</v>
      </c>
      <c r="I658" s="100" t="s">
        <v>425</v>
      </c>
      <c r="J658" s="80">
        <v>7</v>
      </c>
      <c r="K658" s="101">
        <v>6</v>
      </c>
    </row>
    <row r="659" spans="1:11" hidden="1" x14ac:dyDescent="0.3">
      <c r="A659" s="98">
        <v>45452</v>
      </c>
      <c r="B659" s="99">
        <v>0.67879848379629626</v>
      </c>
      <c r="C659" s="80">
        <v>16</v>
      </c>
      <c r="D659" s="100" t="s">
        <v>403</v>
      </c>
      <c r="E659" s="80">
        <v>37.72</v>
      </c>
      <c r="F659" s="100" t="s">
        <v>421</v>
      </c>
      <c r="G659" s="100" t="s">
        <v>409</v>
      </c>
      <c r="H659" s="100" t="s">
        <v>415</v>
      </c>
      <c r="I659" s="100" t="s">
        <v>425</v>
      </c>
      <c r="J659" s="80">
        <v>7</v>
      </c>
      <c r="K659" s="101">
        <v>6</v>
      </c>
    </row>
    <row r="660" spans="1:11" x14ac:dyDescent="0.3">
      <c r="A660" s="98">
        <v>45452</v>
      </c>
      <c r="B660" s="99">
        <v>0.80647311342592598</v>
      </c>
      <c r="C660" s="80">
        <v>19</v>
      </c>
      <c r="D660" s="100" t="s">
        <v>403</v>
      </c>
      <c r="E660" s="80">
        <v>32.82</v>
      </c>
      <c r="F660" s="100" t="s">
        <v>411</v>
      </c>
      <c r="G660" s="100" t="s">
        <v>412</v>
      </c>
      <c r="H660" s="100" t="s">
        <v>415</v>
      </c>
      <c r="I660" s="100" t="s">
        <v>425</v>
      </c>
      <c r="J660" s="80">
        <v>7</v>
      </c>
      <c r="K660" s="101">
        <v>6</v>
      </c>
    </row>
    <row r="661" spans="1:11" x14ac:dyDescent="0.3">
      <c r="A661" s="98">
        <v>45452</v>
      </c>
      <c r="B661" s="99">
        <v>0.87857458333333338</v>
      </c>
      <c r="C661" s="80">
        <v>21</v>
      </c>
      <c r="D661" s="100" t="s">
        <v>403</v>
      </c>
      <c r="E661" s="80">
        <v>27.92</v>
      </c>
      <c r="F661" s="100" t="s">
        <v>410</v>
      </c>
      <c r="G661" s="100" t="s">
        <v>412</v>
      </c>
      <c r="H661" s="100" t="s">
        <v>415</v>
      </c>
      <c r="I661" s="100" t="s">
        <v>425</v>
      </c>
      <c r="J661" s="80">
        <v>7</v>
      </c>
      <c r="K661" s="101">
        <v>6</v>
      </c>
    </row>
    <row r="662" spans="1:11" hidden="1" x14ac:dyDescent="0.3">
      <c r="A662" s="98">
        <v>45453</v>
      </c>
      <c r="B662" s="99">
        <v>0.53321598379629631</v>
      </c>
      <c r="C662" s="80">
        <v>12</v>
      </c>
      <c r="D662" s="100" t="s">
        <v>403</v>
      </c>
      <c r="E662" s="80">
        <v>37.72</v>
      </c>
      <c r="F662" s="100" t="s">
        <v>421</v>
      </c>
      <c r="G662" s="100" t="s">
        <v>409</v>
      </c>
      <c r="H662" s="100" t="s">
        <v>417</v>
      </c>
      <c r="I662" s="100" t="s">
        <v>425</v>
      </c>
      <c r="J662" s="80">
        <v>1</v>
      </c>
      <c r="K662" s="101">
        <v>6</v>
      </c>
    </row>
    <row r="663" spans="1:11" hidden="1" x14ac:dyDescent="0.3">
      <c r="A663" s="98">
        <v>45453</v>
      </c>
      <c r="B663" s="99">
        <v>0.53944754629629632</v>
      </c>
      <c r="C663" s="80">
        <v>12</v>
      </c>
      <c r="D663" s="100" t="s">
        <v>403</v>
      </c>
      <c r="E663" s="80">
        <v>37.72</v>
      </c>
      <c r="F663" s="100" t="s">
        <v>404</v>
      </c>
      <c r="G663" s="100" t="s">
        <v>409</v>
      </c>
      <c r="H663" s="100" t="s">
        <v>417</v>
      </c>
      <c r="I663" s="100" t="s">
        <v>425</v>
      </c>
      <c r="J663" s="80">
        <v>1</v>
      </c>
      <c r="K663" s="101">
        <v>6</v>
      </c>
    </row>
    <row r="664" spans="1:11" hidden="1" x14ac:dyDescent="0.3">
      <c r="A664" s="98">
        <v>45453</v>
      </c>
      <c r="B664" s="99">
        <v>0.79476974537037037</v>
      </c>
      <c r="C664" s="80">
        <v>19</v>
      </c>
      <c r="D664" s="100" t="s">
        <v>403</v>
      </c>
      <c r="E664" s="80">
        <v>37.72</v>
      </c>
      <c r="F664" s="100" t="s">
        <v>408</v>
      </c>
      <c r="G664" s="100" t="s">
        <v>412</v>
      </c>
      <c r="H664" s="100" t="s">
        <v>417</v>
      </c>
      <c r="I664" s="100" t="s">
        <v>425</v>
      </c>
      <c r="J664" s="80">
        <v>1</v>
      </c>
      <c r="K664" s="101">
        <v>6</v>
      </c>
    </row>
    <row r="665" spans="1:11" hidden="1" x14ac:dyDescent="0.3">
      <c r="A665" s="98">
        <v>45453</v>
      </c>
      <c r="B665" s="99">
        <v>0.7954024305555556</v>
      </c>
      <c r="C665" s="80">
        <v>19</v>
      </c>
      <c r="D665" s="100" t="s">
        <v>403</v>
      </c>
      <c r="E665" s="80">
        <v>37.72</v>
      </c>
      <c r="F665" s="100" t="s">
        <v>408</v>
      </c>
      <c r="G665" s="100" t="s">
        <v>412</v>
      </c>
      <c r="H665" s="100" t="s">
        <v>417</v>
      </c>
      <c r="I665" s="100" t="s">
        <v>425</v>
      </c>
      <c r="J665" s="80">
        <v>1</v>
      </c>
      <c r="K665" s="101">
        <v>6</v>
      </c>
    </row>
    <row r="666" spans="1:11" hidden="1" x14ac:dyDescent="0.3">
      <c r="A666" s="98">
        <v>45453</v>
      </c>
      <c r="B666" s="99">
        <v>0.81763428240740743</v>
      </c>
      <c r="C666" s="80">
        <v>19</v>
      </c>
      <c r="D666" s="100" t="s">
        <v>403</v>
      </c>
      <c r="E666" s="80">
        <v>37.72</v>
      </c>
      <c r="F666" s="100" t="s">
        <v>404</v>
      </c>
      <c r="G666" s="100" t="s">
        <v>412</v>
      </c>
      <c r="H666" s="100" t="s">
        <v>417</v>
      </c>
      <c r="I666" s="100" t="s">
        <v>425</v>
      </c>
      <c r="J666" s="80">
        <v>1</v>
      </c>
      <c r="K666" s="101">
        <v>6</v>
      </c>
    </row>
    <row r="667" spans="1:11" hidden="1" x14ac:dyDescent="0.3">
      <c r="A667" s="98">
        <v>45453</v>
      </c>
      <c r="B667" s="99">
        <v>0.81828331018518519</v>
      </c>
      <c r="C667" s="80">
        <v>19</v>
      </c>
      <c r="D667" s="100" t="s">
        <v>403</v>
      </c>
      <c r="E667" s="80">
        <v>37.72</v>
      </c>
      <c r="F667" s="100" t="s">
        <v>404</v>
      </c>
      <c r="G667" s="100" t="s">
        <v>412</v>
      </c>
      <c r="H667" s="100" t="s">
        <v>417</v>
      </c>
      <c r="I667" s="100" t="s">
        <v>425</v>
      </c>
      <c r="J667" s="80">
        <v>1</v>
      </c>
      <c r="K667" s="101">
        <v>6</v>
      </c>
    </row>
    <row r="668" spans="1:11" x14ac:dyDescent="0.3">
      <c r="A668" s="98">
        <v>45454</v>
      </c>
      <c r="B668" s="99">
        <v>0.44310130787037039</v>
      </c>
      <c r="C668" s="80">
        <v>10</v>
      </c>
      <c r="D668" s="100" t="s">
        <v>403</v>
      </c>
      <c r="E668" s="80">
        <v>32.82</v>
      </c>
      <c r="F668" s="100" t="s">
        <v>411</v>
      </c>
      <c r="G668" s="100" t="s">
        <v>405</v>
      </c>
      <c r="H668" s="100" t="s">
        <v>419</v>
      </c>
      <c r="I668" s="100" t="s">
        <v>425</v>
      </c>
      <c r="J668" s="80">
        <v>2</v>
      </c>
      <c r="K668" s="101">
        <v>6</v>
      </c>
    </row>
    <row r="669" spans="1:11" hidden="1" x14ac:dyDescent="0.3">
      <c r="A669" s="98">
        <v>45454</v>
      </c>
      <c r="B669" s="99">
        <v>0.78362606481481478</v>
      </c>
      <c r="C669" s="80">
        <v>18</v>
      </c>
      <c r="D669" s="100" t="s">
        <v>403</v>
      </c>
      <c r="E669" s="80">
        <v>37.72</v>
      </c>
      <c r="F669" s="100" t="s">
        <v>404</v>
      </c>
      <c r="G669" s="100" t="s">
        <v>412</v>
      </c>
      <c r="H669" s="100" t="s">
        <v>419</v>
      </c>
      <c r="I669" s="100" t="s">
        <v>425</v>
      </c>
      <c r="J669" s="80">
        <v>2</v>
      </c>
      <c r="K669" s="101">
        <v>6</v>
      </c>
    </row>
    <row r="670" spans="1:11" hidden="1" x14ac:dyDescent="0.3">
      <c r="A670" s="98">
        <v>45454</v>
      </c>
      <c r="B670" s="99">
        <v>0.78444939814814818</v>
      </c>
      <c r="C670" s="80">
        <v>18</v>
      </c>
      <c r="D670" s="100" t="s">
        <v>403</v>
      </c>
      <c r="E670" s="80">
        <v>37.72</v>
      </c>
      <c r="F670" s="100" t="s">
        <v>404</v>
      </c>
      <c r="G670" s="100" t="s">
        <v>412</v>
      </c>
      <c r="H670" s="100" t="s">
        <v>419</v>
      </c>
      <c r="I670" s="100" t="s">
        <v>425</v>
      </c>
      <c r="J670" s="80">
        <v>2</v>
      </c>
      <c r="K670" s="101">
        <v>6</v>
      </c>
    </row>
    <row r="671" spans="1:11" hidden="1" x14ac:dyDescent="0.3">
      <c r="A671" s="98">
        <v>45454</v>
      </c>
      <c r="B671" s="99">
        <v>0.88684425925925925</v>
      </c>
      <c r="C671" s="80">
        <v>21</v>
      </c>
      <c r="D671" s="100" t="s">
        <v>403</v>
      </c>
      <c r="E671" s="80">
        <v>37.72</v>
      </c>
      <c r="F671" s="100" t="s">
        <v>408</v>
      </c>
      <c r="G671" s="100" t="s">
        <v>412</v>
      </c>
      <c r="H671" s="100" t="s">
        <v>419</v>
      </c>
      <c r="I671" s="100" t="s">
        <v>425</v>
      </c>
      <c r="J671" s="80">
        <v>2</v>
      </c>
      <c r="K671" s="101">
        <v>6</v>
      </c>
    </row>
    <row r="672" spans="1:11" x14ac:dyDescent="0.3">
      <c r="A672" s="98">
        <v>45454</v>
      </c>
      <c r="B672" s="99">
        <v>0.89423495370370365</v>
      </c>
      <c r="C672" s="80">
        <v>21</v>
      </c>
      <c r="D672" s="100" t="s">
        <v>403</v>
      </c>
      <c r="E672" s="80">
        <v>32.82</v>
      </c>
      <c r="F672" s="100" t="s">
        <v>411</v>
      </c>
      <c r="G672" s="100" t="s">
        <v>412</v>
      </c>
      <c r="H672" s="100" t="s">
        <v>419</v>
      </c>
      <c r="I672" s="100" t="s">
        <v>425</v>
      </c>
      <c r="J672" s="80">
        <v>2</v>
      </c>
      <c r="K672" s="101">
        <v>6</v>
      </c>
    </row>
    <row r="673" spans="1:11" x14ac:dyDescent="0.3">
      <c r="A673" s="98">
        <v>45454</v>
      </c>
      <c r="B673" s="99">
        <v>0.89502569444444446</v>
      </c>
      <c r="C673" s="80">
        <v>21</v>
      </c>
      <c r="D673" s="100" t="s">
        <v>403</v>
      </c>
      <c r="E673" s="80">
        <v>32.82</v>
      </c>
      <c r="F673" s="100" t="s">
        <v>411</v>
      </c>
      <c r="G673" s="100" t="s">
        <v>412</v>
      </c>
      <c r="H673" s="100" t="s">
        <v>419</v>
      </c>
      <c r="I673" s="100" t="s">
        <v>425</v>
      </c>
      <c r="J673" s="80">
        <v>2</v>
      </c>
      <c r="K673" s="101">
        <v>6</v>
      </c>
    </row>
    <row r="674" spans="1:11" hidden="1" x14ac:dyDescent="0.3">
      <c r="A674" s="98">
        <v>45455</v>
      </c>
      <c r="B674" s="99">
        <v>0.42938409722222221</v>
      </c>
      <c r="C674" s="80">
        <v>10</v>
      </c>
      <c r="D674" s="100" t="s">
        <v>403</v>
      </c>
      <c r="E674" s="80">
        <v>37.72</v>
      </c>
      <c r="F674" s="100" t="s">
        <v>408</v>
      </c>
      <c r="G674" s="100" t="s">
        <v>405</v>
      </c>
      <c r="H674" s="100" t="s">
        <v>420</v>
      </c>
      <c r="I674" s="100" t="s">
        <v>425</v>
      </c>
      <c r="J674" s="80">
        <v>3</v>
      </c>
      <c r="K674" s="101">
        <v>6</v>
      </c>
    </row>
    <row r="675" spans="1:11" hidden="1" x14ac:dyDescent="0.3">
      <c r="A675" s="98">
        <v>45455</v>
      </c>
      <c r="B675" s="99">
        <v>0.49425761574074073</v>
      </c>
      <c r="C675" s="80">
        <v>11</v>
      </c>
      <c r="D675" s="100" t="s">
        <v>403</v>
      </c>
      <c r="E675" s="80">
        <v>37.72</v>
      </c>
      <c r="F675" s="100" t="s">
        <v>421</v>
      </c>
      <c r="G675" s="100" t="s">
        <v>405</v>
      </c>
      <c r="H675" s="100" t="s">
        <v>420</v>
      </c>
      <c r="I675" s="100" t="s">
        <v>425</v>
      </c>
      <c r="J675" s="80">
        <v>3</v>
      </c>
      <c r="K675" s="101">
        <v>6</v>
      </c>
    </row>
    <row r="676" spans="1:11" hidden="1" x14ac:dyDescent="0.3">
      <c r="A676" s="98">
        <v>45455</v>
      </c>
      <c r="B676" s="99">
        <v>0.73700438657407408</v>
      </c>
      <c r="C676" s="80">
        <v>17</v>
      </c>
      <c r="D676" s="100" t="s">
        <v>403</v>
      </c>
      <c r="E676" s="80">
        <v>37.72</v>
      </c>
      <c r="F676" s="100" t="s">
        <v>404</v>
      </c>
      <c r="G676" s="100" t="s">
        <v>412</v>
      </c>
      <c r="H676" s="100" t="s">
        <v>420</v>
      </c>
      <c r="I676" s="100" t="s">
        <v>425</v>
      </c>
      <c r="J676" s="80">
        <v>3</v>
      </c>
      <c r="K676" s="101">
        <v>6</v>
      </c>
    </row>
    <row r="677" spans="1:11" hidden="1" x14ac:dyDescent="0.3">
      <c r="A677" s="98">
        <v>45455</v>
      </c>
      <c r="B677" s="99">
        <v>0.74129488425925927</v>
      </c>
      <c r="C677" s="80">
        <v>17</v>
      </c>
      <c r="D677" s="100" t="s">
        <v>403</v>
      </c>
      <c r="E677" s="80">
        <v>37.72</v>
      </c>
      <c r="F677" s="100" t="s">
        <v>404</v>
      </c>
      <c r="G677" s="100" t="s">
        <v>412</v>
      </c>
      <c r="H677" s="100" t="s">
        <v>420</v>
      </c>
      <c r="I677" s="100" t="s">
        <v>425</v>
      </c>
      <c r="J677" s="80">
        <v>3</v>
      </c>
      <c r="K677" s="101">
        <v>6</v>
      </c>
    </row>
    <row r="678" spans="1:11" hidden="1" x14ac:dyDescent="0.3">
      <c r="A678" s="98">
        <v>45455</v>
      </c>
      <c r="B678" s="99">
        <v>0.84483388888888888</v>
      </c>
      <c r="C678" s="80">
        <v>20</v>
      </c>
      <c r="D678" s="100" t="s">
        <v>403</v>
      </c>
      <c r="E678" s="80">
        <v>37.72</v>
      </c>
      <c r="F678" s="100" t="s">
        <v>408</v>
      </c>
      <c r="G678" s="100" t="s">
        <v>412</v>
      </c>
      <c r="H678" s="100" t="s">
        <v>420</v>
      </c>
      <c r="I678" s="100" t="s">
        <v>425</v>
      </c>
      <c r="J678" s="80">
        <v>3</v>
      </c>
      <c r="K678" s="101">
        <v>6</v>
      </c>
    </row>
    <row r="679" spans="1:11" x14ac:dyDescent="0.3">
      <c r="A679" s="98">
        <v>45455</v>
      </c>
      <c r="B679" s="99">
        <v>0.85109072916666662</v>
      </c>
      <c r="C679" s="80">
        <v>20</v>
      </c>
      <c r="D679" s="100" t="s">
        <v>403</v>
      </c>
      <c r="E679" s="80">
        <v>32.82</v>
      </c>
      <c r="F679" s="100" t="s">
        <v>411</v>
      </c>
      <c r="G679" s="100" t="s">
        <v>412</v>
      </c>
      <c r="H679" s="100" t="s">
        <v>420</v>
      </c>
      <c r="I679" s="100" t="s">
        <v>425</v>
      </c>
      <c r="J679" s="80">
        <v>3</v>
      </c>
      <c r="K679" s="101">
        <v>6</v>
      </c>
    </row>
    <row r="680" spans="1:11" x14ac:dyDescent="0.3">
      <c r="A680" s="98">
        <v>45456</v>
      </c>
      <c r="B680" s="99">
        <v>0.37111350694444445</v>
      </c>
      <c r="C680" s="80">
        <v>8</v>
      </c>
      <c r="D680" s="100" t="s">
        <v>403</v>
      </c>
      <c r="E680" s="80">
        <v>27.92</v>
      </c>
      <c r="F680" s="100" t="s">
        <v>410</v>
      </c>
      <c r="G680" s="100" t="s">
        <v>405</v>
      </c>
      <c r="H680" s="100" t="s">
        <v>422</v>
      </c>
      <c r="I680" s="100" t="s">
        <v>425</v>
      </c>
      <c r="J680" s="80">
        <v>4</v>
      </c>
      <c r="K680" s="101">
        <v>6</v>
      </c>
    </row>
    <row r="681" spans="1:11" hidden="1" x14ac:dyDescent="0.3">
      <c r="A681" s="98">
        <v>45456</v>
      </c>
      <c r="B681" s="99">
        <v>0.37321287037037038</v>
      </c>
      <c r="C681" s="80">
        <v>8</v>
      </c>
      <c r="D681" s="100" t="s">
        <v>403</v>
      </c>
      <c r="E681" s="80">
        <v>37.72</v>
      </c>
      <c r="F681" s="100" t="s">
        <v>404</v>
      </c>
      <c r="G681" s="100" t="s">
        <v>405</v>
      </c>
      <c r="H681" s="100" t="s">
        <v>422</v>
      </c>
      <c r="I681" s="100" t="s">
        <v>425</v>
      </c>
      <c r="J681" s="80">
        <v>4</v>
      </c>
      <c r="K681" s="101">
        <v>6</v>
      </c>
    </row>
    <row r="682" spans="1:11" x14ac:dyDescent="0.3">
      <c r="A682" s="98">
        <v>45456</v>
      </c>
      <c r="B682" s="99">
        <v>0.41001201388888892</v>
      </c>
      <c r="C682" s="80">
        <v>9</v>
      </c>
      <c r="D682" s="100" t="s">
        <v>403</v>
      </c>
      <c r="E682" s="80">
        <v>32.82</v>
      </c>
      <c r="F682" s="100" t="s">
        <v>411</v>
      </c>
      <c r="G682" s="100" t="s">
        <v>405</v>
      </c>
      <c r="H682" s="100" t="s">
        <v>422</v>
      </c>
      <c r="I682" s="100" t="s">
        <v>425</v>
      </c>
      <c r="J682" s="80">
        <v>4</v>
      </c>
      <c r="K682" s="101">
        <v>6</v>
      </c>
    </row>
    <row r="683" spans="1:11" hidden="1" x14ac:dyDescent="0.3">
      <c r="A683" s="98">
        <v>45456</v>
      </c>
      <c r="B683" s="99">
        <v>0.4147166435185185</v>
      </c>
      <c r="C683" s="80">
        <v>9</v>
      </c>
      <c r="D683" s="100" t="s">
        <v>403</v>
      </c>
      <c r="E683" s="80">
        <v>27.92</v>
      </c>
      <c r="F683" s="100" t="s">
        <v>416</v>
      </c>
      <c r="G683" s="100" t="s">
        <v>405</v>
      </c>
      <c r="H683" s="100" t="s">
        <v>422</v>
      </c>
      <c r="I683" s="100" t="s">
        <v>425</v>
      </c>
      <c r="J683" s="80">
        <v>4</v>
      </c>
      <c r="K683" s="101">
        <v>6</v>
      </c>
    </row>
    <row r="684" spans="1:11" x14ac:dyDescent="0.3">
      <c r="A684" s="98">
        <v>45456</v>
      </c>
      <c r="B684" s="99">
        <v>0.71178936342592591</v>
      </c>
      <c r="C684" s="80">
        <v>17</v>
      </c>
      <c r="D684" s="100" t="s">
        <v>403</v>
      </c>
      <c r="E684" s="80">
        <v>32.82</v>
      </c>
      <c r="F684" s="100" t="s">
        <v>411</v>
      </c>
      <c r="G684" s="100" t="s">
        <v>412</v>
      </c>
      <c r="H684" s="100" t="s">
        <v>422</v>
      </c>
      <c r="I684" s="100" t="s">
        <v>425</v>
      </c>
      <c r="J684" s="80">
        <v>4</v>
      </c>
      <c r="K684" s="101">
        <v>6</v>
      </c>
    </row>
    <row r="685" spans="1:11" hidden="1" x14ac:dyDescent="0.3">
      <c r="A685" s="98">
        <v>45456</v>
      </c>
      <c r="B685" s="99">
        <v>0.72762298611111109</v>
      </c>
      <c r="C685" s="80">
        <v>17</v>
      </c>
      <c r="D685" s="100" t="s">
        <v>403</v>
      </c>
      <c r="E685" s="80">
        <v>37.72</v>
      </c>
      <c r="F685" s="100" t="s">
        <v>408</v>
      </c>
      <c r="G685" s="100" t="s">
        <v>412</v>
      </c>
      <c r="H685" s="100" t="s">
        <v>422</v>
      </c>
      <c r="I685" s="100" t="s">
        <v>425</v>
      </c>
      <c r="J685" s="80">
        <v>4</v>
      </c>
      <c r="K685" s="101">
        <v>6</v>
      </c>
    </row>
    <row r="686" spans="1:11" hidden="1" x14ac:dyDescent="0.3">
      <c r="A686" s="98">
        <v>45456</v>
      </c>
      <c r="B686" s="99">
        <v>0.80716531250000001</v>
      </c>
      <c r="C686" s="80">
        <v>19</v>
      </c>
      <c r="D686" s="100" t="s">
        <v>403</v>
      </c>
      <c r="E686" s="80">
        <v>37.72</v>
      </c>
      <c r="F686" s="100" t="s">
        <v>404</v>
      </c>
      <c r="G686" s="100" t="s">
        <v>412</v>
      </c>
      <c r="H686" s="100" t="s">
        <v>422</v>
      </c>
      <c r="I686" s="100" t="s">
        <v>425</v>
      </c>
      <c r="J686" s="80">
        <v>4</v>
      </c>
      <c r="K686" s="101">
        <v>6</v>
      </c>
    </row>
    <row r="687" spans="1:11" x14ac:dyDescent="0.3">
      <c r="A687" s="98">
        <v>45456</v>
      </c>
      <c r="B687" s="99">
        <v>0.8478213194444445</v>
      </c>
      <c r="C687" s="80">
        <v>20</v>
      </c>
      <c r="D687" s="100" t="s">
        <v>403</v>
      </c>
      <c r="E687" s="80">
        <v>32.82</v>
      </c>
      <c r="F687" s="100" t="s">
        <v>411</v>
      </c>
      <c r="G687" s="100" t="s">
        <v>412</v>
      </c>
      <c r="H687" s="100" t="s">
        <v>422</v>
      </c>
      <c r="I687" s="100" t="s">
        <v>425</v>
      </c>
      <c r="J687" s="80">
        <v>4</v>
      </c>
      <c r="K687" s="101">
        <v>6</v>
      </c>
    </row>
    <row r="688" spans="1:11" hidden="1" x14ac:dyDescent="0.3">
      <c r="A688" s="98">
        <v>45456</v>
      </c>
      <c r="B688" s="99">
        <v>0.8637267476851852</v>
      </c>
      <c r="C688" s="80">
        <v>20</v>
      </c>
      <c r="D688" s="100" t="s">
        <v>403</v>
      </c>
      <c r="E688" s="80">
        <v>23.02</v>
      </c>
      <c r="F688" s="100" t="s">
        <v>418</v>
      </c>
      <c r="G688" s="100" t="s">
        <v>412</v>
      </c>
      <c r="H688" s="100" t="s">
        <v>422</v>
      </c>
      <c r="I688" s="100" t="s">
        <v>425</v>
      </c>
      <c r="J688" s="80">
        <v>4</v>
      </c>
      <c r="K688" s="101">
        <v>6</v>
      </c>
    </row>
    <row r="689" spans="1:11" hidden="1" x14ac:dyDescent="0.3">
      <c r="A689" s="98">
        <v>45456</v>
      </c>
      <c r="B689" s="99">
        <v>0.8645904513888889</v>
      </c>
      <c r="C689" s="80">
        <v>20</v>
      </c>
      <c r="D689" s="100" t="s">
        <v>403</v>
      </c>
      <c r="E689" s="80">
        <v>23.02</v>
      </c>
      <c r="F689" s="100" t="s">
        <v>418</v>
      </c>
      <c r="G689" s="100" t="s">
        <v>412</v>
      </c>
      <c r="H689" s="100" t="s">
        <v>422</v>
      </c>
      <c r="I689" s="100" t="s">
        <v>425</v>
      </c>
      <c r="J689" s="80">
        <v>4</v>
      </c>
      <c r="K689" s="101">
        <v>6</v>
      </c>
    </row>
    <row r="690" spans="1:11" x14ac:dyDescent="0.3">
      <c r="A690" s="98">
        <v>45456</v>
      </c>
      <c r="B690" s="99">
        <v>0.86687386574074077</v>
      </c>
      <c r="C690" s="80">
        <v>20</v>
      </c>
      <c r="D690" s="100" t="s">
        <v>403</v>
      </c>
      <c r="E690" s="80">
        <v>32.82</v>
      </c>
      <c r="F690" s="100" t="s">
        <v>411</v>
      </c>
      <c r="G690" s="100" t="s">
        <v>412</v>
      </c>
      <c r="H690" s="100" t="s">
        <v>422</v>
      </c>
      <c r="I690" s="100" t="s">
        <v>425</v>
      </c>
      <c r="J690" s="80">
        <v>4</v>
      </c>
      <c r="K690" s="101">
        <v>6</v>
      </c>
    </row>
    <row r="691" spans="1:11" x14ac:dyDescent="0.3">
      <c r="A691" s="98">
        <v>45456</v>
      </c>
      <c r="B691" s="99">
        <v>0.87671732638888888</v>
      </c>
      <c r="C691" s="80">
        <v>21</v>
      </c>
      <c r="D691" s="100" t="s">
        <v>403</v>
      </c>
      <c r="E691" s="80">
        <v>32.82</v>
      </c>
      <c r="F691" s="100" t="s">
        <v>411</v>
      </c>
      <c r="G691" s="100" t="s">
        <v>412</v>
      </c>
      <c r="H691" s="100" t="s">
        <v>422</v>
      </c>
      <c r="I691" s="100" t="s">
        <v>425</v>
      </c>
      <c r="J691" s="80">
        <v>4</v>
      </c>
      <c r="K691" s="101">
        <v>6</v>
      </c>
    </row>
    <row r="692" spans="1:11" hidden="1" x14ac:dyDescent="0.3">
      <c r="A692" s="98">
        <v>45457</v>
      </c>
      <c r="B692" s="99">
        <v>0.3237643287037037</v>
      </c>
      <c r="C692" s="80">
        <v>7</v>
      </c>
      <c r="D692" s="100" t="s">
        <v>403</v>
      </c>
      <c r="E692" s="80">
        <v>27.92</v>
      </c>
      <c r="F692" s="100" t="s">
        <v>416</v>
      </c>
      <c r="G692" s="100" t="s">
        <v>405</v>
      </c>
      <c r="H692" s="100" t="s">
        <v>406</v>
      </c>
      <c r="I692" s="100" t="s">
        <v>425</v>
      </c>
      <c r="J692" s="80">
        <v>5</v>
      </c>
      <c r="K692" s="101">
        <v>6</v>
      </c>
    </row>
    <row r="693" spans="1:11" x14ac:dyDescent="0.3">
      <c r="A693" s="98">
        <v>45457</v>
      </c>
      <c r="B693" s="99">
        <v>0.43786555555555556</v>
      </c>
      <c r="C693" s="80">
        <v>10</v>
      </c>
      <c r="D693" s="100" t="s">
        <v>403</v>
      </c>
      <c r="E693" s="80">
        <v>27.92</v>
      </c>
      <c r="F693" s="100" t="s">
        <v>410</v>
      </c>
      <c r="G693" s="100" t="s">
        <v>405</v>
      </c>
      <c r="H693" s="100" t="s">
        <v>406</v>
      </c>
      <c r="I693" s="100" t="s">
        <v>425</v>
      </c>
      <c r="J693" s="80">
        <v>5</v>
      </c>
      <c r="K693" s="101">
        <v>6</v>
      </c>
    </row>
    <row r="694" spans="1:11" hidden="1" x14ac:dyDescent="0.3">
      <c r="A694" s="98">
        <v>45457</v>
      </c>
      <c r="B694" s="99">
        <v>0.51020481481481483</v>
      </c>
      <c r="C694" s="80">
        <v>12</v>
      </c>
      <c r="D694" s="100" t="s">
        <v>403</v>
      </c>
      <c r="E694" s="80">
        <v>37.72</v>
      </c>
      <c r="F694" s="100" t="s">
        <v>404</v>
      </c>
      <c r="G694" s="100" t="s">
        <v>409</v>
      </c>
      <c r="H694" s="100" t="s">
        <v>406</v>
      </c>
      <c r="I694" s="100" t="s">
        <v>425</v>
      </c>
      <c r="J694" s="80">
        <v>5</v>
      </c>
      <c r="K694" s="101">
        <v>6</v>
      </c>
    </row>
    <row r="695" spans="1:11" x14ac:dyDescent="0.3">
      <c r="A695" s="98">
        <v>45457</v>
      </c>
      <c r="B695" s="99">
        <v>0.77075693287037039</v>
      </c>
      <c r="C695" s="80">
        <v>18</v>
      </c>
      <c r="D695" s="100" t="s">
        <v>403</v>
      </c>
      <c r="E695" s="80">
        <v>32.82</v>
      </c>
      <c r="F695" s="100" t="s">
        <v>411</v>
      </c>
      <c r="G695" s="100" t="s">
        <v>412</v>
      </c>
      <c r="H695" s="100" t="s">
        <v>406</v>
      </c>
      <c r="I695" s="100" t="s">
        <v>425</v>
      </c>
      <c r="J695" s="80">
        <v>5</v>
      </c>
      <c r="K695" s="101">
        <v>6</v>
      </c>
    </row>
    <row r="696" spans="1:11" hidden="1" x14ac:dyDescent="0.3">
      <c r="A696" s="98">
        <v>45458</v>
      </c>
      <c r="B696" s="99">
        <v>0.47641173611111109</v>
      </c>
      <c r="C696" s="80">
        <v>11</v>
      </c>
      <c r="D696" s="100" t="s">
        <v>403</v>
      </c>
      <c r="E696" s="80">
        <v>37.72</v>
      </c>
      <c r="F696" s="100" t="s">
        <v>421</v>
      </c>
      <c r="G696" s="100" t="s">
        <v>405</v>
      </c>
      <c r="H696" s="100" t="s">
        <v>414</v>
      </c>
      <c r="I696" s="100" t="s">
        <v>425</v>
      </c>
      <c r="J696" s="80">
        <v>6</v>
      </c>
      <c r="K696" s="101">
        <v>6</v>
      </c>
    </row>
    <row r="697" spans="1:11" hidden="1" x14ac:dyDescent="0.3">
      <c r="A697" s="98">
        <v>45458</v>
      </c>
      <c r="B697" s="99">
        <v>0.51490896990740742</v>
      </c>
      <c r="C697" s="80">
        <v>12</v>
      </c>
      <c r="D697" s="100" t="s">
        <v>403</v>
      </c>
      <c r="E697" s="80">
        <v>37.72</v>
      </c>
      <c r="F697" s="100" t="s">
        <v>404</v>
      </c>
      <c r="G697" s="100" t="s">
        <v>409</v>
      </c>
      <c r="H697" s="100" t="s">
        <v>414</v>
      </c>
      <c r="I697" s="100" t="s">
        <v>425</v>
      </c>
      <c r="J697" s="80">
        <v>6</v>
      </c>
      <c r="K697" s="101">
        <v>6</v>
      </c>
    </row>
    <row r="698" spans="1:11" x14ac:dyDescent="0.3">
      <c r="A698" s="98">
        <v>45458</v>
      </c>
      <c r="B698" s="99">
        <v>0.515821087962963</v>
      </c>
      <c r="C698" s="80">
        <v>12</v>
      </c>
      <c r="D698" s="100" t="s">
        <v>403</v>
      </c>
      <c r="E698" s="80">
        <v>32.82</v>
      </c>
      <c r="F698" s="100" t="s">
        <v>411</v>
      </c>
      <c r="G698" s="100" t="s">
        <v>409</v>
      </c>
      <c r="H698" s="100" t="s">
        <v>414</v>
      </c>
      <c r="I698" s="100" t="s">
        <v>425</v>
      </c>
      <c r="J698" s="80">
        <v>6</v>
      </c>
      <c r="K698" s="101">
        <v>6</v>
      </c>
    </row>
    <row r="699" spans="1:11" hidden="1" x14ac:dyDescent="0.3">
      <c r="A699" s="98">
        <v>45458</v>
      </c>
      <c r="B699" s="99">
        <v>0.51657599537037036</v>
      </c>
      <c r="C699" s="80">
        <v>12</v>
      </c>
      <c r="D699" s="100" t="s">
        <v>403</v>
      </c>
      <c r="E699" s="80">
        <v>23.02</v>
      </c>
      <c r="F699" s="100" t="s">
        <v>418</v>
      </c>
      <c r="G699" s="100" t="s">
        <v>409</v>
      </c>
      <c r="H699" s="100" t="s">
        <v>414</v>
      </c>
      <c r="I699" s="100" t="s">
        <v>425</v>
      </c>
      <c r="J699" s="80">
        <v>6</v>
      </c>
      <c r="K699" s="101">
        <v>6</v>
      </c>
    </row>
    <row r="700" spans="1:11" hidden="1" x14ac:dyDescent="0.3">
      <c r="A700" s="98">
        <v>45458</v>
      </c>
      <c r="B700" s="99">
        <v>0.51707326388888886</v>
      </c>
      <c r="C700" s="80">
        <v>12</v>
      </c>
      <c r="D700" s="100" t="s">
        <v>403</v>
      </c>
      <c r="E700" s="80">
        <v>37.72</v>
      </c>
      <c r="F700" s="100" t="s">
        <v>413</v>
      </c>
      <c r="G700" s="100" t="s">
        <v>409</v>
      </c>
      <c r="H700" s="100" t="s">
        <v>414</v>
      </c>
      <c r="I700" s="100" t="s">
        <v>425</v>
      </c>
      <c r="J700" s="80">
        <v>6</v>
      </c>
      <c r="K700" s="101">
        <v>6</v>
      </c>
    </row>
    <row r="701" spans="1:11" x14ac:dyDescent="0.3">
      <c r="A701" s="98">
        <v>45458</v>
      </c>
      <c r="B701" s="99">
        <v>0.5176384259259259</v>
      </c>
      <c r="C701" s="80">
        <v>12</v>
      </c>
      <c r="D701" s="100" t="s">
        <v>403</v>
      </c>
      <c r="E701" s="80">
        <v>32.82</v>
      </c>
      <c r="F701" s="100" t="s">
        <v>411</v>
      </c>
      <c r="G701" s="100" t="s">
        <v>409</v>
      </c>
      <c r="H701" s="100" t="s">
        <v>414</v>
      </c>
      <c r="I701" s="100" t="s">
        <v>425</v>
      </c>
      <c r="J701" s="80">
        <v>6</v>
      </c>
      <c r="K701" s="101">
        <v>6</v>
      </c>
    </row>
    <row r="702" spans="1:11" x14ac:dyDescent="0.3">
      <c r="A702" s="98">
        <v>45458</v>
      </c>
      <c r="B702" s="99">
        <v>0.6690961689814815</v>
      </c>
      <c r="C702" s="80">
        <v>16</v>
      </c>
      <c r="D702" s="100" t="s">
        <v>403</v>
      </c>
      <c r="E702" s="80">
        <v>32.82</v>
      </c>
      <c r="F702" s="100" t="s">
        <v>411</v>
      </c>
      <c r="G702" s="100" t="s">
        <v>409</v>
      </c>
      <c r="H702" s="100" t="s">
        <v>414</v>
      </c>
      <c r="I702" s="100" t="s">
        <v>425</v>
      </c>
      <c r="J702" s="80">
        <v>6</v>
      </c>
      <c r="K702" s="101">
        <v>6</v>
      </c>
    </row>
    <row r="703" spans="1:11" x14ac:dyDescent="0.3">
      <c r="A703" s="98">
        <v>45458</v>
      </c>
      <c r="B703" s="99">
        <v>0.75977572916666669</v>
      </c>
      <c r="C703" s="80">
        <v>18</v>
      </c>
      <c r="D703" s="100" t="s">
        <v>403</v>
      </c>
      <c r="E703" s="80">
        <v>27.92</v>
      </c>
      <c r="F703" s="100" t="s">
        <v>410</v>
      </c>
      <c r="G703" s="100" t="s">
        <v>412</v>
      </c>
      <c r="H703" s="100" t="s">
        <v>414</v>
      </c>
      <c r="I703" s="100" t="s">
        <v>425</v>
      </c>
      <c r="J703" s="80">
        <v>6</v>
      </c>
      <c r="K703" s="101">
        <v>6</v>
      </c>
    </row>
    <row r="704" spans="1:11" x14ac:dyDescent="0.3">
      <c r="A704" s="98">
        <v>45459</v>
      </c>
      <c r="B704" s="99">
        <v>0.44712333333333332</v>
      </c>
      <c r="C704" s="80">
        <v>10</v>
      </c>
      <c r="D704" s="100" t="s">
        <v>403</v>
      </c>
      <c r="E704" s="80">
        <v>32.82</v>
      </c>
      <c r="F704" s="100" t="s">
        <v>411</v>
      </c>
      <c r="G704" s="100" t="s">
        <v>405</v>
      </c>
      <c r="H704" s="100" t="s">
        <v>415</v>
      </c>
      <c r="I704" s="100" t="s">
        <v>425</v>
      </c>
      <c r="J704" s="80">
        <v>7</v>
      </c>
      <c r="K704" s="101">
        <v>6</v>
      </c>
    </row>
    <row r="705" spans="1:11" hidden="1" x14ac:dyDescent="0.3">
      <c r="A705" s="98">
        <v>45459</v>
      </c>
      <c r="B705" s="99">
        <v>0.45742321759259258</v>
      </c>
      <c r="C705" s="80">
        <v>10</v>
      </c>
      <c r="D705" s="100" t="s">
        <v>403</v>
      </c>
      <c r="E705" s="80">
        <v>37.72</v>
      </c>
      <c r="F705" s="100" t="s">
        <v>404</v>
      </c>
      <c r="G705" s="100" t="s">
        <v>405</v>
      </c>
      <c r="H705" s="100" t="s">
        <v>415</v>
      </c>
      <c r="I705" s="100" t="s">
        <v>425</v>
      </c>
      <c r="J705" s="80">
        <v>7</v>
      </c>
      <c r="K705" s="101">
        <v>6</v>
      </c>
    </row>
    <row r="706" spans="1:11" hidden="1" x14ac:dyDescent="0.3">
      <c r="A706" s="98">
        <v>45459</v>
      </c>
      <c r="B706" s="99">
        <v>0.45877535879629627</v>
      </c>
      <c r="C706" s="80">
        <v>11</v>
      </c>
      <c r="D706" s="100" t="s">
        <v>403</v>
      </c>
      <c r="E706" s="80">
        <v>37.72</v>
      </c>
      <c r="F706" s="100" t="s">
        <v>408</v>
      </c>
      <c r="G706" s="100" t="s">
        <v>405</v>
      </c>
      <c r="H706" s="100" t="s">
        <v>415</v>
      </c>
      <c r="I706" s="100" t="s">
        <v>425</v>
      </c>
      <c r="J706" s="80">
        <v>7</v>
      </c>
      <c r="K706" s="101">
        <v>6</v>
      </c>
    </row>
    <row r="707" spans="1:11" hidden="1" x14ac:dyDescent="0.3">
      <c r="A707" s="98">
        <v>45459</v>
      </c>
      <c r="B707" s="99">
        <v>0.45950796296296298</v>
      </c>
      <c r="C707" s="80">
        <v>11</v>
      </c>
      <c r="D707" s="100" t="s">
        <v>403</v>
      </c>
      <c r="E707" s="80">
        <v>37.72</v>
      </c>
      <c r="F707" s="100" t="s">
        <v>408</v>
      </c>
      <c r="G707" s="100" t="s">
        <v>405</v>
      </c>
      <c r="H707" s="100" t="s">
        <v>415</v>
      </c>
      <c r="I707" s="100" t="s">
        <v>425</v>
      </c>
      <c r="J707" s="80">
        <v>7</v>
      </c>
      <c r="K707" s="101">
        <v>6</v>
      </c>
    </row>
    <row r="708" spans="1:11" x14ac:dyDescent="0.3">
      <c r="A708" s="98">
        <v>45459</v>
      </c>
      <c r="B708" s="99">
        <v>0.53434749999999998</v>
      </c>
      <c r="C708" s="80">
        <v>12</v>
      </c>
      <c r="D708" s="100" t="s">
        <v>403</v>
      </c>
      <c r="E708" s="80">
        <v>32.82</v>
      </c>
      <c r="F708" s="100" t="s">
        <v>411</v>
      </c>
      <c r="G708" s="100" t="s">
        <v>409</v>
      </c>
      <c r="H708" s="100" t="s">
        <v>415</v>
      </c>
      <c r="I708" s="100" t="s">
        <v>425</v>
      </c>
      <c r="J708" s="80">
        <v>7</v>
      </c>
      <c r="K708" s="101">
        <v>6</v>
      </c>
    </row>
    <row r="709" spans="1:11" hidden="1" x14ac:dyDescent="0.3">
      <c r="A709" s="98">
        <v>45459</v>
      </c>
      <c r="B709" s="99">
        <v>0.58378462962962963</v>
      </c>
      <c r="C709" s="80">
        <v>14</v>
      </c>
      <c r="D709" s="100" t="s">
        <v>403</v>
      </c>
      <c r="E709" s="80">
        <v>23.02</v>
      </c>
      <c r="F709" s="100" t="s">
        <v>418</v>
      </c>
      <c r="G709" s="100" t="s">
        <v>409</v>
      </c>
      <c r="H709" s="100" t="s">
        <v>415</v>
      </c>
      <c r="I709" s="100" t="s">
        <v>425</v>
      </c>
      <c r="J709" s="80">
        <v>7</v>
      </c>
      <c r="K709" s="101">
        <v>6</v>
      </c>
    </row>
    <row r="710" spans="1:11" x14ac:dyDescent="0.3">
      <c r="A710" s="98">
        <v>45459</v>
      </c>
      <c r="B710" s="99">
        <v>0.62680939814814818</v>
      </c>
      <c r="C710" s="80">
        <v>15</v>
      </c>
      <c r="D710" s="100" t="s">
        <v>403</v>
      </c>
      <c r="E710" s="80">
        <v>32.82</v>
      </c>
      <c r="F710" s="100" t="s">
        <v>411</v>
      </c>
      <c r="G710" s="100" t="s">
        <v>409</v>
      </c>
      <c r="H710" s="100" t="s">
        <v>415</v>
      </c>
      <c r="I710" s="100" t="s">
        <v>425</v>
      </c>
      <c r="J710" s="80">
        <v>7</v>
      </c>
      <c r="K710" s="101">
        <v>6</v>
      </c>
    </row>
    <row r="711" spans="1:11" x14ac:dyDescent="0.3">
      <c r="A711" s="98">
        <v>45459</v>
      </c>
      <c r="B711" s="99">
        <v>0.62859283564814816</v>
      </c>
      <c r="C711" s="80">
        <v>15</v>
      </c>
      <c r="D711" s="100" t="s">
        <v>403</v>
      </c>
      <c r="E711" s="80">
        <v>32.82</v>
      </c>
      <c r="F711" s="100" t="s">
        <v>411</v>
      </c>
      <c r="G711" s="100" t="s">
        <v>409</v>
      </c>
      <c r="H711" s="100" t="s">
        <v>415</v>
      </c>
      <c r="I711" s="100" t="s">
        <v>425</v>
      </c>
      <c r="J711" s="80">
        <v>7</v>
      </c>
      <c r="K711" s="101">
        <v>6</v>
      </c>
    </row>
    <row r="712" spans="1:11" hidden="1" x14ac:dyDescent="0.3">
      <c r="A712" s="98">
        <v>45459</v>
      </c>
      <c r="B712" s="99">
        <v>0.65555084490740745</v>
      </c>
      <c r="C712" s="80">
        <v>15</v>
      </c>
      <c r="D712" s="100" t="s">
        <v>403</v>
      </c>
      <c r="E712" s="80">
        <v>37.72</v>
      </c>
      <c r="F712" s="100" t="s">
        <v>408</v>
      </c>
      <c r="G712" s="100" t="s">
        <v>409</v>
      </c>
      <c r="H712" s="100" t="s">
        <v>415</v>
      </c>
      <c r="I712" s="100" t="s">
        <v>425</v>
      </c>
      <c r="J712" s="80">
        <v>7</v>
      </c>
      <c r="K712" s="101">
        <v>6</v>
      </c>
    </row>
    <row r="713" spans="1:11" hidden="1" x14ac:dyDescent="0.3">
      <c r="A713" s="98">
        <v>45459</v>
      </c>
      <c r="B713" s="99">
        <v>0.69972825231481484</v>
      </c>
      <c r="C713" s="80">
        <v>16</v>
      </c>
      <c r="D713" s="100" t="s">
        <v>403</v>
      </c>
      <c r="E713" s="80">
        <v>37.72</v>
      </c>
      <c r="F713" s="100" t="s">
        <v>408</v>
      </c>
      <c r="G713" s="100" t="s">
        <v>409</v>
      </c>
      <c r="H713" s="100" t="s">
        <v>415</v>
      </c>
      <c r="I713" s="100" t="s">
        <v>425</v>
      </c>
      <c r="J713" s="80">
        <v>7</v>
      </c>
      <c r="K713" s="101">
        <v>6</v>
      </c>
    </row>
    <row r="714" spans="1:11" x14ac:dyDescent="0.3">
      <c r="A714" s="98">
        <v>45459</v>
      </c>
      <c r="B714" s="99">
        <v>0.73978318287037037</v>
      </c>
      <c r="C714" s="80">
        <v>17</v>
      </c>
      <c r="D714" s="100" t="s">
        <v>403</v>
      </c>
      <c r="E714" s="80">
        <v>32.82</v>
      </c>
      <c r="F714" s="100" t="s">
        <v>411</v>
      </c>
      <c r="G714" s="100" t="s">
        <v>412</v>
      </c>
      <c r="H714" s="100" t="s">
        <v>415</v>
      </c>
      <c r="I714" s="100" t="s">
        <v>425</v>
      </c>
      <c r="J714" s="80">
        <v>7</v>
      </c>
      <c r="K714" s="101">
        <v>6</v>
      </c>
    </row>
    <row r="715" spans="1:11" x14ac:dyDescent="0.3">
      <c r="A715" s="98">
        <v>45459</v>
      </c>
      <c r="B715" s="99">
        <v>0.74046937499999999</v>
      </c>
      <c r="C715" s="80">
        <v>17</v>
      </c>
      <c r="D715" s="100" t="s">
        <v>403</v>
      </c>
      <c r="E715" s="80">
        <v>32.82</v>
      </c>
      <c r="F715" s="100" t="s">
        <v>411</v>
      </c>
      <c r="G715" s="100" t="s">
        <v>412</v>
      </c>
      <c r="H715" s="100" t="s">
        <v>415</v>
      </c>
      <c r="I715" s="100" t="s">
        <v>425</v>
      </c>
      <c r="J715" s="80">
        <v>7</v>
      </c>
      <c r="K715" s="101">
        <v>6</v>
      </c>
    </row>
    <row r="716" spans="1:11" x14ac:dyDescent="0.3">
      <c r="A716" s="98">
        <v>45460</v>
      </c>
      <c r="B716" s="99">
        <v>0.3731949537037037</v>
      </c>
      <c r="C716" s="80">
        <v>8</v>
      </c>
      <c r="D716" s="100" t="s">
        <v>403</v>
      </c>
      <c r="E716" s="80">
        <v>27.92</v>
      </c>
      <c r="F716" s="100" t="s">
        <v>410</v>
      </c>
      <c r="G716" s="100" t="s">
        <v>405</v>
      </c>
      <c r="H716" s="100" t="s">
        <v>417</v>
      </c>
      <c r="I716" s="100" t="s">
        <v>425</v>
      </c>
      <c r="J716" s="80">
        <v>1</v>
      </c>
      <c r="K716" s="101">
        <v>6</v>
      </c>
    </row>
    <row r="717" spans="1:11" hidden="1" x14ac:dyDescent="0.3">
      <c r="A717" s="98">
        <v>45460</v>
      </c>
      <c r="B717" s="99">
        <v>0.42505947916666664</v>
      </c>
      <c r="C717" s="80">
        <v>10</v>
      </c>
      <c r="D717" s="100" t="s">
        <v>403</v>
      </c>
      <c r="E717" s="80">
        <v>27.92</v>
      </c>
      <c r="F717" s="100" t="s">
        <v>416</v>
      </c>
      <c r="G717" s="100" t="s">
        <v>405</v>
      </c>
      <c r="H717" s="100" t="s">
        <v>417</v>
      </c>
      <c r="I717" s="100" t="s">
        <v>425</v>
      </c>
      <c r="J717" s="80">
        <v>1</v>
      </c>
      <c r="K717" s="101">
        <v>6</v>
      </c>
    </row>
    <row r="718" spans="1:11" hidden="1" x14ac:dyDescent="0.3">
      <c r="A718" s="98">
        <v>45460</v>
      </c>
      <c r="B718" s="99">
        <v>0.42612934027777777</v>
      </c>
      <c r="C718" s="80">
        <v>10</v>
      </c>
      <c r="D718" s="100" t="s">
        <v>403</v>
      </c>
      <c r="E718" s="80">
        <v>27.92</v>
      </c>
      <c r="F718" s="100" t="s">
        <v>416</v>
      </c>
      <c r="G718" s="100" t="s">
        <v>405</v>
      </c>
      <c r="H718" s="100" t="s">
        <v>417</v>
      </c>
      <c r="I718" s="100" t="s">
        <v>425</v>
      </c>
      <c r="J718" s="80">
        <v>1</v>
      </c>
      <c r="K718" s="101">
        <v>6</v>
      </c>
    </row>
    <row r="719" spans="1:11" hidden="1" x14ac:dyDescent="0.3">
      <c r="A719" s="98">
        <v>45460</v>
      </c>
      <c r="B719" s="99">
        <v>0.45545842592592595</v>
      </c>
      <c r="C719" s="80">
        <v>10</v>
      </c>
      <c r="D719" s="100" t="s">
        <v>403</v>
      </c>
      <c r="E719" s="80">
        <v>37.72</v>
      </c>
      <c r="F719" s="100" t="s">
        <v>421</v>
      </c>
      <c r="G719" s="100" t="s">
        <v>405</v>
      </c>
      <c r="H719" s="100" t="s">
        <v>417</v>
      </c>
      <c r="I719" s="100" t="s">
        <v>425</v>
      </c>
      <c r="J719" s="80">
        <v>1</v>
      </c>
      <c r="K719" s="101">
        <v>6</v>
      </c>
    </row>
    <row r="720" spans="1:11" hidden="1" x14ac:dyDescent="0.3">
      <c r="A720" s="98">
        <v>45460</v>
      </c>
      <c r="B720" s="99">
        <v>0.61915950231481487</v>
      </c>
      <c r="C720" s="80">
        <v>14</v>
      </c>
      <c r="D720" s="100" t="s">
        <v>403</v>
      </c>
      <c r="E720" s="80">
        <v>37.72</v>
      </c>
      <c r="F720" s="100" t="s">
        <v>421</v>
      </c>
      <c r="G720" s="100" t="s">
        <v>409</v>
      </c>
      <c r="H720" s="100" t="s">
        <v>417</v>
      </c>
      <c r="I720" s="100" t="s">
        <v>425</v>
      </c>
      <c r="J720" s="80">
        <v>1</v>
      </c>
      <c r="K720" s="101">
        <v>6</v>
      </c>
    </row>
    <row r="721" spans="1:11" hidden="1" x14ac:dyDescent="0.3">
      <c r="A721" s="98">
        <v>45460</v>
      </c>
      <c r="B721" s="99">
        <v>0.70154445601851856</v>
      </c>
      <c r="C721" s="80">
        <v>16</v>
      </c>
      <c r="D721" s="100" t="s">
        <v>403</v>
      </c>
      <c r="E721" s="80">
        <v>37.72</v>
      </c>
      <c r="F721" s="100" t="s">
        <v>421</v>
      </c>
      <c r="G721" s="100" t="s">
        <v>409</v>
      </c>
      <c r="H721" s="100" t="s">
        <v>417</v>
      </c>
      <c r="I721" s="100" t="s">
        <v>425</v>
      </c>
      <c r="J721" s="80">
        <v>1</v>
      </c>
      <c r="K721" s="101">
        <v>6</v>
      </c>
    </row>
    <row r="722" spans="1:11" hidden="1" x14ac:dyDescent="0.3">
      <c r="A722" s="98">
        <v>45460</v>
      </c>
      <c r="B722" s="99">
        <v>0.70221108796296294</v>
      </c>
      <c r="C722" s="80">
        <v>16</v>
      </c>
      <c r="D722" s="100" t="s">
        <v>403</v>
      </c>
      <c r="E722" s="80">
        <v>37.72</v>
      </c>
      <c r="F722" s="100" t="s">
        <v>421</v>
      </c>
      <c r="G722" s="100" t="s">
        <v>409</v>
      </c>
      <c r="H722" s="100" t="s">
        <v>417</v>
      </c>
      <c r="I722" s="100" t="s">
        <v>425</v>
      </c>
      <c r="J722" s="80">
        <v>1</v>
      </c>
      <c r="K722" s="101">
        <v>6</v>
      </c>
    </row>
    <row r="723" spans="1:11" x14ac:dyDescent="0.3">
      <c r="A723" s="98">
        <v>45460</v>
      </c>
      <c r="B723" s="99">
        <v>0.70319833333333337</v>
      </c>
      <c r="C723" s="80">
        <v>16</v>
      </c>
      <c r="D723" s="100" t="s">
        <v>403</v>
      </c>
      <c r="E723" s="80">
        <v>27.92</v>
      </c>
      <c r="F723" s="100" t="s">
        <v>410</v>
      </c>
      <c r="G723" s="100" t="s">
        <v>409</v>
      </c>
      <c r="H723" s="100" t="s">
        <v>417</v>
      </c>
      <c r="I723" s="100" t="s">
        <v>425</v>
      </c>
      <c r="J723" s="80">
        <v>1</v>
      </c>
      <c r="K723" s="101">
        <v>6</v>
      </c>
    </row>
    <row r="724" spans="1:11" x14ac:dyDescent="0.3">
      <c r="A724" s="98">
        <v>45460</v>
      </c>
      <c r="B724" s="99">
        <v>0.78564387731481478</v>
      </c>
      <c r="C724" s="80">
        <v>18</v>
      </c>
      <c r="D724" s="100" t="s">
        <v>403</v>
      </c>
      <c r="E724" s="80">
        <v>27.92</v>
      </c>
      <c r="F724" s="100" t="s">
        <v>410</v>
      </c>
      <c r="G724" s="100" t="s">
        <v>412</v>
      </c>
      <c r="H724" s="100" t="s">
        <v>417</v>
      </c>
      <c r="I724" s="100" t="s">
        <v>425</v>
      </c>
      <c r="J724" s="80">
        <v>1</v>
      </c>
      <c r="K724" s="101">
        <v>6</v>
      </c>
    </row>
    <row r="725" spans="1:11" x14ac:dyDescent="0.3">
      <c r="A725" s="98">
        <v>45460</v>
      </c>
      <c r="B725" s="99">
        <v>0.88624403935185181</v>
      </c>
      <c r="C725" s="80">
        <v>21</v>
      </c>
      <c r="D725" s="100" t="s">
        <v>403</v>
      </c>
      <c r="E725" s="80">
        <v>32.82</v>
      </c>
      <c r="F725" s="100" t="s">
        <v>411</v>
      </c>
      <c r="G725" s="100" t="s">
        <v>412</v>
      </c>
      <c r="H725" s="100" t="s">
        <v>417</v>
      </c>
      <c r="I725" s="100" t="s">
        <v>425</v>
      </c>
      <c r="J725" s="80">
        <v>1</v>
      </c>
      <c r="K725" s="101">
        <v>6</v>
      </c>
    </row>
    <row r="726" spans="1:11" x14ac:dyDescent="0.3">
      <c r="A726" s="98">
        <v>45461</v>
      </c>
      <c r="B726" s="99">
        <v>0.58618200231481477</v>
      </c>
      <c r="C726" s="80">
        <v>14</v>
      </c>
      <c r="D726" s="100" t="s">
        <v>403</v>
      </c>
      <c r="E726" s="80">
        <v>27.92</v>
      </c>
      <c r="F726" s="100" t="s">
        <v>410</v>
      </c>
      <c r="G726" s="100" t="s">
        <v>409</v>
      </c>
      <c r="H726" s="100" t="s">
        <v>419</v>
      </c>
      <c r="I726" s="100" t="s">
        <v>425</v>
      </c>
      <c r="J726" s="80">
        <v>2</v>
      </c>
      <c r="K726" s="101">
        <v>6</v>
      </c>
    </row>
    <row r="727" spans="1:11" hidden="1" x14ac:dyDescent="0.3">
      <c r="A727" s="98">
        <v>45461</v>
      </c>
      <c r="B727" s="99">
        <v>0.58694806712962966</v>
      </c>
      <c r="C727" s="80">
        <v>14</v>
      </c>
      <c r="D727" s="100" t="s">
        <v>403</v>
      </c>
      <c r="E727" s="80">
        <v>37.72</v>
      </c>
      <c r="F727" s="100" t="s">
        <v>421</v>
      </c>
      <c r="G727" s="100" t="s">
        <v>409</v>
      </c>
      <c r="H727" s="100" t="s">
        <v>419</v>
      </c>
      <c r="I727" s="100" t="s">
        <v>425</v>
      </c>
      <c r="J727" s="80">
        <v>2</v>
      </c>
      <c r="K727" s="101">
        <v>6</v>
      </c>
    </row>
    <row r="728" spans="1:11" hidden="1" x14ac:dyDescent="0.3">
      <c r="A728" s="98">
        <v>45461</v>
      </c>
      <c r="B728" s="99">
        <v>0.80602512731481479</v>
      </c>
      <c r="C728" s="80">
        <v>19</v>
      </c>
      <c r="D728" s="100" t="s">
        <v>403</v>
      </c>
      <c r="E728" s="80">
        <v>37.72</v>
      </c>
      <c r="F728" s="100" t="s">
        <v>421</v>
      </c>
      <c r="G728" s="100" t="s">
        <v>412</v>
      </c>
      <c r="H728" s="100" t="s">
        <v>419</v>
      </c>
      <c r="I728" s="100" t="s">
        <v>425</v>
      </c>
      <c r="J728" s="80">
        <v>2</v>
      </c>
      <c r="K728" s="101">
        <v>6</v>
      </c>
    </row>
    <row r="729" spans="1:11" hidden="1" x14ac:dyDescent="0.3">
      <c r="A729" s="98">
        <v>45461</v>
      </c>
      <c r="B729" s="99">
        <v>0.80670013888888892</v>
      </c>
      <c r="C729" s="80">
        <v>19</v>
      </c>
      <c r="D729" s="100" t="s">
        <v>403</v>
      </c>
      <c r="E729" s="80">
        <v>37.72</v>
      </c>
      <c r="F729" s="100" t="s">
        <v>421</v>
      </c>
      <c r="G729" s="100" t="s">
        <v>412</v>
      </c>
      <c r="H729" s="100" t="s">
        <v>419</v>
      </c>
      <c r="I729" s="100" t="s">
        <v>425</v>
      </c>
      <c r="J729" s="80">
        <v>2</v>
      </c>
      <c r="K729" s="101">
        <v>6</v>
      </c>
    </row>
    <row r="730" spans="1:11" hidden="1" x14ac:dyDescent="0.3">
      <c r="A730" s="98">
        <v>45461</v>
      </c>
      <c r="B730" s="99">
        <v>0.85821177083333333</v>
      </c>
      <c r="C730" s="80">
        <v>20</v>
      </c>
      <c r="D730" s="100" t="s">
        <v>403</v>
      </c>
      <c r="E730" s="80">
        <v>27.92</v>
      </c>
      <c r="F730" s="100" t="s">
        <v>416</v>
      </c>
      <c r="G730" s="100" t="s">
        <v>412</v>
      </c>
      <c r="H730" s="100" t="s">
        <v>419</v>
      </c>
      <c r="I730" s="100" t="s">
        <v>425</v>
      </c>
      <c r="J730" s="80">
        <v>2</v>
      </c>
      <c r="K730" s="101">
        <v>6</v>
      </c>
    </row>
    <row r="731" spans="1:11" x14ac:dyDescent="0.3">
      <c r="A731" s="98">
        <v>45461</v>
      </c>
      <c r="B731" s="99">
        <v>0.8894621064814815</v>
      </c>
      <c r="C731" s="80">
        <v>21</v>
      </c>
      <c r="D731" s="100" t="s">
        <v>403</v>
      </c>
      <c r="E731" s="80">
        <v>32.82</v>
      </c>
      <c r="F731" s="100" t="s">
        <v>411</v>
      </c>
      <c r="G731" s="100" t="s">
        <v>412</v>
      </c>
      <c r="H731" s="100" t="s">
        <v>419</v>
      </c>
      <c r="I731" s="100" t="s">
        <v>425</v>
      </c>
      <c r="J731" s="80">
        <v>2</v>
      </c>
      <c r="K731" s="101">
        <v>6</v>
      </c>
    </row>
    <row r="732" spans="1:11" x14ac:dyDescent="0.3">
      <c r="A732" s="98">
        <v>45461</v>
      </c>
      <c r="B732" s="99">
        <v>0.89049210648148147</v>
      </c>
      <c r="C732" s="80">
        <v>21</v>
      </c>
      <c r="D732" s="100" t="s">
        <v>403</v>
      </c>
      <c r="E732" s="80">
        <v>32.82</v>
      </c>
      <c r="F732" s="100" t="s">
        <v>411</v>
      </c>
      <c r="G732" s="100" t="s">
        <v>412</v>
      </c>
      <c r="H732" s="100" t="s">
        <v>419</v>
      </c>
      <c r="I732" s="100" t="s">
        <v>425</v>
      </c>
      <c r="J732" s="80">
        <v>2</v>
      </c>
      <c r="K732" s="101">
        <v>6</v>
      </c>
    </row>
    <row r="733" spans="1:11" hidden="1" x14ac:dyDescent="0.3">
      <c r="A733" s="98">
        <v>45462</v>
      </c>
      <c r="B733" s="99">
        <v>0.32453510416666664</v>
      </c>
      <c r="C733" s="80">
        <v>7</v>
      </c>
      <c r="D733" s="100" t="s">
        <v>403</v>
      </c>
      <c r="E733" s="80">
        <v>37.72</v>
      </c>
      <c r="F733" s="100" t="s">
        <v>404</v>
      </c>
      <c r="G733" s="100" t="s">
        <v>405</v>
      </c>
      <c r="H733" s="100" t="s">
        <v>420</v>
      </c>
      <c r="I733" s="100" t="s">
        <v>425</v>
      </c>
      <c r="J733" s="80">
        <v>3</v>
      </c>
      <c r="K733" s="101">
        <v>6</v>
      </c>
    </row>
    <row r="734" spans="1:11" hidden="1" x14ac:dyDescent="0.3">
      <c r="A734" s="98">
        <v>45462</v>
      </c>
      <c r="B734" s="99">
        <v>0.34576976851851854</v>
      </c>
      <c r="C734" s="80">
        <v>8</v>
      </c>
      <c r="D734" s="100" t="s">
        <v>403</v>
      </c>
      <c r="E734" s="80">
        <v>27.92</v>
      </c>
      <c r="F734" s="100" t="s">
        <v>416</v>
      </c>
      <c r="G734" s="100" t="s">
        <v>405</v>
      </c>
      <c r="H734" s="100" t="s">
        <v>420</v>
      </c>
      <c r="I734" s="100" t="s">
        <v>425</v>
      </c>
      <c r="J734" s="80">
        <v>3</v>
      </c>
      <c r="K734" s="101">
        <v>6</v>
      </c>
    </row>
    <row r="735" spans="1:11" x14ac:dyDescent="0.3">
      <c r="A735" s="98">
        <v>45462</v>
      </c>
      <c r="B735" s="99">
        <v>0.45417236111111109</v>
      </c>
      <c r="C735" s="80">
        <v>10</v>
      </c>
      <c r="D735" s="100" t="s">
        <v>403</v>
      </c>
      <c r="E735" s="80">
        <v>27.92</v>
      </c>
      <c r="F735" s="100" t="s">
        <v>410</v>
      </c>
      <c r="G735" s="100" t="s">
        <v>405</v>
      </c>
      <c r="H735" s="100" t="s">
        <v>420</v>
      </c>
      <c r="I735" s="100" t="s">
        <v>425</v>
      </c>
      <c r="J735" s="80">
        <v>3</v>
      </c>
      <c r="K735" s="101">
        <v>6</v>
      </c>
    </row>
    <row r="736" spans="1:11" hidden="1" x14ac:dyDescent="0.3">
      <c r="A736" s="98">
        <v>45462</v>
      </c>
      <c r="B736" s="99">
        <v>0.4662940625</v>
      </c>
      <c r="C736" s="80">
        <v>11</v>
      </c>
      <c r="D736" s="100" t="s">
        <v>403</v>
      </c>
      <c r="E736" s="80">
        <v>37.72</v>
      </c>
      <c r="F736" s="100" t="s">
        <v>404</v>
      </c>
      <c r="G736" s="100" t="s">
        <v>405</v>
      </c>
      <c r="H736" s="100" t="s">
        <v>420</v>
      </c>
      <c r="I736" s="100" t="s">
        <v>425</v>
      </c>
      <c r="J736" s="80">
        <v>3</v>
      </c>
      <c r="K736" s="101">
        <v>6</v>
      </c>
    </row>
    <row r="737" spans="1:11" hidden="1" x14ac:dyDescent="0.3">
      <c r="A737" s="98">
        <v>45462</v>
      </c>
      <c r="B737" s="99">
        <v>0.46703023148148148</v>
      </c>
      <c r="C737" s="80">
        <v>11</v>
      </c>
      <c r="D737" s="100" t="s">
        <v>403</v>
      </c>
      <c r="E737" s="80">
        <v>37.72</v>
      </c>
      <c r="F737" s="100" t="s">
        <v>413</v>
      </c>
      <c r="G737" s="100" t="s">
        <v>405</v>
      </c>
      <c r="H737" s="100" t="s">
        <v>420</v>
      </c>
      <c r="I737" s="100" t="s">
        <v>425</v>
      </c>
      <c r="J737" s="80">
        <v>3</v>
      </c>
      <c r="K737" s="101">
        <v>6</v>
      </c>
    </row>
    <row r="738" spans="1:11" x14ac:dyDescent="0.3">
      <c r="A738" s="98">
        <v>45462</v>
      </c>
      <c r="B738" s="99">
        <v>0.59833631944444443</v>
      </c>
      <c r="C738" s="80">
        <v>14</v>
      </c>
      <c r="D738" s="100" t="s">
        <v>403</v>
      </c>
      <c r="E738" s="80">
        <v>32.82</v>
      </c>
      <c r="F738" s="100" t="s">
        <v>411</v>
      </c>
      <c r="G738" s="100" t="s">
        <v>409</v>
      </c>
      <c r="H738" s="100" t="s">
        <v>420</v>
      </c>
      <c r="I738" s="100" t="s">
        <v>425</v>
      </c>
      <c r="J738" s="80">
        <v>3</v>
      </c>
      <c r="K738" s="101">
        <v>6</v>
      </c>
    </row>
    <row r="739" spans="1:11" hidden="1" x14ac:dyDescent="0.3">
      <c r="A739" s="98">
        <v>45462</v>
      </c>
      <c r="B739" s="99">
        <v>0.76994718750000002</v>
      </c>
      <c r="C739" s="80">
        <v>18</v>
      </c>
      <c r="D739" s="100" t="s">
        <v>403</v>
      </c>
      <c r="E739" s="80">
        <v>37.72</v>
      </c>
      <c r="F739" s="100" t="s">
        <v>421</v>
      </c>
      <c r="G739" s="100" t="s">
        <v>412</v>
      </c>
      <c r="H739" s="100" t="s">
        <v>420</v>
      </c>
      <c r="I739" s="100" t="s">
        <v>425</v>
      </c>
      <c r="J739" s="80">
        <v>3</v>
      </c>
      <c r="K739" s="101">
        <v>6</v>
      </c>
    </row>
    <row r="740" spans="1:11" hidden="1" x14ac:dyDescent="0.3">
      <c r="A740" s="98">
        <v>45462</v>
      </c>
      <c r="B740" s="99">
        <v>0.7708213078703704</v>
      </c>
      <c r="C740" s="80">
        <v>18</v>
      </c>
      <c r="D740" s="100" t="s">
        <v>403</v>
      </c>
      <c r="E740" s="80">
        <v>37.72</v>
      </c>
      <c r="F740" s="100" t="s">
        <v>404</v>
      </c>
      <c r="G740" s="100" t="s">
        <v>412</v>
      </c>
      <c r="H740" s="100" t="s">
        <v>420</v>
      </c>
      <c r="I740" s="100" t="s">
        <v>425</v>
      </c>
      <c r="J740" s="80">
        <v>3</v>
      </c>
      <c r="K740" s="101">
        <v>6</v>
      </c>
    </row>
    <row r="741" spans="1:11" x14ac:dyDescent="0.3">
      <c r="A741" s="98">
        <v>45462</v>
      </c>
      <c r="B741" s="99">
        <v>0.8135566319444445</v>
      </c>
      <c r="C741" s="80">
        <v>19</v>
      </c>
      <c r="D741" s="100" t="s">
        <v>403</v>
      </c>
      <c r="E741" s="80">
        <v>32.82</v>
      </c>
      <c r="F741" s="100" t="s">
        <v>411</v>
      </c>
      <c r="G741" s="100" t="s">
        <v>412</v>
      </c>
      <c r="H741" s="100" t="s">
        <v>420</v>
      </c>
      <c r="I741" s="100" t="s">
        <v>425</v>
      </c>
      <c r="J741" s="80">
        <v>3</v>
      </c>
      <c r="K741" s="101">
        <v>6</v>
      </c>
    </row>
    <row r="742" spans="1:11" hidden="1" x14ac:dyDescent="0.3">
      <c r="A742" s="98">
        <v>45462</v>
      </c>
      <c r="B742" s="99">
        <v>0.89513292824074076</v>
      </c>
      <c r="C742" s="80">
        <v>21</v>
      </c>
      <c r="D742" s="100" t="s">
        <v>403</v>
      </c>
      <c r="E742" s="80">
        <v>37.72</v>
      </c>
      <c r="F742" s="100" t="s">
        <v>421</v>
      </c>
      <c r="G742" s="100" t="s">
        <v>412</v>
      </c>
      <c r="H742" s="100" t="s">
        <v>420</v>
      </c>
      <c r="I742" s="100" t="s">
        <v>425</v>
      </c>
      <c r="J742" s="80">
        <v>3</v>
      </c>
      <c r="K742" s="101">
        <v>6</v>
      </c>
    </row>
    <row r="743" spans="1:11" x14ac:dyDescent="0.3">
      <c r="A743" s="98">
        <v>45462</v>
      </c>
      <c r="B743" s="99">
        <v>0.89587365740740743</v>
      </c>
      <c r="C743" s="80">
        <v>21</v>
      </c>
      <c r="D743" s="100" t="s">
        <v>403</v>
      </c>
      <c r="E743" s="80">
        <v>32.82</v>
      </c>
      <c r="F743" s="100" t="s">
        <v>411</v>
      </c>
      <c r="G743" s="100" t="s">
        <v>412</v>
      </c>
      <c r="H743" s="100" t="s">
        <v>420</v>
      </c>
      <c r="I743" s="100" t="s">
        <v>425</v>
      </c>
      <c r="J743" s="80">
        <v>3</v>
      </c>
      <c r="K743" s="101">
        <v>6</v>
      </c>
    </row>
    <row r="744" spans="1:11" hidden="1" x14ac:dyDescent="0.3">
      <c r="A744" s="98">
        <v>45463</v>
      </c>
      <c r="B744" s="99">
        <v>0.4514635763888889</v>
      </c>
      <c r="C744" s="80">
        <v>10</v>
      </c>
      <c r="D744" s="100" t="s">
        <v>403</v>
      </c>
      <c r="E744" s="80">
        <v>37.72</v>
      </c>
      <c r="F744" s="100" t="s">
        <v>404</v>
      </c>
      <c r="G744" s="100" t="s">
        <v>405</v>
      </c>
      <c r="H744" s="100" t="s">
        <v>422</v>
      </c>
      <c r="I744" s="100" t="s">
        <v>425</v>
      </c>
      <c r="J744" s="80">
        <v>4</v>
      </c>
      <c r="K744" s="101">
        <v>6</v>
      </c>
    </row>
    <row r="745" spans="1:11" hidden="1" x14ac:dyDescent="0.3">
      <c r="A745" s="98">
        <v>45463</v>
      </c>
      <c r="B745" s="99">
        <v>0.79099631944444448</v>
      </c>
      <c r="C745" s="80">
        <v>18</v>
      </c>
      <c r="D745" s="100" t="s">
        <v>403</v>
      </c>
      <c r="E745" s="80">
        <v>37.72</v>
      </c>
      <c r="F745" s="100" t="s">
        <v>404</v>
      </c>
      <c r="G745" s="100" t="s">
        <v>412</v>
      </c>
      <c r="H745" s="100" t="s">
        <v>422</v>
      </c>
      <c r="I745" s="100" t="s">
        <v>425</v>
      </c>
      <c r="J745" s="80">
        <v>4</v>
      </c>
      <c r="K745" s="101">
        <v>6</v>
      </c>
    </row>
    <row r="746" spans="1:11" hidden="1" x14ac:dyDescent="0.3">
      <c r="A746" s="98">
        <v>45463</v>
      </c>
      <c r="B746" s="99">
        <v>0.79166940972222222</v>
      </c>
      <c r="C746" s="80">
        <v>19</v>
      </c>
      <c r="D746" s="100" t="s">
        <v>403</v>
      </c>
      <c r="E746" s="80">
        <v>37.72</v>
      </c>
      <c r="F746" s="100" t="s">
        <v>404</v>
      </c>
      <c r="G746" s="100" t="s">
        <v>412</v>
      </c>
      <c r="H746" s="100" t="s">
        <v>422</v>
      </c>
      <c r="I746" s="100" t="s">
        <v>425</v>
      </c>
      <c r="J746" s="80">
        <v>4</v>
      </c>
      <c r="K746" s="101">
        <v>6</v>
      </c>
    </row>
    <row r="747" spans="1:11" hidden="1" x14ac:dyDescent="0.3">
      <c r="A747" s="98">
        <v>45463</v>
      </c>
      <c r="B747" s="99">
        <v>0.90219922453703705</v>
      </c>
      <c r="C747" s="80">
        <v>21</v>
      </c>
      <c r="D747" s="100" t="s">
        <v>403</v>
      </c>
      <c r="E747" s="80">
        <v>37.72</v>
      </c>
      <c r="F747" s="100" t="s">
        <v>404</v>
      </c>
      <c r="G747" s="100" t="s">
        <v>412</v>
      </c>
      <c r="H747" s="100" t="s">
        <v>422</v>
      </c>
      <c r="I747" s="100" t="s">
        <v>425</v>
      </c>
      <c r="J747" s="80">
        <v>4</v>
      </c>
      <c r="K747" s="101">
        <v>6</v>
      </c>
    </row>
    <row r="748" spans="1:11" hidden="1" x14ac:dyDescent="0.3">
      <c r="A748" s="98">
        <v>45463</v>
      </c>
      <c r="B748" s="99">
        <v>0.9150527083333333</v>
      </c>
      <c r="C748" s="80">
        <v>21</v>
      </c>
      <c r="D748" s="100" t="s">
        <v>403</v>
      </c>
      <c r="E748" s="80">
        <v>37.72</v>
      </c>
      <c r="F748" s="100" t="s">
        <v>404</v>
      </c>
      <c r="G748" s="100" t="s">
        <v>412</v>
      </c>
      <c r="H748" s="100" t="s">
        <v>422</v>
      </c>
      <c r="I748" s="100" t="s">
        <v>425</v>
      </c>
      <c r="J748" s="80">
        <v>4</v>
      </c>
      <c r="K748" s="101">
        <v>6</v>
      </c>
    </row>
    <row r="749" spans="1:11" x14ac:dyDescent="0.3">
      <c r="A749" s="98">
        <v>45463</v>
      </c>
      <c r="B749" s="99">
        <v>0.91617590277777783</v>
      </c>
      <c r="C749" s="80">
        <v>21</v>
      </c>
      <c r="D749" s="100" t="s">
        <v>403</v>
      </c>
      <c r="E749" s="80">
        <v>32.82</v>
      </c>
      <c r="F749" s="100" t="s">
        <v>411</v>
      </c>
      <c r="G749" s="100" t="s">
        <v>412</v>
      </c>
      <c r="H749" s="100" t="s">
        <v>422</v>
      </c>
      <c r="I749" s="100" t="s">
        <v>425</v>
      </c>
      <c r="J749" s="80">
        <v>4</v>
      </c>
      <c r="K749" s="101">
        <v>6</v>
      </c>
    </row>
    <row r="750" spans="1:11" hidden="1" x14ac:dyDescent="0.3">
      <c r="A750" s="98">
        <v>45464</v>
      </c>
      <c r="B750" s="99">
        <v>0.4166195601851852</v>
      </c>
      <c r="C750" s="80">
        <v>9</v>
      </c>
      <c r="D750" s="100" t="s">
        <v>403</v>
      </c>
      <c r="E750" s="80">
        <v>37.72</v>
      </c>
      <c r="F750" s="100" t="s">
        <v>404</v>
      </c>
      <c r="G750" s="100" t="s">
        <v>405</v>
      </c>
      <c r="H750" s="100" t="s">
        <v>406</v>
      </c>
      <c r="I750" s="100" t="s">
        <v>425</v>
      </c>
      <c r="J750" s="80">
        <v>5</v>
      </c>
      <c r="K750" s="101">
        <v>6</v>
      </c>
    </row>
    <row r="751" spans="1:11" x14ac:dyDescent="0.3">
      <c r="A751" s="98">
        <v>45464</v>
      </c>
      <c r="B751" s="99">
        <v>0.41782619212962963</v>
      </c>
      <c r="C751" s="80">
        <v>10</v>
      </c>
      <c r="D751" s="100" t="s">
        <v>403</v>
      </c>
      <c r="E751" s="80">
        <v>27.92</v>
      </c>
      <c r="F751" s="100" t="s">
        <v>410</v>
      </c>
      <c r="G751" s="100" t="s">
        <v>405</v>
      </c>
      <c r="H751" s="100" t="s">
        <v>406</v>
      </c>
      <c r="I751" s="100" t="s">
        <v>425</v>
      </c>
      <c r="J751" s="80">
        <v>5</v>
      </c>
      <c r="K751" s="101">
        <v>6</v>
      </c>
    </row>
    <row r="752" spans="1:11" x14ac:dyDescent="0.3">
      <c r="A752" s="98">
        <v>45464</v>
      </c>
      <c r="B752" s="99">
        <v>0.55508583333333328</v>
      </c>
      <c r="C752" s="80">
        <v>13</v>
      </c>
      <c r="D752" s="100" t="s">
        <v>403</v>
      </c>
      <c r="E752" s="80">
        <v>32.82</v>
      </c>
      <c r="F752" s="100" t="s">
        <v>411</v>
      </c>
      <c r="G752" s="100" t="s">
        <v>409</v>
      </c>
      <c r="H752" s="100" t="s">
        <v>406</v>
      </c>
      <c r="I752" s="100" t="s">
        <v>425</v>
      </c>
      <c r="J752" s="80">
        <v>5</v>
      </c>
      <c r="K752" s="101">
        <v>6</v>
      </c>
    </row>
    <row r="753" spans="1:11" x14ac:dyDescent="0.3">
      <c r="A753" s="98">
        <v>45464</v>
      </c>
      <c r="B753" s="99">
        <v>0.55592028935185189</v>
      </c>
      <c r="C753" s="80">
        <v>13</v>
      </c>
      <c r="D753" s="100" t="s">
        <v>403</v>
      </c>
      <c r="E753" s="80">
        <v>32.82</v>
      </c>
      <c r="F753" s="100" t="s">
        <v>411</v>
      </c>
      <c r="G753" s="100" t="s">
        <v>409</v>
      </c>
      <c r="H753" s="100" t="s">
        <v>406</v>
      </c>
      <c r="I753" s="100" t="s">
        <v>425</v>
      </c>
      <c r="J753" s="80">
        <v>5</v>
      </c>
      <c r="K753" s="101">
        <v>6</v>
      </c>
    </row>
    <row r="754" spans="1:11" hidden="1" x14ac:dyDescent="0.3">
      <c r="A754" s="98">
        <v>45464</v>
      </c>
      <c r="B754" s="99">
        <v>0.75851925925925923</v>
      </c>
      <c r="C754" s="80">
        <v>18</v>
      </c>
      <c r="D754" s="100" t="s">
        <v>403</v>
      </c>
      <c r="E754" s="80">
        <v>23.02</v>
      </c>
      <c r="F754" s="100" t="s">
        <v>418</v>
      </c>
      <c r="G754" s="100" t="s">
        <v>412</v>
      </c>
      <c r="H754" s="100" t="s">
        <v>406</v>
      </c>
      <c r="I754" s="100" t="s">
        <v>425</v>
      </c>
      <c r="J754" s="80">
        <v>5</v>
      </c>
      <c r="K754" s="101">
        <v>6</v>
      </c>
    </row>
    <row r="755" spans="1:11" hidden="1" x14ac:dyDescent="0.3">
      <c r="A755" s="98">
        <v>45464</v>
      </c>
      <c r="B755" s="99">
        <v>0.81280846064814816</v>
      </c>
      <c r="C755" s="80">
        <v>19</v>
      </c>
      <c r="D755" s="100" t="s">
        <v>403</v>
      </c>
      <c r="E755" s="80">
        <v>37.72</v>
      </c>
      <c r="F755" s="100" t="s">
        <v>404</v>
      </c>
      <c r="G755" s="100" t="s">
        <v>412</v>
      </c>
      <c r="H755" s="100" t="s">
        <v>406</v>
      </c>
      <c r="I755" s="100" t="s">
        <v>425</v>
      </c>
      <c r="J755" s="80">
        <v>5</v>
      </c>
      <c r="K755" s="101">
        <v>6</v>
      </c>
    </row>
    <row r="756" spans="1:11" hidden="1" x14ac:dyDescent="0.3">
      <c r="A756" s="98">
        <v>45464</v>
      </c>
      <c r="B756" s="99">
        <v>0.82437732638888894</v>
      </c>
      <c r="C756" s="80">
        <v>19</v>
      </c>
      <c r="D756" s="100" t="s">
        <v>403</v>
      </c>
      <c r="E756" s="80">
        <v>37.72</v>
      </c>
      <c r="F756" s="100" t="s">
        <v>421</v>
      </c>
      <c r="G756" s="100" t="s">
        <v>412</v>
      </c>
      <c r="H756" s="100" t="s">
        <v>406</v>
      </c>
      <c r="I756" s="100" t="s">
        <v>425</v>
      </c>
      <c r="J756" s="80">
        <v>5</v>
      </c>
      <c r="K756" s="101">
        <v>6</v>
      </c>
    </row>
    <row r="757" spans="1:11" hidden="1" x14ac:dyDescent="0.3">
      <c r="A757" s="98">
        <v>45464</v>
      </c>
      <c r="B757" s="99">
        <v>0.82507769675925924</v>
      </c>
      <c r="C757" s="80">
        <v>19</v>
      </c>
      <c r="D757" s="100" t="s">
        <v>403</v>
      </c>
      <c r="E757" s="80">
        <v>37.72</v>
      </c>
      <c r="F757" s="100" t="s">
        <v>421</v>
      </c>
      <c r="G757" s="100" t="s">
        <v>412</v>
      </c>
      <c r="H757" s="100" t="s">
        <v>406</v>
      </c>
      <c r="I757" s="100" t="s">
        <v>425</v>
      </c>
      <c r="J757" s="80">
        <v>5</v>
      </c>
      <c r="K757" s="101">
        <v>6</v>
      </c>
    </row>
    <row r="758" spans="1:11" hidden="1" x14ac:dyDescent="0.3">
      <c r="A758" s="98">
        <v>45464</v>
      </c>
      <c r="B758" s="99">
        <v>0.8263252893518519</v>
      </c>
      <c r="C758" s="80">
        <v>19</v>
      </c>
      <c r="D758" s="100" t="s">
        <v>403</v>
      </c>
      <c r="E758" s="80">
        <v>37.72</v>
      </c>
      <c r="F758" s="100" t="s">
        <v>421</v>
      </c>
      <c r="G758" s="100" t="s">
        <v>412</v>
      </c>
      <c r="H758" s="100" t="s">
        <v>406</v>
      </c>
      <c r="I758" s="100" t="s">
        <v>425</v>
      </c>
      <c r="J758" s="80">
        <v>5</v>
      </c>
      <c r="K758" s="101">
        <v>6</v>
      </c>
    </row>
    <row r="759" spans="1:11" hidden="1" x14ac:dyDescent="0.3">
      <c r="A759" s="98">
        <v>45464</v>
      </c>
      <c r="B759" s="99">
        <v>0.82708577546296291</v>
      </c>
      <c r="C759" s="80">
        <v>19</v>
      </c>
      <c r="D759" s="100" t="s">
        <v>403</v>
      </c>
      <c r="E759" s="80">
        <v>37.72</v>
      </c>
      <c r="F759" s="100" t="s">
        <v>421</v>
      </c>
      <c r="G759" s="100" t="s">
        <v>412</v>
      </c>
      <c r="H759" s="100" t="s">
        <v>406</v>
      </c>
      <c r="I759" s="100" t="s">
        <v>425</v>
      </c>
      <c r="J759" s="80">
        <v>5</v>
      </c>
      <c r="K759" s="101">
        <v>6</v>
      </c>
    </row>
    <row r="760" spans="1:11" x14ac:dyDescent="0.3">
      <c r="A760" s="98">
        <v>45464</v>
      </c>
      <c r="B760" s="99">
        <v>0.82799508101851849</v>
      </c>
      <c r="C760" s="80">
        <v>19</v>
      </c>
      <c r="D760" s="100" t="s">
        <v>403</v>
      </c>
      <c r="E760" s="80">
        <v>27.92</v>
      </c>
      <c r="F760" s="100" t="s">
        <v>410</v>
      </c>
      <c r="G760" s="100" t="s">
        <v>412</v>
      </c>
      <c r="H760" s="100" t="s">
        <v>406</v>
      </c>
      <c r="I760" s="100" t="s">
        <v>425</v>
      </c>
      <c r="J760" s="80">
        <v>5</v>
      </c>
      <c r="K760" s="101">
        <v>6</v>
      </c>
    </row>
    <row r="761" spans="1:11" x14ac:dyDescent="0.3">
      <c r="A761" s="98">
        <v>45464</v>
      </c>
      <c r="B761" s="99">
        <v>0.83029099537037032</v>
      </c>
      <c r="C761" s="80">
        <v>19</v>
      </c>
      <c r="D761" s="100" t="s">
        <v>403</v>
      </c>
      <c r="E761" s="80">
        <v>32.82</v>
      </c>
      <c r="F761" s="100" t="s">
        <v>411</v>
      </c>
      <c r="G761" s="100" t="s">
        <v>412</v>
      </c>
      <c r="H761" s="100" t="s">
        <v>406</v>
      </c>
      <c r="I761" s="100" t="s">
        <v>425</v>
      </c>
      <c r="J761" s="80">
        <v>5</v>
      </c>
      <c r="K761" s="101">
        <v>6</v>
      </c>
    </row>
    <row r="762" spans="1:11" hidden="1" x14ac:dyDescent="0.3">
      <c r="A762" s="98">
        <v>45465</v>
      </c>
      <c r="B762" s="99">
        <v>0.36099853009259258</v>
      </c>
      <c r="C762" s="80">
        <v>8</v>
      </c>
      <c r="D762" s="100" t="s">
        <v>403</v>
      </c>
      <c r="E762" s="80">
        <v>27.92</v>
      </c>
      <c r="F762" s="100" t="s">
        <v>416</v>
      </c>
      <c r="G762" s="100" t="s">
        <v>405</v>
      </c>
      <c r="H762" s="100" t="s">
        <v>414</v>
      </c>
      <c r="I762" s="100" t="s">
        <v>425</v>
      </c>
      <c r="J762" s="80">
        <v>6</v>
      </c>
      <c r="K762" s="101">
        <v>6</v>
      </c>
    </row>
    <row r="763" spans="1:11" x14ac:dyDescent="0.3">
      <c r="A763" s="98">
        <v>45465</v>
      </c>
      <c r="B763" s="99">
        <v>0.40125901620370369</v>
      </c>
      <c r="C763" s="80">
        <v>9</v>
      </c>
      <c r="D763" s="100" t="s">
        <v>403</v>
      </c>
      <c r="E763" s="80">
        <v>32.82</v>
      </c>
      <c r="F763" s="100" t="s">
        <v>411</v>
      </c>
      <c r="G763" s="100" t="s">
        <v>405</v>
      </c>
      <c r="H763" s="100" t="s">
        <v>414</v>
      </c>
      <c r="I763" s="100" t="s">
        <v>425</v>
      </c>
      <c r="J763" s="80">
        <v>6</v>
      </c>
      <c r="K763" s="101">
        <v>6</v>
      </c>
    </row>
    <row r="764" spans="1:11" x14ac:dyDescent="0.3">
      <c r="A764" s="98">
        <v>45465</v>
      </c>
      <c r="B764" s="99">
        <v>0.53698542824074069</v>
      </c>
      <c r="C764" s="80">
        <v>12</v>
      </c>
      <c r="D764" s="100" t="s">
        <v>403</v>
      </c>
      <c r="E764" s="80">
        <v>32.82</v>
      </c>
      <c r="F764" s="100" t="s">
        <v>411</v>
      </c>
      <c r="G764" s="100" t="s">
        <v>409</v>
      </c>
      <c r="H764" s="100" t="s">
        <v>414</v>
      </c>
      <c r="I764" s="100" t="s">
        <v>425</v>
      </c>
      <c r="J764" s="80">
        <v>6</v>
      </c>
      <c r="K764" s="101">
        <v>6</v>
      </c>
    </row>
    <row r="765" spans="1:11" hidden="1" x14ac:dyDescent="0.3">
      <c r="A765" s="98">
        <v>45465</v>
      </c>
      <c r="B765" s="99">
        <v>0.65092751157407402</v>
      </c>
      <c r="C765" s="80">
        <v>15</v>
      </c>
      <c r="D765" s="100" t="s">
        <v>403</v>
      </c>
      <c r="E765" s="80">
        <v>37.72</v>
      </c>
      <c r="F765" s="100" t="s">
        <v>404</v>
      </c>
      <c r="G765" s="100" t="s">
        <v>409</v>
      </c>
      <c r="H765" s="100" t="s">
        <v>414</v>
      </c>
      <c r="I765" s="100" t="s">
        <v>425</v>
      </c>
      <c r="J765" s="80">
        <v>6</v>
      </c>
      <c r="K765" s="101">
        <v>6</v>
      </c>
    </row>
    <row r="766" spans="1:11" hidden="1" x14ac:dyDescent="0.3">
      <c r="A766" s="98">
        <v>45465</v>
      </c>
      <c r="B766" s="99">
        <v>0.92387729166666666</v>
      </c>
      <c r="C766" s="80">
        <v>22</v>
      </c>
      <c r="D766" s="100" t="s">
        <v>403</v>
      </c>
      <c r="E766" s="80">
        <v>37.72</v>
      </c>
      <c r="F766" s="100" t="s">
        <v>421</v>
      </c>
      <c r="G766" s="100" t="s">
        <v>412</v>
      </c>
      <c r="H766" s="100" t="s">
        <v>414</v>
      </c>
      <c r="I766" s="100" t="s">
        <v>425</v>
      </c>
      <c r="J766" s="80">
        <v>6</v>
      </c>
      <c r="K766" s="101">
        <v>6</v>
      </c>
    </row>
    <row r="767" spans="1:11" x14ac:dyDescent="0.3">
      <c r="A767" s="98">
        <v>45466</v>
      </c>
      <c r="B767" s="99">
        <v>0.75834960648148153</v>
      </c>
      <c r="C767" s="80">
        <v>18</v>
      </c>
      <c r="D767" s="100" t="s">
        <v>403</v>
      </c>
      <c r="E767" s="80">
        <v>32.82</v>
      </c>
      <c r="F767" s="100" t="s">
        <v>411</v>
      </c>
      <c r="G767" s="100" t="s">
        <v>412</v>
      </c>
      <c r="H767" s="100" t="s">
        <v>415</v>
      </c>
      <c r="I767" s="100" t="s">
        <v>425</v>
      </c>
      <c r="J767" s="80">
        <v>7</v>
      </c>
      <c r="K767" s="101">
        <v>6</v>
      </c>
    </row>
    <row r="768" spans="1:11" x14ac:dyDescent="0.3">
      <c r="A768" s="98">
        <v>45466</v>
      </c>
      <c r="B768" s="99">
        <v>0.75961386574074075</v>
      </c>
      <c r="C768" s="80">
        <v>18</v>
      </c>
      <c r="D768" s="100" t="s">
        <v>403</v>
      </c>
      <c r="E768" s="80">
        <v>32.82</v>
      </c>
      <c r="F768" s="100" t="s">
        <v>411</v>
      </c>
      <c r="G768" s="100" t="s">
        <v>412</v>
      </c>
      <c r="H768" s="100" t="s">
        <v>415</v>
      </c>
      <c r="I768" s="100" t="s">
        <v>425</v>
      </c>
      <c r="J768" s="80">
        <v>7</v>
      </c>
      <c r="K768" s="101">
        <v>6</v>
      </c>
    </row>
    <row r="769" spans="1:11" hidden="1" x14ac:dyDescent="0.3">
      <c r="A769" s="98">
        <v>45466</v>
      </c>
      <c r="B769" s="99">
        <v>0.87971013888888894</v>
      </c>
      <c r="C769" s="80">
        <v>21</v>
      </c>
      <c r="D769" s="100" t="s">
        <v>403</v>
      </c>
      <c r="E769" s="80">
        <v>37.72</v>
      </c>
      <c r="F769" s="100" t="s">
        <v>421</v>
      </c>
      <c r="G769" s="100" t="s">
        <v>412</v>
      </c>
      <c r="H769" s="100" t="s">
        <v>415</v>
      </c>
      <c r="I769" s="100" t="s">
        <v>425</v>
      </c>
      <c r="J769" s="80">
        <v>7</v>
      </c>
      <c r="K769" s="101">
        <v>6</v>
      </c>
    </row>
    <row r="770" spans="1:11" hidden="1" x14ac:dyDescent="0.3">
      <c r="A770" s="98">
        <v>45466</v>
      </c>
      <c r="B770" s="99">
        <v>0.89522943287037038</v>
      </c>
      <c r="C770" s="80">
        <v>21</v>
      </c>
      <c r="D770" s="100" t="s">
        <v>403</v>
      </c>
      <c r="E770" s="80">
        <v>37.72</v>
      </c>
      <c r="F770" s="100" t="s">
        <v>404</v>
      </c>
      <c r="G770" s="100" t="s">
        <v>412</v>
      </c>
      <c r="H770" s="100" t="s">
        <v>415</v>
      </c>
      <c r="I770" s="100" t="s">
        <v>425</v>
      </c>
      <c r="J770" s="80">
        <v>7</v>
      </c>
      <c r="K770" s="101">
        <v>6</v>
      </c>
    </row>
    <row r="771" spans="1:11" hidden="1" x14ac:dyDescent="0.3">
      <c r="A771" s="98">
        <v>45466</v>
      </c>
      <c r="B771" s="99">
        <v>0.89625434027777773</v>
      </c>
      <c r="C771" s="80">
        <v>21</v>
      </c>
      <c r="D771" s="100" t="s">
        <v>403</v>
      </c>
      <c r="E771" s="80">
        <v>37.72</v>
      </c>
      <c r="F771" s="100" t="s">
        <v>421</v>
      </c>
      <c r="G771" s="100" t="s">
        <v>412</v>
      </c>
      <c r="H771" s="100" t="s">
        <v>415</v>
      </c>
      <c r="I771" s="100" t="s">
        <v>425</v>
      </c>
      <c r="J771" s="80">
        <v>7</v>
      </c>
      <c r="K771" s="101">
        <v>6</v>
      </c>
    </row>
    <row r="772" spans="1:11" x14ac:dyDescent="0.3">
      <c r="A772" s="98">
        <v>45467</v>
      </c>
      <c r="B772" s="99">
        <v>0.48935114583333333</v>
      </c>
      <c r="C772" s="80">
        <v>11</v>
      </c>
      <c r="D772" s="100" t="s">
        <v>403</v>
      </c>
      <c r="E772" s="80">
        <v>32.82</v>
      </c>
      <c r="F772" s="100" t="s">
        <v>411</v>
      </c>
      <c r="G772" s="100" t="s">
        <v>405</v>
      </c>
      <c r="H772" s="100" t="s">
        <v>417</v>
      </c>
      <c r="I772" s="100" t="s">
        <v>425</v>
      </c>
      <c r="J772" s="80">
        <v>1</v>
      </c>
      <c r="K772" s="101">
        <v>6</v>
      </c>
    </row>
    <row r="773" spans="1:11" hidden="1" x14ac:dyDescent="0.3">
      <c r="A773" s="98">
        <v>45467</v>
      </c>
      <c r="B773" s="99">
        <v>0.49277828703703702</v>
      </c>
      <c r="C773" s="80">
        <v>11</v>
      </c>
      <c r="D773" s="100" t="s">
        <v>403</v>
      </c>
      <c r="E773" s="80">
        <v>37.72</v>
      </c>
      <c r="F773" s="100" t="s">
        <v>421</v>
      </c>
      <c r="G773" s="100" t="s">
        <v>405</v>
      </c>
      <c r="H773" s="100" t="s">
        <v>417</v>
      </c>
      <c r="I773" s="100" t="s">
        <v>425</v>
      </c>
      <c r="J773" s="80">
        <v>1</v>
      </c>
      <c r="K773" s="101">
        <v>6</v>
      </c>
    </row>
    <row r="774" spans="1:11" hidden="1" x14ac:dyDescent="0.3">
      <c r="A774" s="98">
        <v>45467</v>
      </c>
      <c r="B774" s="99">
        <v>0.49356574074074072</v>
      </c>
      <c r="C774" s="80">
        <v>11</v>
      </c>
      <c r="D774" s="100" t="s">
        <v>403</v>
      </c>
      <c r="E774" s="80">
        <v>37.72</v>
      </c>
      <c r="F774" s="100" t="s">
        <v>421</v>
      </c>
      <c r="G774" s="100" t="s">
        <v>405</v>
      </c>
      <c r="H774" s="100" t="s">
        <v>417</v>
      </c>
      <c r="I774" s="100" t="s">
        <v>425</v>
      </c>
      <c r="J774" s="80">
        <v>1</v>
      </c>
      <c r="K774" s="101">
        <v>6</v>
      </c>
    </row>
    <row r="775" spans="1:11" hidden="1" x14ac:dyDescent="0.3">
      <c r="A775" s="98">
        <v>45467</v>
      </c>
      <c r="B775" s="99">
        <v>0.62672447916666663</v>
      </c>
      <c r="C775" s="80">
        <v>15</v>
      </c>
      <c r="D775" s="100" t="s">
        <v>403</v>
      </c>
      <c r="E775" s="80">
        <v>37.72</v>
      </c>
      <c r="F775" s="100" t="s">
        <v>404</v>
      </c>
      <c r="G775" s="100" t="s">
        <v>409</v>
      </c>
      <c r="H775" s="100" t="s">
        <v>417</v>
      </c>
      <c r="I775" s="100" t="s">
        <v>425</v>
      </c>
      <c r="J775" s="80">
        <v>1</v>
      </c>
      <c r="K775" s="101">
        <v>6</v>
      </c>
    </row>
    <row r="776" spans="1:11" hidden="1" x14ac:dyDescent="0.3">
      <c r="A776" s="98">
        <v>45467</v>
      </c>
      <c r="B776" s="99">
        <v>0.69861774305555557</v>
      </c>
      <c r="C776" s="80">
        <v>16</v>
      </c>
      <c r="D776" s="100" t="s">
        <v>403</v>
      </c>
      <c r="E776" s="80">
        <v>37.72</v>
      </c>
      <c r="F776" s="100" t="s">
        <v>421</v>
      </c>
      <c r="G776" s="100" t="s">
        <v>409</v>
      </c>
      <c r="H776" s="100" t="s">
        <v>417</v>
      </c>
      <c r="I776" s="100" t="s">
        <v>425</v>
      </c>
      <c r="J776" s="80">
        <v>1</v>
      </c>
      <c r="K776" s="101">
        <v>6</v>
      </c>
    </row>
    <row r="777" spans="1:11" hidden="1" x14ac:dyDescent="0.3">
      <c r="A777" s="98">
        <v>45467</v>
      </c>
      <c r="B777" s="99">
        <v>0.6993102893518518</v>
      </c>
      <c r="C777" s="80">
        <v>16</v>
      </c>
      <c r="D777" s="100" t="s">
        <v>403</v>
      </c>
      <c r="E777" s="80">
        <v>37.72</v>
      </c>
      <c r="F777" s="100" t="s">
        <v>421</v>
      </c>
      <c r="G777" s="100" t="s">
        <v>409</v>
      </c>
      <c r="H777" s="100" t="s">
        <v>417</v>
      </c>
      <c r="I777" s="100" t="s">
        <v>425</v>
      </c>
      <c r="J777" s="80">
        <v>1</v>
      </c>
      <c r="K777" s="101">
        <v>6</v>
      </c>
    </row>
    <row r="778" spans="1:11" hidden="1" x14ac:dyDescent="0.3">
      <c r="A778" s="98">
        <v>45468</v>
      </c>
      <c r="B778" s="99">
        <v>0.34680837962962963</v>
      </c>
      <c r="C778" s="80">
        <v>8</v>
      </c>
      <c r="D778" s="100" t="s">
        <v>403</v>
      </c>
      <c r="E778" s="80">
        <v>37.72</v>
      </c>
      <c r="F778" s="100" t="s">
        <v>404</v>
      </c>
      <c r="G778" s="100" t="s">
        <v>405</v>
      </c>
      <c r="H778" s="100" t="s">
        <v>419</v>
      </c>
      <c r="I778" s="100" t="s">
        <v>425</v>
      </c>
      <c r="J778" s="80">
        <v>2</v>
      </c>
      <c r="K778" s="101">
        <v>6</v>
      </c>
    </row>
    <row r="779" spans="1:11" x14ac:dyDescent="0.3">
      <c r="A779" s="98">
        <v>45468</v>
      </c>
      <c r="B779" s="99">
        <v>0.43641675925925927</v>
      </c>
      <c r="C779" s="80">
        <v>10</v>
      </c>
      <c r="D779" s="100" t="s">
        <v>403</v>
      </c>
      <c r="E779" s="80">
        <v>32.82</v>
      </c>
      <c r="F779" s="100" t="s">
        <v>411</v>
      </c>
      <c r="G779" s="100" t="s">
        <v>405</v>
      </c>
      <c r="H779" s="100" t="s">
        <v>419</v>
      </c>
      <c r="I779" s="100" t="s">
        <v>425</v>
      </c>
      <c r="J779" s="80">
        <v>2</v>
      </c>
      <c r="K779" s="101">
        <v>6</v>
      </c>
    </row>
    <row r="780" spans="1:11" x14ac:dyDescent="0.3">
      <c r="A780" s="98">
        <v>45468</v>
      </c>
      <c r="B780" s="99">
        <v>0.43729641203703706</v>
      </c>
      <c r="C780" s="80">
        <v>10</v>
      </c>
      <c r="D780" s="100" t="s">
        <v>403</v>
      </c>
      <c r="E780" s="80">
        <v>32.82</v>
      </c>
      <c r="F780" s="100" t="s">
        <v>411</v>
      </c>
      <c r="G780" s="100" t="s">
        <v>405</v>
      </c>
      <c r="H780" s="100" t="s">
        <v>419</v>
      </c>
      <c r="I780" s="100" t="s">
        <v>425</v>
      </c>
      <c r="J780" s="80">
        <v>2</v>
      </c>
      <c r="K780" s="101">
        <v>6</v>
      </c>
    </row>
    <row r="781" spans="1:11" hidden="1" x14ac:dyDescent="0.3">
      <c r="A781" s="98">
        <v>45468</v>
      </c>
      <c r="B781" s="99">
        <v>0.4825497222222222</v>
      </c>
      <c r="C781" s="80">
        <v>11</v>
      </c>
      <c r="D781" s="100" t="s">
        <v>403</v>
      </c>
      <c r="E781" s="80">
        <v>37.72</v>
      </c>
      <c r="F781" s="100" t="s">
        <v>421</v>
      </c>
      <c r="G781" s="100" t="s">
        <v>405</v>
      </c>
      <c r="H781" s="100" t="s">
        <v>419</v>
      </c>
      <c r="I781" s="100" t="s">
        <v>425</v>
      </c>
      <c r="J781" s="80">
        <v>2</v>
      </c>
      <c r="K781" s="101">
        <v>6</v>
      </c>
    </row>
    <row r="782" spans="1:11" hidden="1" x14ac:dyDescent="0.3">
      <c r="A782" s="98">
        <v>45469</v>
      </c>
      <c r="B782" s="99">
        <v>0.39793641203703706</v>
      </c>
      <c r="C782" s="80">
        <v>9</v>
      </c>
      <c r="D782" s="100" t="s">
        <v>403</v>
      </c>
      <c r="E782" s="80">
        <v>37.72</v>
      </c>
      <c r="F782" s="100" t="s">
        <v>404</v>
      </c>
      <c r="G782" s="100" t="s">
        <v>405</v>
      </c>
      <c r="H782" s="100" t="s">
        <v>420</v>
      </c>
      <c r="I782" s="100" t="s">
        <v>425</v>
      </c>
      <c r="J782" s="80">
        <v>3</v>
      </c>
      <c r="K782" s="101">
        <v>6</v>
      </c>
    </row>
    <row r="783" spans="1:11" hidden="1" x14ac:dyDescent="0.3">
      <c r="A783" s="98">
        <v>45469</v>
      </c>
      <c r="B783" s="99">
        <v>0.68922978009259261</v>
      </c>
      <c r="C783" s="80">
        <v>16</v>
      </c>
      <c r="D783" s="100" t="s">
        <v>403</v>
      </c>
      <c r="E783" s="80">
        <v>23.02</v>
      </c>
      <c r="F783" s="100" t="s">
        <v>418</v>
      </c>
      <c r="G783" s="100" t="s">
        <v>409</v>
      </c>
      <c r="H783" s="100" t="s">
        <v>420</v>
      </c>
      <c r="I783" s="100" t="s">
        <v>425</v>
      </c>
      <c r="J783" s="80">
        <v>3</v>
      </c>
      <c r="K783" s="101">
        <v>6</v>
      </c>
    </row>
    <row r="784" spans="1:11" x14ac:dyDescent="0.3">
      <c r="A784" s="98">
        <v>45469</v>
      </c>
      <c r="B784" s="99">
        <v>0.69029637731481486</v>
      </c>
      <c r="C784" s="80">
        <v>16</v>
      </c>
      <c r="D784" s="100" t="s">
        <v>403</v>
      </c>
      <c r="E784" s="80">
        <v>27.92</v>
      </c>
      <c r="F784" s="100" t="s">
        <v>410</v>
      </c>
      <c r="G784" s="100" t="s">
        <v>409</v>
      </c>
      <c r="H784" s="100" t="s">
        <v>420</v>
      </c>
      <c r="I784" s="100" t="s">
        <v>425</v>
      </c>
      <c r="J784" s="80">
        <v>3</v>
      </c>
      <c r="K784" s="101">
        <v>6</v>
      </c>
    </row>
    <row r="785" spans="1:11" hidden="1" x14ac:dyDescent="0.3">
      <c r="A785" s="98">
        <v>45469</v>
      </c>
      <c r="B785" s="99">
        <v>0.89020018518518518</v>
      </c>
      <c r="C785" s="80">
        <v>21</v>
      </c>
      <c r="D785" s="100" t="s">
        <v>403</v>
      </c>
      <c r="E785" s="80">
        <v>37.72</v>
      </c>
      <c r="F785" s="100" t="s">
        <v>404</v>
      </c>
      <c r="G785" s="100" t="s">
        <v>412</v>
      </c>
      <c r="H785" s="100" t="s">
        <v>420</v>
      </c>
      <c r="I785" s="100" t="s">
        <v>425</v>
      </c>
      <c r="J785" s="80">
        <v>3</v>
      </c>
      <c r="K785" s="101">
        <v>6</v>
      </c>
    </row>
    <row r="786" spans="1:11" hidden="1" x14ac:dyDescent="0.3">
      <c r="A786" s="98">
        <v>45469</v>
      </c>
      <c r="B786" s="99">
        <v>0.89375934027777781</v>
      </c>
      <c r="C786" s="80">
        <v>21</v>
      </c>
      <c r="D786" s="100" t="s">
        <v>403</v>
      </c>
      <c r="E786" s="80">
        <v>37.72</v>
      </c>
      <c r="F786" s="100" t="s">
        <v>421</v>
      </c>
      <c r="G786" s="100" t="s">
        <v>412</v>
      </c>
      <c r="H786" s="100" t="s">
        <v>420</v>
      </c>
      <c r="I786" s="100" t="s">
        <v>425</v>
      </c>
      <c r="J786" s="80">
        <v>3</v>
      </c>
      <c r="K786" s="101">
        <v>6</v>
      </c>
    </row>
    <row r="787" spans="1:11" x14ac:dyDescent="0.3">
      <c r="A787" s="98">
        <v>45469</v>
      </c>
      <c r="B787" s="99">
        <v>0.89461303240740742</v>
      </c>
      <c r="C787" s="80">
        <v>21</v>
      </c>
      <c r="D787" s="100" t="s">
        <v>403</v>
      </c>
      <c r="E787" s="80">
        <v>32.82</v>
      </c>
      <c r="F787" s="100" t="s">
        <v>411</v>
      </c>
      <c r="G787" s="100" t="s">
        <v>412</v>
      </c>
      <c r="H787" s="100" t="s">
        <v>420</v>
      </c>
      <c r="I787" s="100" t="s">
        <v>425</v>
      </c>
      <c r="J787" s="80">
        <v>3</v>
      </c>
      <c r="K787" s="101">
        <v>6</v>
      </c>
    </row>
    <row r="788" spans="1:11" x14ac:dyDescent="0.3">
      <c r="A788" s="98">
        <v>45470</v>
      </c>
      <c r="B788" s="99">
        <v>0.38591635416666664</v>
      </c>
      <c r="C788" s="80">
        <v>9</v>
      </c>
      <c r="D788" s="100" t="s">
        <v>403</v>
      </c>
      <c r="E788" s="80">
        <v>32.82</v>
      </c>
      <c r="F788" s="100" t="s">
        <v>411</v>
      </c>
      <c r="G788" s="100" t="s">
        <v>405</v>
      </c>
      <c r="H788" s="100" t="s">
        <v>422</v>
      </c>
      <c r="I788" s="100" t="s">
        <v>425</v>
      </c>
      <c r="J788" s="80">
        <v>4</v>
      </c>
      <c r="K788" s="101">
        <v>6</v>
      </c>
    </row>
    <row r="789" spans="1:11" hidden="1" x14ac:dyDescent="0.3">
      <c r="A789" s="98">
        <v>45470</v>
      </c>
      <c r="B789" s="99">
        <v>0.67486111111111113</v>
      </c>
      <c r="C789" s="80">
        <v>16</v>
      </c>
      <c r="D789" s="100" t="s">
        <v>403</v>
      </c>
      <c r="E789" s="80">
        <v>27.92</v>
      </c>
      <c r="F789" s="100" t="s">
        <v>416</v>
      </c>
      <c r="G789" s="100" t="s">
        <v>409</v>
      </c>
      <c r="H789" s="100" t="s">
        <v>422</v>
      </c>
      <c r="I789" s="100" t="s">
        <v>425</v>
      </c>
      <c r="J789" s="80">
        <v>4</v>
      </c>
      <c r="K789" s="101">
        <v>6</v>
      </c>
    </row>
    <row r="790" spans="1:11" x14ac:dyDescent="0.3">
      <c r="A790" s="98">
        <v>45470</v>
      </c>
      <c r="B790" s="99">
        <v>0.90559458333333331</v>
      </c>
      <c r="C790" s="80">
        <v>21</v>
      </c>
      <c r="D790" s="100" t="s">
        <v>403</v>
      </c>
      <c r="E790" s="80">
        <v>32.82</v>
      </c>
      <c r="F790" s="100" t="s">
        <v>411</v>
      </c>
      <c r="G790" s="100" t="s">
        <v>412</v>
      </c>
      <c r="H790" s="100" t="s">
        <v>422</v>
      </c>
      <c r="I790" s="100" t="s">
        <v>425</v>
      </c>
      <c r="J790" s="80">
        <v>4</v>
      </c>
      <c r="K790" s="101">
        <v>6</v>
      </c>
    </row>
    <row r="791" spans="1:11" hidden="1" x14ac:dyDescent="0.3">
      <c r="A791" s="98">
        <v>45470</v>
      </c>
      <c r="B791" s="99">
        <v>0.91008815972222223</v>
      </c>
      <c r="C791" s="80">
        <v>21</v>
      </c>
      <c r="D791" s="100" t="s">
        <v>403</v>
      </c>
      <c r="E791" s="80">
        <v>37.72</v>
      </c>
      <c r="F791" s="100" t="s">
        <v>421</v>
      </c>
      <c r="G791" s="100" t="s">
        <v>412</v>
      </c>
      <c r="H791" s="100" t="s">
        <v>422</v>
      </c>
      <c r="I791" s="100" t="s">
        <v>425</v>
      </c>
      <c r="J791" s="80">
        <v>4</v>
      </c>
      <c r="K791" s="101">
        <v>6</v>
      </c>
    </row>
    <row r="792" spans="1:11" hidden="1" x14ac:dyDescent="0.3">
      <c r="A792" s="98">
        <v>45471</v>
      </c>
      <c r="B792" s="99">
        <v>0.33929449074074075</v>
      </c>
      <c r="C792" s="80">
        <v>8</v>
      </c>
      <c r="D792" s="100" t="s">
        <v>403</v>
      </c>
      <c r="E792" s="80">
        <v>27.92</v>
      </c>
      <c r="F792" s="100" t="s">
        <v>416</v>
      </c>
      <c r="G792" s="100" t="s">
        <v>405</v>
      </c>
      <c r="H792" s="100" t="s">
        <v>406</v>
      </c>
      <c r="I792" s="100" t="s">
        <v>425</v>
      </c>
      <c r="J792" s="80">
        <v>5</v>
      </c>
      <c r="K792" s="101">
        <v>6</v>
      </c>
    </row>
    <row r="793" spans="1:11" hidden="1" x14ac:dyDescent="0.3">
      <c r="A793" s="98">
        <v>45471</v>
      </c>
      <c r="B793" s="99">
        <v>0.74437491898148145</v>
      </c>
      <c r="C793" s="80">
        <v>17</v>
      </c>
      <c r="D793" s="100" t="s">
        <v>403</v>
      </c>
      <c r="E793" s="80">
        <v>23.02</v>
      </c>
      <c r="F793" s="100" t="s">
        <v>418</v>
      </c>
      <c r="G793" s="100" t="s">
        <v>412</v>
      </c>
      <c r="H793" s="100" t="s">
        <v>406</v>
      </c>
      <c r="I793" s="100" t="s">
        <v>425</v>
      </c>
      <c r="J793" s="80">
        <v>5</v>
      </c>
      <c r="K793" s="101">
        <v>6</v>
      </c>
    </row>
    <row r="794" spans="1:11" x14ac:dyDescent="0.3">
      <c r="A794" s="98">
        <v>45471</v>
      </c>
      <c r="B794" s="99">
        <v>0.91036313657407408</v>
      </c>
      <c r="C794" s="80">
        <v>21</v>
      </c>
      <c r="D794" s="100" t="s">
        <v>403</v>
      </c>
      <c r="E794" s="80">
        <v>32.82</v>
      </c>
      <c r="F794" s="100" t="s">
        <v>411</v>
      </c>
      <c r="G794" s="100" t="s">
        <v>412</v>
      </c>
      <c r="H794" s="100" t="s">
        <v>406</v>
      </c>
      <c r="I794" s="100" t="s">
        <v>425</v>
      </c>
      <c r="J794" s="80">
        <v>5</v>
      </c>
      <c r="K794" s="101">
        <v>6</v>
      </c>
    </row>
    <row r="795" spans="1:11" hidden="1" x14ac:dyDescent="0.3">
      <c r="A795" s="98">
        <v>45471</v>
      </c>
      <c r="B795" s="99">
        <v>0.91113271990740741</v>
      </c>
      <c r="C795" s="80">
        <v>21</v>
      </c>
      <c r="D795" s="100" t="s">
        <v>403</v>
      </c>
      <c r="E795" s="80">
        <v>37.72</v>
      </c>
      <c r="F795" s="100" t="s">
        <v>404</v>
      </c>
      <c r="G795" s="100" t="s">
        <v>412</v>
      </c>
      <c r="H795" s="100" t="s">
        <v>406</v>
      </c>
      <c r="I795" s="100" t="s">
        <v>425</v>
      </c>
      <c r="J795" s="80">
        <v>5</v>
      </c>
      <c r="K795" s="101">
        <v>6</v>
      </c>
    </row>
    <row r="796" spans="1:11" hidden="1" x14ac:dyDescent="0.3">
      <c r="A796" s="98">
        <v>45471</v>
      </c>
      <c r="B796" s="99">
        <v>0.93634231481481478</v>
      </c>
      <c r="C796" s="80">
        <v>22</v>
      </c>
      <c r="D796" s="100" t="s">
        <v>403</v>
      </c>
      <c r="E796" s="80">
        <v>37.72</v>
      </c>
      <c r="F796" s="100" t="s">
        <v>421</v>
      </c>
      <c r="G796" s="100" t="s">
        <v>412</v>
      </c>
      <c r="H796" s="100" t="s">
        <v>406</v>
      </c>
      <c r="I796" s="100" t="s">
        <v>425</v>
      </c>
      <c r="J796" s="80">
        <v>5</v>
      </c>
      <c r="K796" s="101">
        <v>6</v>
      </c>
    </row>
    <row r="797" spans="1:11" x14ac:dyDescent="0.3">
      <c r="A797" s="98">
        <v>45472</v>
      </c>
      <c r="B797" s="99">
        <v>0.40775814814814815</v>
      </c>
      <c r="C797" s="80">
        <v>9</v>
      </c>
      <c r="D797" s="100" t="s">
        <v>403</v>
      </c>
      <c r="E797" s="80">
        <v>32.82</v>
      </c>
      <c r="F797" s="100" t="s">
        <v>411</v>
      </c>
      <c r="G797" s="100" t="s">
        <v>405</v>
      </c>
      <c r="H797" s="100" t="s">
        <v>414</v>
      </c>
      <c r="I797" s="100" t="s">
        <v>425</v>
      </c>
      <c r="J797" s="80">
        <v>6</v>
      </c>
      <c r="K797" s="101">
        <v>6</v>
      </c>
    </row>
    <row r="798" spans="1:11" x14ac:dyDescent="0.3">
      <c r="A798" s="98">
        <v>45472</v>
      </c>
      <c r="B798" s="99">
        <v>0.48633775462962964</v>
      </c>
      <c r="C798" s="80">
        <v>11</v>
      </c>
      <c r="D798" s="100" t="s">
        <v>403</v>
      </c>
      <c r="E798" s="80">
        <v>32.82</v>
      </c>
      <c r="F798" s="100" t="s">
        <v>411</v>
      </c>
      <c r="G798" s="100" t="s">
        <v>405</v>
      </c>
      <c r="H798" s="100" t="s">
        <v>414</v>
      </c>
      <c r="I798" s="100" t="s">
        <v>425</v>
      </c>
      <c r="J798" s="80">
        <v>6</v>
      </c>
      <c r="K798" s="101">
        <v>6</v>
      </c>
    </row>
    <row r="799" spans="1:11" x14ac:dyDescent="0.3">
      <c r="A799" s="98">
        <v>45472</v>
      </c>
      <c r="B799" s="99">
        <v>0.48711353009259262</v>
      </c>
      <c r="C799" s="80">
        <v>11</v>
      </c>
      <c r="D799" s="100" t="s">
        <v>403</v>
      </c>
      <c r="E799" s="80">
        <v>32.82</v>
      </c>
      <c r="F799" s="100" t="s">
        <v>411</v>
      </c>
      <c r="G799" s="100" t="s">
        <v>405</v>
      </c>
      <c r="H799" s="100" t="s">
        <v>414</v>
      </c>
      <c r="I799" s="100" t="s">
        <v>425</v>
      </c>
      <c r="J799" s="80">
        <v>6</v>
      </c>
      <c r="K799" s="101">
        <v>6</v>
      </c>
    </row>
    <row r="800" spans="1:11" hidden="1" x14ac:dyDescent="0.3">
      <c r="A800" s="98">
        <v>45472</v>
      </c>
      <c r="B800" s="99">
        <v>0.5211152546296296</v>
      </c>
      <c r="C800" s="80">
        <v>12</v>
      </c>
      <c r="D800" s="100" t="s">
        <v>403</v>
      </c>
      <c r="E800" s="80">
        <v>37.72</v>
      </c>
      <c r="F800" s="100" t="s">
        <v>421</v>
      </c>
      <c r="G800" s="100" t="s">
        <v>409</v>
      </c>
      <c r="H800" s="100" t="s">
        <v>414</v>
      </c>
      <c r="I800" s="100" t="s">
        <v>425</v>
      </c>
      <c r="J800" s="80">
        <v>6</v>
      </c>
      <c r="K800" s="101">
        <v>6</v>
      </c>
    </row>
    <row r="801" spans="1:11" hidden="1" x14ac:dyDescent="0.3">
      <c r="A801" s="98">
        <v>45472</v>
      </c>
      <c r="B801" s="99">
        <v>0.52202062500000002</v>
      </c>
      <c r="C801" s="80">
        <v>12</v>
      </c>
      <c r="D801" s="100" t="s">
        <v>403</v>
      </c>
      <c r="E801" s="80">
        <v>37.72</v>
      </c>
      <c r="F801" s="100" t="s">
        <v>421</v>
      </c>
      <c r="G801" s="100" t="s">
        <v>409</v>
      </c>
      <c r="H801" s="100" t="s">
        <v>414</v>
      </c>
      <c r="I801" s="100" t="s">
        <v>425</v>
      </c>
      <c r="J801" s="80">
        <v>6</v>
      </c>
      <c r="K801" s="101">
        <v>6</v>
      </c>
    </row>
    <row r="802" spans="1:11" hidden="1" x14ac:dyDescent="0.3">
      <c r="A802" s="98">
        <v>45472</v>
      </c>
      <c r="B802" s="99">
        <v>0.72480998842592592</v>
      </c>
      <c r="C802" s="80">
        <v>17</v>
      </c>
      <c r="D802" s="100" t="s">
        <v>403</v>
      </c>
      <c r="E802" s="80">
        <v>37.72</v>
      </c>
      <c r="F802" s="100" t="s">
        <v>421</v>
      </c>
      <c r="G802" s="100" t="s">
        <v>412</v>
      </c>
      <c r="H802" s="100" t="s">
        <v>414</v>
      </c>
      <c r="I802" s="100" t="s">
        <v>425</v>
      </c>
      <c r="J802" s="80">
        <v>6</v>
      </c>
      <c r="K802" s="101">
        <v>6</v>
      </c>
    </row>
    <row r="803" spans="1:11" hidden="1" x14ac:dyDescent="0.3">
      <c r="A803" s="98">
        <v>45472</v>
      </c>
      <c r="B803" s="99">
        <v>0.7256062152777778</v>
      </c>
      <c r="C803" s="80">
        <v>17</v>
      </c>
      <c r="D803" s="100" t="s">
        <v>403</v>
      </c>
      <c r="E803" s="80">
        <v>37.72</v>
      </c>
      <c r="F803" s="100" t="s">
        <v>408</v>
      </c>
      <c r="G803" s="100" t="s">
        <v>412</v>
      </c>
      <c r="H803" s="100" t="s">
        <v>414</v>
      </c>
      <c r="I803" s="100" t="s">
        <v>425</v>
      </c>
      <c r="J803" s="80">
        <v>6</v>
      </c>
      <c r="K803" s="101">
        <v>6</v>
      </c>
    </row>
    <row r="804" spans="1:11" hidden="1" x14ac:dyDescent="0.3">
      <c r="A804" s="98">
        <v>45472</v>
      </c>
      <c r="B804" s="99">
        <v>0.89400982638888893</v>
      </c>
      <c r="C804" s="80">
        <v>21</v>
      </c>
      <c r="D804" s="100" t="s">
        <v>403</v>
      </c>
      <c r="E804" s="80">
        <v>37.72</v>
      </c>
      <c r="F804" s="100" t="s">
        <v>404</v>
      </c>
      <c r="G804" s="100" t="s">
        <v>412</v>
      </c>
      <c r="H804" s="100" t="s">
        <v>414</v>
      </c>
      <c r="I804" s="100" t="s">
        <v>425</v>
      </c>
      <c r="J804" s="80">
        <v>6</v>
      </c>
      <c r="K804" s="101">
        <v>6</v>
      </c>
    </row>
    <row r="805" spans="1:11" hidden="1" x14ac:dyDescent="0.3">
      <c r="A805" s="98">
        <v>45473</v>
      </c>
      <c r="B805" s="99">
        <v>0.43622502314814815</v>
      </c>
      <c r="C805" s="80">
        <v>10</v>
      </c>
      <c r="D805" s="100" t="s">
        <v>403</v>
      </c>
      <c r="E805" s="80">
        <v>37.72</v>
      </c>
      <c r="F805" s="100" t="s">
        <v>404</v>
      </c>
      <c r="G805" s="100" t="s">
        <v>405</v>
      </c>
      <c r="H805" s="100" t="s">
        <v>415</v>
      </c>
      <c r="I805" s="100" t="s">
        <v>425</v>
      </c>
      <c r="J805" s="80">
        <v>7</v>
      </c>
      <c r="K805" s="101">
        <v>6</v>
      </c>
    </row>
    <row r="806" spans="1:11" hidden="1" x14ac:dyDescent="0.3">
      <c r="A806" s="98">
        <v>45473</v>
      </c>
      <c r="B806" s="99">
        <v>0.54572476851851848</v>
      </c>
      <c r="C806" s="80">
        <v>13</v>
      </c>
      <c r="D806" s="100" t="s">
        <v>403</v>
      </c>
      <c r="E806" s="80">
        <v>23.02</v>
      </c>
      <c r="F806" s="100" t="s">
        <v>418</v>
      </c>
      <c r="G806" s="100" t="s">
        <v>409</v>
      </c>
      <c r="H806" s="100" t="s">
        <v>415</v>
      </c>
      <c r="I806" s="100" t="s">
        <v>425</v>
      </c>
      <c r="J806" s="80">
        <v>7</v>
      </c>
      <c r="K806" s="101">
        <v>6</v>
      </c>
    </row>
    <row r="807" spans="1:11" hidden="1" x14ac:dyDescent="0.3">
      <c r="A807" s="98">
        <v>45473</v>
      </c>
      <c r="B807" s="99">
        <v>0.70464906250000003</v>
      </c>
      <c r="C807" s="80">
        <v>16</v>
      </c>
      <c r="D807" s="100" t="s">
        <v>403</v>
      </c>
      <c r="E807" s="80">
        <v>37.72</v>
      </c>
      <c r="F807" s="100" t="s">
        <v>408</v>
      </c>
      <c r="G807" s="100" t="s">
        <v>409</v>
      </c>
      <c r="H807" s="100" t="s">
        <v>415</v>
      </c>
      <c r="I807" s="100" t="s">
        <v>425</v>
      </c>
      <c r="J807" s="80">
        <v>7</v>
      </c>
      <c r="K807" s="101">
        <v>6</v>
      </c>
    </row>
    <row r="808" spans="1:11" x14ac:dyDescent="0.3">
      <c r="A808" s="98">
        <v>45473</v>
      </c>
      <c r="B808" s="99">
        <v>0.87789057870370368</v>
      </c>
      <c r="C808" s="80">
        <v>21</v>
      </c>
      <c r="D808" s="100" t="s">
        <v>403</v>
      </c>
      <c r="E808" s="80">
        <v>32.82</v>
      </c>
      <c r="F808" s="100" t="s">
        <v>411</v>
      </c>
      <c r="G808" s="100" t="s">
        <v>412</v>
      </c>
      <c r="H808" s="100" t="s">
        <v>415</v>
      </c>
      <c r="I808" s="100" t="s">
        <v>425</v>
      </c>
      <c r="J808" s="80">
        <v>7</v>
      </c>
      <c r="K808" s="101">
        <v>6</v>
      </c>
    </row>
    <row r="809" spans="1:11" hidden="1" x14ac:dyDescent="0.3">
      <c r="A809" s="98">
        <v>45474</v>
      </c>
      <c r="B809" s="99">
        <v>0.75517083333333335</v>
      </c>
      <c r="C809" s="80">
        <v>18</v>
      </c>
      <c r="D809" s="100" t="s">
        <v>403</v>
      </c>
      <c r="E809" s="80">
        <v>23.02</v>
      </c>
      <c r="F809" s="100" t="s">
        <v>418</v>
      </c>
      <c r="G809" s="100" t="s">
        <v>412</v>
      </c>
      <c r="H809" s="100" t="s">
        <v>417</v>
      </c>
      <c r="I809" s="100" t="s">
        <v>426</v>
      </c>
      <c r="J809" s="80">
        <v>1</v>
      </c>
      <c r="K809" s="101">
        <v>7</v>
      </c>
    </row>
    <row r="810" spans="1:11" hidden="1" x14ac:dyDescent="0.3">
      <c r="A810" s="98">
        <v>45474</v>
      </c>
      <c r="B810" s="99">
        <v>0.78948893518518515</v>
      </c>
      <c r="C810" s="80">
        <v>18</v>
      </c>
      <c r="D810" s="100" t="s">
        <v>403</v>
      </c>
      <c r="E810" s="80">
        <v>37.72</v>
      </c>
      <c r="F810" s="100" t="s">
        <v>421</v>
      </c>
      <c r="G810" s="100" t="s">
        <v>412</v>
      </c>
      <c r="H810" s="100" t="s">
        <v>417</v>
      </c>
      <c r="I810" s="100" t="s">
        <v>426</v>
      </c>
      <c r="J810" s="80">
        <v>1</v>
      </c>
      <c r="K810" s="101">
        <v>7</v>
      </c>
    </row>
    <row r="811" spans="1:11" hidden="1" x14ac:dyDescent="0.3">
      <c r="A811" s="98">
        <v>45474</v>
      </c>
      <c r="B811" s="99">
        <v>0.79021142361111107</v>
      </c>
      <c r="C811" s="80">
        <v>18</v>
      </c>
      <c r="D811" s="100" t="s">
        <v>403</v>
      </c>
      <c r="E811" s="80">
        <v>37.72</v>
      </c>
      <c r="F811" s="100" t="s">
        <v>421</v>
      </c>
      <c r="G811" s="100" t="s">
        <v>412</v>
      </c>
      <c r="H811" s="100" t="s">
        <v>417</v>
      </c>
      <c r="I811" s="100" t="s">
        <v>426</v>
      </c>
      <c r="J811" s="80">
        <v>1</v>
      </c>
      <c r="K811" s="101">
        <v>7</v>
      </c>
    </row>
    <row r="812" spans="1:11" x14ac:dyDescent="0.3">
      <c r="A812" s="98">
        <v>45475</v>
      </c>
      <c r="B812" s="99">
        <v>0.44645899305555553</v>
      </c>
      <c r="C812" s="80">
        <v>10</v>
      </c>
      <c r="D812" s="100" t="s">
        <v>403</v>
      </c>
      <c r="E812" s="80">
        <v>32.82</v>
      </c>
      <c r="F812" s="100" t="s">
        <v>411</v>
      </c>
      <c r="G812" s="100" t="s">
        <v>405</v>
      </c>
      <c r="H812" s="100" t="s">
        <v>419</v>
      </c>
      <c r="I812" s="100" t="s">
        <v>426</v>
      </c>
      <c r="J812" s="80">
        <v>2</v>
      </c>
      <c r="K812" s="101">
        <v>7</v>
      </c>
    </row>
    <row r="813" spans="1:11" x14ac:dyDescent="0.3">
      <c r="A813" s="98">
        <v>45475</v>
      </c>
      <c r="B813" s="99">
        <v>0.44792380787037039</v>
      </c>
      <c r="C813" s="80">
        <v>10</v>
      </c>
      <c r="D813" s="100" t="s">
        <v>403</v>
      </c>
      <c r="E813" s="80">
        <v>27.92</v>
      </c>
      <c r="F813" s="100" t="s">
        <v>410</v>
      </c>
      <c r="G813" s="100" t="s">
        <v>405</v>
      </c>
      <c r="H813" s="100" t="s">
        <v>419</v>
      </c>
      <c r="I813" s="100" t="s">
        <v>426</v>
      </c>
      <c r="J813" s="80">
        <v>2</v>
      </c>
      <c r="K813" s="101">
        <v>7</v>
      </c>
    </row>
    <row r="814" spans="1:11" hidden="1" x14ac:dyDescent="0.3">
      <c r="A814" s="98">
        <v>45475</v>
      </c>
      <c r="B814" s="99">
        <v>0.53339329861111107</v>
      </c>
      <c r="C814" s="80">
        <v>12</v>
      </c>
      <c r="D814" s="100" t="s">
        <v>403</v>
      </c>
      <c r="E814" s="80">
        <v>37.72</v>
      </c>
      <c r="F814" s="100" t="s">
        <v>404</v>
      </c>
      <c r="G814" s="100" t="s">
        <v>409</v>
      </c>
      <c r="H814" s="100" t="s">
        <v>419</v>
      </c>
      <c r="I814" s="100" t="s">
        <v>426</v>
      </c>
      <c r="J814" s="80">
        <v>2</v>
      </c>
      <c r="K814" s="101">
        <v>7</v>
      </c>
    </row>
    <row r="815" spans="1:11" x14ac:dyDescent="0.3">
      <c r="A815" s="98">
        <v>45475</v>
      </c>
      <c r="B815" s="99">
        <v>0.5855698032407407</v>
      </c>
      <c r="C815" s="80">
        <v>14</v>
      </c>
      <c r="D815" s="100" t="s">
        <v>403</v>
      </c>
      <c r="E815" s="80">
        <v>27.92</v>
      </c>
      <c r="F815" s="100" t="s">
        <v>410</v>
      </c>
      <c r="G815" s="100" t="s">
        <v>409</v>
      </c>
      <c r="H815" s="100" t="s">
        <v>419</v>
      </c>
      <c r="I815" s="100" t="s">
        <v>426</v>
      </c>
      <c r="J815" s="80">
        <v>2</v>
      </c>
      <c r="K815" s="101">
        <v>7</v>
      </c>
    </row>
    <row r="816" spans="1:11" x14ac:dyDescent="0.3">
      <c r="A816" s="98">
        <v>45475</v>
      </c>
      <c r="B816" s="99">
        <v>0.68847612268518521</v>
      </c>
      <c r="C816" s="80">
        <v>16</v>
      </c>
      <c r="D816" s="100" t="s">
        <v>403</v>
      </c>
      <c r="E816" s="80">
        <v>32.82</v>
      </c>
      <c r="F816" s="100" t="s">
        <v>411</v>
      </c>
      <c r="G816" s="100" t="s">
        <v>409</v>
      </c>
      <c r="H816" s="100" t="s">
        <v>419</v>
      </c>
      <c r="I816" s="100" t="s">
        <v>426</v>
      </c>
      <c r="J816" s="80">
        <v>2</v>
      </c>
      <c r="K816" s="101">
        <v>7</v>
      </c>
    </row>
    <row r="817" spans="1:11" x14ac:dyDescent="0.3">
      <c r="A817" s="98">
        <v>45475</v>
      </c>
      <c r="B817" s="99">
        <v>0.9183284259259259</v>
      </c>
      <c r="C817" s="80">
        <v>22</v>
      </c>
      <c r="D817" s="100" t="s">
        <v>403</v>
      </c>
      <c r="E817" s="80">
        <v>32.82</v>
      </c>
      <c r="F817" s="100" t="s">
        <v>411</v>
      </c>
      <c r="G817" s="100" t="s">
        <v>412</v>
      </c>
      <c r="H817" s="100" t="s">
        <v>419</v>
      </c>
      <c r="I817" s="100" t="s">
        <v>426</v>
      </c>
      <c r="J817" s="80">
        <v>2</v>
      </c>
      <c r="K817" s="101">
        <v>7</v>
      </c>
    </row>
    <row r="818" spans="1:11" x14ac:dyDescent="0.3">
      <c r="A818" s="98">
        <v>45476</v>
      </c>
      <c r="B818" s="99">
        <v>0.57725619212962964</v>
      </c>
      <c r="C818" s="80">
        <v>13</v>
      </c>
      <c r="D818" s="100" t="s">
        <v>403</v>
      </c>
      <c r="E818" s="80">
        <v>32.82</v>
      </c>
      <c r="F818" s="100" t="s">
        <v>411</v>
      </c>
      <c r="G818" s="100" t="s">
        <v>409</v>
      </c>
      <c r="H818" s="100" t="s">
        <v>420</v>
      </c>
      <c r="I818" s="100" t="s">
        <v>426</v>
      </c>
      <c r="J818" s="80">
        <v>3</v>
      </c>
      <c r="K818" s="101">
        <v>7</v>
      </c>
    </row>
    <row r="819" spans="1:11" hidden="1" x14ac:dyDescent="0.3">
      <c r="A819" s="98">
        <v>45476</v>
      </c>
      <c r="B819" s="99">
        <v>0.66755270833333336</v>
      </c>
      <c r="C819" s="80">
        <v>16</v>
      </c>
      <c r="D819" s="100" t="s">
        <v>403</v>
      </c>
      <c r="E819" s="80">
        <v>37.72</v>
      </c>
      <c r="F819" s="100" t="s">
        <v>421</v>
      </c>
      <c r="G819" s="100" t="s">
        <v>409</v>
      </c>
      <c r="H819" s="100" t="s">
        <v>420</v>
      </c>
      <c r="I819" s="100" t="s">
        <v>426</v>
      </c>
      <c r="J819" s="80">
        <v>3</v>
      </c>
      <c r="K819" s="101">
        <v>7</v>
      </c>
    </row>
    <row r="820" spans="1:11" hidden="1" x14ac:dyDescent="0.3">
      <c r="A820" s="98">
        <v>45476</v>
      </c>
      <c r="B820" s="99">
        <v>0.70168082175925928</v>
      </c>
      <c r="C820" s="80">
        <v>16</v>
      </c>
      <c r="D820" s="100" t="s">
        <v>403</v>
      </c>
      <c r="E820" s="80">
        <v>37.72</v>
      </c>
      <c r="F820" s="100" t="s">
        <v>421</v>
      </c>
      <c r="G820" s="100" t="s">
        <v>409</v>
      </c>
      <c r="H820" s="100" t="s">
        <v>420</v>
      </c>
      <c r="I820" s="100" t="s">
        <v>426</v>
      </c>
      <c r="J820" s="80">
        <v>3</v>
      </c>
      <c r="K820" s="101">
        <v>7</v>
      </c>
    </row>
    <row r="821" spans="1:11" x14ac:dyDescent="0.3">
      <c r="A821" s="98">
        <v>45476</v>
      </c>
      <c r="B821" s="99">
        <v>0.70365298611111116</v>
      </c>
      <c r="C821" s="80">
        <v>16</v>
      </c>
      <c r="D821" s="100" t="s">
        <v>403</v>
      </c>
      <c r="E821" s="80">
        <v>32.82</v>
      </c>
      <c r="F821" s="100" t="s">
        <v>411</v>
      </c>
      <c r="G821" s="100" t="s">
        <v>409</v>
      </c>
      <c r="H821" s="100" t="s">
        <v>420</v>
      </c>
      <c r="I821" s="100" t="s">
        <v>426</v>
      </c>
      <c r="J821" s="80">
        <v>3</v>
      </c>
      <c r="K821" s="101">
        <v>7</v>
      </c>
    </row>
    <row r="822" spans="1:11" x14ac:dyDescent="0.3">
      <c r="A822" s="98">
        <v>45476</v>
      </c>
      <c r="B822" s="99">
        <v>0.70443179398148148</v>
      </c>
      <c r="C822" s="80">
        <v>16</v>
      </c>
      <c r="D822" s="100" t="s">
        <v>403</v>
      </c>
      <c r="E822" s="80">
        <v>32.82</v>
      </c>
      <c r="F822" s="100" t="s">
        <v>411</v>
      </c>
      <c r="G822" s="100" t="s">
        <v>409</v>
      </c>
      <c r="H822" s="100" t="s">
        <v>420</v>
      </c>
      <c r="I822" s="100" t="s">
        <v>426</v>
      </c>
      <c r="J822" s="80">
        <v>3</v>
      </c>
      <c r="K822" s="101">
        <v>7</v>
      </c>
    </row>
    <row r="823" spans="1:11" hidden="1" x14ac:dyDescent="0.3">
      <c r="A823" s="98">
        <v>45476</v>
      </c>
      <c r="B823" s="99">
        <v>0.70522480324074077</v>
      </c>
      <c r="C823" s="80">
        <v>16</v>
      </c>
      <c r="D823" s="100" t="s">
        <v>403</v>
      </c>
      <c r="E823" s="80">
        <v>37.72</v>
      </c>
      <c r="F823" s="100" t="s">
        <v>404</v>
      </c>
      <c r="G823" s="100" t="s">
        <v>409</v>
      </c>
      <c r="H823" s="100" t="s">
        <v>420</v>
      </c>
      <c r="I823" s="100" t="s">
        <v>426</v>
      </c>
      <c r="J823" s="80">
        <v>3</v>
      </c>
      <c r="K823" s="101">
        <v>7</v>
      </c>
    </row>
    <row r="824" spans="1:11" hidden="1" x14ac:dyDescent="0.3">
      <c r="A824" s="98">
        <v>45476</v>
      </c>
      <c r="B824" s="99">
        <v>0.70793495370370374</v>
      </c>
      <c r="C824" s="80">
        <v>16</v>
      </c>
      <c r="D824" s="100" t="s">
        <v>403</v>
      </c>
      <c r="E824" s="80">
        <v>23.02</v>
      </c>
      <c r="F824" s="100" t="s">
        <v>418</v>
      </c>
      <c r="G824" s="100" t="s">
        <v>409</v>
      </c>
      <c r="H824" s="100" t="s">
        <v>420</v>
      </c>
      <c r="I824" s="100" t="s">
        <v>426</v>
      </c>
      <c r="J824" s="80">
        <v>3</v>
      </c>
      <c r="K824" s="101">
        <v>7</v>
      </c>
    </row>
    <row r="825" spans="1:11" hidden="1" x14ac:dyDescent="0.3">
      <c r="A825" s="98">
        <v>45476</v>
      </c>
      <c r="B825" s="99">
        <v>0.7493267013888889</v>
      </c>
      <c r="C825" s="80">
        <v>17</v>
      </c>
      <c r="D825" s="100" t="s">
        <v>403</v>
      </c>
      <c r="E825" s="80">
        <v>37.72</v>
      </c>
      <c r="F825" s="100" t="s">
        <v>421</v>
      </c>
      <c r="G825" s="100" t="s">
        <v>412</v>
      </c>
      <c r="H825" s="100" t="s">
        <v>420</v>
      </c>
      <c r="I825" s="100" t="s">
        <v>426</v>
      </c>
      <c r="J825" s="80">
        <v>3</v>
      </c>
      <c r="K825" s="101">
        <v>7</v>
      </c>
    </row>
    <row r="826" spans="1:11" hidden="1" x14ac:dyDescent="0.3">
      <c r="A826" s="98">
        <v>45476</v>
      </c>
      <c r="B826" s="99">
        <v>0.79593907407407405</v>
      </c>
      <c r="C826" s="80">
        <v>19</v>
      </c>
      <c r="D826" s="100" t="s">
        <v>403</v>
      </c>
      <c r="E826" s="80">
        <v>37.72</v>
      </c>
      <c r="F826" s="100" t="s">
        <v>404</v>
      </c>
      <c r="G826" s="100" t="s">
        <v>412</v>
      </c>
      <c r="H826" s="100" t="s">
        <v>420</v>
      </c>
      <c r="I826" s="100" t="s">
        <v>426</v>
      </c>
      <c r="J826" s="80">
        <v>3</v>
      </c>
      <c r="K826" s="101">
        <v>7</v>
      </c>
    </row>
    <row r="827" spans="1:11" x14ac:dyDescent="0.3">
      <c r="A827" s="98">
        <v>45477</v>
      </c>
      <c r="B827" s="99">
        <v>0.43499681712962962</v>
      </c>
      <c r="C827" s="80">
        <v>10</v>
      </c>
      <c r="D827" s="100" t="s">
        <v>403</v>
      </c>
      <c r="E827" s="80">
        <v>32.82</v>
      </c>
      <c r="F827" s="100" t="s">
        <v>411</v>
      </c>
      <c r="G827" s="100" t="s">
        <v>405</v>
      </c>
      <c r="H827" s="100" t="s">
        <v>422</v>
      </c>
      <c r="I827" s="100" t="s">
        <v>426</v>
      </c>
      <c r="J827" s="80">
        <v>4</v>
      </c>
      <c r="K827" s="101">
        <v>7</v>
      </c>
    </row>
    <row r="828" spans="1:11" x14ac:dyDescent="0.3">
      <c r="A828" s="98">
        <v>45477</v>
      </c>
      <c r="B828" s="99">
        <v>0.43576690972222221</v>
      </c>
      <c r="C828" s="80">
        <v>10</v>
      </c>
      <c r="D828" s="100" t="s">
        <v>403</v>
      </c>
      <c r="E828" s="80">
        <v>27.92</v>
      </c>
      <c r="F828" s="100" t="s">
        <v>410</v>
      </c>
      <c r="G828" s="100" t="s">
        <v>405</v>
      </c>
      <c r="H828" s="100" t="s">
        <v>422</v>
      </c>
      <c r="I828" s="100" t="s">
        <v>426</v>
      </c>
      <c r="J828" s="80">
        <v>4</v>
      </c>
      <c r="K828" s="101">
        <v>7</v>
      </c>
    </row>
    <row r="829" spans="1:11" hidden="1" x14ac:dyDescent="0.3">
      <c r="A829" s="98">
        <v>45478</v>
      </c>
      <c r="B829" s="99">
        <v>0.51422071759259258</v>
      </c>
      <c r="C829" s="80">
        <v>12</v>
      </c>
      <c r="D829" s="100" t="s">
        <v>403</v>
      </c>
      <c r="E829" s="80">
        <v>37.72</v>
      </c>
      <c r="F829" s="100" t="s">
        <v>413</v>
      </c>
      <c r="G829" s="100" t="s">
        <v>409</v>
      </c>
      <c r="H829" s="100" t="s">
        <v>406</v>
      </c>
      <c r="I829" s="100" t="s">
        <v>426</v>
      </c>
      <c r="J829" s="80">
        <v>5</v>
      </c>
      <c r="K829" s="101">
        <v>7</v>
      </c>
    </row>
    <row r="830" spans="1:11" x14ac:dyDescent="0.3">
      <c r="A830" s="98">
        <v>45478</v>
      </c>
      <c r="B830" s="99">
        <v>0.57202701388888888</v>
      </c>
      <c r="C830" s="80">
        <v>13</v>
      </c>
      <c r="D830" s="100" t="s">
        <v>403</v>
      </c>
      <c r="E830" s="80">
        <v>32.82</v>
      </c>
      <c r="F830" s="100" t="s">
        <v>411</v>
      </c>
      <c r="G830" s="100" t="s">
        <v>409</v>
      </c>
      <c r="H830" s="100" t="s">
        <v>406</v>
      </c>
      <c r="I830" s="100" t="s">
        <v>426</v>
      </c>
      <c r="J830" s="80">
        <v>5</v>
      </c>
      <c r="K830" s="101">
        <v>7</v>
      </c>
    </row>
    <row r="831" spans="1:11" x14ac:dyDescent="0.3">
      <c r="A831" s="98">
        <v>45478</v>
      </c>
      <c r="B831" s="99">
        <v>0.57272950231481479</v>
      </c>
      <c r="C831" s="80">
        <v>13</v>
      </c>
      <c r="D831" s="100" t="s">
        <v>403</v>
      </c>
      <c r="E831" s="80">
        <v>32.82</v>
      </c>
      <c r="F831" s="100" t="s">
        <v>411</v>
      </c>
      <c r="G831" s="100" t="s">
        <v>409</v>
      </c>
      <c r="H831" s="100" t="s">
        <v>406</v>
      </c>
      <c r="I831" s="100" t="s">
        <v>426</v>
      </c>
      <c r="J831" s="80">
        <v>5</v>
      </c>
      <c r="K831" s="101">
        <v>7</v>
      </c>
    </row>
    <row r="832" spans="1:11" hidden="1" x14ac:dyDescent="0.3">
      <c r="A832" s="98">
        <v>45478</v>
      </c>
      <c r="B832" s="99">
        <v>0.78884615740740738</v>
      </c>
      <c r="C832" s="80">
        <v>18</v>
      </c>
      <c r="D832" s="100" t="s">
        <v>403</v>
      </c>
      <c r="E832" s="80">
        <v>23.02</v>
      </c>
      <c r="F832" s="100" t="s">
        <v>418</v>
      </c>
      <c r="G832" s="100" t="s">
        <v>412</v>
      </c>
      <c r="H832" s="100" t="s">
        <v>406</v>
      </c>
      <c r="I832" s="100" t="s">
        <v>426</v>
      </c>
      <c r="J832" s="80">
        <v>5</v>
      </c>
      <c r="K832" s="101">
        <v>7</v>
      </c>
    </row>
    <row r="833" spans="1:11" x14ac:dyDescent="0.3">
      <c r="A833" s="98">
        <v>45478</v>
      </c>
      <c r="B833" s="99">
        <v>0.82995152777777781</v>
      </c>
      <c r="C833" s="80">
        <v>19</v>
      </c>
      <c r="D833" s="100" t="s">
        <v>403</v>
      </c>
      <c r="E833" s="80">
        <v>27.92</v>
      </c>
      <c r="F833" s="100" t="s">
        <v>410</v>
      </c>
      <c r="G833" s="100" t="s">
        <v>412</v>
      </c>
      <c r="H833" s="100" t="s">
        <v>406</v>
      </c>
      <c r="I833" s="100" t="s">
        <v>426</v>
      </c>
      <c r="J833" s="80">
        <v>5</v>
      </c>
      <c r="K833" s="101">
        <v>7</v>
      </c>
    </row>
    <row r="834" spans="1:11" hidden="1" x14ac:dyDescent="0.3">
      <c r="A834" s="98">
        <v>45478</v>
      </c>
      <c r="B834" s="99">
        <v>0.92495915509259263</v>
      </c>
      <c r="C834" s="80">
        <v>22</v>
      </c>
      <c r="D834" s="100" t="s">
        <v>403</v>
      </c>
      <c r="E834" s="80">
        <v>23.02</v>
      </c>
      <c r="F834" s="100" t="s">
        <v>418</v>
      </c>
      <c r="G834" s="100" t="s">
        <v>412</v>
      </c>
      <c r="H834" s="100" t="s">
        <v>406</v>
      </c>
      <c r="I834" s="100" t="s">
        <v>426</v>
      </c>
      <c r="J834" s="80">
        <v>5</v>
      </c>
      <c r="K834" s="101">
        <v>7</v>
      </c>
    </row>
    <row r="835" spans="1:11" x14ac:dyDescent="0.3">
      <c r="A835" s="98">
        <v>45478</v>
      </c>
      <c r="B835" s="99">
        <v>0.92920513888888889</v>
      </c>
      <c r="C835" s="80">
        <v>22</v>
      </c>
      <c r="D835" s="100" t="s">
        <v>403</v>
      </c>
      <c r="E835" s="80">
        <v>27.92</v>
      </c>
      <c r="F835" s="100" t="s">
        <v>410</v>
      </c>
      <c r="G835" s="100" t="s">
        <v>412</v>
      </c>
      <c r="H835" s="100" t="s">
        <v>406</v>
      </c>
      <c r="I835" s="100" t="s">
        <v>426</v>
      </c>
      <c r="J835" s="80">
        <v>5</v>
      </c>
      <c r="K835" s="101">
        <v>7</v>
      </c>
    </row>
    <row r="836" spans="1:11" x14ac:dyDescent="0.3">
      <c r="A836" s="98">
        <v>45478</v>
      </c>
      <c r="B836" s="99">
        <v>0.92982575231481479</v>
      </c>
      <c r="C836" s="80">
        <v>22</v>
      </c>
      <c r="D836" s="100" t="s">
        <v>403</v>
      </c>
      <c r="E836" s="80">
        <v>27.92</v>
      </c>
      <c r="F836" s="100" t="s">
        <v>410</v>
      </c>
      <c r="G836" s="100" t="s">
        <v>412</v>
      </c>
      <c r="H836" s="100" t="s">
        <v>406</v>
      </c>
      <c r="I836" s="100" t="s">
        <v>426</v>
      </c>
      <c r="J836" s="80">
        <v>5</v>
      </c>
      <c r="K836" s="101">
        <v>7</v>
      </c>
    </row>
    <row r="837" spans="1:11" hidden="1" x14ac:dyDescent="0.3">
      <c r="A837" s="98">
        <v>45478</v>
      </c>
      <c r="B837" s="99">
        <v>0.93056885416666668</v>
      </c>
      <c r="C837" s="80">
        <v>22</v>
      </c>
      <c r="D837" s="100" t="s">
        <v>403</v>
      </c>
      <c r="E837" s="80">
        <v>37.72</v>
      </c>
      <c r="F837" s="100" t="s">
        <v>421</v>
      </c>
      <c r="G837" s="100" t="s">
        <v>412</v>
      </c>
      <c r="H837" s="100" t="s">
        <v>406</v>
      </c>
      <c r="I837" s="100" t="s">
        <v>426</v>
      </c>
      <c r="J837" s="80">
        <v>5</v>
      </c>
      <c r="K837" s="101">
        <v>7</v>
      </c>
    </row>
    <row r="838" spans="1:11" x14ac:dyDescent="0.3">
      <c r="A838" s="98">
        <v>45478</v>
      </c>
      <c r="B838" s="99">
        <v>0.93135945601851855</v>
      </c>
      <c r="C838" s="80">
        <v>22</v>
      </c>
      <c r="D838" s="100" t="s">
        <v>403</v>
      </c>
      <c r="E838" s="80">
        <v>32.82</v>
      </c>
      <c r="F838" s="100" t="s">
        <v>411</v>
      </c>
      <c r="G838" s="100" t="s">
        <v>412</v>
      </c>
      <c r="H838" s="100" t="s">
        <v>406</v>
      </c>
      <c r="I838" s="100" t="s">
        <v>426</v>
      </c>
      <c r="J838" s="80">
        <v>5</v>
      </c>
      <c r="K838" s="101">
        <v>7</v>
      </c>
    </row>
    <row r="839" spans="1:11" hidden="1" x14ac:dyDescent="0.3">
      <c r="A839" s="98">
        <v>45479</v>
      </c>
      <c r="B839" s="99">
        <v>0.43619011574074074</v>
      </c>
      <c r="C839" s="80">
        <v>10</v>
      </c>
      <c r="D839" s="100" t="s">
        <v>403</v>
      </c>
      <c r="E839" s="80">
        <v>37.72</v>
      </c>
      <c r="F839" s="100" t="s">
        <v>404</v>
      </c>
      <c r="G839" s="100" t="s">
        <v>405</v>
      </c>
      <c r="H839" s="100" t="s">
        <v>414</v>
      </c>
      <c r="I839" s="100" t="s">
        <v>426</v>
      </c>
      <c r="J839" s="80">
        <v>6</v>
      </c>
      <c r="K839" s="101">
        <v>7</v>
      </c>
    </row>
    <row r="840" spans="1:11" hidden="1" x14ac:dyDescent="0.3">
      <c r="A840" s="98">
        <v>45479</v>
      </c>
      <c r="B840" s="99">
        <v>0.71928289351851848</v>
      </c>
      <c r="C840" s="80">
        <v>17</v>
      </c>
      <c r="D840" s="100" t="s">
        <v>403</v>
      </c>
      <c r="E840" s="80">
        <v>32.82</v>
      </c>
      <c r="F840" s="100" t="s">
        <v>404</v>
      </c>
      <c r="G840" s="100" t="s">
        <v>412</v>
      </c>
      <c r="H840" s="100" t="s">
        <v>414</v>
      </c>
      <c r="I840" s="100" t="s">
        <v>426</v>
      </c>
      <c r="J840" s="80">
        <v>6</v>
      </c>
      <c r="K840" s="101">
        <v>7</v>
      </c>
    </row>
    <row r="841" spans="1:11" hidden="1" x14ac:dyDescent="0.3">
      <c r="A841" s="98">
        <v>45479</v>
      </c>
      <c r="B841" s="99">
        <v>0.72015099537037042</v>
      </c>
      <c r="C841" s="80">
        <v>17</v>
      </c>
      <c r="D841" s="100" t="s">
        <v>403</v>
      </c>
      <c r="E841" s="80">
        <v>32.82</v>
      </c>
      <c r="F841" s="100" t="s">
        <v>404</v>
      </c>
      <c r="G841" s="100" t="s">
        <v>412</v>
      </c>
      <c r="H841" s="100" t="s">
        <v>414</v>
      </c>
      <c r="I841" s="100" t="s">
        <v>426</v>
      </c>
      <c r="J841" s="80">
        <v>6</v>
      </c>
      <c r="K841" s="101">
        <v>7</v>
      </c>
    </row>
    <row r="842" spans="1:11" hidden="1" x14ac:dyDescent="0.3">
      <c r="A842" s="98">
        <v>45479</v>
      </c>
      <c r="B842" s="99">
        <v>0.79845031249999998</v>
      </c>
      <c r="C842" s="80">
        <v>19</v>
      </c>
      <c r="D842" s="100" t="s">
        <v>403</v>
      </c>
      <c r="E842" s="80">
        <v>32.82</v>
      </c>
      <c r="F842" s="100" t="s">
        <v>404</v>
      </c>
      <c r="G842" s="100" t="s">
        <v>412</v>
      </c>
      <c r="H842" s="100" t="s">
        <v>414</v>
      </c>
      <c r="I842" s="100" t="s">
        <v>426</v>
      </c>
      <c r="J842" s="80">
        <v>6</v>
      </c>
      <c r="K842" s="101">
        <v>7</v>
      </c>
    </row>
    <row r="843" spans="1:11" x14ac:dyDescent="0.3">
      <c r="A843" s="98">
        <v>45479</v>
      </c>
      <c r="B843" s="99">
        <v>0.79906921296296296</v>
      </c>
      <c r="C843" s="80">
        <v>19</v>
      </c>
      <c r="D843" s="100" t="s">
        <v>403</v>
      </c>
      <c r="E843" s="80">
        <v>27.92</v>
      </c>
      <c r="F843" s="100" t="s">
        <v>411</v>
      </c>
      <c r="G843" s="100" t="s">
        <v>412</v>
      </c>
      <c r="H843" s="100" t="s">
        <v>414</v>
      </c>
      <c r="I843" s="100" t="s">
        <v>426</v>
      </c>
      <c r="J843" s="80">
        <v>6</v>
      </c>
      <c r="K843" s="101">
        <v>7</v>
      </c>
    </row>
    <row r="844" spans="1:11" hidden="1" x14ac:dyDescent="0.3">
      <c r="A844" s="98">
        <v>45480</v>
      </c>
      <c r="B844" s="99">
        <v>0.37801121527777776</v>
      </c>
      <c r="C844" s="80">
        <v>9</v>
      </c>
      <c r="D844" s="100" t="s">
        <v>403</v>
      </c>
      <c r="E844" s="80">
        <v>32.82</v>
      </c>
      <c r="F844" s="100" t="s">
        <v>421</v>
      </c>
      <c r="G844" s="100" t="s">
        <v>405</v>
      </c>
      <c r="H844" s="100" t="s">
        <v>415</v>
      </c>
      <c r="I844" s="100" t="s">
        <v>426</v>
      </c>
      <c r="J844" s="80">
        <v>7</v>
      </c>
      <c r="K844" s="101">
        <v>7</v>
      </c>
    </row>
    <row r="845" spans="1:11" x14ac:dyDescent="0.3">
      <c r="A845" s="98">
        <v>45480</v>
      </c>
      <c r="B845" s="99">
        <v>0.38506047453703701</v>
      </c>
      <c r="C845" s="80">
        <v>9</v>
      </c>
      <c r="D845" s="100" t="s">
        <v>403</v>
      </c>
      <c r="E845" s="80">
        <v>27.92</v>
      </c>
      <c r="F845" s="100" t="s">
        <v>411</v>
      </c>
      <c r="G845" s="100" t="s">
        <v>405</v>
      </c>
      <c r="H845" s="100" t="s">
        <v>415</v>
      </c>
      <c r="I845" s="100" t="s">
        <v>426</v>
      </c>
      <c r="J845" s="80">
        <v>7</v>
      </c>
      <c r="K845" s="101">
        <v>7</v>
      </c>
    </row>
    <row r="846" spans="1:11" x14ac:dyDescent="0.3">
      <c r="A846" s="98">
        <v>45480</v>
      </c>
      <c r="B846" s="99">
        <v>0.38584276620370372</v>
      </c>
      <c r="C846" s="80">
        <v>9</v>
      </c>
      <c r="D846" s="100" t="s">
        <v>403</v>
      </c>
      <c r="E846" s="80">
        <v>27.92</v>
      </c>
      <c r="F846" s="100" t="s">
        <v>411</v>
      </c>
      <c r="G846" s="100" t="s">
        <v>405</v>
      </c>
      <c r="H846" s="100" t="s">
        <v>415</v>
      </c>
      <c r="I846" s="100" t="s">
        <v>426</v>
      </c>
      <c r="J846" s="80">
        <v>7</v>
      </c>
      <c r="K846" s="101">
        <v>7</v>
      </c>
    </row>
    <row r="847" spans="1:11" hidden="1" x14ac:dyDescent="0.3">
      <c r="A847" s="98">
        <v>45480</v>
      </c>
      <c r="B847" s="99">
        <v>0.39501013888888886</v>
      </c>
      <c r="C847" s="80">
        <v>9</v>
      </c>
      <c r="D847" s="100" t="s">
        <v>403</v>
      </c>
      <c r="E847" s="80">
        <v>32.82</v>
      </c>
      <c r="F847" s="100" t="s">
        <v>421</v>
      </c>
      <c r="G847" s="100" t="s">
        <v>405</v>
      </c>
      <c r="H847" s="100" t="s">
        <v>415</v>
      </c>
      <c r="I847" s="100" t="s">
        <v>426</v>
      </c>
      <c r="J847" s="80">
        <v>7</v>
      </c>
      <c r="K847" s="101">
        <v>7</v>
      </c>
    </row>
    <row r="848" spans="1:11" hidden="1" x14ac:dyDescent="0.3">
      <c r="A848" s="98">
        <v>45480</v>
      </c>
      <c r="B848" s="99">
        <v>0.39578922453703702</v>
      </c>
      <c r="C848" s="80">
        <v>9</v>
      </c>
      <c r="D848" s="100" t="s">
        <v>403</v>
      </c>
      <c r="E848" s="80">
        <v>32.82</v>
      </c>
      <c r="F848" s="100" t="s">
        <v>421</v>
      </c>
      <c r="G848" s="100" t="s">
        <v>405</v>
      </c>
      <c r="H848" s="100" t="s">
        <v>415</v>
      </c>
      <c r="I848" s="100" t="s">
        <v>426</v>
      </c>
      <c r="J848" s="80">
        <v>7</v>
      </c>
      <c r="K848" s="101">
        <v>7</v>
      </c>
    </row>
    <row r="849" spans="1:11" hidden="1" x14ac:dyDescent="0.3">
      <c r="A849" s="98">
        <v>45480</v>
      </c>
      <c r="B849" s="99">
        <v>0.62257167824074078</v>
      </c>
      <c r="C849" s="80">
        <v>14</v>
      </c>
      <c r="D849" s="100" t="s">
        <v>403</v>
      </c>
      <c r="E849" s="80">
        <v>32.82</v>
      </c>
      <c r="F849" s="100" t="s">
        <v>408</v>
      </c>
      <c r="G849" s="100" t="s">
        <v>409</v>
      </c>
      <c r="H849" s="100" t="s">
        <v>415</v>
      </c>
      <c r="I849" s="100" t="s">
        <v>426</v>
      </c>
      <c r="J849" s="80">
        <v>7</v>
      </c>
      <c r="K849" s="101">
        <v>7</v>
      </c>
    </row>
    <row r="850" spans="1:11" hidden="1" x14ac:dyDescent="0.3">
      <c r="A850" s="98">
        <v>45480</v>
      </c>
      <c r="B850" s="99">
        <v>0.62346540509259263</v>
      </c>
      <c r="C850" s="80">
        <v>14</v>
      </c>
      <c r="D850" s="100" t="s">
        <v>403</v>
      </c>
      <c r="E850" s="80">
        <v>32.82</v>
      </c>
      <c r="F850" s="100" t="s">
        <v>413</v>
      </c>
      <c r="G850" s="100" t="s">
        <v>409</v>
      </c>
      <c r="H850" s="100" t="s">
        <v>415</v>
      </c>
      <c r="I850" s="100" t="s">
        <v>426</v>
      </c>
      <c r="J850" s="80">
        <v>7</v>
      </c>
      <c r="K850" s="101">
        <v>7</v>
      </c>
    </row>
    <row r="851" spans="1:11" hidden="1" x14ac:dyDescent="0.3">
      <c r="A851" s="98">
        <v>45480</v>
      </c>
      <c r="B851" s="99">
        <v>0.71377643518518519</v>
      </c>
      <c r="C851" s="80">
        <v>17</v>
      </c>
      <c r="D851" s="100" t="s">
        <v>403</v>
      </c>
      <c r="E851" s="80">
        <v>32.82</v>
      </c>
      <c r="F851" s="100" t="s">
        <v>404</v>
      </c>
      <c r="G851" s="100" t="s">
        <v>412</v>
      </c>
      <c r="H851" s="100" t="s">
        <v>415</v>
      </c>
      <c r="I851" s="100" t="s">
        <v>426</v>
      </c>
      <c r="J851" s="80">
        <v>7</v>
      </c>
      <c r="K851" s="101">
        <v>7</v>
      </c>
    </row>
    <row r="852" spans="1:11" hidden="1" x14ac:dyDescent="0.3">
      <c r="A852" s="98">
        <v>45480</v>
      </c>
      <c r="B852" s="99">
        <v>0.81489799768518523</v>
      </c>
      <c r="C852" s="80">
        <v>19</v>
      </c>
      <c r="D852" s="100" t="s">
        <v>403</v>
      </c>
      <c r="E852" s="80">
        <v>32.82</v>
      </c>
      <c r="F852" s="100" t="s">
        <v>421</v>
      </c>
      <c r="G852" s="100" t="s">
        <v>412</v>
      </c>
      <c r="H852" s="100" t="s">
        <v>415</v>
      </c>
      <c r="I852" s="100" t="s">
        <v>426</v>
      </c>
      <c r="J852" s="80">
        <v>7</v>
      </c>
      <c r="K852" s="101">
        <v>7</v>
      </c>
    </row>
    <row r="853" spans="1:11" hidden="1" x14ac:dyDescent="0.3">
      <c r="A853" s="98">
        <v>45480</v>
      </c>
      <c r="B853" s="99">
        <v>0.83439413194444445</v>
      </c>
      <c r="C853" s="80">
        <v>20</v>
      </c>
      <c r="D853" s="100" t="s">
        <v>403</v>
      </c>
      <c r="E853" s="80">
        <v>32.82</v>
      </c>
      <c r="F853" s="100" t="s">
        <v>408</v>
      </c>
      <c r="G853" s="100" t="s">
        <v>412</v>
      </c>
      <c r="H853" s="100" t="s">
        <v>415</v>
      </c>
      <c r="I853" s="100" t="s">
        <v>426</v>
      </c>
      <c r="J853" s="80">
        <v>7</v>
      </c>
      <c r="K853" s="101">
        <v>7</v>
      </c>
    </row>
    <row r="854" spans="1:11" x14ac:dyDescent="0.3">
      <c r="A854" s="98">
        <v>45480</v>
      </c>
      <c r="B854" s="99">
        <v>0.9400029513888889</v>
      </c>
      <c r="C854" s="80">
        <v>22</v>
      </c>
      <c r="D854" s="100" t="s">
        <v>403</v>
      </c>
      <c r="E854" s="80">
        <v>27.92</v>
      </c>
      <c r="F854" s="100" t="s">
        <v>411</v>
      </c>
      <c r="G854" s="100" t="s">
        <v>412</v>
      </c>
      <c r="H854" s="100" t="s">
        <v>415</v>
      </c>
      <c r="I854" s="100" t="s">
        <v>426</v>
      </c>
      <c r="J854" s="80">
        <v>7</v>
      </c>
      <c r="K854" s="101">
        <v>7</v>
      </c>
    </row>
    <row r="855" spans="1:11" hidden="1" x14ac:dyDescent="0.3">
      <c r="A855" s="98">
        <v>45481</v>
      </c>
      <c r="B855" s="99">
        <v>0.3146727314814815</v>
      </c>
      <c r="C855" s="80">
        <v>7</v>
      </c>
      <c r="D855" s="100" t="s">
        <v>403</v>
      </c>
      <c r="E855" s="80">
        <v>32.82</v>
      </c>
      <c r="F855" s="100" t="s">
        <v>404</v>
      </c>
      <c r="G855" s="100" t="s">
        <v>405</v>
      </c>
      <c r="H855" s="100" t="s">
        <v>417</v>
      </c>
      <c r="I855" s="100" t="s">
        <v>426</v>
      </c>
      <c r="J855" s="80">
        <v>1</v>
      </c>
      <c r="K855" s="101">
        <v>7</v>
      </c>
    </row>
    <row r="856" spans="1:11" x14ac:dyDescent="0.3">
      <c r="A856" s="98">
        <v>45481</v>
      </c>
      <c r="B856" s="99">
        <v>0.50197246527777772</v>
      </c>
      <c r="C856" s="80">
        <v>12</v>
      </c>
      <c r="D856" s="100" t="s">
        <v>403</v>
      </c>
      <c r="E856" s="80">
        <v>23.02</v>
      </c>
      <c r="F856" s="100" t="s">
        <v>410</v>
      </c>
      <c r="G856" s="100" t="s">
        <v>409</v>
      </c>
      <c r="H856" s="100" t="s">
        <v>417</v>
      </c>
      <c r="I856" s="100" t="s">
        <v>426</v>
      </c>
      <c r="J856" s="80">
        <v>1</v>
      </c>
      <c r="K856" s="101">
        <v>7</v>
      </c>
    </row>
    <row r="857" spans="1:11" x14ac:dyDescent="0.3">
      <c r="A857" s="98">
        <v>45481</v>
      </c>
      <c r="B857" s="99">
        <v>0.6113929398148148</v>
      </c>
      <c r="C857" s="80">
        <v>14</v>
      </c>
      <c r="D857" s="100" t="s">
        <v>403</v>
      </c>
      <c r="E857" s="80">
        <v>23.02</v>
      </c>
      <c r="F857" s="100" t="s">
        <v>410</v>
      </c>
      <c r="G857" s="100" t="s">
        <v>409</v>
      </c>
      <c r="H857" s="100" t="s">
        <v>417</v>
      </c>
      <c r="I857" s="100" t="s">
        <v>426</v>
      </c>
      <c r="J857" s="80">
        <v>1</v>
      </c>
      <c r="K857" s="101">
        <v>7</v>
      </c>
    </row>
    <row r="858" spans="1:11" x14ac:dyDescent="0.3">
      <c r="A858" s="98">
        <v>45481</v>
      </c>
      <c r="B858" s="99">
        <v>0.8129048148148148</v>
      </c>
      <c r="C858" s="80">
        <v>19</v>
      </c>
      <c r="D858" s="100" t="s">
        <v>403</v>
      </c>
      <c r="E858" s="80">
        <v>27.92</v>
      </c>
      <c r="F858" s="100" t="s">
        <v>411</v>
      </c>
      <c r="G858" s="100" t="s">
        <v>412</v>
      </c>
      <c r="H858" s="100" t="s">
        <v>417</v>
      </c>
      <c r="I858" s="100" t="s">
        <v>426</v>
      </c>
      <c r="J858" s="80">
        <v>1</v>
      </c>
      <c r="K858" s="101">
        <v>7</v>
      </c>
    </row>
    <row r="859" spans="1:11" hidden="1" x14ac:dyDescent="0.3">
      <c r="A859" s="98">
        <v>45481</v>
      </c>
      <c r="B859" s="99">
        <v>0.92692337962962967</v>
      </c>
      <c r="C859" s="80">
        <v>22</v>
      </c>
      <c r="D859" s="100" t="s">
        <v>403</v>
      </c>
      <c r="E859" s="80">
        <v>32.82</v>
      </c>
      <c r="F859" s="100" t="s">
        <v>404</v>
      </c>
      <c r="G859" s="100" t="s">
        <v>412</v>
      </c>
      <c r="H859" s="100" t="s">
        <v>417</v>
      </c>
      <c r="I859" s="100" t="s">
        <v>426</v>
      </c>
      <c r="J859" s="80">
        <v>1</v>
      </c>
      <c r="K859" s="101">
        <v>7</v>
      </c>
    </row>
    <row r="860" spans="1:11" x14ac:dyDescent="0.3">
      <c r="A860" s="98">
        <v>45482</v>
      </c>
      <c r="B860" s="99">
        <v>0.43532567129629629</v>
      </c>
      <c r="C860" s="80">
        <v>10</v>
      </c>
      <c r="D860" s="100" t="s">
        <v>403</v>
      </c>
      <c r="E860" s="80">
        <v>27.92</v>
      </c>
      <c r="F860" s="100" t="s">
        <v>411</v>
      </c>
      <c r="G860" s="100" t="s">
        <v>405</v>
      </c>
      <c r="H860" s="100" t="s">
        <v>419</v>
      </c>
      <c r="I860" s="100" t="s">
        <v>426</v>
      </c>
      <c r="J860" s="80">
        <v>2</v>
      </c>
      <c r="K860" s="101">
        <v>7</v>
      </c>
    </row>
    <row r="861" spans="1:11" x14ac:dyDescent="0.3">
      <c r="A861" s="98">
        <v>45482</v>
      </c>
      <c r="B861" s="99">
        <v>0.44477739583333331</v>
      </c>
      <c r="C861" s="80">
        <v>10</v>
      </c>
      <c r="D861" s="100" t="s">
        <v>403</v>
      </c>
      <c r="E861" s="80">
        <v>27.92</v>
      </c>
      <c r="F861" s="100" t="s">
        <v>411</v>
      </c>
      <c r="G861" s="100" t="s">
        <v>405</v>
      </c>
      <c r="H861" s="100" t="s">
        <v>419</v>
      </c>
      <c r="I861" s="100" t="s">
        <v>426</v>
      </c>
      <c r="J861" s="80">
        <v>2</v>
      </c>
      <c r="K861" s="101">
        <v>7</v>
      </c>
    </row>
    <row r="862" spans="1:11" x14ac:dyDescent="0.3">
      <c r="A862" s="98">
        <v>45482</v>
      </c>
      <c r="B862" s="99">
        <v>0.47333452546296295</v>
      </c>
      <c r="C862" s="80">
        <v>11</v>
      </c>
      <c r="D862" s="100" t="s">
        <v>403</v>
      </c>
      <c r="E862" s="80">
        <v>27.92</v>
      </c>
      <c r="F862" s="100" t="s">
        <v>411</v>
      </c>
      <c r="G862" s="100" t="s">
        <v>405</v>
      </c>
      <c r="H862" s="100" t="s">
        <v>419</v>
      </c>
      <c r="I862" s="100" t="s">
        <v>426</v>
      </c>
      <c r="J862" s="80">
        <v>2</v>
      </c>
      <c r="K862" s="101">
        <v>7</v>
      </c>
    </row>
    <row r="863" spans="1:11" hidden="1" x14ac:dyDescent="0.3">
      <c r="A863" s="98">
        <v>45482</v>
      </c>
      <c r="B863" s="99">
        <v>0.4741887037037037</v>
      </c>
      <c r="C863" s="80">
        <v>11</v>
      </c>
      <c r="D863" s="100" t="s">
        <v>403</v>
      </c>
      <c r="E863" s="80">
        <v>32.82</v>
      </c>
      <c r="F863" s="100" t="s">
        <v>421</v>
      </c>
      <c r="G863" s="100" t="s">
        <v>405</v>
      </c>
      <c r="H863" s="100" t="s">
        <v>419</v>
      </c>
      <c r="I863" s="100" t="s">
        <v>426</v>
      </c>
      <c r="J863" s="80">
        <v>2</v>
      </c>
      <c r="K863" s="101">
        <v>7</v>
      </c>
    </row>
    <row r="864" spans="1:11" x14ac:dyDescent="0.3">
      <c r="A864" s="98">
        <v>45482</v>
      </c>
      <c r="B864" s="99">
        <v>0.69652239583333331</v>
      </c>
      <c r="C864" s="80">
        <v>16</v>
      </c>
      <c r="D864" s="100" t="s">
        <v>403</v>
      </c>
      <c r="E864" s="80">
        <v>27.92</v>
      </c>
      <c r="F864" s="100" t="s">
        <v>411</v>
      </c>
      <c r="G864" s="100" t="s">
        <v>409</v>
      </c>
      <c r="H864" s="100" t="s">
        <v>419</v>
      </c>
      <c r="I864" s="100" t="s">
        <v>426</v>
      </c>
      <c r="J864" s="80">
        <v>2</v>
      </c>
      <c r="K864" s="101">
        <v>7</v>
      </c>
    </row>
    <row r="865" spans="1:11" x14ac:dyDescent="0.3">
      <c r="A865" s="98">
        <v>45483</v>
      </c>
      <c r="B865" s="99">
        <v>0.46576030092592591</v>
      </c>
      <c r="C865" s="80">
        <v>11</v>
      </c>
      <c r="D865" s="100" t="s">
        <v>403</v>
      </c>
      <c r="E865" s="80">
        <v>23.02</v>
      </c>
      <c r="F865" s="100" t="s">
        <v>410</v>
      </c>
      <c r="G865" s="100" t="s">
        <v>405</v>
      </c>
      <c r="H865" s="100" t="s">
        <v>420</v>
      </c>
      <c r="I865" s="100" t="s">
        <v>426</v>
      </c>
      <c r="J865" s="80">
        <v>3</v>
      </c>
      <c r="K865" s="101">
        <v>7</v>
      </c>
    </row>
    <row r="866" spans="1:11" x14ac:dyDescent="0.3">
      <c r="A866" s="98">
        <v>45483</v>
      </c>
      <c r="B866" s="99">
        <v>0.52006549768518517</v>
      </c>
      <c r="C866" s="80">
        <v>12</v>
      </c>
      <c r="D866" s="100" t="s">
        <v>403</v>
      </c>
      <c r="E866" s="80">
        <v>27.92</v>
      </c>
      <c r="F866" s="100" t="s">
        <v>411</v>
      </c>
      <c r="G866" s="100" t="s">
        <v>409</v>
      </c>
      <c r="H866" s="100" t="s">
        <v>420</v>
      </c>
      <c r="I866" s="100" t="s">
        <v>426</v>
      </c>
      <c r="J866" s="80">
        <v>3</v>
      </c>
      <c r="K866" s="101">
        <v>7</v>
      </c>
    </row>
    <row r="867" spans="1:11" hidden="1" x14ac:dyDescent="0.3">
      <c r="A867" s="98">
        <v>45483</v>
      </c>
      <c r="B867" s="99">
        <v>0.9258107523148148</v>
      </c>
      <c r="C867" s="80">
        <v>22</v>
      </c>
      <c r="D867" s="100" t="s">
        <v>403</v>
      </c>
      <c r="E867" s="80">
        <v>32.82</v>
      </c>
      <c r="F867" s="100" t="s">
        <v>404</v>
      </c>
      <c r="G867" s="100" t="s">
        <v>412</v>
      </c>
      <c r="H867" s="100" t="s">
        <v>420</v>
      </c>
      <c r="I867" s="100" t="s">
        <v>426</v>
      </c>
      <c r="J867" s="80">
        <v>3</v>
      </c>
      <c r="K867" s="101">
        <v>7</v>
      </c>
    </row>
    <row r="868" spans="1:11" hidden="1" x14ac:dyDescent="0.3">
      <c r="A868" s="98">
        <v>45484</v>
      </c>
      <c r="B868" s="99">
        <v>0.47740233796296294</v>
      </c>
      <c r="C868" s="80">
        <v>11</v>
      </c>
      <c r="D868" s="100" t="s">
        <v>403</v>
      </c>
      <c r="E868" s="80">
        <v>32.82</v>
      </c>
      <c r="F868" s="100" t="s">
        <v>408</v>
      </c>
      <c r="G868" s="100" t="s">
        <v>405</v>
      </c>
      <c r="H868" s="100" t="s">
        <v>422</v>
      </c>
      <c r="I868" s="100" t="s">
        <v>426</v>
      </c>
      <c r="J868" s="80">
        <v>4</v>
      </c>
      <c r="K868" s="101">
        <v>7</v>
      </c>
    </row>
    <row r="869" spans="1:11" x14ac:dyDescent="0.3">
      <c r="A869" s="98">
        <v>45484</v>
      </c>
      <c r="B869" s="99">
        <v>0.7002165393518518</v>
      </c>
      <c r="C869" s="80">
        <v>16</v>
      </c>
      <c r="D869" s="100" t="s">
        <v>403</v>
      </c>
      <c r="E869" s="80">
        <v>27.92</v>
      </c>
      <c r="F869" s="100" t="s">
        <v>411</v>
      </c>
      <c r="G869" s="100" t="s">
        <v>409</v>
      </c>
      <c r="H869" s="100" t="s">
        <v>422</v>
      </c>
      <c r="I869" s="100" t="s">
        <v>426</v>
      </c>
      <c r="J869" s="80">
        <v>4</v>
      </c>
      <c r="K869" s="101">
        <v>7</v>
      </c>
    </row>
    <row r="870" spans="1:11" hidden="1" x14ac:dyDescent="0.3">
      <c r="A870" s="98">
        <v>45484</v>
      </c>
      <c r="B870" s="99">
        <v>0.93210240740740746</v>
      </c>
      <c r="C870" s="80">
        <v>22</v>
      </c>
      <c r="D870" s="100" t="s">
        <v>403</v>
      </c>
      <c r="E870" s="80">
        <v>32.82</v>
      </c>
      <c r="F870" s="100" t="s">
        <v>404</v>
      </c>
      <c r="G870" s="100" t="s">
        <v>412</v>
      </c>
      <c r="H870" s="100" t="s">
        <v>422</v>
      </c>
      <c r="I870" s="100" t="s">
        <v>426</v>
      </c>
      <c r="J870" s="80">
        <v>4</v>
      </c>
      <c r="K870" s="101">
        <v>7</v>
      </c>
    </row>
    <row r="871" spans="1:11" x14ac:dyDescent="0.3">
      <c r="A871" s="98">
        <v>45484</v>
      </c>
      <c r="B871" s="99">
        <v>0.93817755787037038</v>
      </c>
      <c r="C871" s="80">
        <v>22</v>
      </c>
      <c r="D871" s="100" t="s">
        <v>403</v>
      </c>
      <c r="E871" s="80">
        <v>23.02</v>
      </c>
      <c r="F871" s="100" t="s">
        <v>410</v>
      </c>
      <c r="G871" s="100" t="s">
        <v>412</v>
      </c>
      <c r="H871" s="100" t="s">
        <v>422</v>
      </c>
      <c r="I871" s="100" t="s">
        <v>426</v>
      </c>
      <c r="J871" s="80">
        <v>4</v>
      </c>
      <c r="K871" s="101">
        <v>7</v>
      </c>
    </row>
    <row r="872" spans="1:11" hidden="1" x14ac:dyDescent="0.3">
      <c r="A872" s="98">
        <v>45485</v>
      </c>
      <c r="B872" s="99">
        <v>0.33561912037037039</v>
      </c>
      <c r="C872" s="80">
        <v>8</v>
      </c>
      <c r="D872" s="100" t="s">
        <v>403</v>
      </c>
      <c r="E872" s="80">
        <v>23.02</v>
      </c>
      <c r="F872" s="100" t="s">
        <v>416</v>
      </c>
      <c r="G872" s="100" t="s">
        <v>405</v>
      </c>
      <c r="H872" s="100" t="s">
        <v>406</v>
      </c>
      <c r="I872" s="100" t="s">
        <v>426</v>
      </c>
      <c r="J872" s="80">
        <v>5</v>
      </c>
      <c r="K872" s="101">
        <v>7</v>
      </c>
    </row>
    <row r="873" spans="1:11" hidden="1" x14ac:dyDescent="0.3">
      <c r="A873" s="98">
        <v>45485</v>
      </c>
      <c r="B873" s="99">
        <v>0.49205302083333335</v>
      </c>
      <c r="C873" s="80">
        <v>11</v>
      </c>
      <c r="D873" s="100" t="s">
        <v>403</v>
      </c>
      <c r="E873" s="80">
        <v>32.82</v>
      </c>
      <c r="F873" s="100" t="s">
        <v>408</v>
      </c>
      <c r="G873" s="100" t="s">
        <v>405</v>
      </c>
      <c r="H873" s="100" t="s">
        <v>406</v>
      </c>
      <c r="I873" s="100" t="s">
        <v>426</v>
      </c>
      <c r="J873" s="80">
        <v>5</v>
      </c>
      <c r="K873" s="101">
        <v>7</v>
      </c>
    </row>
    <row r="874" spans="1:11" hidden="1" x14ac:dyDescent="0.3">
      <c r="A874" s="98">
        <v>45485</v>
      </c>
      <c r="B874" s="99">
        <v>0.93987950231481476</v>
      </c>
      <c r="C874" s="80">
        <v>22</v>
      </c>
      <c r="D874" s="100" t="s">
        <v>403</v>
      </c>
      <c r="E874" s="80">
        <v>32.82</v>
      </c>
      <c r="F874" s="100" t="s">
        <v>408</v>
      </c>
      <c r="G874" s="100" t="s">
        <v>412</v>
      </c>
      <c r="H874" s="100" t="s">
        <v>406</v>
      </c>
      <c r="I874" s="100" t="s">
        <v>426</v>
      </c>
      <c r="J874" s="80">
        <v>5</v>
      </c>
      <c r="K874" s="101">
        <v>7</v>
      </c>
    </row>
    <row r="875" spans="1:11" hidden="1" x14ac:dyDescent="0.3">
      <c r="A875" s="98">
        <v>45485</v>
      </c>
      <c r="B875" s="99">
        <v>0.94044336805555551</v>
      </c>
      <c r="C875" s="80">
        <v>22</v>
      </c>
      <c r="D875" s="100" t="s">
        <v>403</v>
      </c>
      <c r="E875" s="80">
        <v>32.82</v>
      </c>
      <c r="F875" s="100" t="s">
        <v>408</v>
      </c>
      <c r="G875" s="100" t="s">
        <v>412</v>
      </c>
      <c r="H875" s="100" t="s">
        <v>406</v>
      </c>
      <c r="I875" s="100" t="s">
        <v>426</v>
      </c>
      <c r="J875" s="80">
        <v>5</v>
      </c>
      <c r="K875" s="101">
        <v>7</v>
      </c>
    </row>
    <row r="876" spans="1:11" hidden="1" x14ac:dyDescent="0.3">
      <c r="A876" s="98">
        <v>45485</v>
      </c>
      <c r="B876" s="99">
        <v>0.94131386574074072</v>
      </c>
      <c r="C876" s="80">
        <v>22</v>
      </c>
      <c r="D876" s="100" t="s">
        <v>403</v>
      </c>
      <c r="E876" s="80">
        <v>32.82</v>
      </c>
      <c r="F876" s="100" t="s">
        <v>408</v>
      </c>
      <c r="G876" s="100" t="s">
        <v>412</v>
      </c>
      <c r="H876" s="100" t="s">
        <v>406</v>
      </c>
      <c r="I876" s="100" t="s">
        <v>426</v>
      </c>
      <c r="J876" s="80">
        <v>5</v>
      </c>
      <c r="K876" s="101">
        <v>7</v>
      </c>
    </row>
    <row r="877" spans="1:11" hidden="1" x14ac:dyDescent="0.3">
      <c r="A877" s="98">
        <v>45486</v>
      </c>
      <c r="B877" s="99">
        <v>0.44317445601851851</v>
      </c>
      <c r="C877" s="80">
        <v>10</v>
      </c>
      <c r="D877" s="100" t="s">
        <v>403</v>
      </c>
      <c r="E877" s="80">
        <v>32.82</v>
      </c>
      <c r="F877" s="100" t="s">
        <v>404</v>
      </c>
      <c r="G877" s="100" t="s">
        <v>405</v>
      </c>
      <c r="H877" s="100" t="s">
        <v>414</v>
      </c>
      <c r="I877" s="100" t="s">
        <v>426</v>
      </c>
      <c r="J877" s="80">
        <v>6</v>
      </c>
      <c r="K877" s="101">
        <v>7</v>
      </c>
    </row>
    <row r="878" spans="1:11" hidden="1" x14ac:dyDescent="0.3">
      <c r="A878" s="98">
        <v>45486</v>
      </c>
      <c r="B878" s="99">
        <v>0.48724640046296297</v>
      </c>
      <c r="C878" s="80">
        <v>11</v>
      </c>
      <c r="D878" s="100" t="s">
        <v>403</v>
      </c>
      <c r="E878" s="80">
        <v>32.82</v>
      </c>
      <c r="F878" s="100" t="s">
        <v>404</v>
      </c>
      <c r="G878" s="100" t="s">
        <v>405</v>
      </c>
      <c r="H878" s="100" t="s">
        <v>414</v>
      </c>
      <c r="I878" s="100" t="s">
        <v>426</v>
      </c>
      <c r="J878" s="80">
        <v>6</v>
      </c>
      <c r="K878" s="101">
        <v>7</v>
      </c>
    </row>
    <row r="879" spans="1:11" x14ac:dyDescent="0.3">
      <c r="A879" s="98">
        <v>45487</v>
      </c>
      <c r="B879" s="99">
        <v>0.45444799768518518</v>
      </c>
      <c r="C879" s="80">
        <v>10</v>
      </c>
      <c r="D879" s="100" t="s">
        <v>403</v>
      </c>
      <c r="E879" s="80">
        <v>23.02</v>
      </c>
      <c r="F879" s="100" t="s">
        <v>410</v>
      </c>
      <c r="G879" s="100" t="s">
        <v>405</v>
      </c>
      <c r="H879" s="100" t="s">
        <v>415</v>
      </c>
      <c r="I879" s="100" t="s">
        <v>426</v>
      </c>
      <c r="J879" s="80">
        <v>7</v>
      </c>
      <c r="K879" s="101">
        <v>7</v>
      </c>
    </row>
    <row r="880" spans="1:11" x14ac:dyDescent="0.3">
      <c r="A880" s="98">
        <v>45487</v>
      </c>
      <c r="B880" s="99">
        <v>0.45521440972222221</v>
      </c>
      <c r="C880" s="80">
        <v>10</v>
      </c>
      <c r="D880" s="100" t="s">
        <v>403</v>
      </c>
      <c r="E880" s="80">
        <v>27.92</v>
      </c>
      <c r="F880" s="100" t="s">
        <v>411</v>
      </c>
      <c r="G880" s="100" t="s">
        <v>405</v>
      </c>
      <c r="H880" s="100" t="s">
        <v>415</v>
      </c>
      <c r="I880" s="100" t="s">
        <v>426</v>
      </c>
      <c r="J880" s="80">
        <v>7</v>
      </c>
      <c r="K880" s="101">
        <v>7</v>
      </c>
    </row>
    <row r="881" spans="1:11" hidden="1" x14ac:dyDescent="0.3">
      <c r="A881" s="98">
        <v>45487</v>
      </c>
      <c r="B881" s="99">
        <v>0.45590568287037037</v>
      </c>
      <c r="C881" s="80">
        <v>10</v>
      </c>
      <c r="D881" s="100" t="s">
        <v>403</v>
      </c>
      <c r="E881" s="80">
        <v>32.82</v>
      </c>
      <c r="F881" s="100" t="s">
        <v>421</v>
      </c>
      <c r="G881" s="100" t="s">
        <v>405</v>
      </c>
      <c r="H881" s="100" t="s">
        <v>415</v>
      </c>
      <c r="I881" s="100" t="s">
        <v>426</v>
      </c>
      <c r="J881" s="80">
        <v>7</v>
      </c>
      <c r="K881" s="101">
        <v>7</v>
      </c>
    </row>
    <row r="882" spans="1:11" hidden="1" x14ac:dyDescent="0.3">
      <c r="A882" s="98">
        <v>45487</v>
      </c>
      <c r="B882" s="99">
        <v>0.4568757175925926</v>
      </c>
      <c r="C882" s="80">
        <v>10</v>
      </c>
      <c r="D882" s="100" t="s">
        <v>403</v>
      </c>
      <c r="E882" s="80">
        <v>32.82</v>
      </c>
      <c r="F882" s="100" t="s">
        <v>404</v>
      </c>
      <c r="G882" s="100" t="s">
        <v>405</v>
      </c>
      <c r="H882" s="100" t="s">
        <v>415</v>
      </c>
      <c r="I882" s="100" t="s">
        <v>426</v>
      </c>
      <c r="J882" s="80">
        <v>7</v>
      </c>
      <c r="K882" s="101">
        <v>7</v>
      </c>
    </row>
    <row r="883" spans="1:11" x14ac:dyDescent="0.3">
      <c r="A883" s="98">
        <v>45487</v>
      </c>
      <c r="B883" s="99">
        <v>0.45985877314814816</v>
      </c>
      <c r="C883" s="80">
        <v>11</v>
      </c>
      <c r="D883" s="100" t="s">
        <v>403</v>
      </c>
      <c r="E883" s="80">
        <v>23.02</v>
      </c>
      <c r="F883" s="100" t="s">
        <v>410</v>
      </c>
      <c r="G883" s="100" t="s">
        <v>405</v>
      </c>
      <c r="H883" s="100" t="s">
        <v>415</v>
      </c>
      <c r="I883" s="100" t="s">
        <v>426</v>
      </c>
      <c r="J883" s="80">
        <v>7</v>
      </c>
      <c r="K883" s="101">
        <v>7</v>
      </c>
    </row>
    <row r="884" spans="1:11" hidden="1" x14ac:dyDescent="0.3">
      <c r="A884" s="98">
        <v>45487</v>
      </c>
      <c r="B884" s="99">
        <v>0.93854138888888894</v>
      </c>
      <c r="C884" s="80">
        <v>22</v>
      </c>
      <c r="D884" s="100" t="s">
        <v>403</v>
      </c>
      <c r="E884" s="80">
        <v>32.82</v>
      </c>
      <c r="F884" s="100" t="s">
        <v>404</v>
      </c>
      <c r="G884" s="100" t="s">
        <v>412</v>
      </c>
      <c r="H884" s="100" t="s">
        <v>415</v>
      </c>
      <c r="I884" s="100" t="s">
        <v>426</v>
      </c>
      <c r="J884" s="80">
        <v>7</v>
      </c>
      <c r="K884" s="101">
        <v>7</v>
      </c>
    </row>
    <row r="885" spans="1:11" hidden="1" x14ac:dyDescent="0.3">
      <c r="A885" s="98">
        <v>45488</v>
      </c>
      <c r="B885" s="99">
        <v>0.31464765046296295</v>
      </c>
      <c r="C885" s="80">
        <v>7</v>
      </c>
      <c r="D885" s="100" t="s">
        <v>403</v>
      </c>
      <c r="E885" s="80">
        <v>32.82</v>
      </c>
      <c r="F885" s="100" t="s">
        <v>421</v>
      </c>
      <c r="G885" s="100" t="s">
        <v>405</v>
      </c>
      <c r="H885" s="100" t="s">
        <v>417</v>
      </c>
      <c r="I885" s="100" t="s">
        <v>426</v>
      </c>
      <c r="J885" s="80">
        <v>1</v>
      </c>
      <c r="K885" s="101">
        <v>7</v>
      </c>
    </row>
    <row r="886" spans="1:11" x14ac:dyDescent="0.3">
      <c r="A886" s="98">
        <v>45489</v>
      </c>
      <c r="B886" s="99">
        <v>0.51640586805555555</v>
      </c>
      <c r="C886" s="80">
        <v>12</v>
      </c>
      <c r="D886" s="100" t="s">
        <v>403</v>
      </c>
      <c r="E886" s="80">
        <v>27.92</v>
      </c>
      <c r="F886" s="100" t="s">
        <v>411</v>
      </c>
      <c r="G886" s="100" t="s">
        <v>409</v>
      </c>
      <c r="H886" s="100" t="s">
        <v>419</v>
      </c>
      <c r="I886" s="100" t="s">
        <v>426</v>
      </c>
      <c r="J886" s="80">
        <v>2</v>
      </c>
      <c r="K886" s="101">
        <v>7</v>
      </c>
    </row>
    <row r="887" spans="1:11" hidden="1" x14ac:dyDescent="0.3">
      <c r="A887" s="98">
        <v>45489</v>
      </c>
      <c r="B887" s="99">
        <v>0.81210052083333328</v>
      </c>
      <c r="C887" s="80">
        <v>19</v>
      </c>
      <c r="D887" s="100" t="s">
        <v>403</v>
      </c>
      <c r="E887" s="80">
        <v>32.82</v>
      </c>
      <c r="F887" s="100" t="s">
        <v>408</v>
      </c>
      <c r="G887" s="100" t="s">
        <v>412</v>
      </c>
      <c r="H887" s="100" t="s">
        <v>419</v>
      </c>
      <c r="I887" s="100" t="s">
        <v>426</v>
      </c>
      <c r="J887" s="80">
        <v>2</v>
      </c>
      <c r="K887" s="101">
        <v>7</v>
      </c>
    </row>
    <row r="888" spans="1:11" x14ac:dyDescent="0.3">
      <c r="A888" s="98">
        <v>45490</v>
      </c>
      <c r="B888" s="99">
        <v>0.54513592592592597</v>
      </c>
      <c r="C888" s="80">
        <v>13</v>
      </c>
      <c r="D888" s="100" t="s">
        <v>403</v>
      </c>
      <c r="E888" s="80">
        <v>27.92</v>
      </c>
      <c r="F888" s="100" t="s">
        <v>411</v>
      </c>
      <c r="G888" s="100" t="s">
        <v>409</v>
      </c>
      <c r="H888" s="100" t="s">
        <v>420</v>
      </c>
      <c r="I888" s="100" t="s">
        <v>426</v>
      </c>
      <c r="J888" s="80">
        <v>3</v>
      </c>
      <c r="K888" s="101">
        <v>7</v>
      </c>
    </row>
    <row r="889" spans="1:11" x14ac:dyDescent="0.3">
      <c r="A889" s="98">
        <v>45491</v>
      </c>
      <c r="B889" s="99">
        <v>0.46543278935185184</v>
      </c>
      <c r="C889" s="80">
        <v>11</v>
      </c>
      <c r="D889" s="100" t="s">
        <v>403</v>
      </c>
      <c r="E889" s="80">
        <v>27.92</v>
      </c>
      <c r="F889" s="100" t="s">
        <v>411</v>
      </c>
      <c r="G889" s="100" t="s">
        <v>405</v>
      </c>
      <c r="H889" s="100" t="s">
        <v>422</v>
      </c>
      <c r="I889" s="100" t="s">
        <v>426</v>
      </c>
      <c r="J889" s="80">
        <v>4</v>
      </c>
      <c r="K889" s="101">
        <v>7</v>
      </c>
    </row>
    <row r="890" spans="1:11" hidden="1" x14ac:dyDescent="0.3">
      <c r="A890" s="98">
        <v>45491</v>
      </c>
      <c r="B890" s="99">
        <v>0.46624344907407406</v>
      </c>
      <c r="C890" s="80">
        <v>11</v>
      </c>
      <c r="D890" s="100" t="s">
        <v>403</v>
      </c>
      <c r="E890" s="80">
        <v>18.12</v>
      </c>
      <c r="F890" s="100" t="s">
        <v>418</v>
      </c>
      <c r="G890" s="100" t="s">
        <v>405</v>
      </c>
      <c r="H890" s="100" t="s">
        <v>422</v>
      </c>
      <c r="I890" s="100" t="s">
        <v>426</v>
      </c>
      <c r="J890" s="80">
        <v>4</v>
      </c>
      <c r="K890" s="101">
        <v>7</v>
      </c>
    </row>
    <row r="891" spans="1:11" x14ac:dyDescent="0.3">
      <c r="A891" s="98">
        <v>45491</v>
      </c>
      <c r="B891" s="99">
        <v>0.48124564814814813</v>
      </c>
      <c r="C891" s="80">
        <v>11</v>
      </c>
      <c r="D891" s="100" t="s">
        <v>403</v>
      </c>
      <c r="E891" s="80">
        <v>23.02</v>
      </c>
      <c r="F891" s="100" t="s">
        <v>410</v>
      </c>
      <c r="G891" s="100" t="s">
        <v>405</v>
      </c>
      <c r="H891" s="100" t="s">
        <v>422</v>
      </c>
      <c r="I891" s="100" t="s">
        <v>426</v>
      </c>
      <c r="J891" s="80">
        <v>4</v>
      </c>
      <c r="K891" s="101">
        <v>7</v>
      </c>
    </row>
    <row r="892" spans="1:11" x14ac:dyDescent="0.3">
      <c r="A892" s="98">
        <v>45491</v>
      </c>
      <c r="B892" s="99">
        <v>0.48250505787037035</v>
      </c>
      <c r="C892" s="80">
        <v>11</v>
      </c>
      <c r="D892" s="100" t="s">
        <v>403</v>
      </c>
      <c r="E892" s="80">
        <v>23.02</v>
      </c>
      <c r="F892" s="100" t="s">
        <v>410</v>
      </c>
      <c r="G892" s="100" t="s">
        <v>405</v>
      </c>
      <c r="H892" s="100" t="s">
        <v>422</v>
      </c>
      <c r="I892" s="100" t="s">
        <v>426</v>
      </c>
      <c r="J892" s="80">
        <v>4</v>
      </c>
      <c r="K892" s="101">
        <v>7</v>
      </c>
    </row>
    <row r="893" spans="1:11" hidden="1" x14ac:dyDescent="0.3">
      <c r="A893" s="98">
        <v>45491</v>
      </c>
      <c r="B893" s="99">
        <v>0.48323501157407406</v>
      </c>
      <c r="C893" s="80">
        <v>11</v>
      </c>
      <c r="D893" s="100" t="s">
        <v>403</v>
      </c>
      <c r="E893" s="80">
        <v>23.02</v>
      </c>
      <c r="F893" s="100" t="s">
        <v>416</v>
      </c>
      <c r="G893" s="100" t="s">
        <v>405</v>
      </c>
      <c r="H893" s="100" t="s">
        <v>422</v>
      </c>
      <c r="I893" s="100" t="s">
        <v>426</v>
      </c>
      <c r="J893" s="80">
        <v>4</v>
      </c>
      <c r="K893" s="101">
        <v>7</v>
      </c>
    </row>
    <row r="894" spans="1:11" hidden="1" x14ac:dyDescent="0.3">
      <c r="A894" s="98">
        <v>45491</v>
      </c>
      <c r="B894" s="99">
        <v>0.55803023148148145</v>
      </c>
      <c r="C894" s="80">
        <v>13</v>
      </c>
      <c r="D894" s="100" t="s">
        <v>403</v>
      </c>
      <c r="E894" s="80">
        <v>32.82</v>
      </c>
      <c r="F894" s="100" t="s">
        <v>404</v>
      </c>
      <c r="G894" s="100" t="s">
        <v>409</v>
      </c>
      <c r="H894" s="100" t="s">
        <v>422</v>
      </c>
      <c r="I894" s="100" t="s">
        <v>426</v>
      </c>
      <c r="J894" s="80">
        <v>4</v>
      </c>
      <c r="K894" s="101">
        <v>7</v>
      </c>
    </row>
    <row r="895" spans="1:11" hidden="1" x14ac:dyDescent="0.3">
      <c r="A895" s="98">
        <v>45491</v>
      </c>
      <c r="B895" s="99">
        <v>0.76277057870370368</v>
      </c>
      <c r="C895" s="80">
        <v>18</v>
      </c>
      <c r="D895" s="100" t="s">
        <v>403</v>
      </c>
      <c r="E895" s="80">
        <v>32.82</v>
      </c>
      <c r="F895" s="100" t="s">
        <v>421</v>
      </c>
      <c r="G895" s="100" t="s">
        <v>412</v>
      </c>
      <c r="H895" s="100" t="s">
        <v>422</v>
      </c>
      <c r="I895" s="100" t="s">
        <v>426</v>
      </c>
      <c r="J895" s="80">
        <v>4</v>
      </c>
      <c r="K895" s="101">
        <v>7</v>
      </c>
    </row>
    <row r="896" spans="1:11" hidden="1" x14ac:dyDescent="0.3">
      <c r="A896" s="98">
        <v>45491</v>
      </c>
      <c r="B896" s="99">
        <v>0.81308520833333331</v>
      </c>
      <c r="C896" s="80">
        <v>19</v>
      </c>
      <c r="D896" s="100" t="s">
        <v>403</v>
      </c>
      <c r="E896" s="80">
        <v>32.82</v>
      </c>
      <c r="F896" s="100" t="s">
        <v>404</v>
      </c>
      <c r="G896" s="100" t="s">
        <v>412</v>
      </c>
      <c r="H896" s="100" t="s">
        <v>422</v>
      </c>
      <c r="I896" s="100" t="s">
        <v>426</v>
      </c>
      <c r="J896" s="80">
        <v>4</v>
      </c>
      <c r="K896" s="101">
        <v>7</v>
      </c>
    </row>
    <row r="897" spans="1:11" hidden="1" x14ac:dyDescent="0.3">
      <c r="A897" s="98">
        <v>45491</v>
      </c>
      <c r="B897" s="99">
        <v>0.88867840277777777</v>
      </c>
      <c r="C897" s="80">
        <v>21</v>
      </c>
      <c r="D897" s="100" t="s">
        <v>403</v>
      </c>
      <c r="E897" s="80">
        <v>32.82</v>
      </c>
      <c r="F897" s="100" t="s">
        <v>408</v>
      </c>
      <c r="G897" s="100" t="s">
        <v>412</v>
      </c>
      <c r="H897" s="100" t="s">
        <v>422</v>
      </c>
      <c r="I897" s="100" t="s">
        <v>426</v>
      </c>
      <c r="J897" s="80">
        <v>4</v>
      </c>
      <c r="K897" s="101">
        <v>7</v>
      </c>
    </row>
    <row r="898" spans="1:11" hidden="1" x14ac:dyDescent="0.3">
      <c r="A898" s="98">
        <v>45491</v>
      </c>
      <c r="B898" s="99">
        <v>0.89027609953703701</v>
      </c>
      <c r="C898" s="80">
        <v>21</v>
      </c>
      <c r="D898" s="100" t="s">
        <v>403</v>
      </c>
      <c r="E898" s="80">
        <v>32.82</v>
      </c>
      <c r="F898" s="100" t="s">
        <v>404</v>
      </c>
      <c r="G898" s="100" t="s">
        <v>412</v>
      </c>
      <c r="H898" s="100" t="s">
        <v>422</v>
      </c>
      <c r="I898" s="100" t="s">
        <v>426</v>
      </c>
      <c r="J898" s="80">
        <v>4</v>
      </c>
      <c r="K898" s="101">
        <v>7</v>
      </c>
    </row>
    <row r="899" spans="1:11" hidden="1" x14ac:dyDescent="0.3">
      <c r="A899" s="98">
        <v>45491</v>
      </c>
      <c r="B899" s="99">
        <v>0.9071605787037037</v>
      </c>
      <c r="C899" s="80">
        <v>21</v>
      </c>
      <c r="D899" s="100" t="s">
        <v>403</v>
      </c>
      <c r="E899" s="80">
        <v>32.82</v>
      </c>
      <c r="F899" s="100" t="s">
        <v>404</v>
      </c>
      <c r="G899" s="100" t="s">
        <v>412</v>
      </c>
      <c r="H899" s="100" t="s">
        <v>422</v>
      </c>
      <c r="I899" s="100" t="s">
        <v>426</v>
      </c>
      <c r="J899" s="80">
        <v>4</v>
      </c>
      <c r="K899" s="101">
        <v>7</v>
      </c>
    </row>
    <row r="900" spans="1:11" x14ac:dyDescent="0.3">
      <c r="A900" s="98">
        <v>45492</v>
      </c>
      <c r="B900" s="99">
        <v>0.46044376157407407</v>
      </c>
      <c r="C900" s="80">
        <v>11</v>
      </c>
      <c r="D900" s="100" t="s">
        <v>403</v>
      </c>
      <c r="E900" s="80">
        <v>23.02</v>
      </c>
      <c r="F900" s="100" t="s">
        <v>410</v>
      </c>
      <c r="G900" s="100" t="s">
        <v>405</v>
      </c>
      <c r="H900" s="100" t="s">
        <v>406</v>
      </c>
      <c r="I900" s="100" t="s">
        <v>426</v>
      </c>
      <c r="J900" s="80">
        <v>5</v>
      </c>
      <c r="K900" s="101">
        <v>7</v>
      </c>
    </row>
    <row r="901" spans="1:11" x14ac:dyDescent="0.3">
      <c r="A901" s="98">
        <v>45492</v>
      </c>
      <c r="B901" s="99">
        <v>0.46968181712962964</v>
      </c>
      <c r="C901" s="80">
        <v>11</v>
      </c>
      <c r="D901" s="100" t="s">
        <v>403</v>
      </c>
      <c r="E901" s="80">
        <v>27.92</v>
      </c>
      <c r="F901" s="100" t="s">
        <v>411</v>
      </c>
      <c r="G901" s="100" t="s">
        <v>405</v>
      </c>
      <c r="H901" s="100" t="s">
        <v>406</v>
      </c>
      <c r="I901" s="100" t="s">
        <v>426</v>
      </c>
      <c r="J901" s="80">
        <v>5</v>
      </c>
      <c r="K901" s="101">
        <v>7</v>
      </c>
    </row>
    <row r="902" spans="1:11" hidden="1" x14ac:dyDescent="0.3">
      <c r="A902" s="98">
        <v>45492</v>
      </c>
      <c r="B902" s="99">
        <v>0.54071251157407407</v>
      </c>
      <c r="C902" s="80">
        <v>12</v>
      </c>
      <c r="D902" s="100" t="s">
        <v>403</v>
      </c>
      <c r="E902" s="80">
        <v>32.82</v>
      </c>
      <c r="F902" s="100" t="s">
        <v>404</v>
      </c>
      <c r="G902" s="100" t="s">
        <v>409</v>
      </c>
      <c r="H902" s="100" t="s">
        <v>406</v>
      </c>
      <c r="I902" s="100" t="s">
        <v>426</v>
      </c>
      <c r="J902" s="80">
        <v>5</v>
      </c>
      <c r="K902" s="101">
        <v>7</v>
      </c>
    </row>
    <row r="903" spans="1:11" x14ac:dyDescent="0.3">
      <c r="A903" s="98">
        <v>45492</v>
      </c>
      <c r="B903" s="99">
        <v>0.54161322916666665</v>
      </c>
      <c r="C903" s="80">
        <v>12</v>
      </c>
      <c r="D903" s="100" t="s">
        <v>403</v>
      </c>
      <c r="E903" s="80">
        <v>27.92</v>
      </c>
      <c r="F903" s="100" t="s">
        <v>411</v>
      </c>
      <c r="G903" s="100" t="s">
        <v>409</v>
      </c>
      <c r="H903" s="100" t="s">
        <v>406</v>
      </c>
      <c r="I903" s="100" t="s">
        <v>426</v>
      </c>
      <c r="J903" s="80">
        <v>5</v>
      </c>
      <c r="K903" s="101">
        <v>7</v>
      </c>
    </row>
    <row r="904" spans="1:11" hidden="1" x14ac:dyDescent="0.3">
      <c r="A904" s="98">
        <v>45492</v>
      </c>
      <c r="B904" s="99">
        <v>0.58982310185185183</v>
      </c>
      <c r="C904" s="80">
        <v>14</v>
      </c>
      <c r="D904" s="100" t="s">
        <v>403</v>
      </c>
      <c r="E904" s="80">
        <v>32.82</v>
      </c>
      <c r="F904" s="100" t="s">
        <v>404</v>
      </c>
      <c r="G904" s="100" t="s">
        <v>409</v>
      </c>
      <c r="H904" s="100" t="s">
        <v>406</v>
      </c>
      <c r="I904" s="100" t="s">
        <v>426</v>
      </c>
      <c r="J904" s="80">
        <v>5</v>
      </c>
      <c r="K904" s="101">
        <v>7</v>
      </c>
    </row>
    <row r="905" spans="1:11" hidden="1" x14ac:dyDescent="0.3">
      <c r="A905" s="98">
        <v>45492</v>
      </c>
      <c r="B905" s="99">
        <v>0.59122806712962961</v>
      </c>
      <c r="C905" s="80">
        <v>14</v>
      </c>
      <c r="D905" s="100" t="s">
        <v>403</v>
      </c>
      <c r="E905" s="80">
        <v>32.82</v>
      </c>
      <c r="F905" s="100" t="s">
        <v>413</v>
      </c>
      <c r="G905" s="100" t="s">
        <v>409</v>
      </c>
      <c r="H905" s="100" t="s">
        <v>406</v>
      </c>
      <c r="I905" s="100" t="s">
        <v>426</v>
      </c>
      <c r="J905" s="80">
        <v>5</v>
      </c>
      <c r="K905" s="101">
        <v>7</v>
      </c>
    </row>
    <row r="906" spans="1:11" hidden="1" x14ac:dyDescent="0.3">
      <c r="A906" s="98">
        <v>45492</v>
      </c>
      <c r="B906" s="99">
        <v>0.69188972222222223</v>
      </c>
      <c r="C906" s="80">
        <v>16</v>
      </c>
      <c r="D906" s="100" t="s">
        <v>403</v>
      </c>
      <c r="E906" s="80">
        <v>32.82</v>
      </c>
      <c r="F906" s="100" t="s">
        <v>404</v>
      </c>
      <c r="G906" s="100" t="s">
        <v>409</v>
      </c>
      <c r="H906" s="100" t="s">
        <v>406</v>
      </c>
      <c r="I906" s="100" t="s">
        <v>426</v>
      </c>
      <c r="J906" s="80">
        <v>5</v>
      </c>
      <c r="K906" s="101">
        <v>7</v>
      </c>
    </row>
    <row r="907" spans="1:11" hidden="1" x14ac:dyDescent="0.3">
      <c r="A907" s="98">
        <v>45492</v>
      </c>
      <c r="B907" s="99">
        <v>0.69277555555555559</v>
      </c>
      <c r="C907" s="80">
        <v>16</v>
      </c>
      <c r="D907" s="100" t="s">
        <v>403</v>
      </c>
      <c r="E907" s="80">
        <v>32.82</v>
      </c>
      <c r="F907" s="100" t="s">
        <v>404</v>
      </c>
      <c r="G907" s="100" t="s">
        <v>409</v>
      </c>
      <c r="H907" s="100" t="s">
        <v>406</v>
      </c>
      <c r="I907" s="100" t="s">
        <v>426</v>
      </c>
      <c r="J907" s="80">
        <v>5</v>
      </c>
      <c r="K907" s="101">
        <v>7</v>
      </c>
    </row>
    <row r="908" spans="1:11" x14ac:dyDescent="0.3">
      <c r="A908" s="98">
        <v>45493</v>
      </c>
      <c r="B908" s="99">
        <v>0.33732024305555558</v>
      </c>
      <c r="C908" s="80">
        <v>8</v>
      </c>
      <c r="D908" s="100" t="s">
        <v>403</v>
      </c>
      <c r="E908" s="80">
        <v>23.02</v>
      </c>
      <c r="F908" s="100" t="s">
        <v>410</v>
      </c>
      <c r="G908" s="100" t="s">
        <v>405</v>
      </c>
      <c r="H908" s="100" t="s">
        <v>414</v>
      </c>
      <c r="I908" s="100" t="s">
        <v>426</v>
      </c>
      <c r="J908" s="80">
        <v>6</v>
      </c>
      <c r="K908" s="101">
        <v>7</v>
      </c>
    </row>
    <row r="909" spans="1:11" hidden="1" x14ac:dyDescent="0.3">
      <c r="A909" s="98">
        <v>45493</v>
      </c>
      <c r="B909" s="99">
        <v>0.3380634837962963</v>
      </c>
      <c r="C909" s="80">
        <v>8</v>
      </c>
      <c r="D909" s="100" t="s">
        <v>403</v>
      </c>
      <c r="E909" s="80">
        <v>32.82</v>
      </c>
      <c r="F909" s="100" t="s">
        <v>404</v>
      </c>
      <c r="G909" s="100" t="s">
        <v>405</v>
      </c>
      <c r="H909" s="100" t="s">
        <v>414</v>
      </c>
      <c r="I909" s="100" t="s">
        <v>426</v>
      </c>
      <c r="J909" s="80">
        <v>6</v>
      </c>
      <c r="K909" s="101">
        <v>7</v>
      </c>
    </row>
    <row r="910" spans="1:11" x14ac:dyDescent="0.3">
      <c r="A910" s="98">
        <v>45493</v>
      </c>
      <c r="B910" s="99">
        <v>0.33878973379629629</v>
      </c>
      <c r="C910" s="80">
        <v>8</v>
      </c>
      <c r="D910" s="100" t="s">
        <v>403</v>
      </c>
      <c r="E910" s="80">
        <v>23.02</v>
      </c>
      <c r="F910" s="100" t="s">
        <v>410</v>
      </c>
      <c r="G910" s="100" t="s">
        <v>405</v>
      </c>
      <c r="H910" s="100" t="s">
        <v>414</v>
      </c>
      <c r="I910" s="100" t="s">
        <v>426</v>
      </c>
      <c r="J910" s="80">
        <v>6</v>
      </c>
      <c r="K910" s="101">
        <v>7</v>
      </c>
    </row>
    <row r="911" spans="1:11" hidden="1" x14ac:dyDescent="0.3">
      <c r="A911" s="98">
        <v>45493</v>
      </c>
      <c r="B911" s="99">
        <v>0.37562042824074077</v>
      </c>
      <c r="C911" s="80">
        <v>9</v>
      </c>
      <c r="D911" s="100" t="s">
        <v>403</v>
      </c>
      <c r="E911" s="80">
        <v>32.82</v>
      </c>
      <c r="F911" s="100" t="s">
        <v>404</v>
      </c>
      <c r="G911" s="100" t="s">
        <v>405</v>
      </c>
      <c r="H911" s="100" t="s">
        <v>414</v>
      </c>
      <c r="I911" s="100" t="s">
        <v>426</v>
      </c>
      <c r="J911" s="80">
        <v>6</v>
      </c>
      <c r="K911" s="101">
        <v>7</v>
      </c>
    </row>
    <row r="912" spans="1:11" hidden="1" x14ac:dyDescent="0.3">
      <c r="A912" s="98">
        <v>45493</v>
      </c>
      <c r="B912" s="99">
        <v>0.3767112037037037</v>
      </c>
      <c r="C912" s="80">
        <v>9</v>
      </c>
      <c r="D912" s="100" t="s">
        <v>403</v>
      </c>
      <c r="E912" s="80">
        <v>32.82</v>
      </c>
      <c r="F912" s="100" t="s">
        <v>404</v>
      </c>
      <c r="G912" s="100" t="s">
        <v>405</v>
      </c>
      <c r="H912" s="100" t="s">
        <v>414</v>
      </c>
      <c r="I912" s="100" t="s">
        <v>426</v>
      </c>
      <c r="J912" s="80">
        <v>6</v>
      </c>
      <c r="K912" s="101">
        <v>7</v>
      </c>
    </row>
    <row r="913" spans="1:11" x14ac:dyDescent="0.3">
      <c r="A913" s="98">
        <v>45493</v>
      </c>
      <c r="B913" s="99">
        <v>0.44399356481481483</v>
      </c>
      <c r="C913" s="80">
        <v>10</v>
      </c>
      <c r="D913" s="100" t="s">
        <v>403</v>
      </c>
      <c r="E913" s="80">
        <v>23.02</v>
      </c>
      <c r="F913" s="100" t="s">
        <v>410</v>
      </c>
      <c r="G913" s="100" t="s">
        <v>405</v>
      </c>
      <c r="H913" s="100" t="s">
        <v>414</v>
      </c>
      <c r="I913" s="100" t="s">
        <v>426</v>
      </c>
      <c r="J913" s="80">
        <v>6</v>
      </c>
      <c r="K913" s="101">
        <v>7</v>
      </c>
    </row>
    <row r="914" spans="1:11" hidden="1" x14ac:dyDescent="0.3">
      <c r="A914" s="98">
        <v>45493</v>
      </c>
      <c r="B914" s="99">
        <v>0.63552339120370371</v>
      </c>
      <c r="C914" s="80">
        <v>15</v>
      </c>
      <c r="D914" s="100" t="s">
        <v>403</v>
      </c>
      <c r="E914" s="80">
        <v>32.82</v>
      </c>
      <c r="F914" s="100" t="s">
        <v>404</v>
      </c>
      <c r="G914" s="100" t="s">
        <v>409</v>
      </c>
      <c r="H914" s="100" t="s">
        <v>414</v>
      </c>
      <c r="I914" s="100" t="s">
        <v>426</v>
      </c>
      <c r="J914" s="80">
        <v>6</v>
      </c>
      <c r="K914" s="101">
        <v>7</v>
      </c>
    </row>
    <row r="915" spans="1:11" hidden="1" x14ac:dyDescent="0.3">
      <c r="A915" s="98">
        <v>45494</v>
      </c>
      <c r="B915" s="99">
        <v>0.43814604166666665</v>
      </c>
      <c r="C915" s="80">
        <v>10</v>
      </c>
      <c r="D915" s="100" t="s">
        <v>403</v>
      </c>
      <c r="E915" s="80">
        <v>32.82</v>
      </c>
      <c r="F915" s="100" t="s">
        <v>413</v>
      </c>
      <c r="G915" s="100" t="s">
        <v>405</v>
      </c>
      <c r="H915" s="100" t="s">
        <v>415</v>
      </c>
      <c r="I915" s="100" t="s">
        <v>426</v>
      </c>
      <c r="J915" s="80">
        <v>7</v>
      </c>
      <c r="K915" s="101">
        <v>7</v>
      </c>
    </row>
    <row r="916" spans="1:11" hidden="1" x14ac:dyDescent="0.3">
      <c r="A916" s="98">
        <v>45494</v>
      </c>
      <c r="B916" s="99">
        <v>0.48574972222222224</v>
      </c>
      <c r="C916" s="80">
        <v>11</v>
      </c>
      <c r="D916" s="100" t="s">
        <v>403</v>
      </c>
      <c r="E916" s="80">
        <v>32.82</v>
      </c>
      <c r="F916" s="100" t="s">
        <v>421</v>
      </c>
      <c r="G916" s="100" t="s">
        <v>405</v>
      </c>
      <c r="H916" s="100" t="s">
        <v>415</v>
      </c>
      <c r="I916" s="100" t="s">
        <v>426</v>
      </c>
      <c r="J916" s="80">
        <v>7</v>
      </c>
      <c r="K916" s="101">
        <v>7</v>
      </c>
    </row>
    <row r="917" spans="1:11" hidden="1" x14ac:dyDescent="0.3">
      <c r="A917" s="98">
        <v>45494</v>
      </c>
      <c r="B917" s="99">
        <v>0.56563482638888885</v>
      </c>
      <c r="C917" s="80">
        <v>13</v>
      </c>
      <c r="D917" s="100" t="s">
        <v>403</v>
      </c>
      <c r="E917" s="80">
        <v>23.02</v>
      </c>
      <c r="F917" s="100" t="s">
        <v>416</v>
      </c>
      <c r="G917" s="100" t="s">
        <v>409</v>
      </c>
      <c r="H917" s="100" t="s">
        <v>415</v>
      </c>
      <c r="I917" s="100" t="s">
        <v>426</v>
      </c>
      <c r="J917" s="80">
        <v>7</v>
      </c>
      <c r="K917" s="101">
        <v>7</v>
      </c>
    </row>
    <row r="918" spans="1:11" hidden="1" x14ac:dyDescent="0.3">
      <c r="A918" s="98">
        <v>45494</v>
      </c>
      <c r="B918" s="99">
        <v>0.57119726851851849</v>
      </c>
      <c r="C918" s="80">
        <v>13</v>
      </c>
      <c r="D918" s="100" t="s">
        <v>403</v>
      </c>
      <c r="E918" s="80">
        <v>32.82</v>
      </c>
      <c r="F918" s="100" t="s">
        <v>404</v>
      </c>
      <c r="G918" s="100" t="s">
        <v>409</v>
      </c>
      <c r="H918" s="100" t="s">
        <v>415</v>
      </c>
      <c r="I918" s="100" t="s">
        <v>426</v>
      </c>
      <c r="J918" s="80">
        <v>7</v>
      </c>
      <c r="K918" s="101">
        <v>7</v>
      </c>
    </row>
    <row r="919" spans="1:11" x14ac:dyDescent="0.3">
      <c r="A919" s="98">
        <v>45495</v>
      </c>
      <c r="B919" s="99">
        <v>0.34262901620370373</v>
      </c>
      <c r="C919" s="80">
        <v>8</v>
      </c>
      <c r="D919" s="100" t="s">
        <v>403</v>
      </c>
      <c r="E919" s="80">
        <v>23.02</v>
      </c>
      <c r="F919" s="100" t="s">
        <v>410</v>
      </c>
      <c r="G919" s="100" t="s">
        <v>405</v>
      </c>
      <c r="H919" s="100" t="s">
        <v>417</v>
      </c>
      <c r="I919" s="100" t="s">
        <v>426</v>
      </c>
      <c r="J919" s="80">
        <v>1</v>
      </c>
      <c r="K919" s="101">
        <v>7</v>
      </c>
    </row>
    <row r="920" spans="1:11" x14ac:dyDescent="0.3">
      <c r="A920" s="98">
        <v>45495</v>
      </c>
      <c r="B920" s="99">
        <v>0.36168465277777778</v>
      </c>
      <c r="C920" s="80">
        <v>8</v>
      </c>
      <c r="D920" s="100" t="s">
        <v>403</v>
      </c>
      <c r="E920" s="80">
        <v>23.02</v>
      </c>
      <c r="F920" s="100" t="s">
        <v>410</v>
      </c>
      <c r="G920" s="100" t="s">
        <v>405</v>
      </c>
      <c r="H920" s="100" t="s">
        <v>417</v>
      </c>
      <c r="I920" s="100" t="s">
        <v>426</v>
      </c>
      <c r="J920" s="80">
        <v>1</v>
      </c>
      <c r="K920" s="101">
        <v>7</v>
      </c>
    </row>
    <row r="921" spans="1:11" x14ac:dyDescent="0.3">
      <c r="A921" s="98">
        <v>45495</v>
      </c>
      <c r="B921" s="99">
        <v>0.42751465277777778</v>
      </c>
      <c r="C921" s="80">
        <v>10</v>
      </c>
      <c r="D921" s="100" t="s">
        <v>403</v>
      </c>
      <c r="E921" s="80">
        <v>27.92</v>
      </c>
      <c r="F921" s="100" t="s">
        <v>411</v>
      </c>
      <c r="G921" s="100" t="s">
        <v>405</v>
      </c>
      <c r="H921" s="100" t="s">
        <v>417</v>
      </c>
      <c r="I921" s="100" t="s">
        <v>426</v>
      </c>
      <c r="J921" s="80">
        <v>1</v>
      </c>
      <c r="K921" s="101">
        <v>7</v>
      </c>
    </row>
    <row r="922" spans="1:11" hidden="1" x14ac:dyDescent="0.3">
      <c r="A922" s="98">
        <v>45495</v>
      </c>
      <c r="B922" s="99">
        <v>0.69765732638888889</v>
      </c>
      <c r="C922" s="80">
        <v>16</v>
      </c>
      <c r="D922" s="100" t="s">
        <v>403</v>
      </c>
      <c r="E922" s="80">
        <v>32.82</v>
      </c>
      <c r="F922" s="100" t="s">
        <v>404</v>
      </c>
      <c r="G922" s="100" t="s">
        <v>409</v>
      </c>
      <c r="H922" s="100" t="s">
        <v>417</v>
      </c>
      <c r="I922" s="100" t="s">
        <v>426</v>
      </c>
      <c r="J922" s="80">
        <v>1</v>
      </c>
      <c r="K922" s="101">
        <v>7</v>
      </c>
    </row>
    <row r="923" spans="1:11" hidden="1" x14ac:dyDescent="0.3">
      <c r="A923" s="98">
        <v>45496</v>
      </c>
      <c r="B923" s="99">
        <v>0.34231746527777779</v>
      </c>
      <c r="C923" s="80">
        <v>8</v>
      </c>
      <c r="D923" s="100" t="s">
        <v>403</v>
      </c>
      <c r="E923" s="80">
        <v>32.82</v>
      </c>
      <c r="F923" s="100" t="s">
        <v>404</v>
      </c>
      <c r="G923" s="100" t="s">
        <v>405</v>
      </c>
      <c r="H923" s="100" t="s">
        <v>419</v>
      </c>
      <c r="I923" s="100" t="s">
        <v>426</v>
      </c>
      <c r="J923" s="80">
        <v>2</v>
      </c>
      <c r="K923" s="101">
        <v>7</v>
      </c>
    </row>
    <row r="924" spans="1:11" x14ac:dyDescent="0.3">
      <c r="A924" s="98">
        <v>45496</v>
      </c>
      <c r="B924" s="99">
        <v>0.36133079861111111</v>
      </c>
      <c r="C924" s="80">
        <v>8</v>
      </c>
      <c r="D924" s="100" t="s">
        <v>403</v>
      </c>
      <c r="E924" s="80">
        <v>23.02</v>
      </c>
      <c r="F924" s="100" t="s">
        <v>410</v>
      </c>
      <c r="G924" s="100" t="s">
        <v>405</v>
      </c>
      <c r="H924" s="100" t="s">
        <v>419</v>
      </c>
      <c r="I924" s="100" t="s">
        <v>426</v>
      </c>
      <c r="J924" s="80">
        <v>2</v>
      </c>
      <c r="K924" s="101">
        <v>7</v>
      </c>
    </row>
    <row r="925" spans="1:11" x14ac:dyDescent="0.3">
      <c r="A925" s="98">
        <v>45496</v>
      </c>
      <c r="B925" s="99">
        <v>0.36451175925925927</v>
      </c>
      <c r="C925" s="80">
        <v>8</v>
      </c>
      <c r="D925" s="100" t="s">
        <v>403</v>
      </c>
      <c r="E925" s="80">
        <v>27.92</v>
      </c>
      <c r="F925" s="100" t="s">
        <v>411</v>
      </c>
      <c r="G925" s="100" t="s">
        <v>405</v>
      </c>
      <c r="H925" s="100" t="s">
        <v>419</v>
      </c>
      <c r="I925" s="100" t="s">
        <v>426</v>
      </c>
      <c r="J925" s="80">
        <v>2</v>
      </c>
      <c r="K925" s="101">
        <v>7</v>
      </c>
    </row>
    <row r="926" spans="1:11" hidden="1" x14ac:dyDescent="0.3">
      <c r="A926" s="98">
        <v>45496</v>
      </c>
      <c r="B926" s="99">
        <v>0.36765170138888886</v>
      </c>
      <c r="C926" s="80">
        <v>8</v>
      </c>
      <c r="D926" s="100" t="s">
        <v>403</v>
      </c>
      <c r="E926" s="80">
        <v>32.82</v>
      </c>
      <c r="F926" s="100" t="s">
        <v>413</v>
      </c>
      <c r="G926" s="100" t="s">
        <v>405</v>
      </c>
      <c r="H926" s="100" t="s">
        <v>419</v>
      </c>
      <c r="I926" s="100" t="s">
        <v>426</v>
      </c>
      <c r="J926" s="80">
        <v>2</v>
      </c>
      <c r="K926" s="101">
        <v>7</v>
      </c>
    </row>
    <row r="927" spans="1:11" hidden="1" x14ac:dyDescent="0.3">
      <c r="A927" s="98">
        <v>45496</v>
      </c>
      <c r="B927" s="99">
        <v>0.36886996527777777</v>
      </c>
      <c r="C927" s="80">
        <v>8</v>
      </c>
      <c r="D927" s="100" t="s">
        <v>403</v>
      </c>
      <c r="E927" s="80">
        <v>32.82</v>
      </c>
      <c r="F927" s="100" t="s">
        <v>404</v>
      </c>
      <c r="G927" s="100" t="s">
        <v>405</v>
      </c>
      <c r="H927" s="100" t="s">
        <v>419</v>
      </c>
      <c r="I927" s="100" t="s">
        <v>426</v>
      </c>
      <c r="J927" s="80">
        <v>2</v>
      </c>
      <c r="K927" s="101">
        <v>7</v>
      </c>
    </row>
    <row r="928" spans="1:11" x14ac:dyDescent="0.3">
      <c r="A928" s="98">
        <v>45496</v>
      </c>
      <c r="B928" s="99">
        <v>0.37622346064814816</v>
      </c>
      <c r="C928" s="80">
        <v>9</v>
      </c>
      <c r="D928" s="100" t="s">
        <v>403</v>
      </c>
      <c r="E928" s="80">
        <v>23.02</v>
      </c>
      <c r="F928" s="100" t="s">
        <v>410</v>
      </c>
      <c r="G928" s="100" t="s">
        <v>405</v>
      </c>
      <c r="H928" s="100" t="s">
        <v>419</v>
      </c>
      <c r="I928" s="100" t="s">
        <v>426</v>
      </c>
      <c r="J928" s="80">
        <v>2</v>
      </c>
      <c r="K928" s="101">
        <v>7</v>
      </c>
    </row>
    <row r="929" spans="1:11" x14ac:dyDescent="0.3">
      <c r="A929" s="98">
        <v>45496</v>
      </c>
      <c r="B929" s="99">
        <v>0.41917236111111111</v>
      </c>
      <c r="C929" s="80">
        <v>10</v>
      </c>
      <c r="D929" s="100" t="s">
        <v>403</v>
      </c>
      <c r="E929" s="80">
        <v>27.92</v>
      </c>
      <c r="F929" s="100" t="s">
        <v>411</v>
      </c>
      <c r="G929" s="100" t="s">
        <v>405</v>
      </c>
      <c r="H929" s="100" t="s">
        <v>419</v>
      </c>
      <c r="I929" s="100" t="s">
        <v>426</v>
      </c>
      <c r="J929" s="80">
        <v>2</v>
      </c>
      <c r="K929" s="101">
        <v>7</v>
      </c>
    </row>
    <row r="930" spans="1:11" x14ac:dyDescent="0.3">
      <c r="A930" s="98">
        <v>45496</v>
      </c>
      <c r="B930" s="99">
        <v>0.63894642361111109</v>
      </c>
      <c r="C930" s="80">
        <v>15</v>
      </c>
      <c r="D930" s="100" t="s">
        <v>403</v>
      </c>
      <c r="E930" s="80">
        <v>27.92</v>
      </c>
      <c r="F930" s="100" t="s">
        <v>411</v>
      </c>
      <c r="G930" s="100" t="s">
        <v>409</v>
      </c>
      <c r="H930" s="100" t="s">
        <v>419</v>
      </c>
      <c r="I930" s="100" t="s">
        <v>426</v>
      </c>
      <c r="J930" s="80">
        <v>2</v>
      </c>
      <c r="K930" s="101">
        <v>7</v>
      </c>
    </row>
    <row r="931" spans="1:11" hidden="1" x14ac:dyDescent="0.3">
      <c r="A931" s="98">
        <v>45496</v>
      </c>
      <c r="B931" s="99">
        <v>0.63959814814814819</v>
      </c>
      <c r="C931" s="80">
        <v>15</v>
      </c>
      <c r="D931" s="100" t="s">
        <v>403</v>
      </c>
      <c r="E931" s="80">
        <v>32.82</v>
      </c>
      <c r="F931" s="100" t="s">
        <v>404</v>
      </c>
      <c r="G931" s="100" t="s">
        <v>409</v>
      </c>
      <c r="H931" s="100" t="s">
        <v>419</v>
      </c>
      <c r="I931" s="100" t="s">
        <v>426</v>
      </c>
      <c r="J931" s="80">
        <v>2</v>
      </c>
      <c r="K931" s="101">
        <v>7</v>
      </c>
    </row>
    <row r="932" spans="1:11" hidden="1" x14ac:dyDescent="0.3">
      <c r="A932" s="98">
        <v>45496</v>
      </c>
      <c r="B932" s="99">
        <v>0.87616449074074076</v>
      </c>
      <c r="C932" s="80">
        <v>21</v>
      </c>
      <c r="D932" s="100" t="s">
        <v>403</v>
      </c>
      <c r="E932" s="80">
        <v>32.82</v>
      </c>
      <c r="F932" s="100" t="s">
        <v>404</v>
      </c>
      <c r="G932" s="100" t="s">
        <v>412</v>
      </c>
      <c r="H932" s="100" t="s">
        <v>419</v>
      </c>
      <c r="I932" s="100" t="s">
        <v>426</v>
      </c>
      <c r="J932" s="80">
        <v>2</v>
      </c>
      <c r="K932" s="101">
        <v>7</v>
      </c>
    </row>
    <row r="933" spans="1:11" x14ac:dyDescent="0.3">
      <c r="A933" s="98">
        <v>45496</v>
      </c>
      <c r="B933" s="99">
        <v>0.89112848379629628</v>
      </c>
      <c r="C933" s="80">
        <v>21</v>
      </c>
      <c r="D933" s="100" t="s">
        <v>403</v>
      </c>
      <c r="E933" s="80">
        <v>23.02</v>
      </c>
      <c r="F933" s="100" t="s">
        <v>410</v>
      </c>
      <c r="G933" s="100" t="s">
        <v>412</v>
      </c>
      <c r="H933" s="100" t="s">
        <v>419</v>
      </c>
      <c r="I933" s="100" t="s">
        <v>426</v>
      </c>
      <c r="J933" s="80">
        <v>2</v>
      </c>
      <c r="K933" s="101">
        <v>7</v>
      </c>
    </row>
    <row r="934" spans="1:11" x14ac:dyDescent="0.3">
      <c r="A934" s="98">
        <v>45496</v>
      </c>
      <c r="B934" s="99">
        <v>0.89192834490740736</v>
      </c>
      <c r="C934" s="80">
        <v>21</v>
      </c>
      <c r="D934" s="100" t="s">
        <v>403</v>
      </c>
      <c r="E934" s="80">
        <v>23.02</v>
      </c>
      <c r="F934" s="100" t="s">
        <v>410</v>
      </c>
      <c r="G934" s="100" t="s">
        <v>412</v>
      </c>
      <c r="H934" s="100" t="s">
        <v>419</v>
      </c>
      <c r="I934" s="100" t="s">
        <v>426</v>
      </c>
      <c r="J934" s="80">
        <v>2</v>
      </c>
      <c r="K934" s="101">
        <v>7</v>
      </c>
    </row>
    <row r="935" spans="1:11" x14ac:dyDescent="0.3">
      <c r="A935" s="98">
        <v>45497</v>
      </c>
      <c r="B935" s="99">
        <v>0.38622469907407408</v>
      </c>
      <c r="C935" s="80">
        <v>9</v>
      </c>
      <c r="D935" s="100" t="s">
        <v>403</v>
      </c>
      <c r="E935" s="80">
        <v>27.92</v>
      </c>
      <c r="F935" s="100" t="s">
        <v>411</v>
      </c>
      <c r="G935" s="100" t="s">
        <v>405</v>
      </c>
      <c r="H935" s="100" t="s">
        <v>420</v>
      </c>
      <c r="I935" s="100" t="s">
        <v>426</v>
      </c>
      <c r="J935" s="80">
        <v>3</v>
      </c>
      <c r="K935" s="101">
        <v>7</v>
      </c>
    </row>
    <row r="936" spans="1:11" x14ac:dyDescent="0.3">
      <c r="A936" s="98">
        <v>45497</v>
      </c>
      <c r="B936" s="99">
        <v>0.40202554398148149</v>
      </c>
      <c r="C936" s="80">
        <v>9</v>
      </c>
      <c r="D936" s="100" t="s">
        <v>403</v>
      </c>
      <c r="E936" s="80">
        <v>27.92</v>
      </c>
      <c r="F936" s="100" t="s">
        <v>411</v>
      </c>
      <c r="G936" s="100" t="s">
        <v>405</v>
      </c>
      <c r="H936" s="100" t="s">
        <v>420</v>
      </c>
      <c r="I936" s="100" t="s">
        <v>426</v>
      </c>
      <c r="J936" s="80">
        <v>3</v>
      </c>
      <c r="K936" s="101">
        <v>7</v>
      </c>
    </row>
    <row r="937" spans="1:11" hidden="1" x14ac:dyDescent="0.3">
      <c r="A937" s="98">
        <v>45497</v>
      </c>
      <c r="B937" s="99">
        <v>0.41293351851851851</v>
      </c>
      <c r="C937" s="80">
        <v>9</v>
      </c>
      <c r="D937" s="100" t="s">
        <v>403</v>
      </c>
      <c r="E937" s="80">
        <v>18.12</v>
      </c>
      <c r="F937" s="100" t="s">
        <v>418</v>
      </c>
      <c r="G937" s="100" t="s">
        <v>405</v>
      </c>
      <c r="H937" s="100" t="s">
        <v>420</v>
      </c>
      <c r="I937" s="100" t="s">
        <v>426</v>
      </c>
      <c r="J937" s="80">
        <v>3</v>
      </c>
      <c r="K937" s="101">
        <v>7</v>
      </c>
    </row>
    <row r="938" spans="1:11" hidden="1" x14ac:dyDescent="0.3">
      <c r="A938" s="98">
        <v>45497</v>
      </c>
      <c r="B938" s="99">
        <v>0.48880927083333331</v>
      </c>
      <c r="C938" s="80">
        <v>11</v>
      </c>
      <c r="D938" s="100" t="s">
        <v>403</v>
      </c>
      <c r="E938" s="80">
        <v>32.82</v>
      </c>
      <c r="F938" s="100" t="s">
        <v>421</v>
      </c>
      <c r="G938" s="100" t="s">
        <v>405</v>
      </c>
      <c r="H938" s="100" t="s">
        <v>420</v>
      </c>
      <c r="I938" s="100" t="s">
        <v>426</v>
      </c>
      <c r="J938" s="80">
        <v>3</v>
      </c>
      <c r="K938" s="101">
        <v>7</v>
      </c>
    </row>
    <row r="939" spans="1:11" hidden="1" x14ac:dyDescent="0.3">
      <c r="A939" s="98">
        <v>45497</v>
      </c>
      <c r="B939" s="99">
        <v>0.58002107638888889</v>
      </c>
      <c r="C939" s="80">
        <v>13</v>
      </c>
      <c r="D939" s="100" t="s">
        <v>403</v>
      </c>
      <c r="E939" s="80">
        <v>32.82</v>
      </c>
      <c r="F939" s="100" t="s">
        <v>404</v>
      </c>
      <c r="G939" s="100" t="s">
        <v>409</v>
      </c>
      <c r="H939" s="100" t="s">
        <v>420</v>
      </c>
      <c r="I939" s="100" t="s">
        <v>426</v>
      </c>
      <c r="J939" s="80">
        <v>3</v>
      </c>
      <c r="K939" s="101">
        <v>7</v>
      </c>
    </row>
    <row r="940" spans="1:11" hidden="1" x14ac:dyDescent="0.3">
      <c r="A940" s="98">
        <v>45497</v>
      </c>
      <c r="B940" s="99">
        <v>0.61515932870370371</v>
      </c>
      <c r="C940" s="80">
        <v>14</v>
      </c>
      <c r="D940" s="100" t="s">
        <v>403</v>
      </c>
      <c r="E940" s="80">
        <v>18.12</v>
      </c>
      <c r="F940" s="100" t="s">
        <v>418</v>
      </c>
      <c r="G940" s="100" t="s">
        <v>409</v>
      </c>
      <c r="H940" s="100" t="s">
        <v>420</v>
      </c>
      <c r="I940" s="100" t="s">
        <v>426</v>
      </c>
      <c r="J940" s="80">
        <v>3</v>
      </c>
      <c r="K940" s="101">
        <v>7</v>
      </c>
    </row>
    <row r="941" spans="1:11" hidden="1" x14ac:dyDescent="0.3">
      <c r="A941" s="98">
        <v>45497</v>
      </c>
      <c r="B941" s="99">
        <v>0.63785326388888886</v>
      </c>
      <c r="C941" s="80">
        <v>15</v>
      </c>
      <c r="D941" s="100" t="s">
        <v>403</v>
      </c>
      <c r="E941" s="80">
        <v>32.82</v>
      </c>
      <c r="F941" s="100" t="s">
        <v>404</v>
      </c>
      <c r="G941" s="100" t="s">
        <v>409</v>
      </c>
      <c r="H941" s="100" t="s">
        <v>420</v>
      </c>
      <c r="I941" s="100" t="s">
        <v>426</v>
      </c>
      <c r="J941" s="80">
        <v>3</v>
      </c>
      <c r="K941" s="101">
        <v>7</v>
      </c>
    </row>
    <row r="942" spans="1:11" hidden="1" x14ac:dyDescent="0.3">
      <c r="A942" s="98">
        <v>45497</v>
      </c>
      <c r="B942" s="99">
        <v>0.80214905092592592</v>
      </c>
      <c r="C942" s="80">
        <v>19</v>
      </c>
      <c r="D942" s="100" t="s">
        <v>403</v>
      </c>
      <c r="E942" s="80">
        <v>32.82</v>
      </c>
      <c r="F942" s="100" t="s">
        <v>421</v>
      </c>
      <c r="G942" s="100" t="s">
        <v>412</v>
      </c>
      <c r="H942" s="100" t="s">
        <v>420</v>
      </c>
      <c r="I942" s="100" t="s">
        <v>426</v>
      </c>
      <c r="J942" s="80">
        <v>3</v>
      </c>
      <c r="K942" s="101">
        <v>7</v>
      </c>
    </row>
    <row r="943" spans="1:11" hidden="1" x14ac:dyDescent="0.3">
      <c r="A943" s="98">
        <v>45497</v>
      </c>
      <c r="B943" s="99">
        <v>0.80346966435185185</v>
      </c>
      <c r="C943" s="80">
        <v>19</v>
      </c>
      <c r="D943" s="100" t="s">
        <v>403</v>
      </c>
      <c r="E943" s="80">
        <v>32.82</v>
      </c>
      <c r="F943" s="100" t="s">
        <v>421</v>
      </c>
      <c r="G943" s="100" t="s">
        <v>412</v>
      </c>
      <c r="H943" s="100" t="s">
        <v>420</v>
      </c>
      <c r="I943" s="100" t="s">
        <v>426</v>
      </c>
      <c r="J943" s="80">
        <v>3</v>
      </c>
      <c r="K943" s="101">
        <v>7</v>
      </c>
    </row>
    <row r="944" spans="1:11" x14ac:dyDescent="0.3">
      <c r="A944" s="98">
        <v>45497</v>
      </c>
      <c r="B944" s="99">
        <v>0.88723144675925925</v>
      </c>
      <c r="C944" s="80">
        <v>21</v>
      </c>
      <c r="D944" s="100" t="s">
        <v>403</v>
      </c>
      <c r="E944" s="80">
        <v>27.92</v>
      </c>
      <c r="F944" s="100" t="s">
        <v>411</v>
      </c>
      <c r="G944" s="100" t="s">
        <v>412</v>
      </c>
      <c r="H944" s="100" t="s">
        <v>420</v>
      </c>
      <c r="I944" s="100" t="s">
        <v>426</v>
      </c>
      <c r="J944" s="80">
        <v>3</v>
      </c>
      <c r="K944" s="101">
        <v>7</v>
      </c>
    </row>
    <row r="945" spans="1:11" x14ac:dyDescent="0.3">
      <c r="A945" s="98">
        <v>45497</v>
      </c>
      <c r="B945" s="99">
        <v>0.88797793981481477</v>
      </c>
      <c r="C945" s="80">
        <v>21</v>
      </c>
      <c r="D945" s="100" t="s">
        <v>403</v>
      </c>
      <c r="E945" s="80">
        <v>23.02</v>
      </c>
      <c r="F945" s="100" t="s">
        <v>410</v>
      </c>
      <c r="G945" s="100" t="s">
        <v>412</v>
      </c>
      <c r="H945" s="100" t="s">
        <v>420</v>
      </c>
      <c r="I945" s="100" t="s">
        <v>426</v>
      </c>
      <c r="J945" s="80">
        <v>3</v>
      </c>
      <c r="K945" s="101">
        <v>7</v>
      </c>
    </row>
    <row r="946" spans="1:11" x14ac:dyDescent="0.3">
      <c r="A946" s="98">
        <v>45497</v>
      </c>
      <c r="B946" s="99">
        <v>0.89256357638888884</v>
      </c>
      <c r="C946" s="80">
        <v>21</v>
      </c>
      <c r="D946" s="100" t="s">
        <v>403</v>
      </c>
      <c r="E946" s="80">
        <v>23.02</v>
      </c>
      <c r="F946" s="100" t="s">
        <v>410</v>
      </c>
      <c r="G946" s="100" t="s">
        <v>412</v>
      </c>
      <c r="H946" s="100" t="s">
        <v>420</v>
      </c>
      <c r="I946" s="100" t="s">
        <v>426</v>
      </c>
      <c r="J946" s="80">
        <v>3</v>
      </c>
      <c r="K946" s="101">
        <v>7</v>
      </c>
    </row>
    <row r="947" spans="1:11" x14ac:dyDescent="0.3">
      <c r="A947" s="98">
        <v>45498</v>
      </c>
      <c r="B947" s="99">
        <v>0.32972146990740742</v>
      </c>
      <c r="C947" s="80">
        <v>7</v>
      </c>
      <c r="D947" s="100" t="s">
        <v>403</v>
      </c>
      <c r="E947" s="80">
        <v>23.02</v>
      </c>
      <c r="F947" s="100" t="s">
        <v>410</v>
      </c>
      <c r="G947" s="100" t="s">
        <v>405</v>
      </c>
      <c r="H947" s="100" t="s">
        <v>422</v>
      </c>
      <c r="I947" s="100" t="s">
        <v>426</v>
      </c>
      <c r="J947" s="80">
        <v>4</v>
      </c>
      <c r="K947" s="101">
        <v>7</v>
      </c>
    </row>
    <row r="948" spans="1:11" hidden="1" x14ac:dyDescent="0.3">
      <c r="A948" s="98">
        <v>45498</v>
      </c>
      <c r="B948" s="99">
        <v>0.36757439814814813</v>
      </c>
      <c r="C948" s="80">
        <v>8</v>
      </c>
      <c r="D948" s="100" t="s">
        <v>403</v>
      </c>
      <c r="E948" s="80">
        <v>32.82</v>
      </c>
      <c r="F948" s="100" t="s">
        <v>404</v>
      </c>
      <c r="G948" s="100" t="s">
        <v>405</v>
      </c>
      <c r="H948" s="100" t="s">
        <v>422</v>
      </c>
      <c r="I948" s="100" t="s">
        <v>426</v>
      </c>
      <c r="J948" s="80">
        <v>4</v>
      </c>
      <c r="K948" s="101">
        <v>7</v>
      </c>
    </row>
    <row r="949" spans="1:11" x14ac:dyDescent="0.3">
      <c r="A949" s="98">
        <v>45498</v>
      </c>
      <c r="B949" s="99">
        <v>0.43732209490740742</v>
      </c>
      <c r="C949" s="80">
        <v>10</v>
      </c>
      <c r="D949" s="100" t="s">
        <v>403</v>
      </c>
      <c r="E949" s="80">
        <v>27.92</v>
      </c>
      <c r="F949" s="100" t="s">
        <v>411</v>
      </c>
      <c r="G949" s="100" t="s">
        <v>405</v>
      </c>
      <c r="H949" s="100" t="s">
        <v>422</v>
      </c>
      <c r="I949" s="100" t="s">
        <v>426</v>
      </c>
      <c r="J949" s="80">
        <v>4</v>
      </c>
      <c r="K949" s="101">
        <v>7</v>
      </c>
    </row>
    <row r="950" spans="1:11" x14ac:dyDescent="0.3">
      <c r="A950" s="98">
        <v>45498</v>
      </c>
      <c r="B950" s="99">
        <v>0.47644329861111112</v>
      </c>
      <c r="C950" s="80">
        <v>11</v>
      </c>
      <c r="D950" s="100" t="s">
        <v>403</v>
      </c>
      <c r="E950" s="80">
        <v>23.02</v>
      </c>
      <c r="F950" s="100" t="s">
        <v>410</v>
      </c>
      <c r="G950" s="100" t="s">
        <v>405</v>
      </c>
      <c r="H950" s="100" t="s">
        <v>422</v>
      </c>
      <c r="I950" s="100" t="s">
        <v>426</v>
      </c>
      <c r="J950" s="80">
        <v>4</v>
      </c>
      <c r="K950" s="101">
        <v>7</v>
      </c>
    </row>
    <row r="951" spans="1:11" hidden="1" x14ac:dyDescent="0.3">
      <c r="A951" s="98">
        <v>45498</v>
      </c>
      <c r="B951" s="99">
        <v>0.64243648148148147</v>
      </c>
      <c r="C951" s="80">
        <v>15</v>
      </c>
      <c r="D951" s="100" t="s">
        <v>403</v>
      </c>
      <c r="E951" s="80">
        <v>32.82</v>
      </c>
      <c r="F951" s="100" t="s">
        <v>421</v>
      </c>
      <c r="G951" s="100" t="s">
        <v>409</v>
      </c>
      <c r="H951" s="100" t="s">
        <v>422</v>
      </c>
      <c r="I951" s="100" t="s">
        <v>426</v>
      </c>
      <c r="J951" s="80">
        <v>4</v>
      </c>
      <c r="K951" s="101">
        <v>7</v>
      </c>
    </row>
    <row r="952" spans="1:11" hidden="1" x14ac:dyDescent="0.3">
      <c r="A952" s="98">
        <v>45498</v>
      </c>
      <c r="B952" s="99">
        <v>0.80625884259259262</v>
      </c>
      <c r="C952" s="80">
        <v>19</v>
      </c>
      <c r="D952" s="100" t="s">
        <v>403</v>
      </c>
      <c r="E952" s="80">
        <v>32.82</v>
      </c>
      <c r="F952" s="100" t="s">
        <v>421</v>
      </c>
      <c r="G952" s="100" t="s">
        <v>412</v>
      </c>
      <c r="H952" s="100" t="s">
        <v>422</v>
      </c>
      <c r="I952" s="100" t="s">
        <v>426</v>
      </c>
      <c r="J952" s="80">
        <v>4</v>
      </c>
      <c r="K952" s="101">
        <v>7</v>
      </c>
    </row>
    <row r="953" spans="1:11" hidden="1" x14ac:dyDescent="0.3">
      <c r="A953" s="98">
        <v>45498</v>
      </c>
      <c r="B953" s="99">
        <v>0.87918138888888886</v>
      </c>
      <c r="C953" s="80">
        <v>21</v>
      </c>
      <c r="D953" s="100" t="s">
        <v>403</v>
      </c>
      <c r="E953" s="80">
        <v>23.02</v>
      </c>
      <c r="F953" s="100" t="s">
        <v>416</v>
      </c>
      <c r="G953" s="100" t="s">
        <v>412</v>
      </c>
      <c r="H953" s="100" t="s">
        <v>422</v>
      </c>
      <c r="I953" s="100" t="s">
        <v>426</v>
      </c>
      <c r="J953" s="80">
        <v>4</v>
      </c>
      <c r="K953" s="101">
        <v>7</v>
      </c>
    </row>
    <row r="954" spans="1:11" hidden="1" x14ac:dyDescent="0.3">
      <c r="A954" s="98">
        <v>45498</v>
      </c>
      <c r="B954" s="99">
        <v>0.87974539351851855</v>
      </c>
      <c r="C954" s="80">
        <v>21</v>
      </c>
      <c r="D954" s="100" t="s">
        <v>403</v>
      </c>
      <c r="E954" s="80">
        <v>18.12</v>
      </c>
      <c r="F954" s="100" t="s">
        <v>418</v>
      </c>
      <c r="G954" s="100" t="s">
        <v>412</v>
      </c>
      <c r="H954" s="100" t="s">
        <v>422</v>
      </c>
      <c r="I954" s="100" t="s">
        <v>426</v>
      </c>
      <c r="J954" s="80">
        <v>4</v>
      </c>
      <c r="K954" s="101">
        <v>7</v>
      </c>
    </row>
    <row r="955" spans="1:11" hidden="1" x14ac:dyDescent="0.3">
      <c r="A955" s="98">
        <v>45498</v>
      </c>
      <c r="B955" s="99">
        <v>0.94364965277777779</v>
      </c>
      <c r="C955" s="80">
        <v>22</v>
      </c>
      <c r="D955" s="100" t="s">
        <v>403</v>
      </c>
      <c r="E955" s="80">
        <v>23.02</v>
      </c>
      <c r="F955" s="100" t="s">
        <v>416</v>
      </c>
      <c r="G955" s="100" t="s">
        <v>412</v>
      </c>
      <c r="H955" s="100" t="s">
        <v>422</v>
      </c>
      <c r="I955" s="100" t="s">
        <v>426</v>
      </c>
      <c r="J955" s="80">
        <v>4</v>
      </c>
      <c r="K955" s="101">
        <v>7</v>
      </c>
    </row>
    <row r="956" spans="1:11" hidden="1" x14ac:dyDescent="0.3">
      <c r="A956" s="98">
        <v>45498</v>
      </c>
      <c r="B956" s="99">
        <v>0.94429155092592587</v>
      </c>
      <c r="C956" s="80">
        <v>22</v>
      </c>
      <c r="D956" s="100" t="s">
        <v>403</v>
      </c>
      <c r="E956" s="80">
        <v>32.82</v>
      </c>
      <c r="F956" s="100" t="s">
        <v>413</v>
      </c>
      <c r="G956" s="100" t="s">
        <v>412</v>
      </c>
      <c r="H956" s="100" t="s">
        <v>422</v>
      </c>
      <c r="I956" s="100" t="s">
        <v>426</v>
      </c>
      <c r="J956" s="80">
        <v>4</v>
      </c>
      <c r="K956" s="101">
        <v>7</v>
      </c>
    </row>
    <row r="957" spans="1:11" hidden="1" x14ac:dyDescent="0.3">
      <c r="A957" s="98">
        <v>45499</v>
      </c>
      <c r="B957" s="99">
        <v>0.35626473379629631</v>
      </c>
      <c r="C957" s="80">
        <v>8</v>
      </c>
      <c r="D957" s="100" t="s">
        <v>403</v>
      </c>
      <c r="E957" s="80">
        <v>32.82</v>
      </c>
      <c r="F957" s="100" t="s">
        <v>404</v>
      </c>
      <c r="G957" s="100" t="s">
        <v>405</v>
      </c>
      <c r="H957" s="100" t="s">
        <v>406</v>
      </c>
      <c r="I957" s="100" t="s">
        <v>426</v>
      </c>
      <c r="J957" s="80">
        <v>5</v>
      </c>
      <c r="K957" s="101">
        <v>7</v>
      </c>
    </row>
    <row r="958" spans="1:11" x14ac:dyDescent="0.3">
      <c r="A958" s="98">
        <v>45499</v>
      </c>
      <c r="B958" s="99">
        <v>0.38862703703703705</v>
      </c>
      <c r="C958" s="80">
        <v>9</v>
      </c>
      <c r="D958" s="100" t="s">
        <v>403</v>
      </c>
      <c r="E958" s="80">
        <v>27.92</v>
      </c>
      <c r="F958" s="100" t="s">
        <v>411</v>
      </c>
      <c r="G958" s="100" t="s">
        <v>405</v>
      </c>
      <c r="H958" s="100" t="s">
        <v>406</v>
      </c>
      <c r="I958" s="100" t="s">
        <v>426</v>
      </c>
      <c r="J958" s="80">
        <v>5</v>
      </c>
      <c r="K958" s="101">
        <v>7</v>
      </c>
    </row>
    <row r="959" spans="1:11" hidden="1" x14ac:dyDescent="0.3">
      <c r="A959" s="98">
        <v>45499</v>
      </c>
      <c r="B959" s="99">
        <v>0.38928638888888889</v>
      </c>
      <c r="C959" s="80">
        <v>9</v>
      </c>
      <c r="D959" s="100" t="s">
        <v>403</v>
      </c>
      <c r="E959" s="80">
        <v>18.12</v>
      </c>
      <c r="F959" s="100" t="s">
        <v>418</v>
      </c>
      <c r="G959" s="100" t="s">
        <v>405</v>
      </c>
      <c r="H959" s="100" t="s">
        <v>406</v>
      </c>
      <c r="I959" s="100" t="s">
        <v>426</v>
      </c>
      <c r="J959" s="80">
        <v>5</v>
      </c>
      <c r="K959" s="101">
        <v>7</v>
      </c>
    </row>
    <row r="960" spans="1:11" hidden="1" x14ac:dyDescent="0.3">
      <c r="A960" s="98">
        <v>45499</v>
      </c>
      <c r="B960" s="99">
        <v>0.39804989583333333</v>
      </c>
      <c r="C960" s="80">
        <v>9</v>
      </c>
      <c r="D960" s="100" t="s">
        <v>403</v>
      </c>
      <c r="E960" s="80">
        <v>23.02</v>
      </c>
      <c r="F960" s="100" t="s">
        <v>416</v>
      </c>
      <c r="G960" s="100" t="s">
        <v>405</v>
      </c>
      <c r="H960" s="100" t="s">
        <v>406</v>
      </c>
      <c r="I960" s="100" t="s">
        <v>426</v>
      </c>
      <c r="J960" s="80">
        <v>5</v>
      </c>
      <c r="K960" s="101">
        <v>7</v>
      </c>
    </row>
    <row r="961" spans="1:11" hidden="1" x14ac:dyDescent="0.3">
      <c r="A961" s="98">
        <v>45499</v>
      </c>
      <c r="B961" s="99">
        <v>0.39880362268518521</v>
      </c>
      <c r="C961" s="80">
        <v>9</v>
      </c>
      <c r="D961" s="100" t="s">
        <v>403</v>
      </c>
      <c r="E961" s="80">
        <v>23.02</v>
      </c>
      <c r="F961" s="100" t="s">
        <v>416</v>
      </c>
      <c r="G961" s="100" t="s">
        <v>405</v>
      </c>
      <c r="H961" s="100" t="s">
        <v>406</v>
      </c>
      <c r="I961" s="100" t="s">
        <v>426</v>
      </c>
      <c r="J961" s="80">
        <v>5</v>
      </c>
      <c r="K961" s="101">
        <v>7</v>
      </c>
    </row>
    <row r="962" spans="1:11" hidden="1" x14ac:dyDescent="0.3">
      <c r="A962" s="98">
        <v>45499</v>
      </c>
      <c r="B962" s="99">
        <v>0.41606327546296296</v>
      </c>
      <c r="C962" s="80">
        <v>9</v>
      </c>
      <c r="D962" s="100" t="s">
        <v>403</v>
      </c>
      <c r="E962" s="80">
        <v>32.82</v>
      </c>
      <c r="F962" s="100" t="s">
        <v>404</v>
      </c>
      <c r="G962" s="100" t="s">
        <v>405</v>
      </c>
      <c r="H962" s="100" t="s">
        <v>406</v>
      </c>
      <c r="I962" s="100" t="s">
        <v>426</v>
      </c>
      <c r="J962" s="80">
        <v>5</v>
      </c>
      <c r="K962" s="101">
        <v>7</v>
      </c>
    </row>
    <row r="963" spans="1:11" hidden="1" x14ac:dyDescent="0.3">
      <c r="A963" s="98">
        <v>45499</v>
      </c>
      <c r="B963" s="99">
        <v>0.41669813657407406</v>
      </c>
      <c r="C963" s="80">
        <v>10</v>
      </c>
      <c r="D963" s="100" t="s">
        <v>403</v>
      </c>
      <c r="E963" s="80">
        <v>32.82</v>
      </c>
      <c r="F963" s="100" t="s">
        <v>404</v>
      </c>
      <c r="G963" s="100" t="s">
        <v>405</v>
      </c>
      <c r="H963" s="100" t="s">
        <v>406</v>
      </c>
      <c r="I963" s="100" t="s">
        <v>426</v>
      </c>
      <c r="J963" s="80">
        <v>5</v>
      </c>
      <c r="K963" s="101">
        <v>7</v>
      </c>
    </row>
    <row r="964" spans="1:11" x14ac:dyDescent="0.3">
      <c r="A964" s="98">
        <v>45499</v>
      </c>
      <c r="B964" s="99">
        <v>0.49113258101851853</v>
      </c>
      <c r="C964" s="80">
        <v>11</v>
      </c>
      <c r="D964" s="100" t="s">
        <v>403</v>
      </c>
      <c r="E964" s="80">
        <v>27.92</v>
      </c>
      <c r="F964" s="100" t="s">
        <v>411</v>
      </c>
      <c r="G964" s="100" t="s">
        <v>405</v>
      </c>
      <c r="H964" s="100" t="s">
        <v>406</v>
      </c>
      <c r="I964" s="100" t="s">
        <v>426</v>
      </c>
      <c r="J964" s="80">
        <v>5</v>
      </c>
      <c r="K964" s="101">
        <v>7</v>
      </c>
    </row>
    <row r="965" spans="1:11" x14ac:dyDescent="0.3">
      <c r="A965" s="98">
        <v>45499</v>
      </c>
      <c r="B965" s="99">
        <v>0.50488043981481479</v>
      </c>
      <c r="C965" s="80">
        <v>12</v>
      </c>
      <c r="D965" s="100" t="s">
        <v>403</v>
      </c>
      <c r="E965" s="80">
        <v>27.92</v>
      </c>
      <c r="F965" s="100" t="s">
        <v>411</v>
      </c>
      <c r="G965" s="100" t="s">
        <v>409</v>
      </c>
      <c r="H965" s="100" t="s">
        <v>406</v>
      </c>
      <c r="I965" s="100" t="s">
        <v>426</v>
      </c>
      <c r="J965" s="80">
        <v>5</v>
      </c>
      <c r="K965" s="101">
        <v>7</v>
      </c>
    </row>
    <row r="966" spans="1:11" hidden="1" x14ac:dyDescent="0.3">
      <c r="A966" s="98">
        <v>45499</v>
      </c>
      <c r="B966" s="99">
        <v>0.51953754629629634</v>
      </c>
      <c r="C966" s="80">
        <v>12</v>
      </c>
      <c r="D966" s="100" t="s">
        <v>403</v>
      </c>
      <c r="E966" s="80">
        <v>32.82</v>
      </c>
      <c r="F966" s="100" t="s">
        <v>421</v>
      </c>
      <c r="G966" s="100" t="s">
        <v>409</v>
      </c>
      <c r="H966" s="100" t="s">
        <v>406</v>
      </c>
      <c r="I966" s="100" t="s">
        <v>426</v>
      </c>
      <c r="J966" s="80">
        <v>5</v>
      </c>
      <c r="K966" s="101">
        <v>7</v>
      </c>
    </row>
    <row r="967" spans="1:11" hidden="1" x14ac:dyDescent="0.3">
      <c r="A967" s="98">
        <v>45499</v>
      </c>
      <c r="B967" s="99">
        <v>0.52034384259259259</v>
      </c>
      <c r="C967" s="80">
        <v>12</v>
      </c>
      <c r="D967" s="100" t="s">
        <v>403</v>
      </c>
      <c r="E967" s="80">
        <v>32.82</v>
      </c>
      <c r="F967" s="100" t="s">
        <v>421</v>
      </c>
      <c r="G967" s="100" t="s">
        <v>409</v>
      </c>
      <c r="H967" s="100" t="s">
        <v>406</v>
      </c>
      <c r="I967" s="100" t="s">
        <v>426</v>
      </c>
      <c r="J967" s="80">
        <v>5</v>
      </c>
      <c r="K967" s="101">
        <v>7</v>
      </c>
    </row>
    <row r="968" spans="1:11" hidden="1" x14ac:dyDescent="0.3">
      <c r="A968" s="98">
        <v>45499</v>
      </c>
      <c r="B968" s="99">
        <v>0.54856641203703704</v>
      </c>
      <c r="C968" s="80">
        <v>13</v>
      </c>
      <c r="D968" s="100" t="s">
        <v>403</v>
      </c>
      <c r="E968" s="80">
        <v>32.82</v>
      </c>
      <c r="F968" s="100" t="s">
        <v>404</v>
      </c>
      <c r="G968" s="100" t="s">
        <v>409</v>
      </c>
      <c r="H968" s="100" t="s">
        <v>406</v>
      </c>
      <c r="I968" s="100" t="s">
        <v>426</v>
      </c>
      <c r="J968" s="80">
        <v>5</v>
      </c>
      <c r="K968" s="101">
        <v>7</v>
      </c>
    </row>
    <row r="969" spans="1:11" x14ac:dyDescent="0.3">
      <c r="A969" s="98">
        <v>45499</v>
      </c>
      <c r="B969" s="99">
        <v>0.72464521990740738</v>
      </c>
      <c r="C969" s="80">
        <v>17</v>
      </c>
      <c r="D969" s="100" t="s">
        <v>403</v>
      </c>
      <c r="E969" s="80">
        <v>23.02</v>
      </c>
      <c r="F969" s="100" t="s">
        <v>410</v>
      </c>
      <c r="G969" s="100" t="s">
        <v>412</v>
      </c>
      <c r="H969" s="100" t="s">
        <v>406</v>
      </c>
      <c r="I969" s="100" t="s">
        <v>426</v>
      </c>
      <c r="J969" s="80">
        <v>5</v>
      </c>
      <c r="K969" s="101">
        <v>7</v>
      </c>
    </row>
    <row r="970" spans="1:11" hidden="1" x14ac:dyDescent="0.3">
      <c r="A970" s="98">
        <v>45499</v>
      </c>
      <c r="B970" s="99">
        <v>0.74894927083333329</v>
      </c>
      <c r="C970" s="80">
        <v>17</v>
      </c>
      <c r="D970" s="100" t="s">
        <v>403</v>
      </c>
      <c r="E970" s="80">
        <v>32.82</v>
      </c>
      <c r="F970" s="100" t="s">
        <v>421</v>
      </c>
      <c r="G970" s="100" t="s">
        <v>412</v>
      </c>
      <c r="H970" s="100" t="s">
        <v>406</v>
      </c>
      <c r="I970" s="100" t="s">
        <v>426</v>
      </c>
      <c r="J970" s="80">
        <v>5</v>
      </c>
      <c r="K970" s="101">
        <v>7</v>
      </c>
    </row>
    <row r="971" spans="1:11" hidden="1" x14ac:dyDescent="0.3">
      <c r="A971" s="98">
        <v>45499</v>
      </c>
      <c r="B971" s="99">
        <v>0.88552791666666664</v>
      </c>
      <c r="C971" s="80">
        <v>21</v>
      </c>
      <c r="D971" s="100" t="s">
        <v>403</v>
      </c>
      <c r="E971" s="80">
        <v>32.82</v>
      </c>
      <c r="F971" s="100" t="s">
        <v>404</v>
      </c>
      <c r="G971" s="100" t="s">
        <v>412</v>
      </c>
      <c r="H971" s="100" t="s">
        <v>406</v>
      </c>
      <c r="I971" s="100" t="s">
        <v>426</v>
      </c>
      <c r="J971" s="80">
        <v>5</v>
      </c>
      <c r="K971" s="101">
        <v>7</v>
      </c>
    </row>
    <row r="972" spans="1:11" x14ac:dyDescent="0.3">
      <c r="A972" s="98">
        <v>45499</v>
      </c>
      <c r="B972" s="99">
        <v>0.95129997685185186</v>
      </c>
      <c r="C972" s="80">
        <v>22</v>
      </c>
      <c r="D972" s="100" t="s">
        <v>403</v>
      </c>
      <c r="E972" s="80">
        <v>27.92</v>
      </c>
      <c r="F972" s="100" t="s">
        <v>411</v>
      </c>
      <c r="G972" s="100" t="s">
        <v>412</v>
      </c>
      <c r="H972" s="100" t="s">
        <v>406</v>
      </c>
      <c r="I972" s="100" t="s">
        <v>426</v>
      </c>
      <c r="J972" s="80">
        <v>5</v>
      </c>
      <c r="K972" s="101">
        <v>7</v>
      </c>
    </row>
    <row r="973" spans="1:11" hidden="1" x14ac:dyDescent="0.3">
      <c r="A973" s="98">
        <v>45500</v>
      </c>
      <c r="B973" s="99">
        <v>0.38144047453703706</v>
      </c>
      <c r="C973" s="80">
        <v>9</v>
      </c>
      <c r="D973" s="100" t="s">
        <v>403</v>
      </c>
      <c r="E973" s="80">
        <v>32.82</v>
      </c>
      <c r="F973" s="100" t="s">
        <v>421</v>
      </c>
      <c r="G973" s="100" t="s">
        <v>405</v>
      </c>
      <c r="H973" s="100" t="s">
        <v>414</v>
      </c>
      <c r="I973" s="100" t="s">
        <v>426</v>
      </c>
      <c r="J973" s="80">
        <v>6</v>
      </c>
      <c r="K973" s="101">
        <v>7</v>
      </c>
    </row>
    <row r="974" spans="1:11" x14ac:dyDescent="0.3">
      <c r="A974" s="98">
        <v>45500</v>
      </c>
      <c r="B974" s="99">
        <v>0.49689098379629631</v>
      </c>
      <c r="C974" s="80">
        <v>11</v>
      </c>
      <c r="D974" s="100" t="s">
        <v>403</v>
      </c>
      <c r="E974" s="80">
        <v>27.92</v>
      </c>
      <c r="F974" s="100" t="s">
        <v>411</v>
      </c>
      <c r="G974" s="100" t="s">
        <v>405</v>
      </c>
      <c r="H974" s="100" t="s">
        <v>414</v>
      </c>
      <c r="I974" s="100" t="s">
        <v>426</v>
      </c>
      <c r="J974" s="80">
        <v>6</v>
      </c>
      <c r="K974" s="101">
        <v>7</v>
      </c>
    </row>
    <row r="975" spans="1:11" x14ac:dyDescent="0.3">
      <c r="A975" s="98">
        <v>45500</v>
      </c>
      <c r="B975" s="99">
        <v>0.5174781828703704</v>
      </c>
      <c r="C975" s="80">
        <v>12</v>
      </c>
      <c r="D975" s="100" t="s">
        <v>403</v>
      </c>
      <c r="E975" s="80">
        <v>27.92</v>
      </c>
      <c r="F975" s="100" t="s">
        <v>411</v>
      </c>
      <c r="G975" s="100" t="s">
        <v>409</v>
      </c>
      <c r="H975" s="100" t="s">
        <v>414</v>
      </c>
      <c r="I975" s="100" t="s">
        <v>426</v>
      </c>
      <c r="J975" s="80">
        <v>6</v>
      </c>
      <c r="K975" s="101">
        <v>7</v>
      </c>
    </row>
    <row r="976" spans="1:11" hidden="1" x14ac:dyDescent="0.3">
      <c r="A976" s="98">
        <v>45500</v>
      </c>
      <c r="B976" s="99">
        <v>0.51820785879629627</v>
      </c>
      <c r="C976" s="80">
        <v>12</v>
      </c>
      <c r="D976" s="100" t="s">
        <v>403</v>
      </c>
      <c r="E976" s="80">
        <v>18.12</v>
      </c>
      <c r="F976" s="100" t="s">
        <v>418</v>
      </c>
      <c r="G976" s="100" t="s">
        <v>409</v>
      </c>
      <c r="H976" s="100" t="s">
        <v>414</v>
      </c>
      <c r="I976" s="100" t="s">
        <v>426</v>
      </c>
      <c r="J976" s="80">
        <v>6</v>
      </c>
      <c r="K976" s="101">
        <v>7</v>
      </c>
    </row>
    <row r="977" spans="1:11" x14ac:dyDescent="0.3">
      <c r="A977" s="98">
        <v>45500</v>
      </c>
      <c r="B977" s="99">
        <v>0.52318368055555553</v>
      </c>
      <c r="C977" s="80">
        <v>12</v>
      </c>
      <c r="D977" s="100" t="s">
        <v>403</v>
      </c>
      <c r="E977" s="80">
        <v>27.92</v>
      </c>
      <c r="F977" s="100" t="s">
        <v>411</v>
      </c>
      <c r="G977" s="100" t="s">
        <v>409</v>
      </c>
      <c r="H977" s="100" t="s">
        <v>414</v>
      </c>
      <c r="I977" s="100" t="s">
        <v>426</v>
      </c>
      <c r="J977" s="80">
        <v>6</v>
      </c>
      <c r="K977" s="101">
        <v>7</v>
      </c>
    </row>
    <row r="978" spans="1:11" hidden="1" x14ac:dyDescent="0.3">
      <c r="A978" s="98">
        <v>45500</v>
      </c>
      <c r="B978" s="99">
        <v>0.60326277777777781</v>
      </c>
      <c r="C978" s="80">
        <v>14</v>
      </c>
      <c r="D978" s="100" t="s">
        <v>403</v>
      </c>
      <c r="E978" s="80">
        <v>18.12</v>
      </c>
      <c r="F978" s="100" t="s">
        <v>418</v>
      </c>
      <c r="G978" s="100" t="s">
        <v>409</v>
      </c>
      <c r="H978" s="100" t="s">
        <v>414</v>
      </c>
      <c r="I978" s="100" t="s">
        <v>426</v>
      </c>
      <c r="J978" s="80">
        <v>6</v>
      </c>
      <c r="K978" s="101">
        <v>7</v>
      </c>
    </row>
    <row r="979" spans="1:11" hidden="1" x14ac:dyDescent="0.3">
      <c r="A979" s="98">
        <v>45500</v>
      </c>
      <c r="B979" s="99">
        <v>0.61936569444444445</v>
      </c>
      <c r="C979" s="80">
        <v>14</v>
      </c>
      <c r="D979" s="100" t="s">
        <v>403</v>
      </c>
      <c r="E979" s="80">
        <v>32.82</v>
      </c>
      <c r="F979" s="100" t="s">
        <v>404</v>
      </c>
      <c r="G979" s="100" t="s">
        <v>409</v>
      </c>
      <c r="H979" s="100" t="s">
        <v>414</v>
      </c>
      <c r="I979" s="100" t="s">
        <v>426</v>
      </c>
      <c r="J979" s="80">
        <v>6</v>
      </c>
      <c r="K979" s="101">
        <v>7</v>
      </c>
    </row>
    <row r="980" spans="1:11" hidden="1" x14ac:dyDescent="0.3">
      <c r="A980" s="98">
        <v>45500</v>
      </c>
      <c r="B980" s="99">
        <v>0.71010831018518517</v>
      </c>
      <c r="C980" s="80">
        <v>17</v>
      </c>
      <c r="D980" s="100" t="s">
        <v>403</v>
      </c>
      <c r="E980" s="80">
        <v>32.82</v>
      </c>
      <c r="F980" s="100" t="s">
        <v>421</v>
      </c>
      <c r="G980" s="100" t="s">
        <v>412</v>
      </c>
      <c r="H980" s="100" t="s">
        <v>414</v>
      </c>
      <c r="I980" s="100" t="s">
        <v>426</v>
      </c>
      <c r="J980" s="80">
        <v>6</v>
      </c>
      <c r="K980" s="101">
        <v>7</v>
      </c>
    </row>
    <row r="981" spans="1:11" hidden="1" x14ac:dyDescent="0.3">
      <c r="A981" s="98">
        <v>45500</v>
      </c>
      <c r="B981" s="99">
        <v>0.71086935185185185</v>
      </c>
      <c r="C981" s="80">
        <v>17</v>
      </c>
      <c r="D981" s="100" t="s">
        <v>403</v>
      </c>
      <c r="E981" s="80">
        <v>32.82</v>
      </c>
      <c r="F981" s="100" t="s">
        <v>421</v>
      </c>
      <c r="G981" s="100" t="s">
        <v>412</v>
      </c>
      <c r="H981" s="100" t="s">
        <v>414</v>
      </c>
      <c r="I981" s="100" t="s">
        <v>426</v>
      </c>
      <c r="J981" s="80">
        <v>6</v>
      </c>
      <c r="K981" s="101">
        <v>7</v>
      </c>
    </row>
    <row r="982" spans="1:11" x14ac:dyDescent="0.3">
      <c r="A982" s="98">
        <v>45500</v>
      </c>
      <c r="B982" s="99">
        <v>0.71458824074074079</v>
      </c>
      <c r="C982" s="80">
        <v>17</v>
      </c>
      <c r="D982" s="100" t="s">
        <v>403</v>
      </c>
      <c r="E982" s="80">
        <v>27.92</v>
      </c>
      <c r="F982" s="100" t="s">
        <v>411</v>
      </c>
      <c r="G982" s="100" t="s">
        <v>412</v>
      </c>
      <c r="H982" s="100" t="s">
        <v>414</v>
      </c>
      <c r="I982" s="100" t="s">
        <v>426</v>
      </c>
      <c r="J982" s="80">
        <v>6</v>
      </c>
      <c r="K982" s="101">
        <v>7</v>
      </c>
    </row>
    <row r="983" spans="1:11" x14ac:dyDescent="0.3">
      <c r="A983" s="98">
        <v>45500</v>
      </c>
      <c r="B983" s="99">
        <v>0.71537122685185184</v>
      </c>
      <c r="C983" s="80">
        <v>17</v>
      </c>
      <c r="D983" s="100" t="s">
        <v>403</v>
      </c>
      <c r="E983" s="80">
        <v>27.92</v>
      </c>
      <c r="F983" s="100" t="s">
        <v>411</v>
      </c>
      <c r="G983" s="100" t="s">
        <v>412</v>
      </c>
      <c r="H983" s="100" t="s">
        <v>414</v>
      </c>
      <c r="I983" s="100" t="s">
        <v>426</v>
      </c>
      <c r="J983" s="80">
        <v>6</v>
      </c>
      <c r="K983" s="101">
        <v>7</v>
      </c>
    </row>
    <row r="984" spans="1:11" hidden="1" x14ac:dyDescent="0.3">
      <c r="A984" s="98">
        <v>45500</v>
      </c>
      <c r="B984" s="99">
        <v>0.87176128472222225</v>
      </c>
      <c r="C984" s="80">
        <v>20</v>
      </c>
      <c r="D984" s="100" t="s">
        <v>403</v>
      </c>
      <c r="E984" s="80">
        <v>32.82</v>
      </c>
      <c r="F984" s="100" t="s">
        <v>404</v>
      </c>
      <c r="G984" s="100" t="s">
        <v>412</v>
      </c>
      <c r="H984" s="100" t="s">
        <v>414</v>
      </c>
      <c r="I984" s="100" t="s">
        <v>426</v>
      </c>
      <c r="J984" s="80">
        <v>6</v>
      </c>
      <c r="K984" s="101">
        <v>7</v>
      </c>
    </row>
    <row r="985" spans="1:11" hidden="1" x14ac:dyDescent="0.3">
      <c r="A985" s="98">
        <v>45500</v>
      </c>
      <c r="B985" s="99">
        <v>0.955832349537037</v>
      </c>
      <c r="C985" s="80">
        <v>22</v>
      </c>
      <c r="D985" s="100" t="s">
        <v>403</v>
      </c>
      <c r="E985" s="80">
        <v>32.82</v>
      </c>
      <c r="F985" s="100" t="s">
        <v>421</v>
      </c>
      <c r="G985" s="100" t="s">
        <v>412</v>
      </c>
      <c r="H985" s="100" t="s">
        <v>414</v>
      </c>
      <c r="I985" s="100" t="s">
        <v>426</v>
      </c>
      <c r="J985" s="80">
        <v>6</v>
      </c>
      <c r="K985" s="101">
        <v>7</v>
      </c>
    </row>
    <row r="986" spans="1:11" hidden="1" x14ac:dyDescent="0.3">
      <c r="A986" s="98">
        <v>45501</v>
      </c>
      <c r="B986" s="99">
        <v>0.46349444444444443</v>
      </c>
      <c r="C986" s="80">
        <v>11</v>
      </c>
      <c r="D986" s="100" t="s">
        <v>403</v>
      </c>
      <c r="E986" s="80">
        <v>18.12</v>
      </c>
      <c r="F986" s="100" t="s">
        <v>418</v>
      </c>
      <c r="G986" s="100" t="s">
        <v>405</v>
      </c>
      <c r="H986" s="100" t="s">
        <v>415</v>
      </c>
      <c r="I986" s="100" t="s">
        <v>426</v>
      </c>
      <c r="J986" s="80">
        <v>7</v>
      </c>
      <c r="K986" s="101">
        <v>7</v>
      </c>
    </row>
    <row r="987" spans="1:11" x14ac:dyDescent="0.3">
      <c r="A987" s="98">
        <v>45501</v>
      </c>
      <c r="B987" s="99">
        <v>0.59576626157407409</v>
      </c>
      <c r="C987" s="80">
        <v>14</v>
      </c>
      <c r="D987" s="100" t="s">
        <v>403</v>
      </c>
      <c r="E987" s="80">
        <v>27.92</v>
      </c>
      <c r="F987" s="100" t="s">
        <v>411</v>
      </c>
      <c r="G987" s="100" t="s">
        <v>409</v>
      </c>
      <c r="H987" s="100" t="s">
        <v>415</v>
      </c>
      <c r="I987" s="100" t="s">
        <v>426</v>
      </c>
      <c r="J987" s="80">
        <v>7</v>
      </c>
      <c r="K987" s="101">
        <v>7</v>
      </c>
    </row>
    <row r="988" spans="1:11" hidden="1" x14ac:dyDescent="0.3">
      <c r="A988" s="98">
        <v>45501</v>
      </c>
      <c r="B988" s="99">
        <v>0.59643745370370371</v>
      </c>
      <c r="C988" s="80">
        <v>14</v>
      </c>
      <c r="D988" s="100" t="s">
        <v>403</v>
      </c>
      <c r="E988" s="80">
        <v>32.82</v>
      </c>
      <c r="F988" s="100" t="s">
        <v>404</v>
      </c>
      <c r="G988" s="100" t="s">
        <v>409</v>
      </c>
      <c r="H988" s="100" t="s">
        <v>415</v>
      </c>
      <c r="I988" s="100" t="s">
        <v>426</v>
      </c>
      <c r="J988" s="80">
        <v>7</v>
      </c>
      <c r="K988" s="101">
        <v>7</v>
      </c>
    </row>
    <row r="989" spans="1:11" hidden="1" x14ac:dyDescent="0.3">
      <c r="A989" s="98">
        <v>45502</v>
      </c>
      <c r="B989" s="99">
        <v>0.34174081018518521</v>
      </c>
      <c r="C989" s="80">
        <v>8</v>
      </c>
      <c r="D989" s="100" t="s">
        <v>403</v>
      </c>
      <c r="E989" s="80">
        <v>32.82</v>
      </c>
      <c r="F989" s="100" t="s">
        <v>404</v>
      </c>
      <c r="G989" s="100" t="s">
        <v>405</v>
      </c>
      <c r="H989" s="100" t="s">
        <v>417</v>
      </c>
      <c r="I989" s="100" t="s">
        <v>426</v>
      </c>
      <c r="J989" s="80">
        <v>1</v>
      </c>
      <c r="K989" s="101">
        <v>7</v>
      </c>
    </row>
    <row r="990" spans="1:11" x14ac:dyDescent="0.3">
      <c r="A990" s="98">
        <v>45502</v>
      </c>
      <c r="B990" s="99">
        <v>0.37833300925925928</v>
      </c>
      <c r="C990" s="80">
        <v>9</v>
      </c>
      <c r="D990" s="100" t="s">
        <v>403</v>
      </c>
      <c r="E990" s="80">
        <v>23.02</v>
      </c>
      <c r="F990" s="100" t="s">
        <v>410</v>
      </c>
      <c r="G990" s="100" t="s">
        <v>405</v>
      </c>
      <c r="H990" s="100" t="s">
        <v>417</v>
      </c>
      <c r="I990" s="100" t="s">
        <v>426</v>
      </c>
      <c r="J990" s="80">
        <v>1</v>
      </c>
      <c r="K990" s="101">
        <v>7</v>
      </c>
    </row>
    <row r="991" spans="1:11" x14ac:dyDescent="0.3">
      <c r="A991" s="98">
        <v>45502</v>
      </c>
      <c r="B991" s="99">
        <v>0.38595086805555556</v>
      </c>
      <c r="C991" s="80">
        <v>9</v>
      </c>
      <c r="D991" s="100" t="s">
        <v>403</v>
      </c>
      <c r="E991" s="80">
        <v>27.92</v>
      </c>
      <c r="F991" s="100" t="s">
        <v>411</v>
      </c>
      <c r="G991" s="100" t="s">
        <v>405</v>
      </c>
      <c r="H991" s="100" t="s">
        <v>417</v>
      </c>
      <c r="I991" s="100" t="s">
        <v>426</v>
      </c>
      <c r="J991" s="80">
        <v>1</v>
      </c>
      <c r="K991" s="101">
        <v>7</v>
      </c>
    </row>
    <row r="992" spans="1:11" x14ac:dyDescent="0.3">
      <c r="A992" s="98">
        <v>45502</v>
      </c>
      <c r="B992" s="99">
        <v>0.38870465277777777</v>
      </c>
      <c r="C992" s="80">
        <v>9</v>
      </c>
      <c r="D992" s="100" t="s">
        <v>403</v>
      </c>
      <c r="E992" s="80">
        <v>23.02</v>
      </c>
      <c r="F992" s="100" t="s">
        <v>410</v>
      </c>
      <c r="G992" s="100" t="s">
        <v>405</v>
      </c>
      <c r="H992" s="100" t="s">
        <v>417</v>
      </c>
      <c r="I992" s="100" t="s">
        <v>426</v>
      </c>
      <c r="J992" s="80">
        <v>1</v>
      </c>
      <c r="K992" s="101">
        <v>7</v>
      </c>
    </row>
    <row r="993" spans="1:11" x14ac:dyDescent="0.3">
      <c r="A993" s="98">
        <v>45502</v>
      </c>
      <c r="B993" s="99">
        <v>0.41070309027777779</v>
      </c>
      <c r="C993" s="80">
        <v>9</v>
      </c>
      <c r="D993" s="100" t="s">
        <v>403</v>
      </c>
      <c r="E993" s="80">
        <v>27.92</v>
      </c>
      <c r="F993" s="100" t="s">
        <v>411</v>
      </c>
      <c r="G993" s="100" t="s">
        <v>405</v>
      </c>
      <c r="H993" s="100" t="s">
        <v>417</v>
      </c>
      <c r="I993" s="100" t="s">
        <v>426</v>
      </c>
      <c r="J993" s="80">
        <v>1</v>
      </c>
      <c r="K993" s="101">
        <v>7</v>
      </c>
    </row>
    <row r="994" spans="1:11" hidden="1" x14ac:dyDescent="0.3">
      <c r="A994" s="98">
        <v>45502</v>
      </c>
      <c r="B994" s="99">
        <v>0.41562082175925924</v>
      </c>
      <c r="C994" s="80">
        <v>9</v>
      </c>
      <c r="D994" s="100" t="s">
        <v>403</v>
      </c>
      <c r="E994" s="80">
        <v>32.82</v>
      </c>
      <c r="F994" s="100" t="s">
        <v>421</v>
      </c>
      <c r="G994" s="100" t="s">
        <v>405</v>
      </c>
      <c r="H994" s="100" t="s">
        <v>417</v>
      </c>
      <c r="I994" s="100" t="s">
        <v>426</v>
      </c>
      <c r="J994" s="80">
        <v>1</v>
      </c>
      <c r="K994" s="101">
        <v>7</v>
      </c>
    </row>
    <row r="995" spans="1:11" hidden="1" x14ac:dyDescent="0.3">
      <c r="A995" s="98">
        <v>45502</v>
      </c>
      <c r="B995" s="99">
        <v>0.44703658564814813</v>
      </c>
      <c r="C995" s="80">
        <v>10</v>
      </c>
      <c r="D995" s="100" t="s">
        <v>403</v>
      </c>
      <c r="E995" s="80">
        <v>32.82</v>
      </c>
      <c r="F995" s="100" t="s">
        <v>408</v>
      </c>
      <c r="G995" s="100" t="s">
        <v>405</v>
      </c>
      <c r="H995" s="100" t="s">
        <v>417</v>
      </c>
      <c r="I995" s="100" t="s">
        <v>426</v>
      </c>
      <c r="J995" s="80">
        <v>1</v>
      </c>
      <c r="K995" s="101">
        <v>7</v>
      </c>
    </row>
    <row r="996" spans="1:11" hidden="1" x14ac:dyDescent="0.3">
      <c r="A996" s="98">
        <v>45502</v>
      </c>
      <c r="B996" s="99">
        <v>0.44786858796296297</v>
      </c>
      <c r="C996" s="80">
        <v>10</v>
      </c>
      <c r="D996" s="100" t="s">
        <v>403</v>
      </c>
      <c r="E996" s="80">
        <v>32.82</v>
      </c>
      <c r="F996" s="100" t="s">
        <v>408</v>
      </c>
      <c r="G996" s="100" t="s">
        <v>405</v>
      </c>
      <c r="H996" s="100" t="s">
        <v>417</v>
      </c>
      <c r="I996" s="100" t="s">
        <v>426</v>
      </c>
      <c r="J996" s="80">
        <v>1</v>
      </c>
      <c r="K996" s="101">
        <v>7</v>
      </c>
    </row>
    <row r="997" spans="1:11" hidden="1" x14ac:dyDescent="0.3">
      <c r="A997" s="98">
        <v>45502</v>
      </c>
      <c r="B997" s="99">
        <v>0.7961936458333333</v>
      </c>
      <c r="C997" s="80">
        <v>19</v>
      </c>
      <c r="D997" s="100" t="s">
        <v>403</v>
      </c>
      <c r="E997" s="80">
        <v>32.82</v>
      </c>
      <c r="F997" s="100" t="s">
        <v>421</v>
      </c>
      <c r="G997" s="100" t="s">
        <v>412</v>
      </c>
      <c r="H997" s="100" t="s">
        <v>417</v>
      </c>
      <c r="I997" s="100" t="s">
        <v>426</v>
      </c>
      <c r="J997" s="80">
        <v>1</v>
      </c>
      <c r="K997" s="101">
        <v>7</v>
      </c>
    </row>
    <row r="998" spans="1:11" x14ac:dyDescent="0.3">
      <c r="A998" s="98">
        <v>45502</v>
      </c>
      <c r="B998" s="99">
        <v>0.81268887731481476</v>
      </c>
      <c r="C998" s="80">
        <v>19</v>
      </c>
      <c r="D998" s="100" t="s">
        <v>403</v>
      </c>
      <c r="E998" s="80">
        <v>23.02</v>
      </c>
      <c r="F998" s="100" t="s">
        <v>410</v>
      </c>
      <c r="G998" s="100" t="s">
        <v>412</v>
      </c>
      <c r="H998" s="100" t="s">
        <v>417</v>
      </c>
      <c r="I998" s="100" t="s">
        <v>426</v>
      </c>
      <c r="J998" s="80">
        <v>1</v>
      </c>
      <c r="K998" s="101">
        <v>7</v>
      </c>
    </row>
    <row r="999" spans="1:11" hidden="1" x14ac:dyDescent="0.3">
      <c r="A999" s="98">
        <v>45502</v>
      </c>
      <c r="B999" s="99">
        <v>0.9149817013888889</v>
      </c>
      <c r="C999" s="80">
        <v>21</v>
      </c>
      <c r="D999" s="100" t="s">
        <v>403</v>
      </c>
      <c r="E999" s="80">
        <v>32.82</v>
      </c>
      <c r="F999" s="100" t="s">
        <v>413</v>
      </c>
      <c r="G999" s="100" t="s">
        <v>412</v>
      </c>
      <c r="H999" s="100" t="s">
        <v>417</v>
      </c>
      <c r="I999" s="100" t="s">
        <v>426</v>
      </c>
      <c r="J999" s="80">
        <v>1</v>
      </c>
      <c r="K999" s="101">
        <v>7</v>
      </c>
    </row>
    <row r="1000" spans="1:11" x14ac:dyDescent="0.3">
      <c r="A1000" s="98">
        <v>45503</v>
      </c>
      <c r="B1000" s="99">
        <v>0.32026556712962961</v>
      </c>
      <c r="C1000" s="80">
        <v>7</v>
      </c>
      <c r="D1000" s="100" t="s">
        <v>403</v>
      </c>
      <c r="E1000" s="80">
        <v>27.92</v>
      </c>
      <c r="F1000" s="100" t="s">
        <v>411</v>
      </c>
      <c r="G1000" s="100" t="s">
        <v>405</v>
      </c>
      <c r="H1000" s="100" t="s">
        <v>419</v>
      </c>
      <c r="I1000" s="100" t="s">
        <v>426</v>
      </c>
      <c r="J1000" s="80">
        <v>2</v>
      </c>
      <c r="K1000" s="101">
        <v>7</v>
      </c>
    </row>
    <row r="1001" spans="1:11" hidden="1" x14ac:dyDescent="0.3">
      <c r="A1001" s="98">
        <v>45503</v>
      </c>
      <c r="B1001" s="99">
        <v>0.33688907407407409</v>
      </c>
      <c r="C1001" s="80">
        <v>8</v>
      </c>
      <c r="D1001" s="100" t="s">
        <v>403</v>
      </c>
      <c r="E1001" s="80">
        <v>23.02</v>
      </c>
      <c r="F1001" s="100" t="s">
        <v>416</v>
      </c>
      <c r="G1001" s="100" t="s">
        <v>405</v>
      </c>
      <c r="H1001" s="100" t="s">
        <v>419</v>
      </c>
      <c r="I1001" s="100" t="s">
        <v>426</v>
      </c>
      <c r="J1001" s="80">
        <v>2</v>
      </c>
      <c r="K1001" s="101">
        <v>7</v>
      </c>
    </row>
    <row r="1002" spans="1:11" hidden="1" x14ac:dyDescent="0.3">
      <c r="A1002" s="98">
        <v>45503</v>
      </c>
      <c r="B1002" s="99">
        <v>0.34781383101851854</v>
      </c>
      <c r="C1002" s="80">
        <v>8</v>
      </c>
      <c r="D1002" s="100" t="s">
        <v>403</v>
      </c>
      <c r="E1002" s="80">
        <v>32.82</v>
      </c>
      <c r="F1002" s="100" t="s">
        <v>421</v>
      </c>
      <c r="G1002" s="100" t="s">
        <v>405</v>
      </c>
      <c r="H1002" s="100" t="s">
        <v>419</v>
      </c>
      <c r="I1002" s="100" t="s">
        <v>426</v>
      </c>
      <c r="J1002" s="80">
        <v>2</v>
      </c>
      <c r="K1002" s="101">
        <v>7</v>
      </c>
    </row>
    <row r="1003" spans="1:11" x14ac:dyDescent="0.3">
      <c r="A1003" s="98">
        <v>45503</v>
      </c>
      <c r="B1003" s="99">
        <v>0.38452797453703702</v>
      </c>
      <c r="C1003" s="80">
        <v>9</v>
      </c>
      <c r="D1003" s="100" t="s">
        <v>403</v>
      </c>
      <c r="E1003" s="80">
        <v>27.92</v>
      </c>
      <c r="F1003" s="100" t="s">
        <v>411</v>
      </c>
      <c r="G1003" s="100" t="s">
        <v>405</v>
      </c>
      <c r="H1003" s="100" t="s">
        <v>419</v>
      </c>
      <c r="I1003" s="100" t="s">
        <v>426</v>
      </c>
      <c r="J1003" s="80">
        <v>2</v>
      </c>
      <c r="K1003" s="101">
        <v>7</v>
      </c>
    </row>
    <row r="1004" spans="1:11" hidden="1" x14ac:dyDescent="0.3">
      <c r="A1004" s="98">
        <v>45503</v>
      </c>
      <c r="B1004" s="99">
        <v>0.4286012384259259</v>
      </c>
      <c r="C1004" s="80">
        <v>10</v>
      </c>
      <c r="D1004" s="100" t="s">
        <v>403</v>
      </c>
      <c r="E1004" s="80">
        <v>23.02</v>
      </c>
      <c r="F1004" s="100" t="s">
        <v>416</v>
      </c>
      <c r="G1004" s="100" t="s">
        <v>405</v>
      </c>
      <c r="H1004" s="100" t="s">
        <v>419</v>
      </c>
      <c r="I1004" s="100" t="s">
        <v>426</v>
      </c>
      <c r="J1004" s="80">
        <v>2</v>
      </c>
      <c r="K1004" s="101">
        <v>7</v>
      </c>
    </row>
    <row r="1005" spans="1:11" x14ac:dyDescent="0.3">
      <c r="A1005" s="98">
        <v>45503</v>
      </c>
      <c r="B1005" s="99">
        <v>0.43025709490740743</v>
      </c>
      <c r="C1005" s="80">
        <v>10</v>
      </c>
      <c r="D1005" s="100" t="s">
        <v>403</v>
      </c>
      <c r="E1005" s="80">
        <v>27.92</v>
      </c>
      <c r="F1005" s="100" t="s">
        <v>411</v>
      </c>
      <c r="G1005" s="100" t="s">
        <v>405</v>
      </c>
      <c r="H1005" s="100" t="s">
        <v>419</v>
      </c>
      <c r="I1005" s="100" t="s">
        <v>426</v>
      </c>
      <c r="J1005" s="80">
        <v>2</v>
      </c>
      <c r="K1005" s="101">
        <v>7</v>
      </c>
    </row>
    <row r="1006" spans="1:11" hidden="1" x14ac:dyDescent="0.3">
      <c r="A1006" s="98">
        <v>45503</v>
      </c>
      <c r="B1006" s="99">
        <v>0.43287175925925925</v>
      </c>
      <c r="C1006" s="80">
        <v>10</v>
      </c>
      <c r="D1006" s="100" t="s">
        <v>403</v>
      </c>
      <c r="E1006" s="80">
        <v>32.82</v>
      </c>
      <c r="F1006" s="100" t="s">
        <v>404</v>
      </c>
      <c r="G1006" s="100" t="s">
        <v>405</v>
      </c>
      <c r="H1006" s="100" t="s">
        <v>419</v>
      </c>
      <c r="I1006" s="100" t="s">
        <v>426</v>
      </c>
      <c r="J1006" s="80">
        <v>2</v>
      </c>
      <c r="K1006" s="101">
        <v>7</v>
      </c>
    </row>
    <row r="1007" spans="1:11" x14ac:dyDescent="0.3">
      <c r="A1007" s="98">
        <v>45503</v>
      </c>
      <c r="B1007" s="99">
        <v>0.46675184027777777</v>
      </c>
      <c r="C1007" s="80">
        <v>11</v>
      </c>
      <c r="D1007" s="100" t="s">
        <v>403</v>
      </c>
      <c r="E1007" s="80">
        <v>23.02</v>
      </c>
      <c r="F1007" s="100" t="s">
        <v>410</v>
      </c>
      <c r="G1007" s="100" t="s">
        <v>405</v>
      </c>
      <c r="H1007" s="100" t="s">
        <v>419</v>
      </c>
      <c r="I1007" s="100" t="s">
        <v>426</v>
      </c>
      <c r="J1007" s="80">
        <v>2</v>
      </c>
      <c r="K1007" s="101">
        <v>7</v>
      </c>
    </row>
    <row r="1008" spans="1:11" hidden="1" x14ac:dyDescent="0.3">
      <c r="A1008" s="98">
        <v>45503</v>
      </c>
      <c r="B1008" s="99">
        <v>0.46754881944444443</v>
      </c>
      <c r="C1008" s="80">
        <v>11</v>
      </c>
      <c r="D1008" s="100" t="s">
        <v>403</v>
      </c>
      <c r="E1008" s="80">
        <v>18.12</v>
      </c>
      <c r="F1008" s="100" t="s">
        <v>418</v>
      </c>
      <c r="G1008" s="100" t="s">
        <v>405</v>
      </c>
      <c r="H1008" s="100" t="s">
        <v>419</v>
      </c>
      <c r="I1008" s="100" t="s">
        <v>426</v>
      </c>
      <c r="J1008" s="80">
        <v>2</v>
      </c>
      <c r="K1008" s="101">
        <v>7</v>
      </c>
    </row>
    <row r="1009" spans="1:11" x14ac:dyDescent="0.3">
      <c r="A1009" s="98">
        <v>45503</v>
      </c>
      <c r="B1009" s="99">
        <v>0.46853793981481484</v>
      </c>
      <c r="C1009" s="80">
        <v>11</v>
      </c>
      <c r="D1009" s="100" t="s">
        <v>403</v>
      </c>
      <c r="E1009" s="80">
        <v>27.92</v>
      </c>
      <c r="F1009" s="100" t="s">
        <v>411</v>
      </c>
      <c r="G1009" s="100" t="s">
        <v>405</v>
      </c>
      <c r="H1009" s="100" t="s">
        <v>419</v>
      </c>
      <c r="I1009" s="100" t="s">
        <v>426</v>
      </c>
      <c r="J1009" s="80">
        <v>2</v>
      </c>
      <c r="K1009" s="101">
        <v>7</v>
      </c>
    </row>
    <row r="1010" spans="1:11" x14ac:dyDescent="0.3">
      <c r="A1010" s="98">
        <v>45503</v>
      </c>
      <c r="B1010" s="99">
        <v>0.46946331018518517</v>
      </c>
      <c r="C1010" s="80">
        <v>11</v>
      </c>
      <c r="D1010" s="100" t="s">
        <v>403</v>
      </c>
      <c r="E1010" s="80">
        <v>27.92</v>
      </c>
      <c r="F1010" s="100" t="s">
        <v>411</v>
      </c>
      <c r="G1010" s="100" t="s">
        <v>405</v>
      </c>
      <c r="H1010" s="100" t="s">
        <v>419</v>
      </c>
      <c r="I1010" s="100" t="s">
        <v>426</v>
      </c>
      <c r="J1010" s="80">
        <v>2</v>
      </c>
      <c r="K1010" s="101">
        <v>7</v>
      </c>
    </row>
    <row r="1011" spans="1:11" x14ac:dyDescent="0.3">
      <c r="A1011" s="98">
        <v>45503</v>
      </c>
      <c r="B1011" s="99">
        <v>0.47956871527777778</v>
      </c>
      <c r="C1011" s="80">
        <v>11</v>
      </c>
      <c r="D1011" s="100" t="s">
        <v>403</v>
      </c>
      <c r="E1011" s="80">
        <v>27.92</v>
      </c>
      <c r="F1011" s="100" t="s">
        <v>411</v>
      </c>
      <c r="G1011" s="100" t="s">
        <v>405</v>
      </c>
      <c r="H1011" s="100" t="s">
        <v>419</v>
      </c>
      <c r="I1011" s="100" t="s">
        <v>426</v>
      </c>
      <c r="J1011" s="80">
        <v>2</v>
      </c>
      <c r="K1011" s="101">
        <v>7</v>
      </c>
    </row>
    <row r="1012" spans="1:11" x14ac:dyDescent="0.3">
      <c r="A1012" s="98">
        <v>45503</v>
      </c>
      <c r="B1012" s="99">
        <v>0.48033343750000002</v>
      </c>
      <c r="C1012" s="80">
        <v>11</v>
      </c>
      <c r="D1012" s="100" t="s">
        <v>403</v>
      </c>
      <c r="E1012" s="80">
        <v>27.92</v>
      </c>
      <c r="F1012" s="100" t="s">
        <v>411</v>
      </c>
      <c r="G1012" s="100" t="s">
        <v>405</v>
      </c>
      <c r="H1012" s="100" t="s">
        <v>419</v>
      </c>
      <c r="I1012" s="100" t="s">
        <v>426</v>
      </c>
      <c r="J1012" s="80">
        <v>2</v>
      </c>
      <c r="K1012" s="101">
        <v>7</v>
      </c>
    </row>
    <row r="1013" spans="1:11" hidden="1" x14ac:dyDescent="0.3">
      <c r="A1013" s="98">
        <v>45503</v>
      </c>
      <c r="B1013" s="99">
        <v>0.50564245370370375</v>
      </c>
      <c r="C1013" s="80">
        <v>12</v>
      </c>
      <c r="D1013" s="100" t="s">
        <v>403</v>
      </c>
      <c r="E1013" s="80">
        <v>32.82</v>
      </c>
      <c r="F1013" s="100" t="s">
        <v>404</v>
      </c>
      <c r="G1013" s="100" t="s">
        <v>409</v>
      </c>
      <c r="H1013" s="100" t="s">
        <v>419</v>
      </c>
      <c r="I1013" s="100" t="s">
        <v>426</v>
      </c>
      <c r="J1013" s="80">
        <v>2</v>
      </c>
      <c r="K1013" s="101">
        <v>7</v>
      </c>
    </row>
    <row r="1014" spans="1:11" x14ac:dyDescent="0.3">
      <c r="A1014" s="98">
        <v>45503</v>
      </c>
      <c r="B1014" s="99">
        <v>0.63622254629629627</v>
      </c>
      <c r="C1014" s="80">
        <v>15</v>
      </c>
      <c r="D1014" s="100" t="s">
        <v>403</v>
      </c>
      <c r="E1014" s="80">
        <v>27.92</v>
      </c>
      <c r="F1014" s="100" t="s">
        <v>411</v>
      </c>
      <c r="G1014" s="100" t="s">
        <v>409</v>
      </c>
      <c r="H1014" s="100" t="s">
        <v>419</v>
      </c>
      <c r="I1014" s="100" t="s">
        <v>426</v>
      </c>
      <c r="J1014" s="80">
        <v>2</v>
      </c>
      <c r="K1014" s="101">
        <v>7</v>
      </c>
    </row>
    <row r="1015" spans="1:11" hidden="1" x14ac:dyDescent="0.3">
      <c r="A1015" s="98">
        <v>45503</v>
      </c>
      <c r="B1015" s="99">
        <v>0.67283421296296297</v>
      </c>
      <c r="C1015" s="80">
        <v>16</v>
      </c>
      <c r="D1015" s="100" t="s">
        <v>403</v>
      </c>
      <c r="E1015" s="80">
        <v>23.02</v>
      </c>
      <c r="F1015" s="100" t="s">
        <v>416</v>
      </c>
      <c r="G1015" s="100" t="s">
        <v>409</v>
      </c>
      <c r="H1015" s="100" t="s">
        <v>419</v>
      </c>
      <c r="I1015" s="100" t="s">
        <v>426</v>
      </c>
      <c r="J1015" s="80">
        <v>2</v>
      </c>
      <c r="K1015" s="101">
        <v>7</v>
      </c>
    </row>
    <row r="1016" spans="1:11" x14ac:dyDescent="0.3">
      <c r="A1016" s="98">
        <v>45503</v>
      </c>
      <c r="B1016" s="99">
        <v>0.67342160879629631</v>
      </c>
      <c r="C1016" s="80">
        <v>16</v>
      </c>
      <c r="D1016" s="100" t="s">
        <v>403</v>
      </c>
      <c r="E1016" s="80">
        <v>27.92</v>
      </c>
      <c r="F1016" s="100" t="s">
        <v>411</v>
      </c>
      <c r="G1016" s="100" t="s">
        <v>409</v>
      </c>
      <c r="H1016" s="100" t="s">
        <v>419</v>
      </c>
      <c r="I1016" s="100" t="s">
        <v>426</v>
      </c>
      <c r="J1016" s="80">
        <v>2</v>
      </c>
      <c r="K1016" s="101">
        <v>7</v>
      </c>
    </row>
    <row r="1017" spans="1:11" hidden="1" x14ac:dyDescent="0.3">
      <c r="A1017" s="98">
        <v>45503</v>
      </c>
      <c r="B1017" s="99">
        <v>0.85023002314814811</v>
      </c>
      <c r="C1017" s="80">
        <v>20</v>
      </c>
      <c r="D1017" s="100" t="s">
        <v>403</v>
      </c>
      <c r="E1017" s="80">
        <v>18.12</v>
      </c>
      <c r="F1017" s="100" t="s">
        <v>418</v>
      </c>
      <c r="G1017" s="100" t="s">
        <v>412</v>
      </c>
      <c r="H1017" s="100" t="s">
        <v>419</v>
      </c>
      <c r="I1017" s="100" t="s">
        <v>426</v>
      </c>
      <c r="J1017" s="80">
        <v>2</v>
      </c>
      <c r="K1017" s="101">
        <v>7</v>
      </c>
    </row>
    <row r="1018" spans="1:11" x14ac:dyDescent="0.3">
      <c r="A1018" s="98">
        <v>45503</v>
      </c>
      <c r="B1018" s="99">
        <v>0.8707391898148148</v>
      </c>
      <c r="C1018" s="80">
        <v>20</v>
      </c>
      <c r="D1018" s="100" t="s">
        <v>403</v>
      </c>
      <c r="E1018" s="80">
        <v>27.92</v>
      </c>
      <c r="F1018" s="100" t="s">
        <v>411</v>
      </c>
      <c r="G1018" s="100" t="s">
        <v>412</v>
      </c>
      <c r="H1018" s="100" t="s">
        <v>419</v>
      </c>
      <c r="I1018" s="100" t="s">
        <v>426</v>
      </c>
      <c r="J1018" s="80">
        <v>2</v>
      </c>
      <c r="K1018" s="101">
        <v>7</v>
      </c>
    </row>
    <row r="1019" spans="1:11" x14ac:dyDescent="0.3">
      <c r="A1019" s="98">
        <v>45503</v>
      </c>
      <c r="B1019" s="99">
        <v>0.87136939814814818</v>
      </c>
      <c r="C1019" s="80">
        <v>20</v>
      </c>
      <c r="D1019" s="100" t="s">
        <v>403</v>
      </c>
      <c r="E1019" s="80">
        <v>27.92</v>
      </c>
      <c r="F1019" s="100" t="s">
        <v>411</v>
      </c>
      <c r="G1019" s="100" t="s">
        <v>412</v>
      </c>
      <c r="H1019" s="100" t="s">
        <v>419</v>
      </c>
      <c r="I1019" s="100" t="s">
        <v>426</v>
      </c>
      <c r="J1019" s="80">
        <v>2</v>
      </c>
      <c r="K1019" s="101">
        <v>7</v>
      </c>
    </row>
    <row r="1020" spans="1:11" x14ac:dyDescent="0.3">
      <c r="A1020" s="98">
        <v>45503</v>
      </c>
      <c r="B1020" s="99">
        <v>0.87294356481481483</v>
      </c>
      <c r="C1020" s="80">
        <v>20</v>
      </c>
      <c r="D1020" s="100" t="s">
        <v>403</v>
      </c>
      <c r="E1020" s="80">
        <v>27.92</v>
      </c>
      <c r="F1020" s="100" t="s">
        <v>411</v>
      </c>
      <c r="G1020" s="100" t="s">
        <v>412</v>
      </c>
      <c r="H1020" s="100" t="s">
        <v>419</v>
      </c>
      <c r="I1020" s="100" t="s">
        <v>426</v>
      </c>
      <c r="J1020" s="80">
        <v>2</v>
      </c>
      <c r="K1020" s="101">
        <v>7</v>
      </c>
    </row>
    <row r="1021" spans="1:11" hidden="1" x14ac:dyDescent="0.3">
      <c r="A1021" s="98">
        <v>45503</v>
      </c>
      <c r="B1021" s="99">
        <v>0.89813886574074075</v>
      </c>
      <c r="C1021" s="80">
        <v>21</v>
      </c>
      <c r="D1021" s="100" t="s">
        <v>403</v>
      </c>
      <c r="E1021" s="80">
        <v>32.82</v>
      </c>
      <c r="F1021" s="100" t="s">
        <v>404</v>
      </c>
      <c r="G1021" s="100" t="s">
        <v>412</v>
      </c>
      <c r="H1021" s="100" t="s">
        <v>419</v>
      </c>
      <c r="I1021" s="100" t="s">
        <v>426</v>
      </c>
      <c r="J1021" s="80">
        <v>2</v>
      </c>
      <c r="K1021" s="101">
        <v>7</v>
      </c>
    </row>
    <row r="1022" spans="1:11" x14ac:dyDescent="0.3">
      <c r="A1022" s="98">
        <v>45503</v>
      </c>
      <c r="B1022" s="99">
        <v>0.92733199074074069</v>
      </c>
      <c r="C1022" s="80">
        <v>22</v>
      </c>
      <c r="D1022" s="100" t="s">
        <v>403</v>
      </c>
      <c r="E1022" s="80">
        <v>23.02</v>
      </c>
      <c r="F1022" s="100" t="s">
        <v>410</v>
      </c>
      <c r="G1022" s="100" t="s">
        <v>412</v>
      </c>
      <c r="H1022" s="100" t="s">
        <v>419</v>
      </c>
      <c r="I1022" s="100" t="s">
        <v>426</v>
      </c>
      <c r="J1022" s="80">
        <v>2</v>
      </c>
      <c r="K1022" s="101">
        <v>7</v>
      </c>
    </row>
    <row r="1023" spans="1:11" hidden="1" x14ac:dyDescent="0.3">
      <c r="A1023" s="98">
        <v>45503</v>
      </c>
      <c r="B1023" s="99">
        <v>0.92800069444444444</v>
      </c>
      <c r="C1023" s="80">
        <v>22</v>
      </c>
      <c r="D1023" s="100" t="s">
        <v>403</v>
      </c>
      <c r="E1023" s="80">
        <v>32.82</v>
      </c>
      <c r="F1023" s="100" t="s">
        <v>421</v>
      </c>
      <c r="G1023" s="100" t="s">
        <v>412</v>
      </c>
      <c r="H1023" s="100" t="s">
        <v>419</v>
      </c>
      <c r="I1023" s="100" t="s">
        <v>426</v>
      </c>
      <c r="J1023" s="80">
        <v>2</v>
      </c>
      <c r="K1023" s="101">
        <v>7</v>
      </c>
    </row>
    <row r="1024" spans="1:11" x14ac:dyDescent="0.3">
      <c r="A1024" s="98">
        <v>45504</v>
      </c>
      <c r="B1024" s="99">
        <v>0.33324187500000002</v>
      </c>
      <c r="C1024" s="80">
        <v>7</v>
      </c>
      <c r="D1024" s="100" t="s">
        <v>403</v>
      </c>
      <c r="E1024" s="80">
        <v>27.92</v>
      </c>
      <c r="F1024" s="100" t="s">
        <v>411</v>
      </c>
      <c r="G1024" s="100" t="s">
        <v>405</v>
      </c>
      <c r="H1024" s="100" t="s">
        <v>420</v>
      </c>
      <c r="I1024" s="100" t="s">
        <v>426</v>
      </c>
      <c r="J1024" s="80">
        <v>3</v>
      </c>
      <c r="K1024" s="101">
        <v>7</v>
      </c>
    </row>
    <row r="1025" spans="1:11" x14ac:dyDescent="0.3">
      <c r="A1025" s="98">
        <v>45504</v>
      </c>
      <c r="B1025" s="99">
        <v>0.35951322916666667</v>
      </c>
      <c r="C1025" s="80">
        <v>8</v>
      </c>
      <c r="D1025" s="100" t="s">
        <v>403</v>
      </c>
      <c r="E1025" s="80">
        <v>27.92</v>
      </c>
      <c r="F1025" s="100" t="s">
        <v>411</v>
      </c>
      <c r="G1025" s="100" t="s">
        <v>405</v>
      </c>
      <c r="H1025" s="100" t="s">
        <v>420</v>
      </c>
      <c r="I1025" s="100" t="s">
        <v>426</v>
      </c>
      <c r="J1025" s="80">
        <v>3</v>
      </c>
      <c r="K1025" s="101">
        <v>7</v>
      </c>
    </row>
    <row r="1026" spans="1:11" x14ac:dyDescent="0.3">
      <c r="A1026" s="98">
        <v>45504</v>
      </c>
      <c r="B1026" s="99">
        <v>0.36016476851851853</v>
      </c>
      <c r="C1026" s="80">
        <v>8</v>
      </c>
      <c r="D1026" s="100" t="s">
        <v>403</v>
      </c>
      <c r="E1026" s="80">
        <v>27.92</v>
      </c>
      <c r="F1026" s="100" t="s">
        <v>411</v>
      </c>
      <c r="G1026" s="100" t="s">
        <v>405</v>
      </c>
      <c r="H1026" s="100" t="s">
        <v>420</v>
      </c>
      <c r="I1026" s="100" t="s">
        <v>426</v>
      </c>
      <c r="J1026" s="80">
        <v>3</v>
      </c>
      <c r="K1026" s="101">
        <v>7</v>
      </c>
    </row>
    <row r="1027" spans="1:11" x14ac:dyDescent="0.3">
      <c r="A1027" s="98">
        <v>45504</v>
      </c>
      <c r="B1027" s="99">
        <v>0.41302447916666668</v>
      </c>
      <c r="C1027" s="80">
        <v>9</v>
      </c>
      <c r="D1027" s="100" t="s">
        <v>403</v>
      </c>
      <c r="E1027" s="80">
        <v>23.02</v>
      </c>
      <c r="F1027" s="100" t="s">
        <v>410</v>
      </c>
      <c r="G1027" s="100" t="s">
        <v>405</v>
      </c>
      <c r="H1027" s="100" t="s">
        <v>420</v>
      </c>
      <c r="I1027" s="100" t="s">
        <v>426</v>
      </c>
      <c r="J1027" s="80">
        <v>3</v>
      </c>
      <c r="K1027" s="101">
        <v>7</v>
      </c>
    </row>
    <row r="1028" spans="1:11" x14ac:dyDescent="0.3">
      <c r="A1028" s="98">
        <v>45504</v>
      </c>
      <c r="B1028" s="99">
        <v>0.41371692129629628</v>
      </c>
      <c r="C1028" s="80">
        <v>9</v>
      </c>
      <c r="D1028" s="100" t="s">
        <v>403</v>
      </c>
      <c r="E1028" s="80">
        <v>23.02</v>
      </c>
      <c r="F1028" s="100" t="s">
        <v>410</v>
      </c>
      <c r="G1028" s="100" t="s">
        <v>405</v>
      </c>
      <c r="H1028" s="100" t="s">
        <v>420</v>
      </c>
      <c r="I1028" s="100" t="s">
        <v>426</v>
      </c>
      <c r="J1028" s="80">
        <v>3</v>
      </c>
      <c r="K1028" s="101">
        <v>7</v>
      </c>
    </row>
    <row r="1029" spans="1:11" x14ac:dyDescent="0.3">
      <c r="A1029" s="98">
        <v>45504</v>
      </c>
      <c r="B1029" s="99">
        <v>0.41546137731481481</v>
      </c>
      <c r="C1029" s="80">
        <v>9</v>
      </c>
      <c r="D1029" s="100" t="s">
        <v>403</v>
      </c>
      <c r="E1029" s="80">
        <v>27.92</v>
      </c>
      <c r="F1029" s="100" t="s">
        <v>411</v>
      </c>
      <c r="G1029" s="100" t="s">
        <v>405</v>
      </c>
      <c r="H1029" s="100" t="s">
        <v>420</v>
      </c>
      <c r="I1029" s="100" t="s">
        <v>426</v>
      </c>
      <c r="J1029" s="80">
        <v>3</v>
      </c>
      <c r="K1029" s="101">
        <v>7</v>
      </c>
    </row>
    <row r="1030" spans="1:11" hidden="1" x14ac:dyDescent="0.3">
      <c r="A1030" s="98">
        <v>45504</v>
      </c>
      <c r="B1030" s="99">
        <v>0.54979871527777779</v>
      </c>
      <c r="C1030" s="80">
        <v>13</v>
      </c>
      <c r="D1030" s="100" t="s">
        <v>403</v>
      </c>
      <c r="E1030" s="80">
        <v>32.82</v>
      </c>
      <c r="F1030" s="100" t="s">
        <v>413</v>
      </c>
      <c r="G1030" s="100" t="s">
        <v>409</v>
      </c>
      <c r="H1030" s="100" t="s">
        <v>420</v>
      </c>
      <c r="I1030" s="100" t="s">
        <v>426</v>
      </c>
      <c r="J1030" s="80">
        <v>3</v>
      </c>
      <c r="K1030" s="101">
        <v>7</v>
      </c>
    </row>
    <row r="1031" spans="1:11" hidden="1" x14ac:dyDescent="0.3">
      <c r="A1031" s="98">
        <v>45504</v>
      </c>
      <c r="B1031" s="99">
        <v>0.55139219907407411</v>
      </c>
      <c r="C1031" s="80">
        <v>13</v>
      </c>
      <c r="D1031" s="100" t="s">
        <v>403</v>
      </c>
      <c r="E1031" s="80">
        <v>32.82</v>
      </c>
      <c r="F1031" s="100" t="s">
        <v>404</v>
      </c>
      <c r="G1031" s="100" t="s">
        <v>409</v>
      </c>
      <c r="H1031" s="100" t="s">
        <v>420</v>
      </c>
      <c r="I1031" s="100" t="s">
        <v>426</v>
      </c>
      <c r="J1031" s="80">
        <v>3</v>
      </c>
      <c r="K1031" s="101">
        <v>7</v>
      </c>
    </row>
    <row r="1032" spans="1:11" x14ac:dyDescent="0.3">
      <c r="A1032" s="98">
        <v>45504</v>
      </c>
      <c r="B1032" s="99">
        <v>0.55890552083333334</v>
      </c>
      <c r="C1032" s="80">
        <v>13</v>
      </c>
      <c r="D1032" s="100" t="s">
        <v>403</v>
      </c>
      <c r="E1032" s="80">
        <v>27.92</v>
      </c>
      <c r="F1032" s="100" t="s">
        <v>411</v>
      </c>
      <c r="G1032" s="100" t="s">
        <v>409</v>
      </c>
      <c r="H1032" s="100" t="s">
        <v>420</v>
      </c>
      <c r="I1032" s="100" t="s">
        <v>426</v>
      </c>
      <c r="J1032" s="80">
        <v>3</v>
      </c>
      <c r="K1032" s="101">
        <v>7</v>
      </c>
    </row>
    <row r="1033" spans="1:11" hidden="1" x14ac:dyDescent="0.3">
      <c r="A1033" s="98">
        <v>45504</v>
      </c>
      <c r="B1033" s="99">
        <v>0.74174521990740738</v>
      </c>
      <c r="C1033" s="80">
        <v>17</v>
      </c>
      <c r="D1033" s="100" t="s">
        <v>403</v>
      </c>
      <c r="E1033" s="80">
        <v>23.02</v>
      </c>
      <c r="F1033" s="100" t="s">
        <v>416</v>
      </c>
      <c r="G1033" s="100" t="s">
        <v>412</v>
      </c>
      <c r="H1033" s="100" t="s">
        <v>420</v>
      </c>
      <c r="I1033" s="100" t="s">
        <v>426</v>
      </c>
      <c r="J1033" s="80">
        <v>3</v>
      </c>
      <c r="K1033" s="101">
        <v>7</v>
      </c>
    </row>
    <row r="1034" spans="1:11" hidden="1" x14ac:dyDescent="0.3">
      <c r="A1034" s="98">
        <v>45504</v>
      </c>
      <c r="B1034" s="99">
        <v>0.75295106481481477</v>
      </c>
      <c r="C1034" s="80">
        <v>18</v>
      </c>
      <c r="D1034" s="100" t="s">
        <v>403</v>
      </c>
      <c r="E1034" s="80">
        <v>32.82</v>
      </c>
      <c r="F1034" s="100" t="s">
        <v>404</v>
      </c>
      <c r="G1034" s="100" t="s">
        <v>412</v>
      </c>
      <c r="H1034" s="100" t="s">
        <v>420</v>
      </c>
      <c r="I1034" s="100" t="s">
        <v>426</v>
      </c>
      <c r="J1034" s="80">
        <v>3</v>
      </c>
      <c r="K1034" s="101">
        <v>7</v>
      </c>
    </row>
    <row r="1035" spans="1:11" hidden="1" x14ac:dyDescent="0.3">
      <c r="A1035" s="98">
        <v>45504</v>
      </c>
      <c r="B1035" s="99">
        <v>0.80739447916666662</v>
      </c>
      <c r="C1035" s="80">
        <v>19</v>
      </c>
      <c r="D1035" s="100" t="s">
        <v>403</v>
      </c>
      <c r="E1035" s="80">
        <v>23.02</v>
      </c>
      <c r="F1035" s="100" t="s">
        <v>416</v>
      </c>
      <c r="G1035" s="100" t="s">
        <v>412</v>
      </c>
      <c r="H1035" s="100" t="s">
        <v>420</v>
      </c>
      <c r="I1035" s="100" t="s">
        <v>426</v>
      </c>
      <c r="J1035" s="80">
        <v>3</v>
      </c>
      <c r="K1035" s="101">
        <v>7</v>
      </c>
    </row>
    <row r="1036" spans="1:11" hidden="1" x14ac:dyDescent="0.3">
      <c r="A1036" s="98">
        <v>45504</v>
      </c>
      <c r="B1036" s="99">
        <v>0.81163357638888889</v>
      </c>
      <c r="C1036" s="80">
        <v>19</v>
      </c>
      <c r="D1036" s="100" t="s">
        <v>403</v>
      </c>
      <c r="E1036" s="80">
        <v>32.82</v>
      </c>
      <c r="F1036" s="100" t="s">
        <v>404</v>
      </c>
      <c r="G1036" s="100" t="s">
        <v>412</v>
      </c>
      <c r="H1036" s="100" t="s">
        <v>420</v>
      </c>
      <c r="I1036" s="100" t="s">
        <v>426</v>
      </c>
      <c r="J1036" s="80">
        <v>3</v>
      </c>
      <c r="K1036" s="101">
        <v>7</v>
      </c>
    </row>
    <row r="1037" spans="1:11" hidden="1" x14ac:dyDescent="0.3">
      <c r="A1037" s="98">
        <v>45504</v>
      </c>
      <c r="B1037" s="99">
        <v>0.8657687268518518</v>
      </c>
      <c r="C1037" s="80">
        <v>20</v>
      </c>
      <c r="D1037" s="100" t="s">
        <v>403</v>
      </c>
      <c r="E1037" s="80">
        <v>32.82</v>
      </c>
      <c r="F1037" s="100" t="s">
        <v>413</v>
      </c>
      <c r="G1037" s="100" t="s">
        <v>412</v>
      </c>
      <c r="H1037" s="100" t="s">
        <v>420</v>
      </c>
      <c r="I1037" s="100" t="s">
        <v>426</v>
      </c>
      <c r="J1037" s="80">
        <v>3</v>
      </c>
      <c r="K1037" s="101">
        <v>7</v>
      </c>
    </row>
    <row r="1038" spans="1:11" hidden="1" x14ac:dyDescent="0.3">
      <c r="A1038" s="98">
        <v>45504</v>
      </c>
      <c r="B1038" s="99">
        <v>0.86814133101851854</v>
      </c>
      <c r="C1038" s="80">
        <v>20</v>
      </c>
      <c r="D1038" s="100" t="s">
        <v>403</v>
      </c>
      <c r="E1038" s="80">
        <v>23.02</v>
      </c>
      <c r="F1038" s="100" t="s">
        <v>416</v>
      </c>
      <c r="G1038" s="100" t="s">
        <v>412</v>
      </c>
      <c r="H1038" s="100" t="s">
        <v>420</v>
      </c>
      <c r="I1038" s="100" t="s">
        <v>426</v>
      </c>
      <c r="J1038" s="80">
        <v>3</v>
      </c>
      <c r="K1038" s="101">
        <v>7</v>
      </c>
    </row>
    <row r="1039" spans="1:11" hidden="1" x14ac:dyDescent="0.3">
      <c r="A1039" s="98">
        <v>45504</v>
      </c>
      <c r="B1039" s="99">
        <v>0.86887017361111107</v>
      </c>
      <c r="C1039" s="80">
        <v>20</v>
      </c>
      <c r="D1039" s="100" t="s">
        <v>403</v>
      </c>
      <c r="E1039" s="80">
        <v>32.82</v>
      </c>
      <c r="F1039" s="100" t="s">
        <v>404</v>
      </c>
      <c r="G1039" s="100" t="s">
        <v>412</v>
      </c>
      <c r="H1039" s="100" t="s">
        <v>420</v>
      </c>
      <c r="I1039" s="100" t="s">
        <v>426</v>
      </c>
      <c r="J1039" s="80">
        <v>3</v>
      </c>
      <c r="K1039" s="101">
        <v>7</v>
      </c>
    </row>
    <row r="1040" spans="1:11" hidden="1" x14ac:dyDescent="0.3">
      <c r="A1040" s="98">
        <v>45504</v>
      </c>
      <c r="B1040" s="99">
        <v>0.86961576388888884</v>
      </c>
      <c r="C1040" s="80">
        <v>20</v>
      </c>
      <c r="D1040" s="100" t="s">
        <v>403</v>
      </c>
      <c r="E1040" s="80">
        <v>32.82</v>
      </c>
      <c r="F1040" s="100" t="s">
        <v>421</v>
      </c>
      <c r="G1040" s="100" t="s">
        <v>412</v>
      </c>
      <c r="H1040" s="100" t="s">
        <v>420</v>
      </c>
      <c r="I1040" s="100" t="s">
        <v>426</v>
      </c>
      <c r="J1040" s="80">
        <v>3</v>
      </c>
      <c r="K1040" s="101">
        <v>7</v>
      </c>
    </row>
    <row r="1041" spans="1:11" hidden="1" x14ac:dyDescent="0.3">
      <c r="A1041" s="98">
        <v>45504</v>
      </c>
      <c r="B1041" s="99">
        <v>0.87054487268518521</v>
      </c>
      <c r="C1041" s="80">
        <v>20</v>
      </c>
      <c r="D1041" s="100" t="s">
        <v>403</v>
      </c>
      <c r="E1041" s="80">
        <v>23.02</v>
      </c>
      <c r="F1041" s="100" t="s">
        <v>416</v>
      </c>
      <c r="G1041" s="100" t="s">
        <v>412</v>
      </c>
      <c r="H1041" s="100" t="s">
        <v>420</v>
      </c>
      <c r="I1041" s="100" t="s">
        <v>426</v>
      </c>
      <c r="J1041" s="80">
        <v>3</v>
      </c>
      <c r="K1041" s="101">
        <v>7</v>
      </c>
    </row>
    <row r="1042" spans="1:11" x14ac:dyDescent="0.3">
      <c r="A1042" s="98">
        <v>45504</v>
      </c>
      <c r="B1042" s="99">
        <v>0.8745950578703704</v>
      </c>
      <c r="C1042" s="80">
        <v>20</v>
      </c>
      <c r="D1042" s="100" t="s">
        <v>403</v>
      </c>
      <c r="E1042" s="80">
        <v>27.92</v>
      </c>
      <c r="F1042" s="100" t="s">
        <v>411</v>
      </c>
      <c r="G1042" s="100" t="s">
        <v>412</v>
      </c>
      <c r="H1042" s="100" t="s">
        <v>420</v>
      </c>
      <c r="I1042" s="100" t="s">
        <v>426</v>
      </c>
      <c r="J1042" s="80">
        <v>3</v>
      </c>
      <c r="K1042" s="101">
        <v>7</v>
      </c>
    </row>
    <row r="1043" spans="1:11" hidden="1" x14ac:dyDescent="0.3">
      <c r="A1043" s="98">
        <v>45504</v>
      </c>
      <c r="B1043" s="99">
        <v>0.8933564814814815</v>
      </c>
      <c r="C1043" s="80">
        <v>21</v>
      </c>
      <c r="D1043" s="100" t="s">
        <v>403</v>
      </c>
      <c r="E1043" s="80">
        <v>32.82</v>
      </c>
      <c r="F1043" s="100" t="s">
        <v>404</v>
      </c>
      <c r="G1043" s="100" t="s">
        <v>412</v>
      </c>
      <c r="H1043" s="100" t="s">
        <v>420</v>
      </c>
      <c r="I1043" s="100" t="s">
        <v>426</v>
      </c>
      <c r="J1043" s="80">
        <v>3</v>
      </c>
      <c r="K1043" s="101">
        <v>7</v>
      </c>
    </row>
    <row r="1044" spans="1:11" hidden="1" x14ac:dyDescent="0.3">
      <c r="A1044" s="98">
        <v>45504</v>
      </c>
      <c r="B1044" s="99">
        <v>0.91263685185185184</v>
      </c>
      <c r="C1044" s="80">
        <v>21</v>
      </c>
      <c r="D1044" s="100" t="s">
        <v>403</v>
      </c>
      <c r="E1044" s="80">
        <v>32.82</v>
      </c>
      <c r="F1044" s="100" t="s">
        <v>404</v>
      </c>
      <c r="G1044" s="100" t="s">
        <v>412</v>
      </c>
      <c r="H1044" s="100" t="s">
        <v>420</v>
      </c>
      <c r="I1044" s="100" t="s">
        <v>426</v>
      </c>
      <c r="J1044" s="80">
        <v>3</v>
      </c>
      <c r="K1044" s="101">
        <v>7</v>
      </c>
    </row>
    <row r="1045" spans="1:11" hidden="1" x14ac:dyDescent="0.3">
      <c r="A1045" s="98">
        <v>45504</v>
      </c>
      <c r="B1045" s="99">
        <v>0.91338622685185189</v>
      </c>
      <c r="C1045" s="80">
        <v>21</v>
      </c>
      <c r="D1045" s="100" t="s">
        <v>403</v>
      </c>
      <c r="E1045" s="80">
        <v>32.82</v>
      </c>
      <c r="F1045" s="100" t="s">
        <v>404</v>
      </c>
      <c r="G1045" s="100" t="s">
        <v>412</v>
      </c>
      <c r="H1045" s="100" t="s">
        <v>420</v>
      </c>
      <c r="I1045" s="100" t="s">
        <v>426</v>
      </c>
      <c r="J1045" s="80">
        <v>3</v>
      </c>
      <c r="K1045" s="101">
        <v>7</v>
      </c>
    </row>
    <row r="1046" spans="1:11" x14ac:dyDescent="0.3">
      <c r="A1046" s="98">
        <v>45505</v>
      </c>
      <c r="B1046" s="99">
        <v>0.31319542824074076</v>
      </c>
      <c r="C1046" s="80">
        <v>7</v>
      </c>
      <c r="D1046" s="100" t="s">
        <v>403</v>
      </c>
      <c r="E1046" s="80">
        <v>27.92</v>
      </c>
      <c r="F1046" s="100" t="s">
        <v>411</v>
      </c>
      <c r="G1046" s="100" t="s">
        <v>405</v>
      </c>
      <c r="H1046" s="100" t="s">
        <v>422</v>
      </c>
      <c r="I1046" s="100" t="s">
        <v>427</v>
      </c>
      <c r="J1046" s="80">
        <v>4</v>
      </c>
      <c r="K1046" s="101">
        <v>8</v>
      </c>
    </row>
    <row r="1047" spans="1:11" x14ac:dyDescent="0.3">
      <c r="A1047" s="98">
        <v>45505</v>
      </c>
      <c r="B1047" s="99">
        <v>0.39259328703703705</v>
      </c>
      <c r="C1047" s="80">
        <v>9</v>
      </c>
      <c r="D1047" s="100" t="s">
        <v>403</v>
      </c>
      <c r="E1047" s="80">
        <v>27.92</v>
      </c>
      <c r="F1047" s="100" t="s">
        <v>411</v>
      </c>
      <c r="G1047" s="100" t="s">
        <v>405</v>
      </c>
      <c r="H1047" s="100" t="s">
        <v>422</v>
      </c>
      <c r="I1047" s="100" t="s">
        <v>427</v>
      </c>
      <c r="J1047" s="80">
        <v>4</v>
      </c>
      <c r="K1047" s="101">
        <v>8</v>
      </c>
    </row>
    <row r="1048" spans="1:11" x14ac:dyDescent="0.3">
      <c r="A1048" s="98">
        <v>45505</v>
      </c>
      <c r="B1048" s="99">
        <v>0.46127392361111114</v>
      </c>
      <c r="C1048" s="80">
        <v>11</v>
      </c>
      <c r="D1048" s="100" t="s">
        <v>403</v>
      </c>
      <c r="E1048" s="80">
        <v>27.92</v>
      </c>
      <c r="F1048" s="100" t="s">
        <v>411</v>
      </c>
      <c r="G1048" s="100" t="s">
        <v>405</v>
      </c>
      <c r="H1048" s="100" t="s">
        <v>422</v>
      </c>
      <c r="I1048" s="100" t="s">
        <v>427</v>
      </c>
      <c r="J1048" s="80">
        <v>4</v>
      </c>
      <c r="K1048" s="101">
        <v>8</v>
      </c>
    </row>
    <row r="1049" spans="1:11" x14ac:dyDescent="0.3">
      <c r="A1049" s="98">
        <v>45505</v>
      </c>
      <c r="B1049" s="99">
        <v>0.47414778935185187</v>
      </c>
      <c r="C1049" s="80">
        <v>11</v>
      </c>
      <c r="D1049" s="100" t="s">
        <v>403</v>
      </c>
      <c r="E1049" s="80">
        <v>27.92</v>
      </c>
      <c r="F1049" s="100" t="s">
        <v>411</v>
      </c>
      <c r="G1049" s="100" t="s">
        <v>405</v>
      </c>
      <c r="H1049" s="100" t="s">
        <v>422</v>
      </c>
      <c r="I1049" s="100" t="s">
        <v>427</v>
      </c>
      <c r="J1049" s="80">
        <v>4</v>
      </c>
      <c r="K1049" s="101">
        <v>8</v>
      </c>
    </row>
    <row r="1050" spans="1:11" hidden="1" x14ac:dyDescent="0.3">
      <c r="A1050" s="98">
        <v>45505</v>
      </c>
      <c r="B1050" s="99">
        <v>0.55748380787037033</v>
      </c>
      <c r="C1050" s="80">
        <v>13</v>
      </c>
      <c r="D1050" s="100" t="s">
        <v>403</v>
      </c>
      <c r="E1050" s="80">
        <v>23.02</v>
      </c>
      <c r="F1050" s="100" t="s">
        <v>416</v>
      </c>
      <c r="G1050" s="100" t="s">
        <v>409</v>
      </c>
      <c r="H1050" s="100" t="s">
        <v>422</v>
      </c>
      <c r="I1050" s="100" t="s">
        <v>427</v>
      </c>
      <c r="J1050" s="80">
        <v>4</v>
      </c>
      <c r="K1050" s="101">
        <v>8</v>
      </c>
    </row>
    <row r="1051" spans="1:11" hidden="1" x14ac:dyDescent="0.3">
      <c r="A1051" s="98">
        <v>45505</v>
      </c>
      <c r="B1051" s="99">
        <v>0.55807076388888888</v>
      </c>
      <c r="C1051" s="80">
        <v>13</v>
      </c>
      <c r="D1051" s="100" t="s">
        <v>403</v>
      </c>
      <c r="E1051" s="80">
        <v>32.82</v>
      </c>
      <c r="F1051" s="100" t="s">
        <v>421</v>
      </c>
      <c r="G1051" s="100" t="s">
        <v>409</v>
      </c>
      <c r="H1051" s="100" t="s">
        <v>422</v>
      </c>
      <c r="I1051" s="100" t="s">
        <v>427</v>
      </c>
      <c r="J1051" s="80">
        <v>4</v>
      </c>
      <c r="K1051" s="101">
        <v>8</v>
      </c>
    </row>
    <row r="1052" spans="1:11" hidden="1" x14ac:dyDescent="0.3">
      <c r="A1052" s="98">
        <v>45505</v>
      </c>
      <c r="B1052" s="99">
        <v>0.57577853009259261</v>
      </c>
      <c r="C1052" s="80">
        <v>13</v>
      </c>
      <c r="D1052" s="100" t="s">
        <v>403</v>
      </c>
      <c r="E1052" s="80">
        <v>32.82</v>
      </c>
      <c r="F1052" s="100" t="s">
        <v>421</v>
      </c>
      <c r="G1052" s="100" t="s">
        <v>409</v>
      </c>
      <c r="H1052" s="100" t="s">
        <v>422</v>
      </c>
      <c r="I1052" s="100" t="s">
        <v>427</v>
      </c>
      <c r="J1052" s="80">
        <v>4</v>
      </c>
      <c r="K1052" s="101">
        <v>8</v>
      </c>
    </row>
    <row r="1053" spans="1:11" x14ac:dyDescent="0.3">
      <c r="A1053" s="98">
        <v>45505</v>
      </c>
      <c r="B1053" s="99">
        <v>0.65536828703703709</v>
      </c>
      <c r="C1053" s="80">
        <v>15</v>
      </c>
      <c r="D1053" s="100" t="s">
        <v>403</v>
      </c>
      <c r="E1053" s="80">
        <v>27.92</v>
      </c>
      <c r="F1053" s="100" t="s">
        <v>411</v>
      </c>
      <c r="G1053" s="100" t="s">
        <v>409</v>
      </c>
      <c r="H1053" s="100" t="s">
        <v>422</v>
      </c>
      <c r="I1053" s="100" t="s">
        <v>427</v>
      </c>
      <c r="J1053" s="80">
        <v>4</v>
      </c>
      <c r="K1053" s="101">
        <v>8</v>
      </c>
    </row>
    <row r="1054" spans="1:11" x14ac:dyDescent="0.3">
      <c r="A1054" s="98">
        <v>45505</v>
      </c>
      <c r="B1054" s="99">
        <v>0.68334100694444444</v>
      </c>
      <c r="C1054" s="80">
        <v>16</v>
      </c>
      <c r="D1054" s="100" t="s">
        <v>403</v>
      </c>
      <c r="E1054" s="80">
        <v>27.92</v>
      </c>
      <c r="F1054" s="100" t="s">
        <v>411</v>
      </c>
      <c r="G1054" s="100" t="s">
        <v>409</v>
      </c>
      <c r="H1054" s="100" t="s">
        <v>422</v>
      </c>
      <c r="I1054" s="100" t="s">
        <v>427</v>
      </c>
      <c r="J1054" s="80">
        <v>4</v>
      </c>
      <c r="K1054" s="101">
        <v>8</v>
      </c>
    </row>
    <row r="1055" spans="1:11" x14ac:dyDescent="0.3">
      <c r="A1055" s="98">
        <v>45505</v>
      </c>
      <c r="B1055" s="99">
        <v>0.68480707175925926</v>
      </c>
      <c r="C1055" s="80">
        <v>16</v>
      </c>
      <c r="D1055" s="100" t="s">
        <v>403</v>
      </c>
      <c r="E1055" s="80">
        <v>23.02</v>
      </c>
      <c r="F1055" s="100" t="s">
        <v>410</v>
      </c>
      <c r="G1055" s="100" t="s">
        <v>409</v>
      </c>
      <c r="H1055" s="100" t="s">
        <v>422</v>
      </c>
      <c r="I1055" s="100" t="s">
        <v>427</v>
      </c>
      <c r="J1055" s="80">
        <v>4</v>
      </c>
      <c r="K1055" s="101">
        <v>8</v>
      </c>
    </row>
    <row r="1056" spans="1:11" x14ac:dyDescent="0.3">
      <c r="A1056" s="98">
        <v>45505</v>
      </c>
      <c r="B1056" s="99">
        <v>0.72471340277777774</v>
      </c>
      <c r="C1056" s="80">
        <v>17</v>
      </c>
      <c r="D1056" s="100" t="s">
        <v>403</v>
      </c>
      <c r="E1056" s="80">
        <v>23.02</v>
      </c>
      <c r="F1056" s="100" t="s">
        <v>410</v>
      </c>
      <c r="G1056" s="100" t="s">
        <v>412</v>
      </c>
      <c r="H1056" s="100" t="s">
        <v>422</v>
      </c>
      <c r="I1056" s="100" t="s">
        <v>427</v>
      </c>
      <c r="J1056" s="80">
        <v>4</v>
      </c>
      <c r="K1056" s="101">
        <v>8</v>
      </c>
    </row>
    <row r="1057" spans="1:11" hidden="1" x14ac:dyDescent="0.3">
      <c r="A1057" s="98">
        <v>45505</v>
      </c>
      <c r="B1057" s="99">
        <v>0.86213099537037041</v>
      </c>
      <c r="C1057" s="80">
        <v>20</v>
      </c>
      <c r="D1057" s="100" t="s">
        <v>403</v>
      </c>
      <c r="E1057" s="80">
        <v>32.82</v>
      </c>
      <c r="F1057" s="100" t="s">
        <v>421</v>
      </c>
      <c r="G1057" s="100" t="s">
        <v>412</v>
      </c>
      <c r="H1057" s="100" t="s">
        <v>422</v>
      </c>
      <c r="I1057" s="100" t="s">
        <v>427</v>
      </c>
      <c r="J1057" s="80">
        <v>4</v>
      </c>
      <c r="K1057" s="101">
        <v>8</v>
      </c>
    </row>
    <row r="1058" spans="1:11" x14ac:dyDescent="0.3">
      <c r="A1058" s="98">
        <v>45506</v>
      </c>
      <c r="B1058" s="99">
        <v>0.37632135416666668</v>
      </c>
      <c r="C1058" s="80">
        <v>9</v>
      </c>
      <c r="D1058" s="100" t="s">
        <v>403</v>
      </c>
      <c r="E1058" s="80">
        <v>27.92</v>
      </c>
      <c r="F1058" s="100" t="s">
        <v>411</v>
      </c>
      <c r="G1058" s="100" t="s">
        <v>405</v>
      </c>
      <c r="H1058" s="100" t="s">
        <v>406</v>
      </c>
      <c r="I1058" s="100" t="s">
        <v>427</v>
      </c>
      <c r="J1058" s="80">
        <v>5</v>
      </c>
      <c r="K1058" s="101">
        <v>8</v>
      </c>
    </row>
    <row r="1059" spans="1:11" x14ac:dyDescent="0.3">
      <c r="A1059" s="98">
        <v>45506</v>
      </c>
      <c r="B1059" s="99">
        <v>0.3993391087962963</v>
      </c>
      <c r="C1059" s="80">
        <v>9</v>
      </c>
      <c r="D1059" s="100" t="s">
        <v>403</v>
      </c>
      <c r="E1059" s="80">
        <v>27.92</v>
      </c>
      <c r="F1059" s="100" t="s">
        <v>411</v>
      </c>
      <c r="G1059" s="100" t="s">
        <v>405</v>
      </c>
      <c r="H1059" s="100" t="s">
        <v>406</v>
      </c>
      <c r="I1059" s="100" t="s">
        <v>427</v>
      </c>
      <c r="J1059" s="80">
        <v>5</v>
      </c>
      <c r="K1059" s="101">
        <v>8</v>
      </c>
    </row>
    <row r="1060" spans="1:11" hidden="1" x14ac:dyDescent="0.3">
      <c r="A1060" s="98">
        <v>45506</v>
      </c>
      <c r="B1060" s="99">
        <v>0.46480862268518519</v>
      </c>
      <c r="C1060" s="80">
        <v>11</v>
      </c>
      <c r="D1060" s="100" t="s">
        <v>403</v>
      </c>
      <c r="E1060" s="80">
        <v>23.02</v>
      </c>
      <c r="F1060" s="100" t="s">
        <v>416</v>
      </c>
      <c r="G1060" s="100" t="s">
        <v>405</v>
      </c>
      <c r="H1060" s="100" t="s">
        <v>406</v>
      </c>
      <c r="I1060" s="100" t="s">
        <v>427</v>
      </c>
      <c r="J1060" s="80">
        <v>5</v>
      </c>
      <c r="K1060" s="101">
        <v>8</v>
      </c>
    </row>
    <row r="1061" spans="1:11" x14ac:dyDescent="0.3">
      <c r="A1061" s="98">
        <v>45506</v>
      </c>
      <c r="B1061" s="99">
        <v>0.75596391203703706</v>
      </c>
      <c r="C1061" s="80">
        <v>18</v>
      </c>
      <c r="D1061" s="100" t="s">
        <v>403</v>
      </c>
      <c r="E1061" s="80">
        <v>27.92</v>
      </c>
      <c r="F1061" s="100" t="s">
        <v>411</v>
      </c>
      <c r="G1061" s="100" t="s">
        <v>412</v>
      </c>
      <c r="H1061" s="100" t="s">
        <v>406</v>
      </c>
      <c r="I1061" s="100" t="s">
        <v>427</v>
      </c>
      <c r="J1061" s="80">
        <v>5</v>
      </c>
      <c r="K1061" s="101">
        <v>8</v>
      </c>
    </row>
    <row r="1062" spans="1:11" hidden="1" x14ac:dyDescent="0.3">
      <c r="A1062" s="98">
        <v>45506</v>
      </c>
      <c r="B1062" s="99">
        <v>0.89102267361111109</v>
      </c>
      <c r="C1062" s="80">
        <v>21</v>
      </c>
      <c r="D1062" s="100" t="s">
        <v>403</v>
      </c>
      <c r="E1062" s="80">
        <v>32.82</v>
      </c>
      <c r="F1062" s="100" t="s">
        <v>404</v>
      </c>
      <c r="G1062" s="100" t="s">
        <v>412</v>
      </c>
      <c r="H1062" s="100" t="s">
        <v>406</v>
      </c>
      <c r="I1062" s="100" t="s">
        <v>427</v>
      </c>
      <c r="J1062" s="80">
        <v>5</v>
      </c>
      <c r="K1062" s="101">
        <v>8</v>
      </c>
    </row>
    <row r="1063" spans="1:11" x14ac:dyDescent="0.3">
      <c r="A1063" s="98">
        <v>45507</v>
      </c>
      <c r="B1063" s="99">
        <v>0.37067883101851851</v>
      </c>
      <c r="C1063" s="80">
        <v>8</v>
      </c>
      <c r="D1063" s="100" t="s">
        <v>403</v>
      </c>
      <c r="E1063" s="80">
        <v>27.92</v>
      </c>
      <c r="F1063" s="100" t="s">
        <v>411</v>
      </c>
      <c r="G1063" s="100" t="s">
        <v>405</v>
      </c>
      <c r="H1063" s="100" t="s">
        <v>414</v>
      </c>
      <c r="I1063" s="100" t="s">
        <v>427</v>
      </c>
      <c r="J1063" s="80">
        <v>6</v>
      </c>
      <c r="K1063" s="101">
        <v>8</v>
      </c>
    </row>
    <row r="1064" spans="1:11" x14ac:dyDescent="0.3">
      <c r="A1064" s="98">
        <v>45507</v>
      </c>
      <c r="B1064" s="99">
        <v>0.40091681712962962</v>
      </c>
      <c r="C1064" s="80">
        <v>9</v>
      </c>
      <c r="D1064" s="100" t="s">
        <v>403</v>
      </c>
      <c r="E1064" s="80">
        <v>27.92</v>
      </c>
      <c r="F1064" s="100" t="s">
        <v>411</v>
      </c>
      <c r="G1064" s="100" t="s">
        <v>405</v>
      </c>
      <c r="H1064" s="100" t="s">
        <v>414</v>
      </c>
      <c r="I1064" s="100" t="s">
        <v>427</v>
      </c>
      <c r="J1064" s="80">
        <v>6</v>
      </c>
      <c r="K1064" s="101">
        <v>8</v>
      </c>
    </row>
    <row r="1065" spans="1:11" x14ac:dyDescent="0.3">
      <c r="A1065" s="98">
        <v>45507</v>
      </c>
      <c r="B1065" s="99">
        <v>0.40186354166666666</v>
      </c>
      <c r="C1065" s="80">
        <v>9</v>
      </c>
      <c r="D1065" s="100" t="s">
        <v>403</v>
      </c>
      <c r="E1065" s="80">
        <v>27.92</v>
      </c>
      <c r="F1065" s="100" t="s">
        <v>411</v>
      </c>
      <c r="G1065" s="100" t="s">
        <v>405</v>
      </c>
      <c r="H1065" s="100" t="s">
        <v>414</v>
      </c>
      <c r="I1065" s="100" t="s">
        <v>427</v>
      </c>
      <c r="J1065" s="80">
        <v>6</v>
      </c>
      <c r="K1065" s="101">
        <v>8</v>
      </c>
    </row>
    <row r="1066" spans="1:11" x14ac:dyDescent="0.3">
      <c r="A1066" s="98">
        <v>45507</v>
      </c>
      <c r="B1066" s="99">
        <v>0.42529687500000002</v>
      </c>
      <c r="C1066" s="80">
        <v>10</v>
      </c>
      <c r="D1066" s="100" t="s">
        <v>403</v>
      </c>
      <c r="E1066" s="80">
        <v>27.92</v>
      </c>
      <c r="F1066" s="100" t="s">
        <v>411</v>
      </c>
      <c r="G1066" s="100" t="s">
        <v>405</v>
      </c>
      <c r="H1066" s="100" t="s">
        <v>414</v>
      </c>
      <c r="I1066" s="100" t="s">
        <v>427</v>
      </c>
      <c r="J1066" s="80">
        <v>6</v>
      </c>
      <c r="K1066" s="101">
        <v>8</v>
      </c>
    </row>
    <row r="1067" spans="1:11" hidden="1" x14ac:dyDescent="0.3">
      <c r="A1067" s="98">
        <v>45507</v>
      </c>
      <c r="B1067" s="99">
        <v>0.47252975694444443</v>
      </c>
      <c r="C1067" s="80">
        <v>11</v>
      </c>
      <c r="D1067" s="100" t="s">
        <v>403</v>
      </c>
      <c r="E1067" s="80">
        <v>23.02</v>
      </c>
      <c r="F1067" s="100" t="s">
        <v>416</v>
      </c>
      <c r="G1067" s="100" t="s">
        <v>405</v>
      </c>
      <c r="H1067" s="100" t="s">
        <v>414</v>
      </c>
      <c r="I1067" s="100" t="s">
        <v>427</v>
      </c>
      <c r="J1067" s="80">
        <v>6</v>
      </c>
      <c r="K1067" s="101">
        <v>8</v>
      </c>
    </row>
    <row r="1068" spans="1:11" hidden="1" x14ac:dyDescent="0.3">
      <c r="A1068" s="98">
        <v>45507</v>
      </c>
      <c r="B1068" s="99">
        <v>0.47317129629629628</v>
      </c>
      <c r="C1068" s="80">
        <v>11</v>
      </c>
      <c r="D1068" s="100" t="s">
        <v>403</v>
      </c>
      <c r="E1068" s="80">
        <v>23.02</v>
      </c>
      <c r="F1068" s="100" t="s">
        <v>416</v>
      </c>
      <c r="G1068" s="100" t="s">
        <v>405</v>
      </c>
      <c r="H1068" s="100" t="s">
        <v>414</v>
      </c>
      <c r="I1068" s="100" t="s">
        <v>427</v>
      </c>
      <c r="J1068" s="80">
        <v>6</v>
      </c>
      <c r="K1068" s="101">
        <v>8</v>
      </c>
    </row>
    <row r="1069" spans="1:11" hidden="1" x14ac:dyDescent="0.3">
      <c r="A1069" s="98">
        <v>45507</v>
      </c>
      <c r="B1069" s="99">
        <v>0.49764615740740742</v>
      </c>
      <c r="C1069" s="80">
        <v>11</v>
      </c>
      <c r="D1069" s="100" t="s">
        <v>403</v>
      </c>
      <c r="E1069" s="80">
        <v>18.12</v>
      </c>
      <c r="F1069" s="100" t="s">
        <v>418</v>
      </c>
      <c r="G1069" s="100" t="s">
        <v>405</v>
      </c>
      <c r="H1069" s="100" t="s">
        <v>414</v>
      </c>
      <c r="I1069" s="100" t="s">
        <v>427</v>
      </c>
      <c r="J1069" s="80">
        <v>6</v>
      </c>
      <c r="K1069" s="101">
        <v>8</v>
      </c>
    </row>
    <row r="1070" spans="1:11" x14ac:dyDescent="0.3">
      <c r="A1070" s="98">
        <v>45507</v>
      </c>
      <c r="B1070" s="99">
        <v>0.49827862268518519</v>
      </c>
      <c r="C1070" s="80">
        <v>11</v>
      </c>
      <c r="D1070" s="100" t="s">
        <v>403</v>
      </c>
      <c r="E1070" s="80">
        <v>27.92</v>
      </c>
      <c r="F1070" s="100" t="s">
        <v>411</v>
      </c>
      <c r="G1070" s="100" t="s">
        <v>405</v>
      </c>
      <c r="H1070" s="100" t="s">
        <v>414</v>
      </c>
      <c r="I1070" s="100" t="s">
        <v>427</v>
      </c>
      <c r="J1070" s="80">
        <v>6</v>
      </c>
      <c r="K1070" s="101">
        <v>8</v>
      </c>
    </row>
    <row r="1071" spans="1:11" x14ac:dyDescent="0.3">
      <c r="A1071" s="98">
        <v>45507</v>
      </c>
      <c r="B1071" s="99">
        <v>0.50249741898148148</v>
      </c>
      <c r="C1071" s="80">
        <v>12</v>
      </c>
      <c r="D1071" s="100" t="s">
        <v>403</v>
      </c>
      <c r="E1071" s="80">
        <v>27.92</v>
      </c>
      <c r="F1071" s="100" t="s">
        <v>411</v>
      </c>
      <c r="G1071" s="100" t="s">
        <v>409</v>
      </c>
      <c r="H1071" s="100" t="s">
        <v>414</v>
      </c>
      <c r="I1071" s="100" t="s">
        <v>427</v>
      </c>
      <c r="J1071" s="80">
        <v>6</v>
      </c>
      <c r="K1071" s="101">
        <v>8</v>
      </c>
    </row>
    <row r="1072" spans="1:11" x14ac:dyDescent="0.3">
      <c r="A1072" s="98">
        <v>45507</v>
      </c>
      <c r="B1072" s="99">
        <v>0.70416582175925924</v>
      </c>
      <c r="C1072" s="80">
        <v>16</v>
      </c>
      <c r="D1072" s="100" t="s">
        <v>403</v>
      </c>
      <c r="E1072" s="80">
        <v>27.92</v>
      </c>
      <c r="F1072" s="100" t="s">
        <v>411</v>
      </c>
      <c r="G1072" s="100" t="s">
        <v>409</v>
      </c>
      <c r="H1072" s="100" t="s">
        <v>414</v>
      </c>
      <c r="I1072" s="100" t="s">
        <v>427</v>
      </c>
      <c r="J1072" s="80">
        <v>6</v>
      </c>
      <c r="K1072" s="101">
        <v>8</v>
      </c>
    </row>
    <row r="1073" spans="1:11" hidden="1" x14ac:dyDescent="0.3">
      <c r="A1073" s="98">
        <v>45507</v>
      </c>
      <c r="B1073" s="99">
        <v>0.77687530092592594</v>
      </c>
      <c r="C1073" s="80">
        <v>18</v>
      </c>
      <c r="D1073" s="100" t="s">
        <v>403</v>
      </c>
      <c r="E1073" s="80">
        <v>32.82</v>
      </c>
      <c r="F1073" s="100" t="s">
        <v>421</v>
      </c>
      <c r="G1073" s="100" t="s">
        <v>412</v>
      </c>
      <c r="H1073" s="100" t="s">
        <v>414</v>
      </c>
      <c r="I1073" s="100" t="s">
        <v>427</v>
      </c>
      <c r="J1073" s="80">
        <v>6</v>
      </c>
      <c r="K1073" s="101">
        <v>8</v>
      </c>
    </row>
    <row r="1074" spans="1:11" hidden="1" x14ac:dyDescent="0.3">
      <c r="A1074" s="98">
        <v>45507</v>
      </c>
      <c r="B1074" s="99">
        <v>0.8963999768518518</v>
      </c>
      <c r="C1074" s="80">
        <v>21</v>
      </c>
      <c r="D1074" s="100" t="s">
        <v>403</v>
      </c>
      <c r="E1074" s="80">
        <v>32.82</v>
      </c>
      <c r="F1074" s="100" t="s">
        <v>404</v>
      </c>
      <c r="G1074" s="100" t="s">
        <v>412</v>
      </c>
      <c r="H1074" s="100" t="s">
        <v>414</v>
      </c>
      <c r="I1074" s="100" t="s">
        <v>427</v>
      </c>
      <c r="J1074" s="80">
        <v>6</v>
      </c>
      <c r="K1074" s="101">
        <v>8</v>
      </c>
    </row>
    <row r="1075" spans="1:11" hidden="1" x14ac:dyDescent="0.3">
      <c r="A1075" s="98">
        <v>45507</v>
      </c>
      <c r="B1075" s="99">
        <v>0.89798917824074076</v>
      </c>
      <c r="C1075" s="80">
        <v>21</v>
      </c>
      <c r="D1075" s="100" t="s">
        <v>403</v>
      </c>
      <c r="E1075" s="80">
        <v>32.82</v>
      </c>
      <c r="F1075" s="100" t="s">
        <v>404</v>
      </c>
      <c r="G1075" s="100" t="s">
        <v>412</v>
      </c>
      <c r="H1075" s="100" t="s">
        <v>414</v>
      </c>
      <c r="I1075" s="100" t="s">
        <v>427</v>
      </c>
      <c r="J1075" s="80">
        <v>6</v>
      </c>
      <c r="K1075" s="101">
        <v>8</v>
      </c>
    </row>
    <row r="1076" spans="1:11" hidden="1" x14ac:dyDescent="0.3">
      <c r="A1076" s="98">
        <v>45508</v>
      </c>
      <c r="B1076" s="99">
        <v>0.34626520833333335</v>
      </c>
      <c r="C1076" s="80">
        <v>8</v>
      </c>
      <c r="D1076" s="100" t="s">
        <v>403</v>
      </c>
      <c r="E1076" s="80">
        <v>32.82</v>
      </c>
      <c r="F1076" s="100" t="s">
        <v>421</v>
      </c>
      <c r="G1076" s="100" t="s">
        <v>405</v>
      </c>
      <c r="H1076" s="100" t="s">
        <v>415</v>
      </c>
      <c r="I1076" s="100" t="s">
        <v>427</v>
      </c>
      <c r="J1076" s="80">
        <v>7</v>
      </c>
      <c r="K1076" s="101">
        <v>8</v>
      </c>
    </row>
    <row r="1077" spans="1:11" x14ac:dyDescent="0.3">
      <c r="A1077" s="98">
        <v>45508</v>
      </c>
      <c r="B1077" s="99">
        <v>0.44295258101851853</v>
      </c>
      <c r="C1077" s="80">
        <v>10</v>
      </c>
      <c r="D1077" s="100" t="s">
        <v>403</v>
      </c>
      <c r="E1077" s="80">
        <v>27.92</v>
      </c>
      <c r="F1077" s="100" t="s">
        <v>411</v>
      </c>
      <c r="G1077" s="100" t="s">
        <v>405</v>
      </c>
      <c r="H1077" s="100" t="s">
        <v>415</v>
      </c>
      <c r="I1077" s="100" t="s">
        <v>427</v>
      </c>
      <c r="J1077" s="80">
        <v>7</v>
      </c>
      <c r="K1077" s="101">
        <v>8</v>
      </c>
    </row>
    <row r="1078" spans="1:11" hidden="1" x14ac:dyDescent="0.3">
      <c r="A1078" s="98">
        <v>45508</v>
      </c>
      <c r="B1078" s="99">
        <v>0.49368753472222221</v>
      </c>
      <c r="C1078" s="80">
        <v>11</v>
      </c>
      <c r="D1078" s="100" t="s">
        <v>403</v>
      </c>
      <c r="E1078" s="80">
        <v>32.82</v>
      </c>
      <c r="F1078" s="100" t="s">
        <v>421</v>
      </c>
      <c r="G1078" s="100" t="s">
        <v>405</v>
      </c>
      <c r="H1078" s="100" t="s">
        <v>415</v>
      </c>
      <c r="I1078" s="100" t="s">
        <v>427</v>
      </c>
      <c r="J1078" s="80">
        <v>7</v>
      </c>
      <c r="K1078" s="101">
        <v>8</v>
      </c>
    </row>
    <row r="1079" spans="1:11" x14ac:dyDescent="0.3">
      <c r="A1079" s="98">
        <v>45508</v>
      </c>
      <c r="B1079" s="99">
        <v>0.49482658564814813</v>
      </c>
      <c r="C1079" s="80">
        <v>11</v>
      </c>
      <c r="D1079" s="100" t="s">
        <v>403</v>
      </c>
      <c r="E1079" s="80">
        <v>27.92</v>
      </c>
      <c r="F1079" s="100" t="s">
        <v>411</v>
      </c>
      <c r="G1079" s="100" t="s">
        <v>405</v>
      </c>
      <c r="H1079" s="100" t="s">
        <v>415</v>
      </c>
      <c r="I1079" s="100" t="s">
        <v>427</v>
      </c>
      <c r="J1079" s="80">
        <v>7</v>
      </c>
      <c r="K1079" s="101">
        <v>8</v>
      </c>
    </row>
    <row r="1080" spans="1:11" hidden="1" x14ac:dyDescent="0.3">
      <c r="A1080" s="98">
        <v>45508</v>
      </c>
      <c r="B1080" s="99">
        <v>0.64852010416666672</v>
      </c>
      <c r="C1080" s="80">
        <v>15</v>
      </c>
      <c r="D1080" s="100" t="s">
        <v>403</v>
      </c>
      <c r="E1080" s="80">
        <v>32.82</v>
      </c>
      <c r="F1080" s="100" t="s">
        <v>421</v>
      </c>
      <c r="G1080" s="100" t="s">
        <v>409</v>
      </c>
      <c r="H1080" s="100" t="s">
        <v>415</v>
      </c>
      <c r="I1080" s="100" t="s">
        <v>427</v>
      </c>
      <c r="J1080" s="80">
        <v>7</v>
      </c>
      <c r="K1080" s="101">
        <v>8</v>
      </c>
    </row>
    <row r="1081" spans="1:11" hidden="1" x14ac:dyDescent="0.3">
      <c r="A1081" s="98">
        <v>45508</v>
      </c>
      <c r="B1081" s="99">
        <v>0.64937391203703698</v>
      </c>
      <c r="C1081" s="80">
        <v>15</v>
      </c>
      <c r="D1081" s="100" t="s">
        <v>403</v>
      </c>
      <c r="E1081" s="80">
        <v>32.82</v>
      </c>
      <c r="F1081" s="100" t="s">
        <v>421</v>
      </c>
      <c r="G1081" s="100" t="s">
        <v>409</v>
      </c>
      <c r="H1081" s="100" t="s">
        <v>415</v>
      </c>
      <c r="I1081" s="100" t="s">
        <v>427</v>
      </c>
      <c r="J1081" s="80">
        <v>7</v>
      </c>
      <c r="K1081" s="101">
        <v>8</v>
      </c>
    </row>
    <row r="1082" spans="1:11" hidden="1" x14ac:dyDescent="0.3">
      <c r="A1082" s="98">
        <v>45509</v>
      </c>
      <c r="B1082" s="99">
        <v>0.36812214120370368</v>
      </c>
      <c r="C1082" s="80">
        <v>8</v>
      </c>
      <c r="D1082" s="100" t="s">
        <v>403</v>
      </c>
      <c r="E1082" s="80">
        <v>23.02</v>
      </c>
      <c r="F1082" s="100" t="s">
        <v>416</v>
      </c>
      <c r="G1082" s="100" t="s">
        <v>405</v>
      </c>
      <c r="H1082" s="100" t="s">
        <v>417</v>
      </c>
      <c r="I1082" s="100" t="s">
        <v>427</v>
      </c>
      <c r="J1082" s="80">
        <v>1</v>
      </c>
      <c r="K1082" s="101">
        <v>8</v>
      </c>
    </row>
    <row r="1083" spans="1:11" x14ac:dyDescent="0.3">
      <c r="A1083" s="98">
        <v>45509</v>
      </c>
      <c r="B1083" s="99">
        <v>0.38841638888888891</v>
      </c>
      <c r="C1083" s="80">
        <v>9</v>
      </c>
      <c r="D1083" s="100" t="s">
        <v>403</v>
      </c>
      <c r="E1083" s="80">
        <v>27.92</v>
      </c>
      <c r="F1083" s="100" t="s">
        <v>411</v>
      </c>
      <c r="G1083" s="100" t="s">
        <v>405</v>
      </c>
      <c r="H1083" s="100" t="s">
        <v>417</v>
      </c>
      <c r="I1083" s="100" t="s">
        <v>427</v>
      </c>
      <c r="J1083" s="80">
        <v>1</v>
      </c>
      <c r="K1083" s="101">
        <v>8</v>
      </c>
    </row>
    <row r="1084" spans="1:11" hidden="1" x14ac:dyDescent="0.3">
      <c r="A1084" s="98">
        <v>45509</v>
      </c>
      <c r="B1084" s="99">
        <v>0.47277134259259257</v>
      </c>
      <c r="C1084" s="80">
        <v>11</v>
      </c>
      <c r="D1084" s="100" t="s">
        <v>403</v>
      </c>
      <c r="E1084" s="80">
        <v>23.02</v>
      </c>
      <c r="F1084" s="100" t="s">
        <v>416</v>
      </c>
      <c r="G1084" s="100" t="s">
        <v>405</v>
      </c>
      <c r="H1084" s="100" t="s">
        <v>417</v>
      </c>
      <c r="I1084" s="100" t="s">
        <v>427</v>
      </c>
      <c r="J1084" s="80">
        <v>1</v>
      </c>
      <c r="K1084" s="101">
        <v>8</v>
      </c>
    </row>
    <row r="1085" spans="1:11" hidden="1" x14ac:dyDescent="0.3">
      <c r="A1085" s="98">
        <v>45509</v>
      </c>
      <c r="B1085" s="99">
        <v>0.5731765509259259</v>
      </c>
      <c r="C1085" s="80">
        <v>13</v>
      </c>
      <c r="D1085" s="100" t="s">
        <v>403</v>
      </c>
      <c r="E1085" s="80">
        <v>32.82</v>
      </c>
      <c r="F1085" s="100" t="s">
        <v>421</v>
      </c>
      <c r="G1085" s="100" t="s">
        <v>409</v>
      </c>
      <c r="H1085" s="100" t="s">
        <v>417</v>
      </c>
      <c r="I1085" s="100" t="s">
        <v>427</v>
      </c>
      <c r="J1085" s="80">
        <v>1</v>
      </c>
      <c r="K1085" s="101">
        <v>8</v>
      </c>
    </row>
    <row r="1086" spans="1:11" hidden="1" x14ac:dyDescent="0.3">
      <c r="A1086" s="98">
        <v>45509</v>
      </c>
      <c r="B1086" s="99">
        <v>0.6708071527777778</v>
      </c>
      <c r="C1086" s="80">
        <v>16</v>
      </c>
      <c r="D1086" s="100" t="s">
        <v>403</v>
      </c>
      <c r="E1086" s="80">
        <v>32.82</v>
      </c>
      <c r="F1086" s="100" t="s">
        <v>404</v>
      </c>
      <c r="G1086" s="100" t="s">
        <v>409</v>
      </c>
      <c r="H1086" s="100" t="s">
        <v>417</v>
      </c>
      <c r="I1086" s="100" t="s">
        <v>427</v>
      </c>
      <c r="J1086" s="80">
        <v>1</v>
      </c>
      <c r="K1086" s="101">
        <v>8</v>
      </c>
    </row>
    <row r="1087" spans="1:11" hidden="1" x14ac:dyDescent="0.3">
      <c r="A1087" s="98">
        <v>45509</v>
      </c>
      <c r="B1087" s="99">
        <v>0.67174579861111106</v>
      </c>
      <c r="C1087" s="80">
        <v>16</v>
      </c>
      <c r="D1087" s="100" t="s">
        <v>403</v>
      </c>
      <c r="E1087" s="80">
        <v>32.82</v>
      </c>
      <c r="F1087" s="100" t="s">
        <v>404</v>
      </c>
      <c r="G1087" s="100" t="s">
        <v>409</v>
      </c>
      <c r="H1087" s="100" t="s">
        <v>417</v>
      </c>
      <c r="I1087" s="100" t="s">
        <v>427</v>
      </c>
      <c r="J1087" s="80">
        <v>1</v>
      </c>
      <c r="K1087" s="101">
        <v>8</v>
      </c>
    </row>
    <row r="1088" spans="1:11" hidden="1" x14ac:dyDescent="0.3">
      <c r="A1088" s="98">
        <v>45509</v>
      </c>
      <c r="B1088" s="99">
        <v>0.73917252314814819</v>
      </c>
      <c r="C1088" s="80">
        <v>17</v>
      </c>
      <c r="D1088" s="100" t="s">
        <v>403</v>
      </c>
      <c r="E1088" s="80">
        <v>32.82</v>
      </c>
      <c r="F1088" s="100" t="s">
        <v>404</v>
      </c>
      <c r="G1088" s="100" t="s">
        <v>412</v>
      </c>
      <c r="H1088" s="100" t="s">
        <v>417</v>
      </c>
      <c r="I1088" s="100" t="s">
        <v>427</v>
      </c>
      <c r="J1088" s="80">
        <v>1</v>
      </c>
      <c r="K1088" s="101">
        <v>8</v>
      </c>
    </row>
    <row r="1089" spans="1:11" x14ac:dyDescent="0.3">
      <c r="A1089" s="98">
        <v>45509</v>
      </c>
      <c r="B1089" s="99">
        <v>0.73995505787037041</v>
      </c>
      <c r="C1089" s="80">
        <v>17</v>
      </c>
      <c r="D1089" s="100" t="s">
        <v>403</v>
      </c>
      <c r="E1089" s="80">
        <v>27.92</v>
      </c>
      <c r="F1089" s="100" t="s">
        <v>411</v>
      </c>
      <c r="G1089" s="100" t="s">
        <v>412</v>
      </c>
      <c r="H1089" s="100" t="s">
        <v>417</v>
      </c>
      <c r="I1089" s="100" t="s">
        <v>427</v>
      </c>
      <c r="J1089" s="80">
        <v>1</v>
      </c>
      <c r="K1089" s="101">
        <v>8</v>
      </c>
    </row>
    <row r="1090" spans="1:11" hidden="1" x14ac:dyDescent="0.3">
      <c r="A1090" s="98">
        <v>45509</v>
      </c>
      <c r="B1090" s="99">
        <v>0.80558653935185187</v>
      </c>
      <c r="C1090" s="80">
        <v>19</v>
      </c>
      <c r="D1090" s="100" t="s">
        <v>403</v>
      </c>
      <c r="E1090" s="80">
        <v>32.82</v>
      </c>
      <c r="F1090" s="100" t="s">
        <v>404</v>
      </c>
      <c r="G1090" s="100" t="s">
        <v>412</v>
      </c>
      <c r="H1090" s="100" t="s">
        <v>417</v>
      </c>
      <c r="I1090" s="100" t="s">
        <v>427</v>
      </c>
      <c r="J1090" s="80">
        <v>1</v>
      </c>
      <c r="K1090" s="101">
        <v>8</v>
      </c>
    </row>
    <row r="1091" spans="1:11" hidden="1" x14ac:dyDescent="0.3">
      <c r="A1091" s="98">
        <v>45509</v>
      </c>
      <c r="B1091" s="99">
        <v>0.81587365740740736</v>
      </c>
      <c r="C1091" s="80">
        <v>19</v>
      </c>
      <c r="D1091" s="100" t="s">
        <v>403</v>
      </c>
      <c r="E1091" s="80">
        <v>32.82</v>
      </c>
      <c r="F1091" s="100" t="s">
        <v>404</v>
      </c>
      <c r="G1091" s="100" t="s">
        <v>412</v>
      </c>
      <c r="H1091" s="100" t="s">
        <v>417</v>
      </c>
      <c r="I1091" s="100" t="s">
        <v>427</v>
      </c>
      <c r="J1091" s="80">
        <v>1</v>
      </c>
      <c r="K1091" s="101">
        <v>8</v>
      </c>
    </row>
    <row r="1092" spans="1:11" hidden="1" x14ac:dyDescent="0.3">
      <c r="A1092" s="98">
        <v>45509</v>
      </c>
      <c r="B1092" s="99">
        <v>0.86771927083333333</v>
      </c>
      <c r="C1092" s="80">
        <v>20</v>
      </c>
      <c r="D1092" s="100" t="s">
        <v>403</v>
      </c>
      <c r="E1092" s="80">
        <v>32.82</v>
      </c>
      <c r="F1092" s="100" t="s">
        <v>413</v>
      </c>
      <c r="G1092" s="100" t="s">
        <v>412</v>
      </c>
      <c r="H1092" s="100" t="s">
        <v>417</v>
      </c>
      <c r="I1092" s="100" t="s">
        <v>427</v>
      </c>
      <c r="J1092" s="80">
        <v>1</v>
      </c>
      <c r="K1092" s="101">
        <v>8</v>
      </c>
    </row>
    <row r="1093" spans="1:11" hidden="1" x14ac:dyDescent="0.3">
      <c r="A1093" s="98">
        <v>45509</v>
      </c>
      <c r="B1093" s="99">
        <v>0.86830924768518514</v>
      </c>
      <c r="C1093" s="80">
        <v>20</v>
      </c>
      <c r="D1093" s="100" t="s">
        <v>403</v>
      </c>
      <c r="E1093" s="80">
        <v>32.82</v>
      </c>
      <c r="F1093" s="100" t="s">
        <v>413</v>
      </c>
      <c r="G1093" s="100" t="s">
        <v>412</v>
      </c>
      <c r="H1093" s="100" t="s">
        <v>417</v>
      </c>
      <c r="I1093" s="100" t="s">
        <v>427</v>
      </c>
      <c r="J1093" s="80">
        <v>1</v>
      </c>
      <c r="K1093" s="101">
        <v>8</v>
      </c>
    </row>
    <row r="1094" spans="1:11" x14ac:dyDescent="0.3">
      <c r="A1094" s="98">
        <v>45509</v>
      </c>
      <c r="B1094" s="99">
        <v>0.94708556712962966</v>
      </c>
      <c r="C1094" s="80">
        <v>22</v>
      </c>
      <c r="D1094" s="100" t="s">
        <v>403</v>
      </c>
      <c r="E1094" s="80">
        <v>27.92</v>
      </c>
      <c r="F1094" s="100" t="s">
        <v>411</v>
      </c>
      <c r="G1094" s="100" t="s">
        <v>412</v>
      </c>
      <c r="H1094" s="100" t="s">
        <v>417</v>
      </c>
      <c r="I1094" s="100" t="s">
        <v>427</v>
      </c>
      <c r="J1094" s="80">
        <v>1</v>
      </c>
      <c r="K1094" s="101">
        <v>8</v>
      </c>
    </row>
    <row r="1095" spans="1:11" hidden="1" x14ac:dyDescent="0.3">
      <c r="A1095" s="98">
        <v>45510</v>
      </c>
      <c r="B1095" s="99">
        <v>0.43128842592592592</v>
      </c>
      <c r="C1095" s="80">
        <v>10</v>
      </c>
      <c r="D1095" s="100" t="s">
        <v>403</v>
      </c>
      <c r="E1095" s="80">
        <v>23.02</v>
      </c>
      <c r="F1095" s="100" t="s">
        <v>416</v>
      </c>
      <c r="G1095" s="100" t="s">
        <v>405</v>
      </c>
      <c r="H1095" s="100" t="s">
        <v>419</v>
      </c>
      <c r="I1095" s="100" t="s">
        <v>427</v>
      </c>
      <c r="J1095" s="80">
        <v>2</v>
      </c>
      <c r="K1095" s="101">
        <v>8</v>
      </c>
    </row>
    <row r="1096" spans="1:11" hidden="1" x14ac:dyDescent="0.3">
      <c r="A1096" s="98">
        <v>45510</v>
      </c>
      <c r="B1096" s="99">
        <v>0.43926313657407406</v>
      </c>
      <c r="C1096" s="80">
        <v>10</v>
      </c>
      <c r="D1096" s="100" t="s">
        <v>403</v>
      </c>
      <c r="E1096" s="80">
        <v>32.82</v>
      </c>
      <c r="F1096" s="100" t="s">
        <v>408</v>
      </c>
      <c r="G1096" s="100" t="s">
        <v>405</v>
      </c>
      <c r="H1096" s="100" t="s">
        <v>419</v>
      </c>
      <c r="I1096" s="100" t="s">
        <v>427</v>
      </c>
      <c r="J1096" s="80">
        <v>2</v>
      </c>
      <c r="K1096" s="101">
        <v>8</v>
      </c>
    </row>
    <row r="1097" spans="1:11" hidden="1" x14ac:dyDescent="0.3">
      <c r="A1097" s="98">
        <v>45510</v>
      </c>
      <c r="B1097" s="99">
        <v>0.73668056712962959</v>
      </c>
      <c r="C1097" s="80">
        <v>17</v>
      </c>
      <c r="D1097" s="100" t="s">
        <v>403</v>
      </c>
      <c r="E1097" s="80">
        <v>32.82</v>
      </c>
      <c r="F1097" s="100" t="s">
        <v>421</v>
      </c>
      <c r="G1097" s="100" t="s">
        <v>412</v>
      </c>
      <c r="H1097" s="100" t="s">
        <v>419</v>
      </c>
      <c r="I1097" s="100" t="s">
        <v>427</v>
      </c>
      <c r="J1097" s="80">
        <v>2</v>
      </c>
      <c r="K1097" s="101">
        <v>8</v>
      </c>
    </row>
    <row r="1098" spans="1:11" hidden="1" x14ac:dyDescent="0.3">
      <c r="A1098" s="98">
        <v>45510</v>
      </c>
      <c r="B1098" s="99">
        <v>0.73810995370370369</v>
      </c>
      <c r="C1098" s="80">
        <v>17</v>
      </c>
      <c r="D1098" s="100" t="s">
        <v>403</v>
      </c>
      <c r="E1098" s="80">
        <v>32.82</v>
      </c>
      <c r="F1098" s="100" t="s">
        <v>404</v>
      </c>
      <c r="G1098" s="100" t="s">
        <v>412</v>
      </c>
      <c r="H1098" s="100" t="s">
        <v>419</v>
      </c>
      <c r="I1098" s="100" t="s">
        <v>427</v>
      </c>
      <c r="J1098" s="80">
        <v>2</v>
      </c>
      <c r="K1098" s="101">
        <v>8</v>
      </c>
    </row>
    <row r="1099" spans="1:11" hidden="1" x14ac:dyDescent="0.3">
      <c r="A1099" s="98">
        <v>45510</v>
      </c>
      <c r="B1099" s="99">
        <v>0.73894753472222219</v>
      </c>
      <c r="C1099" s="80">
        <v>17</v>
      </c>
      <c r="D1099" s="100" t="s">
        <v>403</v>
      </c>
      <c r="E1099" s="80">
        <v>32.82</v>
      </c>
      <c r="F1099" s="100" t="s">
        <v>413</v>
      </c>
      <c r="G1099" s="100" t="s">
        <v>412</v>
      </c>
      <c r="H1099" s="100" t="s">
        <v>419</v>
      </c>
      <c r="I1099" s="100" t="s">
        <v>427</v>
      </c>
      <c r="J1099" s="80">
        <v>2</v>
      </c>
      <c r="K1099" s="101">
        <v>8</v>
      </c>
    </row>
    <row r="1100" spans="1:11" hidden="1" x14ac:dyDescent="0.3">
      <c r="A1100" s="98">
        <v>45510</v>
      </c>
      <c r="B1100" s="99">
        <v>0.794497037037037</v>
      </c>
      <c r="C1100" s="80">
        <v>19</v>
      </c>
      <c r="D1100" s="100" t="s">
        <v>403</v>
      </c>
      <c r="E1100" s="80">
        <v>32.82</v>
      </c>
      <c r="F1100" s="100" t="s">
        <v>404</v>
      </c>
      <c r="G1100" s="100" t="s">
        <v>412</v>
      </c>
      <c r="H1100" s="100" t="s">
        <v>419</v>
      </c>
      <c r="I1100" s="100" t="s">
        <v>427</v>
      </c>
      <c r="J1100" s="80">
        <v>2</v>
      </c>
      <c r="K1100" s="101">
        <v>8</v>
      </c>
    </row>
    <row r="1101" spans="1:11" x14ac:dyDescent="0.3">
      <c r="A1101" s="98">
        <v>45510</v>
      </c>
      <c r="B1101" s="99">
        <v>0.79540636574074075</v>
      </c>
      <c r="C1101" s="80">
        <v>19</v>
      </c>
      <c r="D1101" s="100" t="s">
        <v>403</v>
      </c>
      <c r="E1101" s="80">
        <v>27.92</v>
      </c>
      <c r="F1101" s="100" t="s">
        <v>411</v>
      </c>
      <c r="G1101" s="100" t="s">
        <v>412</v>
      </c>
      <c r="H1101" s="100" t="s">
        <v>419</v>
      </c>
      <c r="I1101" s="100" t="s">
        <v>427</v>
      </c>
      <c r="J1101" s="80">
        <v>2</v>
      </c>
      <c r="K1101" s="101">
        <v>8</v>
      </c>
    </row>
    <row r="1102" spans="1:11" hidden="1" x14ac:dyDescent="0.3">
      <c r="A1102" s="98">
        <v>45510</v>
      </c>
      <c r="B1102" s="99">
        <v>0.83642515046296295</v>
      </c>
      <c r="C1102" s="80">
        <v>20</v>
      </c>
      <c r="D1102" s="100" t="s">
        <v>403</v>
      </c>
      <c r="E1102" s="80">
        <v>32.82</v>
      </c>
      <c r="F1102" s="100" t="s">
        <v>404</v>
      </c>
      <c r="G1102" s="100" t="s">
        <v>412</v>
      </c>
      <c r="H1102" s="100" t="s">
        <v>419</v>
      </c>
      <c r="I1102" s="100" t="s">
        <v>427</v>
      </c>
      <c r="J1102" s="80">
        <v>2</v>
      </c>
      <c r="K1102" s="101">
        <v>8</v>
      </c>
    </row>
    <row r="1103" spans="1:11" x14ac:dyDescent="0.3">
      <c r="A1103" s="98">
        <v>45511</v>
      </c>
      <c r="B1103" s="99">
        <v>0.37208859953703705</v>
      </c>
      <c r="C1103" s="80">
        <v>8</v>
      </c>
      <c r="D1103" s="100" t="s">
        <v>403</v>
      </c>
      <c r="E1103" s="80">
        <v>27.92</v>
      </c>
      <c r="F1103" s="100" t="s">
        <v>411</v>
      </c>
      <c r="G1103" s="100" t="s">
        <v>405</v>
      </c>
      <c r="H1103" s="100" t="s">
        <v>420</v>
      </c>
      <c r="I1103" s="100" t="s">
        <v>427</v>
      </c>
      <c r="J1103" s="80">
        <v>3</v>
      </c>
      <c r="K1103" s="101">
        <v>8</v>
      </c>
    </row>
    <row r="1104" spans="1:11" x14ac:dyDescent="0.3">
      <c r="A1104" s="98">
        <v>45511</v>
      </c>
      <c r="B1104" s="99">
        <v>0.50864351851851852</v>
      </c>
      <c r="C1104" s="80">
        <v>12</v>
      </c>
      <c r="D1104" s="100" t="s">
        <v>403</v>
      </c>
      <c r="E1104" s="80">
        <v>23.02</v>
      </c>
      <c r="F1104" s="100" t="s">
        <v>410</v>
      </c>
      <c r="G1104" s="100" t="s">
        <v>409</v>
      </c>
      <c r="H1104" s="100" t="s">
        <v>420</v>
      </c>
      <c r="I1104" s="100" t="s">
        <v>427</v>
      </c>
      <c r="J1104" s="80">
        <v>3</v>
      </c>
      <c r="K1104" s="101">
        <v>8</v>
      </c>
    </row>
    <row r="1105" spans="1:11" x14ac:dyDescent="0.3">
      <c r="A1105" s="98">
        <v>45511</v>
      </c>
      <c r="B1105" s="99">
        <v>0.50949842592592598</v>
      </c>
      <c r="C1105" s="80">
        <v>12</v>
      </c>
      <c r="D1105" s="100" t="s">
        <v>403</v>
      </c>
      <c r="E1105" s="80">
        <v>23.02</v>
      </c>
      <c r="F1105" s="100" t="s">
        <v>410</v>
      </c>
      <c r="G1105" s="100" t="s">
        <v>409</v>
      </c>
      <c r="H1105" s="100" t="s">
        <v>420</v>
      </c>
      <c r="I1105" s="100" t="s">
        <v>427</v>
      </c>
      <c r="J1105" s="80">
        <v>3</v>
      </c>
      <c r="K1105" s="101">
        <v>8</v>
      </c>
    </row>
    <row r="1106" spans="1:11" hidden="1" x14ac:dyDescent="0.3">
      <c r="A1106" s="98">
        <v>45511</v>
      </c>
      <c r="B1106" s="99">
        <v>0.54949253472222226</v>
      </c>
      <c r="C1106" s="80">
        <v>13</v>
      </c>
      <c r="D1106" s="100" t="s">
        <v>403</v>
      </c>
      <c r="E1106" s="80">
        <v>18.12</v>
      </c>
      <c r="F1106" s="100" t="s">
        <v>418</v>
      </c>
      <c r="G1106" s="100" t="s">
        <v>409</v>
      </c>
      <c r="H1106" s="100" t="s">
        <v>420</v>
      </c>
      <c r="I1106" s="100" t="s">
        <v>427</v>
      </c>
      <c r="J1106" s="80">
        <v>3</v>
      </c>
      <c r="K1106" s="101">
        <v>8</v>
      </c>
    </row>
    <row r="1107" spans="1:11" x14ac:dyDescent="0.3">
      <c r="A1107" s="98">
        <v>45511</v>
      </c>
      <c r="B1107" s="99">
        <v>0.67988028935185185</v>
      </c>
      <c r="C1107" s="80">
        <v>16</v>
      </c>
      <c r="D1107" s="100" t="s">
        <v>403</v>
      </c>
      <c r="E1107" s="80">
        <v>23.02</v>
      </c>
      <c r="F1107" s="100" t="s">
        <v>410</v>
      </c>
      <c r="G1107" s="100" t="s">
        <v>409</v>
      </c>
      <c r="H1107" s="100" t="s">
        <v>420</v>
      </c>
      <c r="I1107" s="100" t="s">
        <v>427</v>
      </c>
      <c r="J1107" s="80">
        <v>3</v>
      </c>
      <c r="K1107" s="101">
        <v>8</v>
      </c>
    </row>
    <row r="1108" spans="1:11" hidden="1" x14ac:dyDescent="0.3">
      <c r="A1108" s="98">
        <v>45511</v>
      </c>
      <c r="B1108" s="99">
        <v>0.81692984953703707</v>
      </c>
      <c r="C1108" s="80">
        <v>19</v>
      </c>
      <c r="D1108" s="100" t="s">
        <v>403</v>
      </c>
      <c r="E1108" s="80">
        <v>32.82</v>
      </c>
      <c r="F1108" s="100" t="s">
        <v>404</v>
      </c>
      <c r="G1108" s="100" t="s">
        <v>412</v>
      </c>
      <c r="H1108" s="100" t="s">
        <v>420</v>
      </c>
      <c r="I1108" s="100" t="s">
        <v>427</v>
      </c>
      <c r="J1108" s="80">
        <v>3</v>
      </c>
      <c r="K1108" s="101">
        <v>8</v>
      </c>
    </row>
    <row r="1109" spans="1:11" hidden="1" x14ac:dyDescent="0.3">
      <c r="A1109" s="98">
        <v>45511</v>
      </c>
      <c r="B1109" s="99">
        <v>0.86121853009259264</v>
      </c>
      <c r="C1109" s="80">
        <v>20</v>
      </c>
      <c r="D1109" s="100" t="s">
        <v>403</v>
      </c>
      <c r="E1109" s="80">
        <v>32.82</v>
      </c>
      <c r="F1109" s="100" t="s">
        <v>413</v>
      </c>
      <c r="G1109" s="100" t="s">
        <v>412</v>
      </c>
      <c r="H1109" s="100" t="s">
        <v>420</v>
      </c>
      <c r="I1109" s="100" t="s">
        <v>427</v>
      </c>
      <c r="J1109" s="80">
        <v>3</v>
      </c>
      <c r="K1109" s="101">
        <v>8</v>
      </c>
    </row>
    <row r="1110" spans="1:11" hidden="1" x14ac:dyDescent="0.3">
      <c r="A1110" s="98">
        <v>45511</v>
      </c>
      <c r="B1110" s="99">
        <v>0.8876387731481481</v>
      </c>
      <c r="C1110" s="80">
        <v>21</v>
      </c>
      <c r="D1110" s="100" t="s">
        <v>403</v>
      </c>
      <c r="E1110" s="80">
        <v>32.82</v>
      </c>
      <c r="F1110" s="100" t="s">
        <v>421</v>
      </c>
      <c r="G1110" s="100" t="s">
        <v>412</v>
      </c>
      <c r="H1110" s="100" t="s">
        <v>420</v>
      </c>
      <c r="I1110" s="100" t="s">
        <v>427</v>
      </c>
      <c r="J1110" s="80">
        <v>3</v>
      </c>
      <c r="K1110" s="101">
        <v>8</v>
      </c>
    </row>
    <row r="1111" spans="1:11" hidden="1" x14ac:dyDescent="0.3">
      <c r="A1111" s="98">
        <v>45511</v>
      </c>
      <c r="B1111" s="99">
        <v>0.93676719907407402</v>
      </c>
      <c r="C1111" s="80">
        <v>22</v>
      </c>
      <c r="D1111" s="100" t="s">
        <v>403</v>
      </c>
      <c r="E1111" s="80">
        <v>32.82</v>
      </c>
      <c r="F1111" s="100" t="s">
        <v>404</v>
      </c>
      <c r="G1111" s="100" t="s">
        <v>412</v>
      </c>
      <c r="H1111" s="100" t="s">
        <v>420</v>
      </c>
      <c r="I1111" s="100" t="s">
        <v>427</v>
      </c>
      <c r="J1111" s="80">
        <v>3</v>
      </c>
      <c r="K1111" s="101">
        <v>8</v>
      </c>
    </row>
    <row r="1112" spans="1:11" hidden="1" x14ac:dyDescent="0.3">
      <c r="A1112" s="98">
        <v>45511</v>
      </c>
      <c r="B1112" s="99">
        <v>0.9390737384259259</v>
      </c>
      <c r="C1112" s="80">
        <v>22</v>
      </c>
      <c r="D1112" s="100" t="s">
        <v>403</v>
      </c>
      <c r="E1112" s="80">
        <v>32.82</v>
      </c>
      <c r="F1112" s="100" t="s">
        <v>404</v>
      </c>
      <c r="G1112" s="100" t="s">
        <v>412</v>
      </c>
      <c r="H1112" s="100" t="s">
        <v>420</v>
      </c>
      <c r="I1112" s="100" t="s">
        <v>427</v>
      </c>
      <c r="J1112" s="80">
        <v>3</v>
      </c>
      <c r="K1112" s="101">
        <v>8</v>
      </c>
    </row>
    <row r="1113" spans="1:11" hidden="1" x14ac:dyDescent="0.3">
      <c r="A1113" s="98">
        <v>45512</v>
      </c>
      <c r="B1113" s="99">
        <v>0.36569680555555556</v>
      </c>
      <c r="C1113" s="80">
        <v>8</v>
      </c>
      <c r="D1113" s="100" t="s">
        <v>403</v>
      </c>
      <c r="E1113" s="80">
        <v>18.12</v>
      </c>
      <c r="F1113" s="100" t="s">
        <v>418</v>
      </c>
      <c r="G1113" s="100" t="s">
        <v>405</v>
      </c>
      <c r="H1113" s="100" t="s">
        <v>422</v>
      </c>
      <c r="I1113" s="100" t="s">
        <v>427</v>
      </c>
      <c r="J1113" s="80">
        <v>4</v>
      </c>
      <c r="K1113" s="101">
        <v>8</v>
      </c>
    </row>
    <row r="1114" spans="1:11" hidden="1" x14ac:dyDescent="0.3">
      <c r="A1114" s="98">
        <v>45512</v>
      </c>
      <c r="B1114" s="99">
        <v>0.36630423611111113</v>
      </c>
      <c r="C1114" s="80">
        <v>8</v>
      </c>
      <c r="D1114" s="100" t="s">
        <v>403</v>
      </c>
      <c r="E1114" s="80">
        <v>23.02</v>
      </c>
      <c r="F1114" s="100" t="s">
        <v>416</v>
      </c>
      <c r="G1114" s="100" t="s">
        <v>405</v>
      </c>
      <c r="H1114" s="100" t="s">
        <v>422</v>
      </c>
      <c r="I1114" s="100" t="s">
        <v>427</v>
      </c>
      <c r="J1114" s="80">
        <v>4</v>
      </c>
      <c r="K1114" s="101">
        <v>8</v>
      </c>
    </row>
    <row r="1115" spans="1:11" x14ac:dyDescent="0.3">
      <c r="A1115" s="98">
        <v>45512</v>
      </c>
      <c r="B1115" s="99">
        <v>0.51881218750000002</v>
      </c>
      <c r="C1115" s="80">
        <v>12</v>
      </c>
      <c r="D1115" s="100" t="s">
        <v>403</v>
      </c>
      <c r="E1115" s="80">
        <v>27.92</v>
      </c>
      <c r="F1115" s="100" t="s">
        <v>411</v>
      </c>
      <c r="G1115" s="100" t="s">
        <v>409</v>
      </c>
      <c r="H1115" s="100" t="s">
        <v>422</v>
      </c>
      <c r="I1115" s="100" t="s">
        <v>427</v>
      </c>
      <c r="J1115" s="80">
        <v>4</v>
      </c>
      <c r="K1115" s="101">
        <v>8</v>
      </c>
    </row>
    <row r="1116" spans="1:11" hidden="1" x14ac:dyDescent="0.3">
      <c r="A1116" s="98">
        <v>45512</v>
      </c>
      <c r="B1116" s="99">
        <v>0.53008747685185187</v>
      </c>
      <c r="C1116" s="80">
        <v>12</v>
      </c>
      <c r="D1116" s="100" t="s">
        <v>403</v>
      </c>
      <c r="E1116" s="80">
        <v>23.02</v>
      </c>
      <c r="F1116" s="100" t="s">
        <v>416</v>
      </c>
      <c r="G1116" s="100" t="s">
        <v>409</v>
      </c>
      <c r="H1116" s="100" t="s">
        <v>422</v>
      </c>
      <c r="I1116" s="100" t="s">
        <v>427</v>
      </c>
      <c r="J1116" s="80">
        <v>4</v>
      </c>
      <c r="K1116" s="101">
        <v>8</v>
      </c>
    </row>
    <row r="1117" spans="1:11" hidden="1" x14ac:dyDescent="0.3">
      <c r="A1117" s="98">
        <v>45512</v>
      </c>
      <c r="B1117" s="99">
        <v>0.53072862268518517</v>
      </c>
      <c r="C1117" s="80">
        <v>12</v>
      </c>
      <c r="D1117" s="100" t="s">
        <v>403</v>
      </c>
      <c r="E1117" s="80">
        <v>23.02</v>
      </c>
      <c r="F1117" s="100" t="s">
        <v>416</v>
      </c>
      <c r="G1117" s="100" t="s">
        <v>409</v>
      </c>
      <c r="H1117" s="100" t="s">
        <v>422</v>
      </c>
      <c r="I1117" s="100" t="s">
        <v>427</v>
      </c>
      <c r="J1117" s="80">
        <v>4</v>
      </c>
      <c r="K1117" s="101">
        <v>8</v>
      </c>
    </row>
    <row r="1118" spans="1:11" hidden="1" x14ac:dyDescent="0.3">
      <c r="A1118" s="98">
        <v>45512</v>
      </c>
      <c r="B1118" s="99">
        <v>0.70686650462962963</v>
      </c>
      <c r="C1118" s="80">
        <v>16</v>
      </c>
      <c r="D1118" s="100" t="s">
        <v>403</v>
      </c>
      <c r="E1118" s="80">
        <v>32.82</v>
      </c>
      <c r="F1118" s="100" t="s">
        <v>421</v>
      </c>
      <c r="G1118" s="100" t="s">
        <v>409</v>
      </c>
      <c r="H1118" s="100" t="s">
        <v>422</v>
      </c>
      <c r="I1118" s="100" t="s">
        <v>427</v>
      </c>
      <c r="J1118" s="80">
        <v>4</v>
      </c>
      <c r="K1118" s="101">
        <v>8</v>
      </c>
    </row>
    <row r="1119" spans="1:11" hidden="1" x14ac:dyDescent="0.3">
      <c r="A1119" s="98">
        <v>45512</v>
      </c>
      <c r="B1119" s="99">
        <v>0.7207378356481482</v>
      </c>
      <c r="C1119" s="80">
        <v>17</v>
      </c>
      <c r="D1119" s="100" t="s">
        <v>403</v>
      </c>
      <c r="E1119" s="80">
        <v>32.82</v>
      </c>
      <c r="F1119" s="100" t="s">
        <v>421</v>
      </c>
      <c r="G1119" s="100" t="s">
        <v>412</v>
      </c>
      <c r="H1119" s="100" t="s">
        <v>422</v>
      </c>
      <c r="I1119" s="100" t="s">
        <v>427</v>
      </c>
      <c r="J1119" s="80">
        <v>4</v>
      </c>
      <c r="K1119" s="101">
        <v>8</v>
      </c>
    </row>
    <row r="1120" spans="1:11" x14ac:dyDescent="0.3">
      <c r="A1120" s="98">
        <v>45512</v>
      </c>
      <c r="B1120" s="99">
        <v>0.89304704861111106</v>
      </c>
      <c r="C1120" s="80">
        <v>21</v>
      </c>
      <c r="D1120" s="100" t="s">
        <v>403</v>
      </c>
      <c r="E1120" s="80">
        <v>27.92</v>
      </c>
      <c r="F1120" s="100" t="s">
        <v>411</v>
      </c>
      <c r="G1120" s="100" t="s">
        <v>412</v>
      </c>
      <c r="H1120" s="100" t="s">
        <v>422</v>
      </c>
      <c r="I1120" s="100" t="s">
        <v>427</v>
      </c>
      <c r="J1120" s="80">
        <v>4</v>
      </c>
      <c r="K1120" s="101">
        <v>8</v>
      </c>
    </row>
    <row r="1121" spans="1:11" hidden="1" x14ac:dyDescent="0.3">
      <c r="A1121" s="98">
        <v>45513</v>
      </c>
      <c r="B1121" s="99">
        <v>0.31623078703703705</v>
      </c>
      <c r="C1121" s="80">
        <v>7</v>
      </c>
      <c r="D1121" s="100" t="s">
        <v>403</v>
      </c>
      <c r="E1121" s="80">
        <v>32.82</v>
      </c>
      <c r="F1121" s="100" t="s">
        <v>404</v>
      </c>
      <c r="G1121" s="100" t="s">
        <v>405</v>
      </c>
      <c r="H1121" s="100" t="s">
        <v>406</v>
      </c>
      <c r="I1121" s="100" t="s">
        <v>427</v>
      </c>
      <c r="J1121" s="80">
        <v>5</v>
      </c>
      <c r="K1121" s="101">
        <v>8</v>
      </c>
    </row>
    <row r="1122" spans="1:11" x14ac:dyDescent="0.3">
      <c r="A1122" s="98">
        <v>45513</v>
      </c>
      <c r="B1122" s="99">
        <v>0.41220547453703704</v>
      </c>
      <c r="C1122" s="80">
        <v>9</v>
      </c>
      <c r="D1122" s="100" t="s">
        <v>403</v>
      </c>
      <c r="E1122" s="80">
        <v>23.02</v>
      </c>
      <c r="F1122" s="100" t="s">
        <v>410</v>
      </c>
      <c r="G1122" s="100" t="s">
        <v>405</v>
      </c>
      <c r="H1122" s="100" t="s">
        <v>406</v>
      </c>
      <c r="I1122" s="100" t="s">
        <v>427</v>
      </c>
      <c r="J1122" s="80">
        <v>5</v>
      </c>
      <c r="K1122" s="101">
        <v>8</v>
      </c>
    </row>
    <row r="1123" spans="1:11" hidden="1" x14ac:dyDescent="0.3">
      <c r="A1123" s="98">
        <v>45513</v>
      </c>
      <c r="B1123" s="99">
        <v>0.42578167824074076</v>
      </c>
      <c r="C1123" s="80">
        <v>10</v>
      </c>
      <c r="D1123" s="100" t="s">
        <v>403</v>
      </c>
      <c r="E1123" s="80">
        <v>23.02</v>
      </c>
      <c r="F1123" s="100" t="s">
        <v>416</v>
      </c>
      <c r="G1123" s="100" t="s">
        <v>405</v>
      </c>
      <c r="H1123" s="100" t="s">
        <v>406</v>
      </c>
      <c r="I1123" s="100" t="s">
        <v>427</v>
      </c>
      <c r="J1123" s="80">
        <v>5</v>
      </c>
      <c r="K1123" s="101">
        <v>8</v>
      </c>
    </row>
    <row r="1124" spans="1:11" x14ac:dyDescent="0.3">
      <c r="A1124" s="98">
        <v>45513</v>
      </c>
      <c r="B1124" s="99">
        <v>0.4352682175925926</v>
      </c>
      <c r="C1124" s="80">
        <v>10</v>
      </c>
      <c r="D1124" s="100" t="s">
        <v>403</v>
      </c>
      <c r="E1124" s="80">
        <v>27.92</v>
      </c>
      <c r="F1124" s="100" t="s">
        <v>411</v>
      </c>
      <c r="G1124" s="100" t="s">
        <v>405</v>
      </c>
      <c r="H1124" s="100" t="s">
        <v>406</v>
      </c>
      <c r="I1124" s="100" t="s">
        <v>427</v>
      </c>
      <c r="J1124" s="80">
        <v>5</v>
      </c>
      <c r="K1124" s="101">
        <v>8</v>
      </c>
    </row>
    <row r="1125" spans="1:11" hidden="1" x14ac:dyDescent="0.3">
      <c r="A1125" s="98">
        <v>45513</v>
      </c>
      <c r="B1125" s="99">
        <v>0.47787872685185184</v>
      </c>
      <c r="C1125" s="80">
        <v>11</v>
      </c>
      <c r="D1125" s="100" t="s">
        <v>403</v>
      </c>
      <c r="E1125" s="80">
        <v>32.82</v>
      </c>
      <c r="F1125" s="100" t="s">
        <v>404</v>
      </c>
      <c r="G1125" s="100" t="s">
        <v>405</v>
      </c>
      <c r="H1125" s="100" t="s">
        <v>406</v>
      </c>
      <c r="I1125" s="100" t="s">
        <v>427</v>
      </c>
      <c r="J1125" s="80">
        <v>5</v>
      </c>
      <c r="K1125" s="101">
        <v>8</v>
      </c>
    </row>
    <row r="1126" spans="1:11" x14ac:dyDescent="0.3">
      <c r="A1126" s="98">
        <v>45513</v>
      </c>
      <c r="B1126" s="99">
        <v>0.47903567129629632</v>
      </c>
      <c r="C1126" s="80">
        <v>11</v>
      </c>
      <c r="D1126" s="100" t="s">
        <v>403</v>
      </c>
      <c r="E1126" s="80">
        <v>23.02</v>
      </c>
      <c r="F1126" s="100" t="s">
        <v>410</v>
      </c>
      <c r="G1126" s="100" t="s">
        <v>405</v>
      </c>
      <c r="H1126" s="100" t="s">
        <v>406</v>
      </c>
      <c r="I1126" s="100" t="s">
        <v>427</v>
      </c>
      <c r="J1126" s="80">
        <v>5</v>
      </c>
      <c r="K1126" s="101">
        <v>8</v>
      </c>
    </row>
    <row r="1127" spans="1:11" x14ac:dyDescent="0.3">
      <c r="A1127" s="98">
        <v>45513</v>
      </c>
      <c r="B1127" s="99">
        <v>0.78920962962962959</v>
      </c>
      <c r="C1127" s="80">
        <v>18</v>
      </c>
      <c r="D1127" s="100" t="s">
        <v>403</v>
      </c>
      <c r="E1127" s="80">
        <v>23.02</v>
      </c>
      <c r="F1127" s="100" t="s">
        <v>410</v>
      </c>
      <c r="G1127" s="100" t="s">
        <v>412</v>
      </c>
      <c r="H1127" s="100" t="s">
        <v>406</v>
      </c>
      <c r="I1127" s="100" t="s">
        <v>427</v>
      </c>
      <c r="J1127" s="80">
        <v>5</v>
      </c>
      <c r="K1127" s="101">
        <v>8</v>
      </c>
    </row>
    <row r="1128" spans="1:11" hidden="1" x14ac:dyDescent="0.3">
      <c r="A1128" s="98">
        <v>45513</v>
      </c>
      <c r="B1128" s="99">
        <v>0.7938265162037037</v>
      </c>
      <c r="C1128" s="80">
        <v>19</v>
      </c>
      <c r="D1128" s="100" t="s">
        <v>403</v>
      </c>
      <c r="E1128" s="80">
        <v>32.82</v>
      </c>
      <c r="F1128" s="100" t="s">
        <v>408</v>
      </c>
      <c r="G1128" s="100" t="s">
        <v>412</v>
      </c>
      <c r="H1128" s="100" t="s">
        <v>406</v>
      </c>
      <c r="I1128" s="100" t="s">
        <v>427</v>
      </c>
      <c r="J1128" s="80">
        <v>5</v>
      </c>
      <c r="K1128" s="101">
        <v>8</v>
      </c>
    </row>
    <row r="1129" spans="1:11" hidden="1" x14ac:dyDescent="0.3">
      <c r="A1129" s="98">
        <v>45514</v>
      </c>
      <c r="B1129" s="99">
        <v>0.35884986111111111</v>
      </c>
      <c r="C1129" s="80">
        <v>8</v>
      </c>
      <c r="D1129" s="100" t="s">
        <v>403</v>
      </c>
      <c r="E1129" s="80">
        <v>32.82</v>
      </c>
      <c r="F1129" s="100" t="s">
        <v>421</v>
      </c>
      <c r="G1129" s="100" t="s">
        <v>405</v>
      </c>
      <c r="H1129" s="100" t="s">
        <v>414</v>
      </c>
      <c r="I1129" s="100" t="s">
        <v>427</v>
      </c>
      <c r="J1129" s="80">
        <v>6</v>
      </c>
      <c r="K1129" s="101">
        <v>8</v>
      </c>
    </row>
    <row r="1130" spans="1:11" x14ac:dyDescent="0.3">
      <c r="A1130" s="98">
        <v>45514</v>
      </c>
      <c r="B1130" s="99">
        <v>0.35968829861111112</v>
      </c>
      <c r="C1130" s="80">
        <v>8</v>
      </c>
      <c r="D1130" s="100" t="s">
        <v>403</v>
      </c>
      <c r="E1130" s="80">
        <v>27.92</v>
      </c>
      <c r="F1130" s="100" t="s">
        <v>411</v>
      </c>
      <c r="G1130" s="100" t="s">
        <v>405</v>
      </c>
      <c r="H1130" s="100" t="s">
        <v>414</v>
      </c>
      <c r="I1130" s="100" t="s">
        <v>427</v>
      </c>
      <c r="J1130" s="80">
        <v>6</v>
      </c>
      <c r="K1130" s="101">
        <v>8</v>
      </c>
    </row>
    <row r="1131" spans="1:11" hidden="1" x14ac:dyDescent="0.3">
      <c r="A1131" s="98">
        <v>45514</v>
      </c>
      <c r="B1131" s="99">
        <v>0.36468771990740739</v>
      </c>
      <c r="C1131" s="80">
        <v>8</v>
      </c>
      <c r="D1131" s="100" t="s">
        <v>403</v>
      </c>
      <c r="E1131" s="80">
        <v>23.02</v>
      </c>
      <c r="F1131" s="100" t="s">
        <v>416</v>
      </c>
      <c r="G1131" s="100" t="s">
        <v>405</v>
      </c>
      <c r="H1131" s="100" t="s">
        <v>414</v>
      </c>
      <c r="I1131" s="100" t="s">
        <v>427</v>
      </c>
      <c r="J1131" s="80">
        <v>6</v>
      </c>
      <c r="K1131" s="101">
        <v>8</v>
      </c>
    </row>
    <row r="1132" spans="1:11" hidden="1" x14ac:dyDescent="0.3">
      <c r="A1132" s="98">
        <v>45514</v>
      </c>
      <c r="B1132" s="99">
        <v>0.49483606481481479</v>
      </c>
      <c r="C1132" s="80">
        <v>11</v>
      </c>
      <c r="D1132" s="100" t="s">
        <v>403</v>
      </c>
      <c r="E1132" s="80">
        <v>23.02</v>
      </c>
      <c r="F1132" s="100" t="s">
        <v>416</v>
      </c>
      <c r="G1132" s="100" t="s">
        <v>405</v>
      </c>
      <c r="H1132" s="100" t="s">
        <v>414</v>
      </c>
      <c r="I1132" s="100" t="s">
        <v>427</v>
      </c>
      <c r="J1132" s="80">
        <v>6</v>
      </c>
      <c r="K1132" s="101">
        <v>8</v>
      </c>
    </row>
    <row r="1133" spans="1:11" x14ac:dyDescent="0.3">
      <c r="A1133" s="98">
        <v>45514</v>
      </c>
      <c r="B1133" s="99">
        <v>0.49610571759259259</v>
      </c>
      <c r="C1133" s="80">
        <v>11</v>
      </c>
      <c r="D1133" s="100" t="s">
        <v>403</v>
      </c>
      <c r="E1133" s="80">
        <v>23.02</v>
      </c>
      <c r="F1133" s="100" t="s">
        <v>410</v>
      </c>
      <c r="G1133" s="100" t="s">
        <v>405</v>
      </c>
      <c r="H1133" s="100" t="s">
        <v>414</v>
      </c>
      <c r="I1133" s="100" t="s">
        <v>427</v>
      </c>
      <c r="J1133" s="80">
        <v>6</v>
      </c>
      <c r="K1133" s="101">
        <v>8</v>
      </c>
    </row>
    <row r="1134" spans="1:11" hidden="1" x14ac:dyDescent="0.3">
      <c r="A1134" s="98">
        <v>45514</v>
      </c>
      <c r="B1134" s="99">
        <v>0.51054313657407402</v>
      </c>
      <c r="C1134" s="80">
        <v>12</v>
      </c>
      <c r="D1134" s="100" t="s">
        <v>403</v>
      </c>
      <c r="E1134" s="80">
        <v>32.82</v>
      </c>
      <c r="F1134" s="100" t="s">
        <v>404</v>
      </c>
      <c r="G1134" s="100" t="s">
        <v>409</v>
      </c>
      <c r="H1134" s="100" t="s">
        <v>414</v>
      </c>
      <c r="I1134" s="100" t="s">
        <v>427</v>
      </c>
      <c r="J1134" s="80">
        <v>6</v>
      </c>
      <c r="K1134" s="101">
        <v>8</v>
      </c>
    </row>
    <row r="1135" spans="1:11" x14ac:dyDescent="0.3">
      <c r="A1135" s="98">
        <v>45514</v>
      </c>
      <c r="B1135" s="99">
        <v>0.52306081018518513</v>
      </c>
      <c r="C1135" s="80">
        <v>12</v>
      </c>
      <c r="D1135" s="100" t="s">
        <v>403</v>
      </c>
      <c r="E1135" s="80">
        <v>27.92</v>
      </c>
      <c r="F1135" s="100" t="s">
        <v>411</v>
      </c>
      <c r="G1135" s="100" t="s">
        <v>409</v>
      </c>
      <c r="H1135" s="100" t="s">
        <v>414</v>
      </c>
      <c r="I1135" s="100" t="s">
        <v>427</v>
      </c>
      <c r="J1135" s="80">
        <v>6</v>
      </c>
      <c r="K1135" s="101">
        <v>8</v>
      </c>
    </row>
    <row r="1136" spans="1:11" hidden="1" x14ac:dyDescent="0.3">
      <c r="A1136" s="98">
        <v>45514</v>
      </c>
      <c r="B1136" s="99">
        <v>0.67097320601851851</v>
      </c>
      <c r="C1136" s="80">
        <v>16</v>
      </c>
      <c r="D1136" s="100" t="s">
        <v>403</v>
      </c>
      <c r="E1136" s="80">
        <v>32.82</v>
      </c>
      <c r="F1136" s="100" t="s">
        <v>404</v>
      </c>
      <c r="G1136" s="100" t="s">
        <v>409</v>
      </c>
      <c r="H1136" s="100" t="s">
        <v>414</v>
      </c>
      <c r="I1136" s="100" t="s">
        <v>427</v>
      </c>
      <c r="J1136" s="80">
        <v>6</v>
      </c>
      <c r="K1136" s="101">
        <v>8</v>
      </c>
    </row>
    <row r="1137" spans="1:11" hidden="1" x14ac:dyDescent="0.3">
      <c r="A1137" s="98">
        <v>45514</v>
      </c>
      <c r="B1137" s="99">
        <v>0.8866731712962963</v>
      </c>
      <c r="C1137" s="80">
        <v>21</v>
      </c>
      <c r="D1137" s="100" t="s">
        <v>403</v>
      </c>
      <c r="E1137" s="80">
        <v>32.82</v>
      </c>
      <c r="F1137" s="100" t="s">
        <v>413</v>
      </c>
      <c r="G1137" s="100" t="s">
        <v>412</v>
      </c>
      <c r="H1137" s="100" t="s">
        <v>414</v>
      </c>
      <c r="I1137" s="100" t="s">
        <v>427</v>
      </c>
      <c r="J1137" s="80">
        <v>6</v>
      </c>
      <c r="K1137" s="101">
        <v>8</v>
      </c>
    </row>
    <row r="1138" spans="1:11" hidden="1" x14ac:dyDescent="0.3">
      <c r="A1138" s="98">
        <v>45514</v>
      </c>
      <c r="B1138" s="99">
        <v>0.88728109953703704</v>
      </c>
      <c r="C1138" s="80">
        <v>21</v>
      </c>
      <c r="D1138" s="100" t="s">
        <v>403</v>
      </c>
      <c r="E1138" s="80">
        <v>32.82</v>
      </c>
      <c r="F1138" s="100" t="s">
        <v>413</v>
      </c>
      <c r="G1138" s="100" t="s">
        <v>412</v>
      </c>
      <c r="H1138" s="100" t="s">
        <v>414</v>
      </c>
      <c r="I1138" s="100" t="s">
        <v>427</v>
      </c>
      <c r="J1138" s="80">
        <v>6</v>
      </c>
      <c r="K1138" s="101">
        <v>8</v>
      </c>
    </row>
    <row r="1139" spans="1:11" hidden="1" x14ac:dyDescent="0.3">
      <c r="A1139" s="98">
        <v>45514</v>
      </c>
      <c r="B1139" s="99">
        <v>0.90117496527777774</v>
      </c>
      <c r="C1139" s="80">
        <v>21</v>
      </c>
      <c r="D1139" s="100" t="s">
        <v>403</v>
      </c>
      <c r="E1139" s="80">
        <v>32.82</v>
      </c>
      <c r="F1139" s="100" t="s">
        <v>413</v>
      </c>
      <c r="G1139" s="100" t="s">
        <v>412</v>
      </c>
      <c r="H1139" s="100" t="s">
        <v>414</v>
      </c>
      <c r="I1139" s="100" t="s">
        <v>427</v>
      </c>
      <c r="J1139" s="80">
        <v>6</v>
      </c>
      <c r="K1139" s="101">
        <v>8</v>
      </c>
    </row>
    <row r="1140" spans="1:11" hidden="1" x14ac:dyDescent="0.3">
      <c r="A1140" s="98">
        <v>45515</v>
      </c>
      <c r="B1140" s="99">
        <v>0.41153460648148149</v>
      </c>
      <c r="C1140" s="80">
        <v>9</v>
      </c>
      <c r="D1140" s="100" t="s">
        <v>403</v>
      </c>
      <c r="E1140" s="80">
        <v>32.82</v>
      </c>
      <c r="F1140" s="100" t="s">
        <v>404</v>
      </c>
      <c r="G1140" s="100" t="s">
        <v>405</v>
      </c>
      <c r="H1140" s="100" t="s">
        <v>415</v>
      </c>
      <c r="I1140" s="100" t="s">
        <v>427</v>
      </c>
      <c r="J1140" s="80">
        <v>7</v>
      </c>
      <c r="K1140" s="101">
        <v>8</v>
      </c>
    </row>
    <row r="1141" spans="1:11" hidden="1" x14ac:dyDescent="0.3">
      <c r="A1141" s="98">
        <v>45515</v>
      </c>
      <c r="B1141" s="99">
        <v>0.41230976851851853</v>
      </c>
      <c r="C1141" s="80">
        <v>9</v>
      </c>
      <c r="D1141" s="100" t="s">
        <v>403</v>
      </c>
      <c r="E1141" s="80">
        <v>32.82</v>
      </c>
      <c r="F1141" s="100" t="s">
        <v>404</v>
      </c>
      <c r="G1141" s="100" t="s">
        <v>405</v>
      </c>
      <c r="H1141" s="100" t="s">
        <v>415</v>
      </c>
      <c r="I1141" s="100" t="s">
        <v>427</v>
      </c>
      <c r="J1141" s="80">
        <v>7</v>
      </c>
      <c r="K1141" s="101">
        <v>8</v>
      </c>
    </row>
    <row r="1142" spans="1:11" x14ac:dyDescent="0.3">
      <c r="A1142" s="98">
        <v>45515</v>
      </c>
      <c r="B1142" s="99">
        <v>0.42874578703703703</v>
      </c>
      <c r="C1142" s="80">
        <v>10</v>
      </c>
      <c r="D1142" s="100" t="s">
        <v>403</v>
      </c>
      <c r="E1142" s="80">
        <v>27.92</v>
      </c>
      <c r="F1142" s="100" t="s">
        <v>411</v>
      </c>
      <c r="G1142" s="100" t="s">
        <v>405</v>
      </c>
      <c r="H1142" s="100" t="s">
        <v>415</v>
      </c>
      <c r="I1142" s="100" t="s">
        <v>427</v>
      </c>
      <c r="J1142" s="80">
        <v>7</v>
      </c>
      <c r="K1142" s="101">
        <v>8</v>
      </c>
    </row>
    <row r="1143" spans="1:11" hidden="1" x14ac:dyDescent="0.3">
      <c r="A1143" s="98">
        <v>45515</v>
      </c>
      <c r="B1143" s="99">
        <v>0.49769842592592595</v>
      </c>
      <c r="C1143" s="80">
        <v>11</v>
      </c>
      <c r="D1143" s="100" t="s">
        <v>403</v>
      </c>
      <c r="E1143" s="80">
        <v>32.82</v>
      </c>
      <c r="F1143" s="100" t="s">
        <v>421</v>
      </c>
      <c r="G1143" s="100" t="s">
        <v>405</v>
      </c>
      <c r="H1143" s="100" t="s">
        <v>415</v>
      </c>
      <c r="I1143" s="100" t="s">
        <v>427</v>
      </c>
      <c r="J1143" s="80">
        <v>7</v>
      </c>
      <c r="K1143" s="101">
        <v>8</v>
      </c>
    </row>
    <row r="1144" spans="1:11" x14ac:dyDescent="0.3">
      <c r="A1144" s="98">
        <v>45515</v>
      </c>
      <c r="B1144" s="99">
        <v>0.49839431712962962</v>
      </c>
      <c r="C1144" s="80">
        <v>11</v>
      </c>
      <c r="D1144" s="100" t="s">
        <v>403</v>
      </c>
      <c r="E1144" s="80">
        <v>27.92</v>
      </c>
      <c r="F1144" s="100" t="s">
        <v>411</v>
      </c>
      <c r="G1144" s="100" t="s">
        <v>405</v>
      </c>
      <c r="H1144" s="100" t="s">
        <v>415</v>
      </c>
      <c r="I1144" s="100" t="s">
        <v>427</v>
      </c>
      <c r="J1144" s="80">
        <v>7</v>
      </c>
      <c r="K1144" s="101">
        <v>8</v>
      </c>
    </row>
    <row r="1145" spans="1:11" hidden="1" x14ac:dyDescent="0.3">
      <c r="A1145" s="98">
        <v>45515</v>
      </c>
      <c r="B1145" s="99">
        <v>0.51411539351851854</v>
      </c>
      <c r="C1145" s="80">
        <v>12</v>
      </c>
      <c r="D1145" s="100" t="s">
        <v>403</v>
      </c>
      <c r="E1145" s="80">
        <v>23.02</v>
      </c>
      <c r="F1145" s="100" t="s">
        <v>416</v>
      </c>
      <c r="G1145" s="100" t="s">
        <v>409</v>
      </c>
      <c r="H1145" s="100" t="s">
        <v>415</v>
      </c>
      <c r="I1145" s="100" t="s">
        <v>427</v>
      </c>
      <c r="J1145" s="80">
        <v>7</v>
      </c>
      <c r="K1145" s="101">
        <v>8</v>
      </c>
    </row>
    <row r="1146" spans="1:11" hidden="1" x14ac:dyDescent="0.3">
      <c r="A1146" s="98">
        <v>45515</v>
      </c>
      <c r="B1146" s="99">
        <v>0.66240222222222223</v>
      </c>
      <c r="C1146" s="80">
        <v>15</v>
      </c>
      <c r="D1146" s="100" t="s">
        <v>403</v>
      </c>
      <c r="E1146" s="80">
        <v>32.82</v>
      </c>
      <c r="F1146" s="100" t="s">
        <v>404</v>
      </c>
      <c r="G1146" s="100" t="s">
        <v>409</v>
      </c>
      <c r="H1146" s="100" t="s">
        <v>415</v>
      </c>
      <c r="I1146" s="100" t="s">
        <v>427</v>
      </c>
      <c r="J1146" s="80">
        <v>7</v>
      </c>
      <c r="K1146" s="101">
        <v>8</v>
      </c>
    </row>
    <row r="1147" spans="1:11" x14ac:dyDescent="0.3">
      <c r="A1147" s="98">
        <v>45515</v>
      </c>
      <c r="B1147" s="99">
        <v>0.66336635416666667</v>
      </c>
      <c r="C1147" s="80">
        <v>15</v>
      </c>
      <c r="D1147" s="100" t="s">
        <v>403</v>
      </c>
      <c r="E1147" s="80">
        <v>27.92</v>
      </c>
      <c r="F1147" s="100" t="s">
        <v>411</v>
      </c>
      <c r="G1147" s="100" t="s">
        <v>409</v>
      </c>
      <c r="H1147" s="100" t="s">
        <v>415</v>
      </c>
      <c r="I1147" s="100" t="s">
        <v>427</v>
      </c>
      <c r="J1147" s="80">
        <v>7</v>
      </c>
      <c r="K1147" s="101">
        <v>8</v>
      </c>
    </row>
    <row r="1148" spans="1:11" hidden="1" x14ac:dyDescent="0.3">
      <c r="A1148" s="98">
        <v>45515</v>
      </c>
      <c r="B1148" s="99">
        <v>0.66420945601851855</v>
      </c>
      <c r="C1148" s="80">
        <v>15</v>
      </c>
      <c r="D1148" s="100" t="s">
        <v>403</v>
      </c>
      <c r="E1148" s="80">
        <v>32.82</v>
      </c>
      <c r="F1148" s="100" t="s">
        <v>413</v>
      </c>
      <c r="G1148" s="100" t="s">
        <v>409</v>
      </c>
      <c r="H1148" s="100" t="s">
        <v>415</v>
      </c>
      <c r="I1148" s="100" t="s">
        <v>427</v>
      </c>
      <c r="J1148" s="80">
        <v>7</v>
      </c>
      <c r="K1148" s="101">
        <v>8</v>
      </c>
    </row>
    <row r="1149" spans="1:11" hidden="1" x14ac:dyDescent="0.3">
      <c r="A1149" s="98">
        <v>45515</v>
      </c>
      <c r="B1149" s="99">
        <v>0.68582321759259257</v>
      </c>
      <c r="C1149" s="80">
        <v>16</v>
      </c>
      <c r="D1149" s="100" t="s">
        <v>403</v>
      </c>
      <c r="E1149" s="80">
        <v>32.82</v>
      </c>
      <c r="F1149" s="100" t="s">
        <v>421</v>
      </c>
      <c r="G1149" s="100" t="s">
        <v>409</v>
      </c>
      <c r="H1149" s="100" t="s">
        <v>415</v>
      </c>
      <c r="I1149" s="100" t="s">
        <v>427</v>
      </c>
      <c r="J1149" s="80">
        <v>7</v>
      </c>
      <c r="K1149" s="101">
        <v>8</v>
      </c>
    </row>
    <row r="1150" spans="1:11" hidden="1" x14ac:dyDescent="0.3">
      <c r="A1150" s="98">
        <v>45515</v>
      </c>
      <c r="B1150" s="99">
        <v>0.68655435185185187</v>
      </c>
      <c r="C1150" s="80">
        <v>16</v>
      </c>
      <c r="D1150" s="100" t="s">
        <v>403</v>
      </c>
      <c r="E1150" s="80">
        <v>18.12</v>
      </c>
      <c r="F1150" s="100" t="s">
        <v>418</v>
      </c>
      <c r="G1150" s="100" t="s">
        <v>409</v>
      </c>
      <c r="H1150" s="100" t="s">
        <v>415</v>
      </c>
      <c r="I1150" s="100" t="s">
        <v>427</v>
      </c>
      <c r="J1150" s="80">
        <v>7</v>
      </c>
      <c r="K1150" s="101">
        <v>8</v>
      </c>
    </row>
    <row r="1151" spans="1:11" hidden="1" x14ac:dyDescent="0.3">
      <c r="A1151" s="98">
        <v>45515</v>
      </c>
      <c r="B1151" s="99">
        <v>0.89621005787037034</v>
      </c>
      <c r="C1151" s="80">
        <v>21</v>
      </c>
      <c r="D1151" s="100" t="s">
        <v>403</v>
      </c>
      <c r="E1151" s="80">
        <v>23.02</v>
      </c>
      <c r="F1151" s="100" t="s">
        <v>416</v>
      </c>
      <c r="G1151" s="100" t="s">
        <v>412</v>
      </c>
      <c r="H1151" s="100" t="s">
        <v>415</v>
      </c>
      <c r="I1151" s="100" t="s">
        <v>427</v>
      </c>
      <c r="J1151" s="80">
        <v>7</v>
      </c>
      <c r="K1151" s="101">
        <v>8</v>
      </c>
    </row>
    <row r="1152" spans="1:11" hidden="1" x14ac:dyDescent="0.3">
      <c r="A1152" s="98">
        <v>45515</v>
      </c>
      <c r="B1152" s="99">
        <v>0.90357719907407408</v>
      </c>
      <c r="C1152" s="80">
        <v>21</v>
      </c>
      <c r="D1152" s="100" t="s">
        <v>403</v>
      </c>
      <c r="E1152" s="80">
        <v>32.82</v>
      </c>
      <c r="F1152" s="100" t="s">
        <v>404</v>
      </c>
      <c r="G1152" s="100" t="s">
        <v>412</v>
      </c>
      <c r="H1152" s="100" t="s">
        <v>415</v>
      </c>
      <c r="I1152" s="100" t="s">
        <v>427</v>
      </c>
      <c r="J1152" s="80">
        <v>7</v>
      </c>
      <c r="K1152" s="101">
        <v>8</v>
      </c>
    </row>
    <row r="1153" spans="1:11" hidden="1" x14ac:dyDescent="0.3">
      <c r="A1153" s="98">
        <v>45515</v>
      </c>
      <c r="B1153" s="99">
        <v>0.9049781018518519</v>
      </c>
      <c r="C1153" s="80">
        <v>21</v>
      </c>
      <c r="D1153" s="100" t="s">
        <v>403</v>
      </c>
      <c r="E1153" s="80">
        <v>32.82</v>
      </c>
      <c r="F1153" s="100" t="s">
        <v>404</v>
      </c>
      <c r="G1153" s="100" t="s">
        <v>412</v>
      </c>
      <c r="H1153" s="100" t="s">
        <v>415</v>
      </c>
      <c r="I1153" s="100" t="s">
        <v>427</v>
      </c>
      <c r="J1153" s="80">
        <v>7</v>
      </c>
      <c r="K1153" s="101">
        <v>8</v>
      </c>
    </row>
    <row r="1154" spans="1:11" hidden="1" x14ac:dyDescent="0.3">
      <c r="A1154" s="98">
        <v>45515</v>
      </c>
      <c r="B1154" s="99">
        <v>0.94409621527777776</v>
      </c>
      <c r="C1154" s="80">
        <v>22</v>
      </c>
      <c r="D1154" s="100" t="s">
        <v>403</v>
      </c>
      <c r="E1154" s="80">
        <v>32.82</v>
      </c>
      <c r="F1154" s="100" t="s">
        <v>421</v>
      </c>
      <c r="G1154" s="100" t="s">
        <v>412</v>
      </c>
      <c r="H1154" s="100" t="s">
        <v>415</v>
      </c>
      <c r="I1154" s="100" t="s">
        <v>427</v>
      </c>
      <c r="J1154" s="80">
        <v>7</v>
      </c>
      <c r="K1154" s="101">
        <v>8</v>
      </c>
    </row>
    <row r="1155" spans="1:11" hidden="1" x14ac:dyDescent="0.3">
      <c r="A1155" s="98">
        <v>45516</v>
      </c>
      <c r="B1155" s="99">
        <v>0.3516140972222222</v>
      </c>
      <c r="C1155" s="80">
        <v>8</v>
      </c>
      <c r="D1155" s="100" t="s">
        <v>403</v>
      </c>
      <c r="E1155" s="80">
        <v>32.82</v>
      </c>
      <c r="F1155" s="100" t="s">
        <v>408</v>
      </c>
      <c r="G1155" s="100" t="s">
        <v>405</v>
      </c>
      <c r="H1155" s="100" t="s">
        <v>417</v>
      </c>
      <c r="I1155" s="100" t="s">
        <v>427</v>
      </c>
      <c r="J1155" s="80">
        <v>1</v>
      </c>
      <c r="K1155" s="101">
        <v>8</v>
      </c>
    </row>
    <row r="1156" spans="1:11" x14ac:dyDescent="0.3">
      <c r="A1156" s="98">
        <v>45516</v>
      </c>
      <c r="B1156" s="99">
        <v>0.46880521990740742</v>
      </c>
      <c r="C1156" s="80">
        <v>11</v>
      </c>
      <c r="D1156" s="100" t="s">
        <v>403</v>
      </c>
      <c r="E1156" s="80">
        <v>27.92</v>
      </c>
      <c r="F1156" s="100" t="s">
        <v>411</v>
      </c>
      <c r="G1156" s="100" t="s">
        <v>405</v>
      </c>
      <c r="H1156" s="100" t="s">
        <v>417</v>
      </c>
      <c r="I1156" s="100" t="s">
        <v>427</v>
      </c>
      <c r="J1156" s="80">
        <v>1</v>
      </c>
      <c r="K1156" s="101">
        <v>8</v>
      </c>
    </row>
    <row r="1157" spans="1:11" x14ac:dyDescent="0.3">
      <c r="A1157" s="98">
        <v>45516</v>
      </c>
      <c r="B1157" s="99">
        <v>0.47186936342592595</v>
      </c>
      <c r="C1157" s="80">
        <v>11</v>
      </c>
      <c r="D1157" s="100" t="s">
        <v>403</v>
      </c>
      <c r="E1157" s="80">
        <v>23.02</v>
      </c>
      <c r="F1157" s="100" t="s">
        <v>410</v>
      </c>
      <c r="G1157" s="100" t="s">
        <v>405</v>
      </c>
      <c r="H1157" s="100" t="s">
        <v>417</v>
      </c>
      <c r="I1157" s="100" t="s">
        <v>427</v>
      </c>
      <c r="J1157" s="80">
        <v>1</v>
      </c>
      <c r="K1157" s="101">
        <v>8</v>
      </c>
    </row>
    <row r="1158" spans="1:11" hidden="1" x14ac:dyDescent="0.3">
      <c r="A1158" s="98">
        <v>45516</v>
      </c>
      <c r="B1158" s="99">
        <v>0.47249583333333334</v>
      </c>
      <c r="C1158" s="80">
        <v>11</v>
      </c>
      <c r="D1158" s="100" t="s">
        <v>403</v>
      </c>
      <c r="E1158" s="80">
        <v>32.82</v>
      </c>
      <c r="F1158" s="100" t="s">
        <v>404</v>
      </c>
      <c r="G1158" s="100" t="s">
        <v>405</v>
      </c>
      <c r="H1158" s="100" t="s">
        <v>417</v>
      </c>
      <c r="I1158" s="100" t="s">
        <v>427</v>
      </c>
      <c r="J1158" s="80">
        <v>1</v>
      </c>
      <c r="K1158" s="101">
        <v>8</v>
      </c>
    </row>
    <row r="1159" spans="1:11" hidden="1" x14ac:dyDescent="0.3">
      <c r="A1159" s="98">
        <v>45516</v>
      </c>
      <c r="B1159" s="99">
        <v>0.48921740740740743</v>
      </c>
      <c r="C1159" s="80">
        <v>11</v>
      </c>
      <c r="D1159" s="100" t="s">
        <v>403</v>
      </c>
      <c r="E1159" s="80">
        <v>32.82</v>
      </c>
      <c r="F1159" s="100" t="s">
        <v>404</v>
      </c>
      <c r="G1159" s="100" t="s">
        <v>405</v>
      </c>
      <c r="H1159" s="100" t="s">
        <v>417</v>
      </c>
      <c r="I1159" s="100" t="s">
        <v>427</v>
      </c>
      <c r="J1159" s="80">
        <v>1</v>
      </c>
      <c r="K1159" s="101">
        <v>8</v>
      </c>
    </row>
    <row r="1160" spans="1:11" hidden="1" x14ac:dyDescent="0.3">
      <c r="A1160" s="98">
        <v>45516</v>
      </c>
      <c r="B1160" s="99">
        <v>0.58615045138888888</v>
      </c>
      <c r="C1160" s="80">
        <v>14</v>
      </c>
      <c r="D1160" s="100" t="s">
        <v>403</v>
      </c>
      <c r="E1160" s="80">
        <v>18.12</v>
      </c>
      <c r="F1160" s="100" t="s">
        <v>418</v>
      </c>
      <c r="G1160" s="100" t="s">
        <v>409</v>
      </c>
      <c r="H1160" s="100" t="s">
        <v>417</v>
      </c>
      <c r="I1160" s="100" t="s">
        <v>427</v>
      </c>
      <c r="J1160" s="80">
        <v>1</v>
      </c>
      <c r="K1160" s="101">
        <v>8</v>
      </c>
    </row>
    <row r="1161" spans="1:11" x14ac:dyDescent="0.3">
      <c r="A1161" s="98">
        <v>45516</v>
      </c>
      <c r="B1161" s="99">
        <v>0.58688577546296294</v>
      </c>
      <c r="C1161" s="80">
        <v>14</v>
      </c>
      <c r="D1161" s="100" t="s">
        <v>403</v>
      </c>
      <c r="E1161" s="80">
        <v>27.92</v>
      </c>
      <c r="F1161" s="100" t="s">
        <v>411</v>
      </c>
      <c r="G1161" s="100" t="s">
        <v>409</v>
      </c>
      <c r="H1161" s="100" t="s">
        <v>417</v>
      </c>
      <c r="I1161" s="100" t="s">
        <v>427</v>
      </c>
      <c r="J1161" s="80">
        <v>1</v>
      </c>
      <c r="K1161" s="101">
        <v>8</v>
      </c>
    </row>
    <row r="1162" spans="1:11" x14ac:dyDescent="0.3">
      <c r="A1162" s="98">
        <v>45516</v>
      </c>
      <c r="B1162" s="99">
        <v>0.64829988425925922</v>
      </c>
      <c r="C1162" s="80">
        <v>15</v>
      </c>
      <c r="D1162" s="100" t="s">
        <v>403</v>
      </c>
      <c r="E1162" s="80">
        <v>27.92</v>
      </c>
      <c r="F1162" s="100" t="s">
        <v>411</v>
      </c>
      <c r="G1162" s="100" t="s">
        <v>409</v>
      </c>
      <c r="H1162" s="100" t="s">
        <v>417</v>
      </c>
      <c r="I1162" s="100" t="s">
        <v>427</v>
      </c>
      <c r="J1162" s="80">
        <v>1</v>
      </c>
      <c r="K1162" s="101">
        <v>8</v>
      </c>
    </row>
    <row r="1163" spans="1:11" x14ac:dyDescent="0.3">
      <c r="A1163" s="98">
        <v>45516</v>
      </c>
      <c r="B1163" s="99">
        <v>0.75352812499999999</v>
      </c>
      <c r="C1163" s="80">
        <v>18</v>
      </c>
      <c r="D1163" s="100" t="s">
        <v>403</v>
      </c>
      <c r="E1163" s="80">
        <v>27.92</v>
      </c>
      <c r="F1163" s="100" t="s">
        <v>411</v>
      </c>
      <c r="G1163" s="100" t="s">
        <v>412</v>
      </c>
      <c r="H1163" s="100" t="s">
        <v>417</v>
      </c>
      <c r="I1163" s="100" t="s">
        <v>427</v>
      </c>
      <c r="J1163" s="80">
        <v>1</v>
      </c>
      <c r="K1163" s="101">
        <v>8</v>
      </c>
    </row>
    <row r="1164" spans="1:11" x14ac:dyDescent="0.3">
      <c r="A1164" s="98">
        <v>45516</v>
      </c>
      <c r="B1164" s="99">
        <v>0.89293230324074069</v>
      </c>
      <c r="C1164" s="80">
        <v>21</v>
      </c>
      <c r="D1164" s="100" t="s">
        <v>403</v>
      </c>
      <c r="E1164" s="80">
        <v>27.92</v>
      </c>
      <c r="F1164" s="100" t="s">
        <v>411</v>
      </c>
      <c r="G1164" s="100" t="s">
        <v>412</v>
      </c>
      <c r="H1164" s="100" t="s">
        <v>417</v>
      </c>
      <c r="I1164" s="100" t="s">
        <v>427</v>
      </c>
      <c r="J1164" s="80">
        <v>1</v>
      </c>
      <c r="K1164" s="101">
        <v>8</v>
      </c>
    </row>
    <row r="1165" spans="1:11" hidden="1" x14ac:dyDescent="0.3">
      <c r="A1165" s="98">
        <v>45516</v>
      </c>
      <c r="B1165" s="99">
        <v>0.90113473379629627</v>
      </c>
      <c r="C1165" s="80">
        <v>21</v>
      </c>
      <c r="D1165" s="100" t="s">
        <v>403</v>
      </c>
      <c r="E1165" s="80">
        <v>32.82</v>
      </c>
      <c r="F1165" s="100" t="s">
        <v>404</v>
      </c>
      <c r="G1165" s="100" t="s">
        <v>412</v>
      </c>
      <c r="H1165" s="100" t="s">
        <v>417</v>
      </c>
      <c r="I1165" s="100" t="s">
        <v>427</v>
      </c>
      <c r="J1165" s="80">
        <v>1</v>
      </c>
      <c r="K1165" s="101">
        <v>8</v>
      </c>
    </row>
    <row r="1166" spans="1:11" hidden="1" x14ac:dyDescent="0.3">
      <c r="A1166" s="98">
        <v>45516</v>
      </c>
      <c r="B1166" s="99">
        <v>0.95717675925925927</v>
      </c>
      <c r="C1166" s="80">
        <v>22</v>
      </c>
      <c r="D1166" s="100" t="s">
        <v>403</v>
      </c>
      <c r="E1166" s="80">
        <v>32.82</v>
      </c>
      <c r="F1166" s="100" t="s">
        <v>421</v>
      </c>
      <c r="G1166" s="100" t="s">
        <v>412</v>
      </c>
      <c r="H1166" s="100" t="s">
        <v>417</v>
      </c>
      <c r="I1166" s="100" t="s">
        <v>427</v>
      </c>
      <c r="J1166" s="80">
        <v>1</v>
      </c>
      <c r="K1166" s="101">
        <v>8</v>
      </c>
    </row>
    <row r="1167" spans="1:11" hidden="1" x14ac:dyDescent="0.3">
      <c r="A1167" s="98">
        <v>45516</v>
      </c>
      <c r="B1167" s="99">
        <v>0.95785351851851852</v>
      </c>
      <c r="C1167" s="80">
        <v>22</v>
      </c>
      <c r="D1167" s="100" t="s">
        <v>403</v>
      </c>
      <c r="E1167" s="80">
        <v>32.82</v>
      </c>
      <c r="F1167" s="100" t="s">
        <v>421</v>
      </c>
      <c r="G1167" s="100" t="s">
        <v>412</v>
      </c>
      <c r="H1167" s="100" t="s">
        <v>417</v>
      </c>
      <c r="I1167" s="100" t="s">
        <v>427</v>
      </c>
      <c r="J1167" s="80">
        <v>1</v>
      </c>
      <c r="K1167" s="101">
        <v>8</v>
      </c>
    </row>
    <row r="1168" spans="1:11" x14ac:dyDescent="0.3">
      <c r="A1168" s="98">
        <v>45517</v>
      </c>
      <c r="B1168" s="99">
        <v>0.36423827546296295</v>
      </c>
      <c r="C1168" s="80">
        <v>8</v>
      </c>
      <c r="D1168" s="100" t="s">
        <v>403</v>
      </c>
      <c r="E1168" s="80">
        <v>27.92</v>
      </c>
      <c r="F1168" s="100" t="s">
        <v>411</v>
      </c>
      <c r="G1168" s="100" t="s">
        <v>405</v>
      </c>
      <c r="H1168" s="100" t="s">
        <v>419</v>
      </c>
      <c r="I1168" s="100" t="s">
        <v>427</v>
      </c>
      <c r="J1168" s="80">
        <v>2</v>
      </c>
      <c r="K1168" s="101">
        <v>8</v>
      </c>
    </row>
    <row r="1169" spans="1:11" x14ac:dyDescent="0.3">
      <c r="A1169" s="98">
        <v>45517</v>
      </c>
      <c r="B1169" s="99">
        <v>0.3849721990740741</v>
      </c>
      <c r="C1169" s="80">
        <v>9</v>
      </c>
      <c r="D1169" s="100" t="s">
        <v>403</v>
      </c>
      <c r="E1169" s="80">
        <v>27.92</v>
      </c>
      <c r="F1169" s="100" t="s">
        <v>411</v>
      </c>
      <c r="G1169" s="100" t="s">
        <v>405</v>
      </c>
      <c r="H1169" s="100" t="s">
        <v>419</v>
      </c>
      <c r="I1169" s="100" t="s">
        <v>427</v>
      </c>
      <c r="J1169" s="80">
        <v>2</v>
      </c>
      <c r="K1169" s="101">
        <v>8</v>
      </c>
    </row>
    <row r="1170" spans="1:11" x14ac:dyDescent="0.3">
      <c r="A1170" s="98">
        <v>45517</v>
      </c>
      <c r="B1170" s="99">
        <v>0.40690243055555558</v>
      </c>
      <c r="C1170" s="80">
        <v>9</v>
      </c>
      <c r="D1170" s="100" t="s">
        <v>403</v>
      </c>
      <c r="E1170" s="80">
        <v>27.92</v>
      </c>
      <c r="F1170" s="100" t="s">
        <v>411</v>
      </c>
      <c r="G1170" s="100" t="s">
        <v>405</v>
      </c>
      <c r="H1170" s="100" t="s">
        <v>419</v>
      </c>
      <c r="I1170" s="100" t="s">
        <v>427</v>
      </c>
      <c r="J1170" s="80">
        <v>2</v>
      </c>
      <c r="K1170" s="101">
        <v>8</v>
      </c>
    </row>
    <row r="1171" spans="1:11" hidden="1" x14ac:dyDescent="0.3">
      <c r="A1171" s="98">
        <v>45517</v>
      </c>
      <c r="B1171" s="99">
        <v>0.44593487268518517</v>
      </c>
      <c r="C1171" s="80">
        <v>10</v>
      </c>
      <c r="D1171" s="100" t="s">
        <v>403</v>
      </c>
      <c r="E1171" s="80">
        <v>23.02</v>
      </c>
      <c r="F1171" s="100" t="s">
        <v>416</v>
      </c>
      <c r="G1171" s="100" t="s">
        <v>405</v>
      </c>
      <c r="H1171" s="100" t="s">
        <v>419</v>
      </c>
      <c r="I1171" s="100" t="s">
        <v>427</v>
      </c>
      <c r="J1171" s="80">
        <v>2</v>
      </c>
      <c r="K1171" s="101">
        <v>8</v>
      </c>
    </row>
    <row r="1172" spans="1:11" hidden="1" x14ac:dyDescent="0.3">
      <c r="A1172" s="98">
        <v>45517</v>
      </c>
      <c r="B1172" s="99">
        <v>0.49985662037037037</v>
      </c>
      <c r="C1172" s="80">
        <v>11</v>
      </c>
      <c r="D1172" s="100" t="s">
        <v>403</v>
      </c>
      <c r="E1172" s="80">
        <v>32.82</v>
      </c>
      <c r="F1172" s="100" t="s">
        <v>404</v>
      </c>
      <c r="G1172" s="100" t="s">
        <v>405</v>
      </c>
      <c r="H1172" s="100" t="s">
        <v>419</v>
      </c>
      <c r="I1172" s="100" t="s">
        <v>427</v>
      </c>
      <c r="J1172" s="80">
        <v>2</v>
      </c>
      <c r="K1172" s="101">
        <v>8</v>
      </c>
    </row>
    <row r="1173" spans="1:11" x14ac:dyDescent="0.3">
      <c r="A1173" s="98">
        <v>45517</v>
      </c>
      <c r="B1173" s="99">
        <v>0.54284128472222226</v>
      </c>
      <c r="C1173" s="80">
        <v>13</v>
      </c>
      <c r="D1173" s="100" t="s">
        <v>403</v>
      </c>
      <c r="E1173" s="80">
        <v>27.92</v>
      </c>
      <c r="F1173" s="100" t="s">
        <v>411</v>
      </c>
      <c r="G1173" s="100" t="s">
        <v>409</v>
      </c>
      <c r="H1173" s="100" t="s">
        <v>419</v>
      </c>
      <c r="I1173" s="100" t="s">
        <v>427</v>
      </c>
      <c r="J1173" s="80">
        <v>2</v>
      </c>
      <c r="K1173" s="101">
        <v>8</v>
      </c>
    </row>
    <row r="1174" spans="1:11" hidden="1" x14ac:dyDescent="0.3">
      <c r="A1174" s="98">
        <v>45517</v>
      </c>
      <c r="B1174" s="99">
        <v>0.61504269675925927</v>
      </c>
      <c r="C1174" s="80">
        <v>14</v>
      </c>
      <c r="D1174" s="100" t="s">
        <v>403</v>
      </c>
      <c r="E1174" s="80">
        <v>32.82</v>
      </c>
      <c r="F1174" s="100" t="s">
        <v>404</v>
      </c>
      <c r="G1174" s="100" t="s">
        <v>409</v>
      </c>
      <c r="H1174" s="100" t="s">
        <v>419</v>
      </c>
      <c r="I1174" s="100" t="s">
        <v>427</v>
      </c>
      <c r="J1174" s="80">
        <v>2</v>
      </c>
      <c r="K1174" s="101">
        <v>8</v>
      </c>
    </row>
    <row r="1175" spans="1:11" hidden="1" x14ac:dyDescent="0.3">
      <c r="A1175" s="98">
        <v>45517</v>
      </c>
      <c r="B1175" s="99">
        <v>0.65829517361111112</v>
      </c>
      <c r="C1175" s="80">
        <v>15</v>
      </c>
      <c r="D1175" s="100" t="s">
        <v>403</v>
      </c>
      <c r="E1175" s="80">
        <v>32.82</v>
      </c>
      <c r="F1175" s="100" t="s">
        <v>421</v>
      </c>
      <c r="G1175" s="100" t="s">
        <v>409</v>
      </c>
      <c r="H1175" s="100" t="s">
        <v>419</v>
      </c>
      <c r="I1175" s="100" t="s">
        <v>427</v>
      </c>
      <c r="J1175" s="80">
        <v>2</v>
      </c>
      <c r="K1175" s="101">
        <v>8</v>
      </c>
    </row>
    <row r="1176" spans="1:11" x14ac:dyDescent="0.3">
      <c r="A1176" s="98">
        <v>45517</v>
      </c>
      <c r="B1176" s="99">
        <v>0.66353679398148147</v>
      </c>
      <c r="C1176" s="80">
        <v>15</v>
      </c>
      <c r="D1176" s="100" t="s">
        <v>403</v>
      </c>
      <c r="E1176" s="80">
        <v>27.92</v>
      </c>
      <c r="F1176" s="100" t="s">
        <v>411</v>
      </c>
      <c r="G1176" s="100" t="s">
        <v>409</v>
      </c>
      <c r="H1176" s="100" t="s">
        <v>419</v>
      </c>
      <c r="I1176" s="100" t="s">
        <v>427</v>
      </c>
      <c r="J1176" s="80">
        <v>2</v>
      </c>
      <c r="K1176" s="101">
        <v>8</v>
      </c>
    </row>
    <row r="1177" spans="1:11" hidden="1" x14ac:dyDescent="0.3">
      <c r="A1177" s="98">
        <v>45517</v>
      </c>
      <c r="B1177" s="99">
        <v>0.85387188657407409</v>
      </c>
      <c r="C1177" s="80">
        <v>20</v>
      </c>
      <c r="D1177" s="100" t="s">
        <v>403</v>
      </c>
      <c r="E1177" s="80">
        <v>32.82</v>
      </c>
      <c r="F1177" s="100" t="s">
        <v>404</v>
      </c>
      <c r="G1177" s="100" t="s">
        <v>412</v>
      </c>
      <c r="H1177" s="100" t="s">
        <v>419</v>
      </c>
      <c r="I1177" s="100" t="s">
        <v>427</v>
      </c>
      <c r="J1177" s="80">
        <v>2</v>
      </c>
      <c r="K1177" s="101">
        <v>8</v>
      </c>
    </row>
    <row r="1178" spans="1:11" hidden="1" x14ac:dyDescent="0.3">
      <c r="A1178" s="98">
        <v>45517</v>
      </c>
      <c r="B1178" s="99">
        <v>0.8545966435185185</v>
      </c>
      <c r="C1178" s="80">
        <v>20</v>
      </c>
      <c r="D1178" s="100" t="s">
        <v>403</v>
      </c>
      <c r="E1178" s="80">
        <v>32.82</v>
      </c>
      <c r="F1178" s="100" t="s">
        <v>413</v>
      </c>
      <c r="G1178" s="100" t="s">
        <v>412</v>
      </c>
      <c r="H1178" s="100" t="s">
        <v>419</v>
      </c>
      <c r="I1178" s="100" t="s">
        <v>427</v>
      </c>
      <c r="J1178" s="80">
        <v>2</v>
      </c>
      <c r="K1178" s="101">
        <v>8</v>
      </c>
    </row>
    <row r="1179" spans="1:11" hidden="1" x14ac:dyDescent="0.3">
      <c r="A1179" s="98">
        <v>45517</v>
      </c>
      <c r="B1179" s="99">
        <v>0.86415498842592597</v>
      </c>
      <c r="C1179" s="80">
        <v>20</v>
      </c>
      <c r="D1179" s="100" t="s">
        <v>403</v>
      </c>
      <c r="E1179" s="80">
        <v>32.82</v>
      </c>
      <c r="F1179" s="100" t="s">
        <v>421</v>
      </c>
      <c r="G1179" s="100" t="s">
        <v>412</v>
      </c>
      <c r="H1179" s="100" t="s">
        <v>419</v>
      </c>
      <c r="I1179" s="100" t="s">
        <v>427</v>
      </c>
      <c r="J1179" s="80">
        <v>2</v>
      </c>
      <c r="K1179" s="101">
        <v>8</v>
      </c>
    </row>
    <row r="1180" spans="1:11" hidden="1" x14ac:dyDescent="0.3">
      <c r="A1180" s="98">
        <v>45517</v>
      </c>
      <c r="B1180" s="99">
        <v>0.87551722222222217</v>
      </c>
      <c r="C1180" s="80">
        <v>21</v>
      </c>
      <c r="D1180" s="100" t="s">
        <v>403</v>
      </c>
      <c r="E1180" s="80">
        <v>23.02</v>
      </c>
      <c r="F1180" s="100" t="s">
        <v>416</v>
      </c>
      <c r="G1180" s="100" t="s">
        <v>412</v>
      </c>
      <c r="H1180" s="100" t="s">
        <v>419</v>
      </c>
      <c r="I1180" s="100" t="s">
        <v>427</v>
      </c>
      <c r="J1180" s="80">
        <v>2</v>
      </c>
      <c r="K1180" s="101">
        <v>8</v>
      </c>
    </row>
    <row r="1181" spans="1:11" hidden="1" x14ac:dyDescent="0.3">
      <c r="A1181" s="98">
        <v>45518</v>
      </c>
      <c r="B1181" s="99">
        <v>0.31652896990740742</v>
      </c>
      <c r="C1181" s="80">
        <v>7</v>
      </c>
      <c r="D1181" s="100" t="s">
        <v>403</v>
      </c>
      <c r="E1181" s="80">
        <v>32.82</v>
      </c>
      <c r="F1181" s="100" t="s">
        <v>404</v>
      </c>
      <c r="G1181" s="100" t="s">
        <v>405</v>
      </c>
      <c r="H1181" s="100" t="s">
        <v>420</v>
      </c>
      <c r="I1181" s="100" t="s">
        <v>427</v>
      </c>
      <c r="J1181" s="80">
        <v>3</v>
      </c>
      <c r="K1181" s="101">
        <v>8</v>
      </c>
    </row>
    <row r="1182" spans="1:11" hidden="1" x14ac:dyDescent="0.3">
      <c r="A1182" s="98">
        <v>45518</v>
      </c>
      <c r="B1182" s="99">
        <v>0.31731017361111113</v>
      </c>
      <c r="C1182" s="80">
        <v>7</v>
      </c>
      <c r="D1182" s="100" t="s">
        <v>403</v>
      </c>
      <c r="E1182" s="80">
        <v>32.82</v>
      </c>
      <c r="F1182" s="100" t="s">
        <v>421</v>
      </c>
      <c r="G1182" s="100" t="s">
        <v>405</v>
      </c>
      <c r="H1182" s="100" t="s">
        <v>420</v>
      </c>
      <c r="I1182" s="100" t="s">
        <v>427</v>
      </c>
      <c r="J1182" s="80">
        <v>3</v>
      </c>
      <c r="K1182" s="101">
        <v>8</v>
      </c>
    </row>
    <row r="1183" spans="1:11" hidden="1" x14ac:dyDescent="0.3">
      <c r="A1183" s="98">
        <v>45518</v>
      </c>
      <c r="B1183" s="99">
        <v>0.42325376157407407</v>
      </c>
      <c r="C1183" s="80">
        <v>10</v>
      </c>
      <c r="D1183" s="100" t="s">
        <v>403</v>
      </c>
      <c r="E1183" s="80">
        <v>23.02</v>
      </c>
      <c r="F1183" s="100" t="s">
        <v>416</v>
      </c>
      <c r="G1183" s="100" t="s">
        <v>405</v>
      </c>
      <c r="H1183" s="100" t="s">
        <v>420</v>
      </c>
      <c r="I1183" s="100" t="s">
        <v>427</v>
      </c>
      <c r="J1183" s="80">
        <v>3</v>
      </c>
      <c r="K1183" s="101">
        <v>8</v>
      </c>
    </row>
    <row r="1184" spans="1:11" hidden="1" x14ac:dyDescent="0.3">
      <c r="A1184" s="98">
        <v>45518</v>
      </c>
      <c r="B1184" s="99">
        <v>0.48550789351851853</v>
      </c>
      <c r="C1184" s="80">
        <v>11</v>
      </c>
      <c r="D1184" s="100" t="s">
        <v>403</v>
      </c>
      <c r="E1184" s="80">
        <v>18.12</v>
      </c>
      <c r="F1184" s="100" t="s">
        <v>418</v>
      </c>
      <c r="G1184" s="100" t="s">
        <v>405</v>
      </c>
      <c r="H1184" s="100" t="s">
        <v>420</v>
      </c>
      <c r="I1184" s="100" t="s">
        <v>427</v>
      </c>
      <c r="J1184" s="80">
        <v>3</v>
      </c>
      <c r="K1184" s="101">
        <v>8</v>
      </c>
    </row>
    <row r="1185" spans="1:11" x14ac:dyDescent="0.3">
      <c r="A1185" s="98">
        <v>45518</v>
      </c>
      <c r="B1185" s="99">
        <v>0.53422396990740739</v>
      </c>
      <c r="C1185" s="80">
        <v>12</v>
      </c>
      <c r="D1185" s="100" t="s">
        <v>403</v>
      </c>
      <c r="E1185" s="80">
        <v>23.02</v>
      </c>
      <c r="F1185" s="100" t="s">
        <v>410</v>
      </c>
      <c r="G1185" s="100" t="s">
        <v>409</v>
      </c>
      <c r="H1185" s="100" t="s">
        <v>420</v>
      </c>
      <c r="I1185" s="100" t="s">
        <v>427</v>
      </c>
      <c r="J1185" s="80">
        <v>3</v>
      </c>
      <c r="K1185" s="101">
        <v>8</v>
      </c>
    </row>
    <row r="1186" spans="1:11" x14ac:dyDescent="0.3">
      <c r="A1186" s="98">
        <v>45518</v>
      </c>
      <c r="B1186" s="99">
        <v>0.5354730324074074</v>
      </c>
      <c r="C1186" s="80">
        <v>12</v>
      </c>
      <c r="D1186" s="100" t="s">
        <v>403</v>
      </c>
      <c r="E1186" s="80">
        <v>23.02</v>
      </c>
      <c r="F1186" s="100" t="s">
        <v>410</v>
      </c>
      <c r="G1186" s="100" t="s">
        <v>409</v>
      </c>
      <c r="H1186" s="100" t="s">
        <v>420</v>
      </c>
      <c r="I1186" s="100" t="s">
        <v>427</v>
      </c>
      <c r="J1186" s="80">
        <v>3</v>
      </c>
      <c r="K1186" s="101">
        <v>8</v>
      </c>
    </row>
    <row r="1187" spans="1:11" hidden="1" x14ac:dyDescent="0.3">
      <c r="A1187" s="98">
        <v>45518</v>
      </c>
      <c r="B1187" s="99">
        <v>0.63989884259259255</v>
      </c>
      <c r="C1187" s="80">
        <v>15</v>
      </c>
      <c r="D1187" s="100" t="s">
        <v>403</v>
      </c>
      <c r="E1187" s="80">
        <v>32.82</v>
      </c>
      <c r="F1187" s="100" t="s">
        <v>404</v>
      </c>
      <c r="G1187" s="100" t="s">
        <v>409</v>
      </c>
      <c r="H1187" s="100" t="s">
        <v>420</v>
      </c>
      <c r="I1187" s="100" t="s">
        <v>427</v>
      </c>
      <c r="J1187" s="80">
        <v>3</v>
      </c>
      <c r="K1187" s="101">
        <v>8</v>
      </c>
    </row>
    <row r="1188" spans="1:11" x14ac:dyDescent="0.3">
      <c r="A1188" s="98">
        <v>45518</v>
      </c>
      <c r="B1188" s="99">
        <v>0.72526374999999998</v>
      </c>
      <c r="C1188" s="80">
        <v>17</v>
      </c>
      <c r="D1188" s="100" t="s">
        <v>403</v>
      </c>
      <c r="E1188" s="80">
        <v>23.02</v>
      </c>
      <c r="F1188" s="100" t="s">
        <v>410</v>
      </c>
      <c r="G1188" s="100" t="s">
        <v>412</v>
      </c>
      <c r="H1188" s="100" t="s">
        <v>420</v>
      </c>
      <c r="I1188" s="100" t="s">
        <v>427</v>
      </c>
      <c r="J1188" s="80">
        <v>3</v>
      </c>
      <c r="K1188" s="101">
        <v>8</v>
      </c>
    </row>
    <row r="1189" spans="1:11" hidden="1" x14ac:dyDescent="0.3">
      <c r="A1189" s="98">
        <v>45518</v>
      </c>
      <c r="B1189" s="99">
        <v>0.75698753472222224</v>
      </c>
      <c r="C1189" s="80">
        <v>18</v>
      </c>
      <c r="D1189" s="100" t="s">
        <v>403</v>
      </c>
      <c r="E1189" s="80">
        <v>23.02</v>
      </c>
      <c r="F1189" s="100" t="s">
        <v>416</v>
      </c>
      <c r="G1189" s="100" t="s">
        <v>412</v>
      </c>
      <c r="H1189" s="100" t="s">
        <v>420</v>
      </c>
      <c r="I1189" s="100" t="s">
        <v>427</v>
      </c>
      <c r="J1189" s="80">
        <v>3</v>
      </c>
      <c r="K1189" s="101">
        <v>8</v>
      </c>
    </row>
    <row r="1190" spans="1:11" x14ac:dyDescent="0.3">
      <c r="A1190" s="98">
        <v>45518</v>
      </c>
      <c r="B1190" s="99">
        <v>0.79118378472222217</v>
      </c>
      <c r="C1190" s="80">
        <v>18</v>
      </c>
      <c r="D1190" s="100" t="s">
        <v>403</v>
      </c>
      <c r="E1190" s="80">
        <v>27.92</v>
      </c>
      <c r="F1190" s="100" t="s">
        <v>411</v>
      </c>
      <c r="G1190" s="100" t="s">
        <v>412</v>
      </c>
      <c r="H1190" s="100" t="s">
        <v>420</v>
      </c>
      <c r="I1190" s="100" t="s">
        <v>427</v>
      </c>
      <c r="J1190" s="80">
        <v>3</v>
      </c>
      <c r="K1190" s="101">
        <v>8</v>
      </c>
    </row>
    <row r="1191" spans="1:11" hidden="1" x14ac:dyDescent="0.3">
      <c r="A1191" s="98">
        <v>45518</v>
      </c>
      <c r="B1191" s="99">
        <v>0.81587651620370372</v>
      </c>
      <c r="C1191" s="80">
        <v>19</v>
      </c>
      <c r="D1191" s="100" t="s">
        <v>403</v>
      </c>
      <c r="E1191" s="80">
        <v>32.82</v>
      </c>
      <c r="F1191" s="100" t="s">
        <v>404</v>
      </c>
      <c r="G1191" s="100" t="s">
        <v>412</v>
      </c>
      <c r="H1191" s="100" t="s">
        <v>420</v>
      </c>
      <c r="I1191" s="100" t="s">
        <v>427</v>
      </c>
      <c r="J1191" s="80">
        <v>3</v>
      </c>
      <c r="K1191" s="101">
        <v>8</v>
      </c>
    </row>
    <row r="1192" spans="1:11" hidden="1" x14ac:dyDescent="0.3">
      <c r="A1192" s="98">
        <v>45518</v>
      </c>
      <c r="B1192" s="99">
        <v>0.81653408564814811</v>
      </c>
      <c r="C1192" s="80">
        <v>19</v>
      </c>
      <c r="D1192" s="100" t="s">
        <v>403</v>
      </c>
      <c r="E1192" s="80">
        <v>23.02</v>
      </c>
      <c r="F1192" s="100" t="s">
        <v>416</v>
      </c>
      <c r="G1192" s="100" t="s">
        <v>412</v>
      </c>
      <c r="H1192" s="100" t="s">
        <v>420</v>
      </c>
      <c r="I1192" s="100" t="s">
        <v>427</v>
      </c>
      <c r="J1192" s="80">
        <v>3</v>
      </c>
      <c r="K1192" s="101">
        <v>8</v>
      </c>
    </row>
    <row r="1193" spans="1:11" hidden="1" x14ac:dyDescent="0.3">
      <c r="A1193" s="98">
        <v>45518</v>
      </c>
      <c r="B1193" s="99">
        <v>0.9038544097222222</v>
      </c>
      <c r="C1193" s="80">
        <v>21</v>
      </c>
      <c r="D1193" s="100" t="s">
        <v>403</v>
      </c>
      <c r="E1193" s="80">
        <v>32.82</v>
      </c>
      <c r="F1193" s="100" t="s">
        <v>404</v>
      </c>
      <c r="G1193" s="100" t="s">
        <v>412</v>
      </c>
      <c r="H1193" s="100" t="s">
        <v>420</v>
      </c>
      <c r="I1193" s="100" t="s">
        <v>427</v>
      </c>
      <c r="J1193" s="80">
        <v>3</v>
      </c>
      <c r="K1193" s="101">
        <v>8</v>
      </c>
    </row>
    <row r="1194" spans="1:11" hidden="1" x14ac:dyDescent="0.3">
      <c r="A1194" s="98">
        <v>45519</v>
      </c>
      <c r="B1194" s="99">
        <v>0.40012908564814814</v>
      </c>
      <c r="C1194" s="80">
        <v>9</v>
      </c>
      <c r="D1194" s="100" t="s">
        <v>403</v>
      </c>
      <c r="E1194" s="80">
        <v>23.02</v>
      </c>
      <c r="F1194" s="100" t="s">
        <v>416</v>
      </c>
      <c r="G1194" s="100" t="s">
        <v>405</v>
      </c>
      <c r="H1194" s="100" t="s">
        <v>422</v>
      </c>
      <c r="I1194" s="100" t="s">
        <v>427</v>
      </c>
      <c r="J1194" s="80">
        <v>4</v>
      </c>
      <c r="K1194" s="101">
        <v>8</v>
      </c>
    </row>
    <row r="1195" spans="1:11" hidden="1" x14ac:dyDescent="0.3">
      <c r="A1195" s="98">
        <v>45519</v>
      </c>
      <c r="B1195" s="99">
        <v>0.40071958333333335</v>
      </c>
      <c r="C1195" s="80">
        <v>9</v>
      </c>
      <c r="D1195" s="100" t="s">
        <v>403</v>
      </c>
      <c r="E1195" s="80">
        <v>32.82</v>
      </c>
      <c r="F1195" s="100" t="s">
        <v>421</v>
      </c>
      <c r="G1195" s="100" t="s">
        <v>405</v>
      </c>
      <c r="H1195" s="100" t="s">
        <v>422</v>
      </c>
      <c r="I1195" s="100" t="s">
        <v>427</v>
      </c>
      <c r="J1195" s="80">
        <v>4</v>
      </c>
      <c r="K1195" s="101">
        <v>8</v>
      </c>
    </row>
    <row r="1196" spans="1:11" hidden="1" x14ac:dyDescent="0.3">
      <c r="A1196" s="98">
        <v>45519</v>
      </c>
      <c r="B1196" s="99">
        <v>0.40144563657407406</v>
      </c>
      <c r="C1196" s="80">
        <v>9</v>
      </c>
      <c r="D1196" s="100" t="s">
        <v>403</v>
      </c>
      <c r="E1196" s="80">
        <v>32.82</v>
      </c>
      <c r="F1196" s="100" t="s">
        <v>408</v>
      </c>
      <c r="G1196" s="100" t="s">
        <v>405</v>
      </c>
      <c r="H1196" s="100" t="s">
        <v>422</v>
      </c>
      <c r="I1196" s="100" t="s">
        <v>427</v>
      </c>
      <c r="J1196" s="80">
        <v>4</v>
      </c>
      <c r="K1196" s="101">
        <v>8</v>
      </c>
    </row>
    <row r="1197" spans="1:11" hidden="1" x14ac:dyDescent="0.3">
      <c r="A1197" s="98">
        <v>45519</v>
      </c>
      <c r="B1197" s="99">
        <v>0.40196452546296296</v>
      </c>
      <c r="C1197" s="80">
        <v>9</v>
      </c>
      <c r="D1197" s="100" t="s">
        <v>403</v>
      </c>
      <c r="E1197" s="80">
        <v>32.82</v>
      </c>
      <c r="F1197" s="100" t="s">
        <v>404</v>
      </c>
      <c r="G1197" s="100" t="s">
        <v>405</v>
      </c>
      <c r="H1197" s="100" t="s">
        <v>422</v>
      </c>
      <c r="I1197" s="100" t="s">
        <v>427</v>
      </c>
      <c r="J1197" s="80">
        <v>4</v>
      </c>
      <c r="K1197" s="101">
        <v>8</v>
      </c>
    </row>
    <row r="1198" spans="1:11" hidden="1" x14ac:dyDescent="0.3">
      <c r="A1198" s="98">
        <v>45519</v>
      </c>
      <c r="B1198" s="99">
        <v>0.5268236458333333</v>
      </c>
      <c r="C1198" s="80">
        <v>12</v>
      </c>
      <c r="D1198" s="100" t="s">
        <v>403</v>
      </c>
      <c r="E1198" s="80">
        <v>32.82</v>
      </c>
      <c r="F1198" s="100" t="s">
        <v>404</v>
      </c>
      <c r="G1198" s="100" t="s">
        <v>409</v>
      </c>
      <c r="H1198" s="100" t="s">
        <v>422</v>
      </c>
      <c r="I1198" s="100" t="s">
        <v>427</v>
      </c>
      <c r="J1198" s="80">
        <v>4</v>
      </c>
      <c r="K1198" s="101">
        <v>8</v>
      </c>
    </row>
    <row r="1199" spans="1:11" hidden="1" x14ac:dyDescent="0.3">
      <c r="A1199" s="98">
        <v>45519</v>
      </c>
      <c r="B1199" s="99">
        <v>0.57515741898148143</v>
      </c>
      <c r="C1199" s="80">
        <v>13</v>
      </c>
      <c r="D1199" s="100" t="s">
        <v>403</v>
      </c>
      <c r="E1199" s="80">
        <v>32.82</v>
      </c>
      <c r="F1199" s="100" t="s">
        <v>404</v>
      </c>
      <c r="G1199" s="100" t="s">
        <v>409</v>
      </c>
      <c r="H1199" s="100" t="s">
        <v>422</v>
      </c>
      <c r="I1199" s="100" t="s">
        <v>427</v>
      </c>
      <c r="J1199" s="80">
        <v>4</v>
      </c>
      <c r="K1199" s="101">
        <v>8</v>
      </c>
    </row>
    <row r="1200" spans="1:11" x14ac:dyDescent="0.3">
      <c r="A1200" s="98">
        <v>45519</v>
      </c>
      <c r="B1200" s="99">
        <v>0.59569656250000003</v>
      </c>
      <c r="C1200" s="80">
        <v>14</v>
      </c>
      <c r="D1200" s="100" t="s">
        <v>403</v>
      </c>
      <c r="E1200" s="80">
        <v>23.02</v>
      </c>
      <c r="F1200" s="100" t="s">
        <v>410</v>
      </c>
      <c r="G1200" s="100" t="s">
        <v>409</v>
      </c>
      <c r="H1200" s="100" t="s">
        <v>422</v>
      </c>
      <c r="I1200" s="100" t="s">
        <v>427</v>
      </c>
      <c r="J1200" s="80">
        <v>4</v>
      </c>
      <c r="K1200" s="101">
        <v>8</v>
      </c>
    </row>
    <row r="1201" spans="1:11" hidden="1" x14ac:dyDescent="0.3">
      <c r="A1201" s="98">
        <v>45519</v>
      </c>
      <c r="B1201" s="99">
        <v>0.59642103009259262</v>
      </c>
      <c r="C1201" s="80">
        <v>14</v>
      </c>
      <c r="D1201" s="100" t="s">
        <v>403</v>
      </c>
      <c r="E1201" s="80">
        <v>18.12</v>
      </c>
      <c r="F1201" s="100" t="s">
        <v>418</v>
      </c>
      <c r="G1201" s="100" t="s">
        <v>409</v>
      </c>
      <c r="H1201" s="100" t="s">
        <v>422</v>
      </c>
      <c r="I1201" s="100" t="s">
        <v>427</v>
      </c>
      <c r="J1201" s="80">
        <v>4</v>
      </c>
      <c r="K1201" s="101">
        <v>8</v>
      </c>
    </row>
    <row r="1202" spans="1:11" x14ac:dyDescent="0.3">
      <c r="A1202" s="98">
        <v>45519</v>
      </c>
      <c r="B1202" s="99">
        <v>0.74574334490740746</v>
      </c>
      <c r="C1202" s="80">
        <v>17</v>
      </c>
      <c r="D1202" s="100" t="s">
        <v>403</v>
      </c>
      <c r="E1202" s="80">
        <v>27.92</v>
      </c>
      <c r="F1202" s="100" t="s">
        <v>411</v>
      </c>
      <c r="G1202" s="100" t="s">
        <v>412</v>
      </c>
      <c r="H1202" s="100" t="s">
        <v>422</v>
      </c>
      <c r="I1202" s="100" t="s">
        <v>427</v>
      </c>
      <c r="J1202" s="80">
        <v>4</v>
      </c>
      <c r="K1202" s="101">
        <v>8</v>
      </c>
    </row>
    <row r="1203" spans="1:11" hidden="1" x14ac:dyDescent="0.3">
      <c r="A1203" s="98">
        <v>45519</v>
      </c>
      <c r="B1203" s="99">
        <v>0.79928497685185185</v>
      </c>
      <c r="C1203" s="80">
        <v>19</v>
      </c>
      <c r="D1203" s="100" t="s">
        <v>403</v>
      </c>
      <c r="E1203" s="80">
        <v>32.82</v>
      </c>
      <c r="F1203" s="100" t="s">
        <v>408</v>
      </c>
      <c r="G1203" s="100" t="s">
        <v>412</v>
      </c>
      <c r="H1203" s="100" t="s">
        <v>422</v>
      </c>
      <c r="I1203" s="100" t="s">
        <v>427</v>
      </c>
      <c r="J1203" s="80">
        <v>4</v>
      </c>
      <c r="K1203" s="101">
        <v>8</v>
      </c>
    </row>
    <row r="1204" spans="1:11" x14ac:dyDescent="0.3">
      <c r="A1204" s="98">
        <v>45519</v>
      </c>
      <c r="B1204" s="99">
        <v>0.7999309722222222</v>
      </c>
      <c r="C1204" s="80">
        <v>19</v>
      </c>
      <c r="D1204" s="100" t="s">
        <v>403</v>
      </c>
      <c r="E1204" s="80">
        <v>27.92</v>
      </c>
      <c r="F1204" s="100" t="s">
        <v>411</v>
      </c>
      <c r="G1204" s="100" t="s">
        <v>412</v>
      </c>
      <c r="H1204" s="100" t="s">
        <v>422</v>
      </c>
      <c r="I1204" s="100" t="s">
        <v>427</v>
      </c>
      <c r="J1204" s="80">
        <v>4</v>
      </c>
      <c r="K1204" s="101">
        <v>8</v>
      </c>
    </row>
    <row r="1205" spans="1:11" x14ac:dyDescent="0.3">
      <c r="A1205" s="98">
        <v>45519</v>
      </c>
      <c r="B1205" s="99">
        <v>0.82048893518518518</v>
      </c>
      <c r="C1205" s="80">
        <v>19</v>
      </c>
      <c r="D1205" s="100" t="s">
        <v>403</v>
      </c>
      <c r="E1205" s="80">
        <v>27.92</v>
      </c>
      <c r="F1205" s="100" t="s">
        <v>411</v>
      </c>
      <c r="G1205" s="100" t="s">
        <v>412</v>
      </c>
      <c r="H1205" s="100" t="s">
        <v>422</v>
      </c>
      <c r="I1205" s="100" t="s">
        <v>427</v>
      </c>
      <c r="J1205" s="80">
        <v>4</v>
      </c>
      <c r="K1205" s="101">
        <v>8</v>
      </c>
    </row>
    <row r="1206" spans="1:11" x14ac:dyDescent="0.3">
      <c r="A1206" s="98">
        <v>45519</v>
      </c>
      <c r="B1206" s="99">
        <v>0.82127299768518514</v>
      </c>
      <c r="C1206" s="80">
        <v>19</v>
      </c>
      <c r="D1206" s="100" t="s">
        <v>403</v>
      </c>
      <c r="E1206" s="80">
        <v>23.02</v>
      </c>
      <c r="F1206" s="100" t="s">
        <v>410</v>
      </c>
      <c r="G1206" s="100" t="s">
        <v>412</v>
      </c>
      <c r="H1206" s="100" t="s">
        <v>422</v>
      </c>
      <c r="I1206" s="100" t="s">
        <v>427</v>
      </c>
      <c r="J1206" s="80">
        <v>4</v>
      </c>
      <c r="K1206" s="101">
        <v>8</v>
      </c>
    </row>
    <row r="1207" spans="1:11" hidden="1" x14ac:dyDescent="0.3">
      <c r="A1207" s="98">
        <v>45519</v>
      </c>
      <c r="B1207" s="99">
        <v>0.8615916203703704</v>
      </c>
      <c r="C1207" s="80">
        <v>20</v>
      </c>
      <c r="D1207" s="100" t="s">
        <v>403</v>
      </c>
      <c r="E1207" s="80">
        <v>32.82</v>
      </c>
      <c r="F1207" s="100" t="s">
        <v>421</v>
      </c>
      <c r="G1207" s="100" t="s">
        <v>412</v>
      </c>
      <c r="H1207" s="100" t="s">
        <v>422</v>
      </c>
      <c r="I1207" s="100" t="s">
        <v>427</v>
      </c>
      <c r="J1207" s="80">
        <v>4</v>
      </c>
      <c r="K1207" s="101">
        <v>8</v>
      </c>
    </row>
    <row r="1208" spans="1:11" hidden="1" x14ac:dyDescent="0.3">
      <c r="A1208" s="98">
        <v>45519</v>
      </c>
      <c r="B1208" s="99">
        <v>0.89953796296296296</v>
      </c>
      <c r="C1208" s="80">
        <v>21</v>
      </c>
      <c r="D1208" s="100" t="s">
        <v>403</v>
      </c>
      <c r="E1208" s="80">
        <v>18.12</v>
      </c>
      <c r="F1208" s="100" t="s">
        <v>418</v>
      </c>
      <c r="G1208" s="100" t="s">
        <v>412</v>
      </c>
      <c r="H1208" s="100" t="s">
        <v>422</v>
      </c>
      <c r="I1208" s="100" t="s">
        <v>427</v>
      </c>
      <c r="J1208" s="80">
        <v>4</v>
      </c>
      <c r="K1208" s="101">
        <v>8</v>
      </c>
    </row>
    <row r="1209" spans="1:11" x14ac:dyDescent="0.3">
      <c r="A1209" s="98">
        <v>45519</v>
      </c>
      <c r="B1209" s="99">
        <v>0.9001276967592593</v>
      </c>
      <c r="C1209" s="80">
        <v>21</v>
      </c>
      <c r="D1209" s="100" t="s">
        <v>403</v>
      </c>
      <c r="E1209" s="80">
        <v>27.92</v>
      </c>
      <c r="F1209" s="100" t="s">
        <v>411</v>
      </c>
      <c r="G1209" s="100" t="s">
        <v>412</v>
      </c>
      <c r="H1209" s="100" t="s">
        <v>422</v>
      </c>
      <c r="I1209" s="100" t="s">
        <v>427</v>
      </c>
      <c r="J1209" s="80">
        <v>4</v>
      </c>
      <c r="K1209" s="101">
        <v>8</v>
      </c>
    </row>
    <row r="1210" spans="1:11" hidden="1" x14ac:dyDescent="0.3">
      <c r="A1210" s="98">
        <v>45520</v>
      </c>
      <c r="B1210" s="99">
        <v>0.52033254629629633</v>
      </c>
      <c r="C1210" s="80">
        <v>12</v>
      </c>
      <c r="D1210" s="100" t="s">
        <v>403</v>
      </c>
      <c r="E1210" s="80">
        <v>32.82</v>
      </c>
      <c r="F1210" s="100" t="s">
        <v>404</v>
      </c>
      <c r="G1210" s="100" t="s">
        <v>409</v>
      </c>
      <c r="H1210" s="100" t="s">
        <v>406</v>
      </c>
      <c r="I1210" s="100" t="s">
        <v>427</v>
      </c>
      <c r="J1210" s="80">
        <v>5</v>
      </c>
      <c r="K1210" s="101">
        <v>8</v>
      </c>
    </row>
    <row r="1211" spans="1:11" x14ac:dyDescent="0.3">
      <c r="A1211" s="98">
        <v>45520</v>
      </c>
      <c r="B1211" s="99">
        <v>0.53770199074074077</v>
      </c>
      <c r="C1211" s="80">
        <v>12</v>
      </c>
      <c r="D1211" s="100" t="s">
        <v>403</v>
      </c>
      <c r="E1211" s="80">
        <v>23.02</v>
      </c>
      <c r="F1211" s="100" t="s">
        <v>410</v>
      </c>
      <c r="G1211" s="100" t="s">
        <v>409</v>
      </c>
      <c r="H1211" s="100" t="s">
        <v>406</v>
      </c>
      <c r="I1211" s="100" t="s">
        <v>427</v>
      </c>
      <c r="J1211" s="80">
        <v>5</v>
      </c>
      <c r="K1211" s="101">
        <v>8</v>
      </c>
    </row>
    <row r="1212" spans="1:11" x14ac:dyDescent="0.3">
      <c r="A1212" s="98">
        <v>45520</v>
      </c>
      <c r="B1212" s="99">
        <v>0.56681479166666671</v>
      </c>
      <c r="C1212" s="80">
        <v>13</v>
      </c>
      <c r="D1212" s="100" t="s">
        <v>403</v>
      </c>
      <c r="E1212" s="80">
        <v>27.92</v>
      </c>
      <c r="F1212" s="100" t="s">
        <v>411</v>
      </c>
      <c r="G1212" s="100" t="s">
        <v>409</v>
      </c>
      <c r="H1212" s="100" t="s">
        <v>406</v>
      </c>
      <c r="I1212" s="100" t="s">
        <v>427</v>
      </c>
      <c r="J1212" s="80">
        <v>5</v>
      </c>
      <c r="K1212" s="101">
        <v>8</v>
      </c>
    </row>
    <row r="1213" spans="1:11" hidden="1" x14ac:dyDescent="0.3">
      <c r="A1213" s="98">
        <v>45520</v>
      </c>
      <c r="B1213" s="99">
        <v>0.63809880787037032</v>
      </c>
      <c r="C1213" s="80">
        <v>15</v>
      </c>
      <c r="D1213" s="100" t="s">
        <v>403</v>
      </c>
      <c r="E1213" s="80">
        <v>18.12</v>
      </c>
      <c r="F1213" s="100" t="s">
        <v>418</v>
      </c>
      <c r="G1213" s="100" t="s">
        <v>409</v>
      </c>
      <c r="H1213" s="100" t="s">
        <v>406</v>
      </c>
      <c r="I1213" s="100" t="s">
        <v>427</v>
      </c>
      <c r="J1213" s="80">
        <v>5</v>
      </c>
      <c r="K1213" s="101">
        <v>8</v>
      </c>
    </row>
    <row r="1214" spans="1:11" hidden="1" x14ac:dyDescent="0.3">
      <c r="A1214" s="98">
        <v>45520</v>
      </c>
      <c r="B1214" s="99">
        <v>0.63864900462962959</v>
      </c>
      <c r="C1214" s="80">
        <v>15</v>
      </c>
      <c r="D1214" s="100" t="s">
        <v>403</v>
      </c>
      <c r="E1214" s="80">
        <v>18.12</v>
      </c>
      <c r="F1214" s="100" t="s">
        <v>418</v>
      </c>
      <c r="G1214" s="100" t="s">
        <v>409</v>
      </c>
      <c r="H1214" s="100" t="s">
        <v>406</v>
      </c>
      <c r="I1214" s="100" t="s">
        <v>427</v>
      </c>
      <c r="J1214" s="80">
        <v>5</v>
      </c>
      <c r="K1214" s="101">
        <v>8</v>
      </c>
    </row>
    <row r="1215" spans="1:11" x14ac:dyDescent="0.3">
      <c r="A1215" s="98">
        <v>45521</v>
      </c>
      <c r="B1215" s="99">
        <v>0.38673021990740741</v>
      </c>
      <c r="C1215" s="80">
        <v>9</v>
      </c>
      <c r="D1215" s="100" t="s">
        <v>403</v>
      </c>
      <c r="E1215" s="80">
        <v>27.92</v>
      </c>
      <c r="F1215" s="100" t="s">
        <v>411</v>
      </c>
      <c r="G1215" s="100" t="s">
        <v>405</v>
      </c>
      <c r="H1215" s="100" t="s">
        <v>414</v>
      </c>
      <c r="I1215" s="100" t="s">
        <v>427</v>
      </c>
      <c r="J1215" s="80">
        <v>6</v>
      </c>
      <c r="K1215" s="101">
        <v>8</v>
      </c>
    </row>
    <row r="1216" spans="1:11" hidden="1" x14ac:dyDescent="0.3">
      <c r="A1216" s="98">
        <v>45521</v>
      </c>
      <c r="B1216" s="99">
        <v>0.38760396990740742</v>
      </c>
      <c r="C1216" s="80">
        <v>9</v>
      </c>
      <c r="D1216" s="100" t="s">
        <v>403</v>
      </c>
      <c r="E1216" s="80">
        <v>32.82</v>
      </c>
      <c r="F1216" s="100" t="s">
        <v>421</v>
      </c>
      <c r="G1216" s="100" t="s">
        <v>405</v>
      </c>
      <c r="H1216" s="100" t="s">
        <v>414</v>
      </c>
      <c r="I1216" s="100" t="s">
        <v>427</v>
      </c>
      <c r="J1216" s="80">
        <v>6</v>
      </c>
      <c r="K1216" s="101">
        <v>8</v>
      </c>
    </row>
    <row r="1217" spans="1:11" x14ac:dyDescent="0.3">
      <c r="A1217" s="98">
        <v>45521</v>
      </c>
      <c r="B1217" s="99">
        <v>0.45395054398148149</v>
      </c>
      <c r="C1217" s="80">
        <v>10</v>
      </c>
      <c r="D1217" s="100" t="s">
        <v>403</v>
      </c>
      <c r="E1217" s="80">
        <v>27.92</v>
      </c>
      <c r="F1217" s="100" t="s">
        <v>411</v>
      </c>
      <c r="G1217" s="100" t="s">
        <v>405</v>
      </c>
      <c r="H1217" s="100" t="s">
        <v>414</v>
      </c>
      <c r="I1217" s="100" t="s">
        <v>427</v>
      </c>
      <c r="J1217" s="80">
        <v>6</v>
      </c>
      <c r="K1217" s="101">
        <v>8</v>
      </c>
    </row>
    <row r="1218" spans="1:11" hidden="1" x14ac:dyDescent="0.3">
      <c r="A1218" s="98">
        <v>45521</v>
      </c>
      <c r="B1218" s="99">
        <v>0.49909315972222223</v>
      </c>
      <c r="C1218" s="80">
        <v>11</v>
      </c>
      <c r="D1218" s="100" t="s">
        <v>403</v>
      </c>
      <c r="E1218" s="80">
        <v>23.02</v>
      </c>
      <c r="F1218" s="100" t="s">
        <v>416</v>
      </c>
      <c r="G1218" s="100" t="s">
        <v>405</v>
      </c>
      <c r="H1218" s="100" t="s">
        <v>414</v>
      </c>
      <c r="I1218" s="100" t="s">
        <v>427</v>
      </c>
      <c r="J1218" s="80">
        <v>6</v>
      </c>
      <c r="K1218" s="101">
        <v>8</v>
      </c>
    </row>
    <row r="1219" spans="1:11" hidden="1" x14ac:dyDescent="0.3">
      <c r="A1219" s="98">
        <v>45521</v>
      </c>
      <c r="B1219" s="99">
        <v>0.49963307870370371</v>
      </c>
      <c r="C1219" s="80">
        <v>11</v>
      </c>
      <c r="D1219" s="100" t="s">
        <v>403</v>
      </c>
      <c r="E1219" s="80">
        <v>23.02</v>
      </c>
      <c r="F1219" s="100" t="s">
        <v>416</v>
      </c>
      <c r="G1219" s="100" t="s">
        <v>405</v>
      </c>
      <c r="H1219" s="100" t="s">
        <v>414</v>
      </c>
      <c r="I1219" s="100" t="s">
        <v>427</v>
      </c>
      <c r="J1219" s="80">
        <v>6</v>
      </c>
      <c r="K1219" s="101">
        <v>8</v>
      </c>
    </row>
    <row r="1220" spans="1:11" x14ac:dyDescent="0.3">
      <c r="A1220" s="98">
        <v>45521</v>
      </c>
      <c r="B1220" s="99">
        <v>0.55463175925925923</v>
      </c>
      <c r="C1220" s="80">
        <v>13</v>
      </c>
      <c r="D1220" s="100" t="s">
        <v>403</v>
      </c>
      <c r="E1220" s="80">
        <v>27.92</v>
      </c>
      <c r="F1220" s="100" t="s">
        <v>411</v>
      </c>
      <c r="G1220" s="100" t="s">
        <v>409</v>
      </c>
      <c r="H1220" s="100" t="s">
        <v>414</v>
      </c>
      <c r="I1220" s="100" t="s">
        <v>427</v>
      </c>
      <c r="J1220" s="80">
        <v>6</v>
      </c>
      <c r="K1220" s="101">
        <v>8</v>
      </c>
    </row>
    <row r="1221" spans="1:11" hidden="1" x14ac:dyDescent="0.3">
      <c r="A1221" s="98">
        <v>45521</v>
      </c>
      <c r="B1221" s="99">
        <v>0.68882913194444439</v>
      </c>
      <c r="C1221" s="80">
        <v>16</v>
      </c>
      <c r="D1221" s="100" t="s">
        <v>403</v>
      </c>
      <c r="E1221" s="80">
        <v>23.02</v>
      </c>
      <c r="F1221" s="100" t="s">
        <v>416</v>
      </c>
      <c r="G1221" s="100" t="s">
        <v>409</v>
      </c>
      <c r="H1221" s="100" t="s">
        <v>414</v>
      </c>
      <c r="I1221" s="100" t="s">
        <v>427</v>
      </c>
      <c r="J1221" s="80">
        <v>6</v>
      </c>
      <c r="K1221" s="101">
        <v>8</v>
      </c>
    </row>
    <row r="1222" spans="1:11" hidden="1" x14ac:dyDescent="0.3">
      <c r="A1222" s="98">
        <v>45521</v>
      </c>
      <c r="B1222" s="99">
        <v>0.69015019675925926</v>
      </c>
      <c r="C1222" s="80">
        <v>16</v>
      </c>
      <c r="D1222" s="100" t="s">
        <v>403</v>
      </c>
      <c r="E1222" s="80">
        <v>32.82</v>
      </c>
      <c r="F1222" s="100" t="s">
        <v>404</v>
      </c>
      <c r="G1222" s="100" t="s">
        <v>409</v>
      </c>
      <c r="H1222" s="100" t="s">
        <v>414</v>
      </c>
      <c r="I1222" s="100" t="s">
        <v>427</v>
      </c>
      <c r="J1222" s="80">
        <v>6</v>
      </c>
      <c r="K1222" s="101">
        <v>8</v>
      </c>
    </row>
    <row r="1223" spans="1:11" hidden="1" x14ac:dyDescent="0.3">
      <c r="A1223" s="98">
        <v>45521</v>
      </c>
      <c r="B1223" s="99">
        <v>0.7840144907407407</v>
      </c>
      <c r="C1223" s="80">
        <v>18</v>
      </c>
      <c r="D1223" s="100" t="s">
        <v>403</v>
      </c>
      <c r="E1223" s="80">
        <v>32.82</v>
      </c>
      <c r="F1223" s="100" t="s">
        <v>421</v>
      </c>
      <c r="G1223" s="100" t="s">
        <v>412</v>
      </c>
      <c r="H1223" s="100" t="s">
        <v>414</v>
      </c>
      <c r="I1223" s="100" t="s">
        <v>427</v>
      </c>
      <c r="J1223" s="80">
        <v>6</v>
      </c>
      <c r="K1223" s="101">
        <v>8</v>
      </c>
    </row>
    <row r="1224" spans="1:11" x14ac:dyDescent="0.3">
      <c r="A1224" s="98">
        <v>45521</v>
      </c>
      <c r="B1224" s="99">
        <v>0.88815747685185187</v>
      </c>
      <c r="C1224" s="80">
        <v>21</v>
      </c>
      <c r="D1224" s="100" t="s">
        <v>403</v>
      </c>
      <c r="E1224" s="80">
        <v>27.92</v>
      </c>
      <c r="F1224" s="100" t="s">
        <v>411</v>
      </c>
      <c r="G1224" s="100" t="s">
        <v>412</v>
      </c>
      <c r="H1224" s="100" t="s">
        <v>414</v>
      </c>
      <c r="I1224" s="100" t="s">
        <v>427</v>
      </c>
      <c r="J1224" s="80">
        <v>6</v>
      </c>
      <c r="K1224" s="101">
        <v>8</v>
      </c>
    </row>
    <row r="1225" spans="1:11" hidden="1" x14ac:dyDescent="0.3">
      <c r="A1225" s="98">
        <v>45521</v>
      </c>
      <c r="B1225" s="99">
        <v>0.94628878472222222</v>
      </c>
      <c r="C1225" s="80">
        <v>22</v>
      </c>
      <c r="D1225" s="100" t="s">
        <v>403</v>
      </c>
      <c r="E1225" s="80">
        <v>32.82</v>
      </c>
      <c r="F1225" s="100" t="s">
        <v>404</v>
      </c>
      <c r="G1225" s="100" t="s">
        <v>412</v>
      </c>
      <c r="H1225" s="100" t="s">
        <v>414</v>
      </c>
      <c r="I1225" s="100" t="s">
        <v>427</v>
      </c>
      <c r="J1225" s="80">
        <v>6</v>
      </c>
      <c r="K1225" s="101">
        <v>8</v>
      </c>
    </row>
    <row r="1226" spans="1:11" hidden="1" x14ac:dyDescent="0.3">
      <c r="A1226" s="98">
        <v>45522</v>
      </c>
      <c r="B1226" s="99">
        <v>0.34007640046296295</v>
      </c>
      <c r="C1226" s="80">
        <v>8</v>
      </c>
      <c r="D1226" s="100" t="s">
        <v>403</v>
      </c>
      <c r="E1226" s="80">
        <v>32.82</v>
      </c>
      <c r="F1226" s="100" t="s">
        <v>421</v>
      </c>
      <c r="G1226" s="100" t="s">
        <v>405</v>
      </c>
      <c r="H1226" s="100" t="s">
        <v>415</v>
      </c>
      <c r="I1226" s="100" t="s">
        <v>427</v>
      </c>
      <c r="J1226" s="80">
        <v>7</v>
      </c>
      <c r="K1226" s="101">
        <v>8</v>
      </c>
    </row>
    <row r="1227" spans="1:11" hidden="1" x14ac:dyDescent="0.3">
      <c r="A1227" s="98">
        <v>45522</v>
      </c>
      <c r="B1227" s="99">
        <v>0.35562033564814816</v>
      </c>
      <c r="C1227" s="80">
        <v>8</v>
      </c>
      <c r="D1227" s="100" t="s">
        <v>403</v>
      </c>
      <c r="E1227" s="80">
        <v>32.82</v>
      </c>
      <c r="F1227" s="100" t="s">
        <v>421</v>
      </c>
      <c r="G1227" s="100" t="s">
        <v>405</v>
      </c>
      <c r="H1227" s="100" t="s">
        <v>415</v>
      </c>
      <c r="I1227" s="100" t="s">
        <v>427</v>
      </c>
      <c r="J1227" s="80">
        <v>7</v>
      </c>
      <c r="K1227" s="101">
        <v>8</v>
      </c>
    </row>
    <row r="1228" spans="1:11" hidden="1" x14ac:dyDescent="0.3">
      <c r="A1228" s="98">
        <v>45522</v>
      </c>
      <c r="B1228" s="99">
        <v>0.36187788194444442</v>
      </c>
      <c r="C1228" s="80">
        <v>8</v>
      </c>
      <c r="D1228" s="100" t="s">
        <v>403</v>
      </c>
      <c r="E1228" s="80">
        <v>23.02</v>
      </c>
      <c r="F1228" s="100" t="s">
        <v>416</v>
      </c>
      <c r="G1228" s="100" t="s">
        <v>405</v>
      </c>
      <c r="H1228" s="100" t="s">
        <v>415</v>
      </c>
      <c r="I1228" s="100" t="s">
        <v>427</v>
      </c>
      <c r="J1228" s="80">
        <v>7</v>
      </c>
      <c r="K1228" s="101">
        <v>8</v>
      </c>
    </row>
    <row r="1229" spans="1:11" x14ac:dyDescent="0.3">
      <c r="A1229" s="98">
        <v>45522</v>
      </c>
      <c r="B1229" s="99">
        <v>0.37223717592592592</v>
      </c>
      <c r="C1229" s="80">
        <v>8</v>
      </c>
      <c r="D1229" s="100" t="s">
        <v>403</v>
      </c>
      <c r="E1229" s="80">
        <v>27.92</v>
      </c>
      <c r="F1229" s="100" t="s">
        <v>411</v>
      </c>
      <c r="G1229" s="100" t="s">
        <v>405</v>
      </c>
      <c r="H1229" s="100" t="s">
        <v>415</v>
      </c>
      <c r="I1229" s="100" t="s">
        <v>427</v>
      </c>
      <c r="J1229" s="80">
        <v>7</v>
      </c>
      <c r="K1229" s="101">
        <v>8</v>
      </c>
    </row>
    <row r="1230" spans="1:11" hidden="1" x14ac:dyDescent="0.3">
      <c r="A1230" s="98">
        <v>45522</v>
      </c>
      <c r="B1230" s="99">
        <v>0.52200106481481479</v>
      </c>
      <c r="C1230" s="80">
        <v>12</v>
      </c>
      <c r="D1230" s="100" t="s">
        <v>403</v>
      </c>
      <c r="E1230" s="80">
        <v>32.82</v>
      </c>
      <c r="F1230" s="100" t="s">
        <v>421</v>
      </c>
      <c r="G1230" s="100" t="s">
        <v>409</v>
      </c>
      <c r="H1230" s="100" t="s">
        <v>415</v>
      </c>
      <c r="I1230" s="100" t="s">
        <v>427</v>
      </c>
      <c r="J1230" s="80">
        <v>7</v>
      </c>
      <c r="K1230" s="101">
        <v>8</v>
      </c>
    </row>
    <row r="1231" spans="1:11" x14ac:dyDescent="0.3">
      <c r="A1231" s="98">
        <v>45522</v>
      </c>
      <c r="B1231" s="99">
        <v>0.60441672453703699</v>
      </c>
      <c r="C1231" s="80">
        <v>14</v>
      </c>
      <c r="D1231" s="100" t="s">
        <v>403</v>
      </c>
      <c r="E1231" s="80">
        <v>27.92</v>
      </c>
      <c r="F1231" s="100" t="s">
        <v>411</v>
      </c>
      <c r="G1231" s="100" t="s">
        <v>409</v>
      </c>
      <c r="H1231" s="100" t="s">
        <v>415</v>
      </c>
      <c r="I1231" s="100" t="s">
        <v>427</v>
      </c>
      <c r="J1231" s="80">
        <v>7</v>
      </c>
      <c r="K1231" s="101">
        <v>8</v>
      </c>
    </row>
    <row r="1232" spans="1:11" x14ac:dyDescent="0.3">
      <c r="A1232" s="98">
        <v>45522</v>
      </c>
      <c r="B1232" s="99">
        <v>0.76679138888888887</v>
      </c>
      <c r="C1232" s="80">
        <v>18</v>
      </c>
      <c r="D1232" s="100" t="s">
        <v>403</v>
      </c>
      <c r="E1232" s="80">
        <v>27.92</v>
      </c>
      <c r="F1232" s="100" t="s">
        <v>411</v>
      </c>
      <c r="G1232" s="100" t="s">
        <v>412</v>
      </c>
      <c r="H1232" s="100" t="s">
        <v>415</v>
      </c>
      <c r="I1232" s="100" t="s">
        <v>427</v>
      </c>
      <c r="J1232" s="80">
        <v>7</v>
      </c>
      <c r="K1232" s="101">
        <v>8</v>
      </c>
    </row>
    <row r="1233" spans="1:11" x14ac:dyDescent="0.3">
      <c r="A1233" s="98">
        <v>45522</v>
      </c>
      <c r="B1233" s="99">
        <v>0.76809937500000003</v>
      </c>
      <c r="C1233" s="80">
        <v>18</v>
      </c>
      <c r="D1233" s="100" t="s">
        <v>403</v>
      </c>
      <c r="E1233" s="80">
        <v>27.92</v>
      </c>
      <c r="F1233" s="100" t="s">
        <v>411</v>
      </c>
      <c r="G1233" s="100" t="s">
        <v>412</v>
      </c>
      <c r="H1233" s="100" t="s">
        <v>415</v>
      </c>
      <c r="I1233" s="100" t="s">
        <v>427</v>
      </c>
      <c r="J1233" s="80">
        <v>7</v>
      </c>
      <c r="K1233" s="101">
        <v>8</v>
      </c>
    </row>
    <row r="1234" spans="1:11" x14ac:dyDescent="0.3">
      <c r="A1234" s="98">
        <v>45522</v>
      </c>
      <c r="B1234" s="99">
        <v>0.76895315972222222</v>
      </c>
      <c r="C1234" s="80">
        <v>18</v>
      </c>
      <c r="D1234" s="100" t="s">
        <v>403</v>
      </c>
      <c r="E1234" s="80">
        <v>23.02</v>
      </c>
      <c r="F1234" s="100" t="s">
        <v>410</v>
      </c>
      <c r="G1234" s="100" t="s">
        <v>412</v>
      </c>
      <c r="H1234" s="100" t="s">
        <v>415</v>
      </c>
      <c r="I1234" s="100" t="s">
        <v>427</v>
      </c>
      <c r="J1234" s="80">
        <v>7</v>
      </c>
      <c r="K1234" s="101">
        <v>8</v>
      </c>
    </row>
    <row r="1235" spans="1:11" x14ac:dyDescent="0.3">
      <c r="A1235" s="98">
        <v>45522</v>
      </c>
      <c r="B1235" s="99">
        <v>0.76959570601851857</v>
      </c>
      <c r="C1235" s="80">
        <v>18</v>
      </c>
      <c r="D1235" s="100" t="s">
        <v>403</v>
      </c>
      <c r="E1235" s="80">
        <v>23.02</v>
      </c>
      <c r="F1235" s="100" t="s">
        <v>410</v>
      </c>
      <c r="G1235" s="100" t="s">
        <v>412</v>
      </c>
      <c r="H1235" s="100" t="s">
        <v>415</v>
      </c>
      <c r="I1235" s="100" t="s">
        <v>427</v>
      </c>
      <c r="J1235" s="80">
        <v>7</v>
      </c>
      <c r="K1235" s="101">
        <v>8</v>
      </c>
    </row>
    <row r="1236" spans="1:11" x14ac:dyDescent="0.3">
      <c r="A1236" s="98">
        <v>45523</v>
      </c>
      <c r="B1236" s="99">
        <v>0.6318169212962963</v>
      </c>
      <c r="C1236" s="80">
        <v>15</v>
      </c>
      <c r="D1236" s="100" t="s">
        <v>403</v>
      </c>
      <c r="E1236" s="80">
        <v>27.92</v>
      </c>
      <c r="F1236" s="100" t="s">
        <v>411</v>
      </c>
      <c r="G1236" s="100" t="s">
        <v>409</v>
      </c>
      <c r="H1236" s="100" t="s">
        <v>417</v>
      </c>
      <c r="I1236" s="100" t="s">
        <v>427</v>
      </c>
      <c r="J1236" s="80">
        <v>1</v>
      </c>
      <c r="K1236" s="101">
        <v>8</v>
      </c>
    </row>
    <row r="1237" spans="1:11" x14ac:dyDescent="0.3">
      <c r="A1237" s="98">
        <v>45523</v>
      </c>
      <c r="B1237" s="99">
        <v>0.63253717592592595</v>
      </c>
      <c r="C1237" s="80">
        <v>15</v>
      </c>
      <c r="D1237" s="100" t="s">
        <v>403</v>
      </c>
      <c r="E1237" s="80">
        <v>27.92</v>
      </c>
      <c r="F1237" s="100" t="s">
        <v>411</v>
      </c>
      <c r="G1237" s="100" t="s">
        <v>409</v>
      </c>
      <c r="H1237" s="100" t="s">
        <v>417</v>
      </c>
      <c r="I1237" s="100" t="s">
        <v>427</v>
      </c>
      <c r="J1237" s="80">
        <v>1</v>
      </c>
      <c r="K1237" s="101">
        <v>8</v>
      </c>
    </row>
    <row r="1238" spans="1:11" hidden="1" x14ac:dyDescent="0.3">
      <c r="A1238" s="98">
        <v>45523</v>
      </c>
      <c r="B1238" s="99">
        <v>0.88972315972222227</v>
      </c>
      <c r="C1238" s="80">
        <v>21</v>
      </c>
      <c r="D1238" s="100" t="s">
        <v>403</v>
      </c>
      <c r="E1238" s="80">
        <v>32.82</v>
      </c>
      <c r="F1238" s="100" t="s">
        <v>404</v>
      </c>
      <c r="G1238" s="100" t="s">
        <v>412</v>
      </c>
      <c r="H1238" s="100" t="s">
        <v>417</v>
      </c>
      <c r="I1238" s="100" t="s">
        <v>427</v>
      </c>
      <c r="J1238" s="80">
        <v>1</v>
      </c>
      <c r="K1238" s="101">
        <v>8</v>
      </c>
    </row>
    <row r="1239" spans="1:11" hidden="1" x14ac:dyDescent="0.3">
      <c r="A1239" s="98">
        <v>45523</v>
      </c>
      <c r="B1239" s="99">
        <v>0.89718791666666664</v>
      </c>
      <c r="C1239" s="80">
        <v>21</v>
      </c>
      <c r="D1239" s="100" t="s">
        <v>403</v>
      </c>
      <c r="E1239" s="80">
        <v>32.82</v>
      </c>
      <c r="F1239" s="100" t="s">
        <v>413</v>
      </c>
      <c r="G1239" s="100" t="s">
        <v>412</v>
      </c>
      <c r="H1239" s="100" t="s">
        <v>417</v>
      </c>
      <c r="I1239" s="100" t="s">
        <v>427</v>
      </c>
      <c r="J1239" s="80">
        <v>1</v>
      </c>
      <c r="K1239" s="101">
        <v>8</v>
      </c>
    </row>
    <row r="1240" spans="1:11" hidden="1" x14ac:dyDescent="0.3">
      <c r="A1240" s="98">
        <v>45524</v>
      </c>
      <c r="B1240" s="99">
        <v>0.35227324074074073</v>
      </c>
      <c r="C1240" s="80">
        <v>8</v>
      </c>
      <c r="D1240" s="100" t="s">
        <v>403</v>
      </c>
      <c r="E1240" s="80">
        <v>23.02</v>
      </c>
      <c r="F1240" s="100" t="s">
        <v>416</v>
      </c>
      <c r="G1240" s="100" t="s">
        <v>405</v>
      </c>
      <c r="H1240" s="100" t="s">
        <v>419</v>
      </c>
      <c r="I1240" s="100" t="s">
        <v>427</v>
      </c>
      <c r="J1240" s="80">
        <v>2</v>
      </c>
      <c r="K1240" s="101">
        <v>8</v>
      </c>
    </row>
    <row r="1241" spans="1:11" hidden="1" x14ac:dyDescent="0.3">
      <c r="A1241" s="98">
        <v>45524</v>
      </c>
      <c r="B1241" s="99">
        <v>0.3536448611111111</v>
      </c>
      <c r="C1241" s="80">
        <v>8</v>
      </c>
      <c r="D1241" s="100" t="s">
        <v>403</v>
      </c>
      <c r="E1241" s="80">
        <v>32.82</v>
      </c>
      <c r="F1241" s="100" t="s">
        <v>404</v>
      </c>
      <c r="G1241" s="100" t="s">
        <v>405</v>
      </c>
      <c r="H1241" s="100" t="s">
        <v>419</v>
      </c>
      <c r="I1241" s="100" t="s">
        <v>427</v>
      </c>
      <c r="J1241" s="80">
        <v>2</v>
      </c>
      <c r="K1241" s="101">
        <v>8</v>
      </c>
    </row>
    <row r="1242" spans="1:11" hidden="1" x14ac:dyDescent="0.3">
      <c r="A1242" s="98">
        <v>45524</v>
      </c>
      <c r="B1242" s="99">
        <v>0.36791057870370369</v>
      </c>
      <c r="C1242" s="80">
        <v>8</v>
      </c>
      <c r="D1242" s="100" t="s">
        <v>403</v>
      </c>
      <c r="E1242" s="80">
        <v>18.12</v>
      </c>
      <c r="F1242" s="100" t="s">
        <v>418</v>
      </c>
      <c r="G1242" s="100" t="s">
        <v>405</v>
      </c>
      <c r="H1242" s="100" t="s">
        <v>419</v>
      </c>
      <c r="I1242" s="100" t="s">
        <v>427</v>
      </c>
      <c r="J1242" s="80">
        <v>2</v>
      </c>
      <c r="K1242" s="101">
        <v>8</v>
      </c>
    </row>
    <row r="1243" spans="1:11" hidden="1" x14ac:dyDescent="0.3">
      <c r="A1243" s="98">
        <v>45524</v>
      </c>
      <c r="B1243" s="99">
        <v>0.36847619212962962</v>
      </c>
      <c r="C1243" s="80">
        <v>8</v>
      </c>
      <c r="D1243" s="100" t="s">
        <v>403</v>
      </c>
      <c r="E1243" s="80">
        <v>23.02</v>
      </c>
      <c r="F1243" s="100" t="s">
        <v>416</v>
      </c>
      <c r="G1243" s="100" t="s">
        <v>405</v>
      </c>
      <c r="H1243" s="100" t="s">
        <v>419</v>
      </c>
      <c r="I1243" s="100" t="s">
        <v>427</v>
      </c>
      <c r="J1243" s="80">
        <v>2</v>
      </c>
      <c r="K1243" s="101">
        <v>8</v>
      </c>
    </row>
    <row r="1244" spans="1:11" x14ac:dyDescent="0.3">
      <c r="A1244" s="98">
        <v>45524</v>
      </c>
      <c r="B1244" s="99">
        <v>0.38535746527777776</v>
      </c>
      <c r="C1244" s="80">
        <v>9</v>
      </c>
      <c r="D1244" s="100" t="s">
        <v>403</v>
      </c>
      <c r="E1244" s="80">
        <v>27.92</v>
      </c>
      <c r="F1244" s="100" t="s">
        <v>411</v>
      </c>
      <c r="G1244" s="100" t="s">
        <v>405</v>
      </c>
      <c r="H1244" s="100" t="s">
        <v>419</v>
      </c>
      <c r="I1244" s="100" t="s">
        <v>427</v>
      </c>
      <c r="J1244" s="80">
        <v>2</v>
      </c>
      <c r="K1244" s="101">
        <v>8</v>
      </c>
    </row>
    <row r="1245" spans="1:11" x14ac:dyDescent="0.3">
      <c r="A1245" s="98">
        <v>45524</v>
      </c>
      <c r="B1245" s="99">
        <v>0.4652265625</v>
      </c>
      <c r="C1245" s="80">
        <v>11</v>
      </c>
      <c r="D1245" s="100" t="s">
        <v>403</v>
      </c>
      <c r="E1245" s="80">
        <v>23.02</v>
      </c>
      <c r="F1245" s="100" t="s">
        <v>410</v>
      </c>
      <c r="G1245" s="100" t="s">
        <v>405</v>
      </c>
      <c r="H1245" s="100" t="s">
        <v>419</v>
      </c>
      <c r="I1245" s="100" t="s">
        <v>427</v>
      </c>
      <c r="J1245" s="80">
        <v>2</v>
      </c>
      <c r="K1245" s="101">
        <v>8</v>
      </c>
    </row>
    <row r="1246" spans="1:11" x14ac:dyDescent="0.3">
      <c r="A1246" s="98">
        <v>45524</v>
      </c>
      <c r="B1246" s="99">
        <v>0.46642457175925928</v>
      </c>
      <c r="C1246" s="80">
        <v>11</v>
      </c>
      <c r="D1246" s="100" t="s">
        <v>403</v>
      </c>
      <c r="E1246" s="80">
        <v>23.02</v>
      </c>
      <c r="F1246" s="100" t="s">
        <v>410</v>
      </c>
      <c r="G1246" s="100" t="s">
        <v>405</v>
      </c>
      <c r="H1246" s="100" t="s">
        <v>419</v>
      </c>
      <c r="I1246" s="100" t="s">
        <v>427</v>
      </c>
      <c r="J1246" s="80">
        <v>2</v>
      </c>
      <c r="K1246" s="101">
        <v>8</v>
      </c>
    </row>
    <row r="1247" spans="1:11" x14ac:dyDescent="0.3">
      <c r="A1247" s="98">
        <v>45524</v>
      </c>
      <c r="B1247" s="99">
        <v>0.46702755787037037</v>
      </c>
      <c r="C1247" s="80">
        <v>11</v>
      </c>
      <c r="D1247" s="100" t="s">
        <v>403</v>
      </c>
      <c r="E1247" s="80">
        <v>23.02</v>
      </c>
      <c r="F1247" s="100" t="s">
        <v>410</v>
      </c>
      <c r="G1247" s="100" t="s">
        <v>405</v>
      </c>
      <c r="H1247" s="100" t="s">
        <v>419</v>
      </c>
      <c r="I1247" s="100" t="s">
        <v>427</v>
      </c>
      <c r="J1247" s="80">
        <v>2</v>
      </c>
      <c r="K1247" s="101">
        <v>8</v>
      </c>
    </row>
    <row r="1248" spans="1:11" hidden="1" x14ac:dyDescent="0.3">
      <c r="A1248" s="98">
        <v>45524</v>
      </c>
      <c r="B1248" s="99">
        <v>0.48773148148148149</v>
      </c>
      <c r="C1248" s="80">
        <v>11</v>
      </c>
      <c r="D1248" s="100" t="s">
        <v>403</v>
      </c>
      <c r="E1248" s="80">
        <v>32.82</v>
      </c>
      <c r="F1248" s="100" t="s">
        <v>404</v>
      </c>
      <c r="G1248" s="100" t="s">
        <v>405</v>
      </c>
      <c r="H1248" s="100" t="s">
        <v>419</v>
      </c>
      <c r="I1248" s="100" t="s">
        <v>427</v>
      </c>
      <c r="J1248" s="80">
        <v>2</v>
      </c>
      <c r="K1248" s="101">
        <v>8</v>
      </c>
    </row>
    <row r="1249" spans="1:11" hidden="1" x14ac:dyDescent="0.3">
      <c r="A1249" s="98">
        <v>45524</v>
      </c>
      <c r="B1249" s="99">
        <v>0.86297306712962962</v>
      </c>
      <c r="C1249" s="80">
        <v>20</v>
      </c>
      <c r="D1249" s="100" t="s">
        <v>403</v>
      </c>
      <c r="E1249" s="80">
        <v>32.82</v>
      </c>
      <c r="F1249" s="100" t="s">
        <v>404</v>
      </c>
      <c r="G1249" s="100" t="s">
        <v>412</v>
      </c>
      <c r="H1249" s="100" t="s">
        <v>419</v>
      </c>
      <c r="I1249" s="100" t="s">
        <v>427</v>
      </c>
      <c r="J1249" s="80">
        <v>2</v>
      </c>
      <c r="K1249" s="101">
        <v>8</v>
      </c>
    </row>
    <row r="1250" spans="1:11" hidden="1" x14ac:dyDescent="0.3">
      <c r="A1250" s="98">
        <v>45524</v>
      </c>
      <c r="B1250" s="99">
        <v>0.86406078703703704</v>
      </c>
      <c r="C1250" s="80">
        <v>20</v>
      </c>
      <c r="D1250" s="100" t="s">
        <v>403</v>
      </c>
      <c r="E1250" s="80">
        <v>32.82</v>
      </c>
      <c r="F1250" s="100" t="s">
        <v>404</v>
      </c>
      <c r="G1250" s="100" t="s">
        <v>412</v>
      </c>
      <c r="H1250" s="100" t="s">
        <v>419</v>
      </c>
      <c r="I1250" s="100" t="s">
        <v>427</v>
      </c>
      <c r="J1250" s="80">
        <v>2</v>
      </c>
      <c r="K1250" s="101">
        <v>8</v>
      </c>
    </row>
    <row r="1251" spans="1:11" hidden="1" x14ac:dyDescent="0.3">
      <c r="A1251" s="98">
        <v>45524</v>
      </c>
      <c r="B1251" s="99">
        <v>0.86472622685185185</v>
      </c>
      <c r="C1251" s="80">
        <v>20</v>
      </c>
      <c r="D1251" s="100" t="s">
        <v>403</v>
      </c>
      <c r="E1251" s="80">
        <v>32.82</v>
      </c>
      <c r="F1251" s="100" t="s">
        <v>404</v>
      </c>
      <c r="G1251" s="100" t="s">
        <v>412</v>
      </c>
      <c r="H1251" s="100" t="s">
        <v>419</v>
      </c>
      <c r="I1251" s="100" t="s">
        <v>427</v>
      </c>
      <c r="J1251" s="80">
        <v>2</v>
      </c>
      <c r="K1251" s="101">
        <v>8</v>
      </c>
    </row>
    <row r="1252" spans="1:11" hidden="1" x14ac:dyDescent="0.3">
      <c r="A1252" s="98">
        <v>45524</v>
      </c>
      <c r="B1252" s="99">
        <v>0.86532394675925928</v>
      </c>
      <c r="C1252" s="80">
        <v>20</v>
      </c>
      <c r="D1252" s="100" t="s">
        <v>403</v>
      </c>
      <c r="E1252" s="80">
        <v>32.82</v>
      </c>
      <c r="F1252" s="100" t="s">
        <v>404</v>
      </c>
      <c r="G1252" s="100" t="s">
        <v>412</v>
      </c>
      <c r="H1252" s="100" t="s">
        <v>419</v>
      </c>
      <c r="I1252" s="100" t="s">
        <v>427</v>
      </c>
      <c r="J1252" s="80">
        <v>2</v>
      </c>
      <c r="K1252" s="101">
        <v>8</v>
      </c>
    </row>
    <row r="1253" spans="1:11" x14ac:dyDescent="0.3">
      <c r="A1253" s="98">
        <v>45525</v>
      </c>
      <c r="B1253" s="99">
        <v>0.33279048611111112</v>
      </c>
      <c r="C1253" s="80">
        <v>7</v>
      </c>
      <c r="D1253" s="100" t="s">
        <v>403</v>
      </c>
      <c r="E1253" s="80">
        <v>27.92</v>
      </c>
      <c r="F1253" s="100" t="s">
        <v>411</v>
      </c>
      <c r="G1253" s="100" t="s">
        <v>405</v>
      </c>
      <c r="H1253" s="100" t="s">
        <v>420</v>
      </c>
      <c r="I1253" s="100" t="s">
        <v>427</v>
      </c>
      <c r="J1253" s="80">
        <v>3</v>
      </c>
      <c r="K1253" s="101">
        <v>8</v>
      </c>
    </row>
    <row r="1254" spans="1:11" hidden="1" x14ac:dyDescent="0.3">
      <c r="A1254" s="98">
        <v>45525</v>
      </c>
      <c r="B1254" s="99">
        <v>0.3614281597222222</v>
      </c>
      <c r="C1254" s="80">
        <v>8</v>
      </c>
      <c r="D1254" s="100" t="s">
        <v>403</v>
      </c>
      <c r="E1254" s="80">
        <v>23.02</v>
      </c>
      <c r="F1254" s="100" t="s">
        <v>416</v>
      </c>
      <c r="G1254" s="100" t="s">
        <v>405</v>
      </c>
      <c r="H1254" s="100" t="s">
        <v>420</v>
      </c>
      <c r="I1254" s="100" t="s">
        <v>427</v>
      </c>
      <c r="J1254" s="80">
        <v>3</v>
      </c>
      <c r="K1254" s="101">
        <v>8</v>
      </c>
    </row>
    <row r="1255" spans="1:11" x14ac:dyDescent="0.3">
      <c r="A1255" s="98">
        <v>45525</v>
      </c>
      <c r="B1255" s="99">
        <v>0.42606949074074074</v>
      </c>
      <c r="C1255" s="80">
        <v>10</v>
      </c>
      <c r="D1255" s="100" t="s">
        <v>403</v>
      </c>
      <c r="E1255" s="80">
        <v>23.02</v>
      </c>
      <c r="F1255" s="100" t="s">
        <v>410</v>
      </c>
      <c r="G1255" s="100" t="s">
        <v>405</v>
      </c>
      <c r="H1255" s="100" t="s">
        <v>420</v>
      </c>
      <c r="I1255" s="100" t="s">
        <v>427</v>
      </c>
      <c r="J1255" s="80">
        <v>3</v>
      </c>
      <c r="K1255" s="101">
        <v>8</v>
      </c>
    </row>
    <row r="1256" spans="1:11" x14ac:dyDescent="0.3">
      <c r="A1256" s="98">
        <v>45525</v>
      </c>
      <c r="B1256" s="99">
        <v>0.44357091435185186</v>
      </c>
      <c r="C1256" s="80">
        <v>10</v>
      </c>
      <c r="D1256" s="100" t="s">
        <v>403</v>
      </c>
      <c r="E1256" s="80">
        <v>27.92</v>
      </c>
      <c r="F1256" s="100" t="s">
        <v>411</v>
      </c>
      <c r="G1256" s="100" t="s">
        <v>405</v>
      </c>
      <c r="H1256" s="100" t="s">
        <v>420</v>
      </c>
      <c r="I1256" s="100" t="s">
        <v>427</v>
      </c>
      <c r="J1256" s="80">
        <v>3</v>
      </c>
      <c r="K1256" s="101">
        <v>8</v>
      </c>
    </row>
    <row r="1257" spans="1:11" hidden="1" x14ac:dyDescent="0.3">
      <c r="A1257" s="98">
        <v>45525</v>
      </c>
      <c r="B1257" s="99">
        <v>0.49422961805555554</v>
      </c>
      <c r="C1257" s="80">
        <v>11</v>
      </c>
      <c r="D1257" s="100" t="s">
        <v>403</v>
      </c>
      <c r="E1257" s="80">
        <v>23.02</v>
      </c>
      <c r="F1257" s="100" t="s">
        <v>416</v>
      </c>
      <c r="G1257" s="100" t="s">
        <v>405</v>
      </c>
      <c r="H1257" s="100" t="s">
        <v>420</v>
      </c>
      <c r="I1257" s="100" t="s">
        <v>427</v>
      </c>
      <c r="J1257" s="80">
        <v>3</v>
      </c>
      <c r="K1257" s="101">
        <v>8</v>
      </c>
    </row>
    <row r="1258" spans="1:11" hidden="1" x14ac:dyDescent="0.3">
      <c r="A1258" s="98">
        <v>45525</v>
      </c>
      <c r="B1258" s="99">
        <v>0.55359664351851856</v>
      </c>
      <c r="C1258" s="80">
        <v>13</v>
      </c>
      <c r="D1258" s="100" t="s">
        <v>403</v>
      </c>
      <c r="E1258" s="80">
        <v>32.82</v>
      </c>
      <c r="F1258" s="100" t="s">
        <v>404</v>
      </c>
      <c r="G1258" s="100" t="s">
        <v>409</v>
      </c>
      <c r="H1258" s="100" t="s">
        <v>420</v>
      </c>
      <c r="I1258" s="100" t="s">
        <v>427</v>
      </c>
      <c r="J1258" s="80">
        <v>3</v>
      </c>
      <c r="K1258" s="101">
        <v>8</v>
      </c>
    </row>
    <row r="1259" spans="1:11" hidden="1" x14ac:dyDescent="0.3">
      <c r="A1259" s="98">
        <v>45525</v>
      </c>
      <c r="B1259" s="99">
        <v>0.8208741087962963</v>
      </c>
      <c r="C1259" s="80">
        <v>19</v>
      </c>
      <c r="D1259" s="100" t="s">
        <v>403</v>
      </c>
      <c r="E1259" s="80">
        <v>32.82</v>
      </c>
      <c r="F1259" s="100" t="s">
        <v>404</v>
      </c>
      <c r="G1259" s="100" t="s">
        <v>412</v>
      </c>
      <c r="H1259" s="100" t="s">
        <v>420</v>
      </c>
      <c r="I1259" s="100" t="s">
        <v>427</v>
      </c>
      <c r="J1259" s="80">
        <v>3</v>
      </c>
      <c r="K1259" s="101">
        <v>8</v>
      </c>
    </row>
    <row r="1260" spans="1:11" hidden="1" x14ac:dyDescent="0.3">
      <c r="A1260" s="98">
        <v>45526</v>
      </c>
      <c r="B1260" s="99">
        <v>0.39058214120370371</v>
      </c>
      <c r="C1260" s="80">
        <v>9</v>
      </c>
      <c r="D1260" s="100" t="s">
        <v>403</v>
      </c>
      <c r="E1260" s="80">
        <v>23.02</v>
      </c>
      <c r="F1260" s="100" t="s">
        <v>416</v>
      </c>
      <c r="G1260" s="100" t="s">
        <v>405</v>
      </c>
      <c r="H1260" s="100" t="s">
        <v>422</v>
      </c>
      <c r="I1260" s="100" t="s">
        <v>427</v>
      </c>
      <c r="J1260" s="80">
        <v>4</v>
      </c>
      <c r="K1260" s="101">
        <v>8</v>
      </c>
    </row>
    <row r="1261" spans="1:11" x14ac:dyDescent="0.3">
      <c r="A1261" s="98">
        <v>45526</v>
      </c>
      <c r="B1261" s="99">
        <v>0.42318831018518521</v>
      </c>
      <c r="C1261" s="80">
        <v>10</v>
      </c>
      <c r="D1261" s="100" t="s">
        <v>403</v>
      </c>
      <c r="E1261" s="80">
        <v>27.92</v>
      </c>
      <c r="F1261" s="100" t="s">
        <v>411</v>
      </c>
      <c r="G1261" s="100" t="s">
        <v>405</v>
      </c>
      <c r="H1261" s="100" t="s">
        <v>422</v>
      </c>
      <c r="I1261" s="100" t="s">
        <v>427</v>
      </c>
      <c r="J1261" s="80">
        <v>4</v>
      </c>
      <c r="K1261" s="101">
        <v>8</v>
      </c>
    </row>
    <row r="1262" spans="1:11" x14ac:dyDescent="0.3">
      <c r="A1262" s="98">
        <v>45526</v>
      </c>
      <c r="B1262" s="99">
        <v>0.44999254629629631</v>
      </c>
      <c r="C1262" s="80">
        <v>10</v>
      </c>
      <c r="D1262" s="100" t="s">
        <v>403</v>
      </c>
      <c r="E1262" s="80">
        <v>27.92</v>
      </c>
      <c r="F1262" s="100" t="s">
        <v>411</v>
      </c>
      <c r="G1262" s="100" t="s">
        <v>405</v>
      </c>
      <c r="H1262" s="100" t="s">
        <v>422</v>
      </c>
      <c r="I1262" s="100" t="s">
        <v>427</v>
      </c>
      <c r="J1262" s="80">
        <v>4</v>
      </c>
      <c r="K1262" s="101">
        <v>8</v>
      </c>
    </row>
    <row r="1263" spans="1:11" hidden="1" x14ac:dyDescent="0.3">
      <c r="A1263" s="98">
        <v>45526</v>
      </c>
      <c r="B1263" s="99">
        <v>0.59458409722222227</v>
      </c>
      <c r="C1263" s="80">
        <v>14</v>
      </c>
      <c r="D1263" s="100" t="s">
        <v>403</v>
      </c>
      <c r="E1263" s="80">
        <v>32.82</v>
      </c>
      <c r="F1263" s="100" t="s">
        <v>404</v>
      </c>
      <c r="G1263" s="100" t="s">
        <v>409</v>
      </c>
      <c r="H1263" s="100" t="s">
        <v>422</v>
      </c>
      <c r="I1263" s="100" t="s">
        <v>427</v>
      </c>
      <c r="J1263" s="80">
        <v>4</v>
      </c>
      <c r="K1263" s="101">
        <v>8</v>
      </c>
    </row>
    <row r="1264" spans="1:11" hidden="1" x14ac:dyDescent="0.3">
      <c r="A1264" s="98">
        <v>45526</v>
      </c>
      <c r="B1264" s="99">
        <v>0.60206363425925924</v>
      </c>
      <c r="C1264" s="80">
        <v>14</v>
      </c>
      <c r="D1264" s="100" t="s">
        <v>403</v>
      </c>
      <c r="E1264" s="80">
        <v>32.82</v>
      </c>
      <c r="F1264" s="100" t="s">
        <v>404</v>
      </c>
      <c r="G1264" s="100" t="s">
        <v>409</v>
      </c>
      <c r="H1264" s="100" t="s">
        <v>422</v>
      </c>
      <c r="I1264" s="100" t="s">
        <v>427</v>
      </c>
      <c r="J1264" s="80">
        <v>4</v>
      </c>
      <c r="K1264" s="101">
        <v>8</v>
      </c>
    </row>
    <row r="1265" spans="1:11" hidden="1" x14ac:dyDescent="0.3">
      <c r="A1265" s="98">
        <v>45526</v>
      </c>
      <c r="B1265" s="99">
        <v>0.62994707175925924</v>
      </c>
      <c r="C1265" s="80">
        <v>15</v>
      </c>
      <c r="D1265" s="100" t="s">
        <v>403</v>
      </c>
      <c r="E1265" s="80">
        <v>32.82</v>
      </c>
      <c r="F1265" s="100" t="s">
        <v>421</v>
      </c>
      <c r="G1265" s="100" t="s">
        <v>409</v>
      </c>
      <c r="H1265" s="100" t="s">
        <v>422</v>
      </c>
      <c r="I1265" s="100" t="s">
        <v>427</v>
      </c>
      <c r="J1265" s="80">
        <v>4</v>
      </c>
      <c r="K1265" s="101">
        <v>8</v>
      </c>
    </row>
    <row r="1266" spans="1:11" x14ac:dyDescent="0.3">
      <c r="A1266" s="98">
        <v>45526</v>
      </c>
      <c r="B1266" s="99">
        <v>0.6440661689814815</v>
      </c>
      <c r="C1266" s="80">
        <v>15</v>
      </c>
      <c r="D1266" s="100" t="s">
        <v>403</v>
      </c>
      <c r="E1266" s="80">
        <v>23.02</v>
      </c>
      <c r="F1266" s="100" t="s">
        <v>410</v>
      </c>
      <c r="G1266" s="100" t="s">
        <v>409</v>
      </c>
      <c r="H1266" s="100" t="s">
        <v>422</v>
      </c>
      <c r="I1266" s="100" t="s">
        <v>427</v>
      </c>
      <c r="J1266" s="80">
        <v>4</v>
      </c>
      <c r="K1266" s="101">
        <v>8</v>
      </c>
    </row>
    <row r="1267" spans="1:11" hidden="1" x14ac:dyDescent="0.3">
      <c r="A1267" s="98">
        <v>45527</v>
      </c>
      <c r="B1267" s="99">
        <v>0.32171443287037038</v>
      </c>
      <c r="C1267" s="80">
        <v>7</v>
      </c>
      <c r="D1267" s="100" t="s">
        <v>403</v>
      </c>
      <c r="E1267" s="80">
        <v>32.82</v>
      </c>
      <c r="F1267" s="100" t="s">
        <v>404</v>
      </c>
      <c r="G1267" s="100" t="s">
        <v>405</v>
      </c>
      <c r="H1267" s="100" t="s">
        <v>406</v>
      </c>
      <c r="I1267" s="100" t="s">
        <v>427</v>
      </c>
      <c r="J1267" s="80">
        <v>5</v>
      </c>
      <c r="K1267" s="101">
        <v>8</v>
      </c>
    </row>
    <row r="1268" spans="1:11" hidden="1" x14ac:dyDescent="0.3">
      <c r="A1268" s="98">
        <v>45527</v>
      </c>
      <c r="B1268" s="99">
        <v>0.34847284722222222</v>
      </c>
      <c r="C1268" s="80">
        <v>8</v>
      </c>
      <c r="D1268" s="100" t="s">
        <v>403</v>
      </c>
      <c r="E1268" s="80">
        <v>23.02</v>
      </c>
      <c r="F1268" s="100" t="s">
        <v>416</v>
      </c>
      <c r="G1268" s="100" t="s">
        <v>405</v>
      </c>
      <c r="H1268" s="100" t="s">
        <v>406</v>
      </c>
      <c r="I1268" s="100" t="s">
        <v>427</v>
      </c>
      <c r="J1268" s="80">
        <v>5</v>
      </c>
      <c r="K1268" s="101">
        <v>8</v>
      </c>
    </row>
    <row r="1269" spans="1:11" hidden="1" x14ac:dyDescent="0.3">
      <c r="A1269" s="98">
        <v>45527</v>
      </c>
      <c r="B1269" s="99">
        <v>0.34926582175925924</v>
      </c>
      <c r="C1269" s="80">
        <v>8</v>
      </c>
      <c r="D1269" s="100" t="s">
        <v>403</v>
      </c>
      <c r="E1269" s="80">
        <v>32.82</v>
      </c>
      <c r="F1269" s="100" t="s">
        <v>404</v>
      </c>
      <c r="G1269" s="100" t="s">
        <v>405</v>
      </c>
      <c r="H1269" s="100" t="s">
        <v>406</v>
      </c>
      <c r="I1269" s="100" t="s">
        <v>427</v>
      </c>
      <c r="J1269" s="80">
        <v>5</v>
      </c>
      <c r="K1269" s="101">
        <v>8</v>
      </c>
    </row>
    <row r="1270" spans="1:11" x14ac:dyDescent="0.3">
      <c r="A1270" s="98">
        <v>45527</v>
      </c>
      <c r="B1270" s="99">
        <v>0.35669805555555556</v>
      </c>
      <c r="C1270" s="80">
        <v>8</v>
      </c>
      <c r="D1270" s="100" t="s">
        <v>403</v>
      </c>
      <c r="E1270" s="80">
        <v>23.02</v>
      </c>
      <c r="F1270" s="100" t="s">
        <v>410</v>
      </c>
      <c r="G1270" s="100" t="s">
        <v>405</v>
      </c>
      <c r="H1270" s="100" t="s">
        <v>406</v>
      </c>
      <c r="I1270" s="100" t="s">
        <v>427</v>
      </c>
      <c r="J1270" s="80">
        <v>5</v>
      </c>
      <c r="K1270" s="101">
        <v>8</v>
      </c>
    </row>
    <row r="1271" spans="1:11" x14ac:dyDescent="0.3">
      <c r="A1271" s="98">
        <v>45527</v>
      </c>
      <c r="B1271" s="99">
        <v>0.35734956018518521</v>
      </c>
      <c r="C1271" s="80">
        <v>8</v>
      </c>
      <c r="D1271" s="100" t="s">
        <v>403</v>
      </c>
      <c r="E1271" s="80">
        <v>23.02</v>
      </c>
      <c r="F1271" s="100" t="s">
        <v>410</v>
      </c>
      <c r="G1271" s="100" t="s">
        <v>405</v>
      </c>
      <c r="H1271" s="100" t="s">
        <v>406</v>
      </c>
      <c r="I1271" s="100" t="s">
        <v>427</v>
      </c>
      <c r="J1271" s="80">
        <v>5</v>
      </c>
      <c r="K1271" s="101">
        <v>8</v>
      </c>
    </row>
    <row r="1272" spans="1:11" x14ac:dyDescent="0.3">
      <c r="A1272" s="98">
        <v>45527</v>
      </c>
      <c r="B1272" s="99">
        <v>0.38532435185185188</v>
      </c>
      <c r="C1272" s="80">
        <v>9</v>
      </c>
      <c r="D1272" s="100" t="s">
        <v>403</v>
      </c>
      <c r="E1272" s="80">
        <v>27.92</v>
      </c>
      <c r="F1272" s="100" t="s">
        <v>411</v>
      </c>
      <c r="G1272" s="100" t="s">
        <v>405</v>
      </c>
      <c r="H1272" s="100" t="s">
        <v>406</v>
      </c>
      <c r="I1272" s="100" t="s">
        <v>427</v>
      </c>
      <c r="J1272" s="80">
        <v>5</v>
      </c>
      <c r="K1272" s="101">
        <v>8</v>
      </c>
    </row>
    <row r="1273" spans="1:11" hidden="1" x14ac:dyDescent="0.3">
      <c r="A1273" s="98">
        <v>45527</v>
      </c>
      <c r="B1273" s="99">
        <v>0.42429055555555556</v>
      </c>
      <c r="C1273" s="80">
        <v>10</v>
      </c>
      <c r="D1273" s="100" t="s">
        <v>403</v>
      </c>
      <c r="E1273" s="80">
        <v>32.82</v>
      </c>
      <c r="F1273" s="100" t="s">
        <v>413</v>
      </c>
      <c r="G1273" s="100" t="s">
        <v>405</v>
      </c>
      <c r="H1273" s="100" t="s">
        <v>406</v>
      </c>
      <c r="I1273" s="100" t="s">
        <v>427</v>
      </c>
      <c r="J1273" s="80">
        <v>5</v>
      </c>
      <c r="K1273" s="101">
        <v>8</v>
      </c>
    </row>
    <row r="1274" spans="1:11" x14ac:dyDescent="0.3">
      <c r="A1274" s="98">
        <v>45527</v>
      </c>
      <c r="B1274" s="99">
        <v>0.42494755787037036</v>
      </c>
      <c r="C1274" s="80">
        <v>10</v>
      </c>
      <c r="D1274" s="100" t="s">
        <v>403</v>
      </c>
      <c r="E1274" s="80">
        <v>23.02</v>
      </c>
      <c r="F1274" s="100" t="s">
        <v>410</v>
      </c>
      <c r="G1274" s="100" t="s">
        <v>405</v>
      </c>
      <c r="H1274" s="100" t="s">
        <v>406</v>
      </c>
      <c r="I1274" s="100" t="s">
        <v>427</v>
      </c>
      <c r="J1274" s="80">
        <v>5</v>
      </c>
      <c r="K1274" s="101">
        <v>8</v>
      </c>
    </row>
    <row r="1275" spans="1:11" hidden="1" x14ac:dyDescent="0.3">
      <c r="A1275" s="98">
        <v>45527</v>
      </c>
      <c r="B1275" s="99">
        <v>0.44389211805555556</v>
      </c>
      <c r="C1275" s="80">
        <v>10</v>
      </c>
      <c r="D1275" s="100" t="s">
        <v>403</v>
      </c>
      <c r="E1275" s="80">
        <v>23.02</v>
      </c>
      <c r="F1275" s="100" t="s">
        <v>416</v>
      </c>
      <c r="G1275" s="100" t="s">
        <v>405</v>
      </c>
      <c r="H1275" s="100" t="s">
        <v>406</v>
      </c>
      <c r="I1275" s="100" t="s">
        <v>427</v>
      </c>
      <c r="J1275" s="80">
        <v>5</v>
      </c>
      <c r="K1275" s="101">
        <v>8</v>
      </c>
    </row>
    <row r="1276" spans="1:11" hidden="1" x14ac:dyDescent="0.3">
      <c r="A1276" s="98">
        <v>45527</v>
      </c>
      <c r="B1276" s="99">
        <v>0.4673540162037037</v>
      </c>
      <c r="C1276" s="80">
        <v>11</v>
      </c>
      <c r="D1276" s="100" t="s">
        <v>403</v>
      </c>
      <c r="E1276" s="80">
        <v>32.82</v>
      </c>
      <c r="F1276" s="100" t="s">
        <v>408</v>
      </c>
      <c r="G1276" s="100" t="s">
        <v>405</v>
      </c>
      <c r="H1276" s="100" t="s">
        <v>406</v>
      </c>
      <c r="I1276" s="100" t="s">
        <v>427</v>
      </c>
      <c r="J1276" s="80">
        <v>5</v>
      </c>
      <c r="K1276" s="101">
        <v>8</v>
      </c>
    </row>
    <row r="1277" spans="1:11" x14ac:dyDescent="0.3">
      <c r="A1277" s="98">
        <v>45527</v>
      </c>
      <c r="B1277" s="99">
        <v>0.55896699074074074</v>
      </c>
      <c r="C1277" s="80">
        <v>13</v>
      </c>
      <c r="D1277" s="100" t="s">
        <v>403</v>
      </c>
      <c r="E1277" s="80">
        <v>23.02</v>
      </c>
      <c r="F1277" s="100" t="s">
        <v>410</v>
      </c>
      <c r="G1277" s="100" t="s">
        <v>409</v>
      </c>
      <c r="H1277" s="100" t="s">
        <v>406</v>
      </c>
      <c r="I1277" s="100" t="s">
        <v>427</v>
      </c>
      <c r="J1277" s="80">
        <v>5</v>
      </c>
      <c r="K1277" s="101">
        <v>8</v>
      </c>
    </row>
    <row r="1278" spans="1:11" x14ac:dyDescent="0.3">
      <c r="A1278" s="98">
        <v>45527</v>
      </c>
      <c r="B1278" s="99">
        <v>0.64505531250000003</v>
      </c>
      <c r="C1278" s="80">
        <v>15</v>
      </c>
      <c r="D1278" s="100" t="s">
        <v>403</v>
      </c>
      <c r="E1278" s="80">
        <v>23.02</v>
      </c>
      <c r="F1278" s="100" t="s">
        <v>410</v>
      </c>
      <c r="G1278" s="100" t="s">
        <v>409</v>
      </c>
      <c r="H1278" s="100" t="s">
        <v>406</v>
      </c>
      <c r="I1278" s="100" t="s">
        <v>427</v>
      </c>
      <c r="J1278" s="80">
        <v>5</v>
      </c>
      <c r="K1278" s="101">
        <v>8</v>
      </c>
    </row>
    <row r="1279" spans="1:11" hidden="1" x14ac:dyDescent="0.3">
      <c r="A1279" s="98">
        <v>45527</v>
      </c>
      <c r="B1279" s="99">
        <v>0.82503248842592591</v>
      </c>
      <c r="C1279" s="80">
        <v>19</v>
      </c>
      <c r="D1279" s="100" t="s">
        <v>403</v>
      </c>
      <c r="E1279" s="80">
        <v>32.82</v>
      </c>
      <c r="F1279" s="100" t="s">
        <v>404</v>
      </c>
      <c r="G1279" s="100" t="s">
        <v>412</v>
      </c>
      <c r="H1279" s="100" t="s">
        <v>406</v>
      </c>
      <c r="I1279" s="100" t="s">
        <v>427</v>
      </c>
      <c r="J1279" s="80">
        <v>5</v>
      </c>
      <c r="K1279" s="101">
        <v>8</v>
      </c>
    </row>
    <row r="1280" spans="1:11" hidden="1" x14ac:dyDescent="0.3">
      <c r="A1280" s="98">
        <v>45528</v>
      </c>
      <c r="B1280" s="99">
        <v>0.34285034722222224</v>
      </c>
      <c r="C1280" s="80">
        <v>8</v>
      </c>
      <c r="D1280" s="100" t="s">
        <v>403</v>
      </c>
      <c r="E1280" s="80">
        <v>23.02</v>
      </c>
      <c r="F1280" s="100" t="s">
        <v>416</v>
      </c>
      <c r="G1280" s="100" t="s">
        <v>405</v>
      </c>
      <c r="H1280" s="100" t="s">
        <v>414</v>
      </c>
      <c r="I1280" s="100" t="s">
        <v>427</v>
      </c>
      <c r="J1280" s="80">
        <v>6</v>
      </c>
      <c r="K1280" s="101">
        <v>8</v>
      </c>
    </row>
    <row r="1281" spans="1:11" hidden="1" x14ac:dyDescent="0.3">
      <c r="A1281" s="98">
        <v>45528</v>
      </c>
      <c r="B1281" s="99">
        <v>0.34360690972222224</v>
      </c>
      <c r="C1281" s="80">
        <v>8</v>
      </c>
      <c r="D1281" s="100" t="s">
        <v>403</v>
      </c>
      <c r="E1281" s="80">
        <v>23.02</v>
      </c>
      <c r="F1281" s="100" t="s">
        <v>416</v>
      </c>
      <c r="G1281" s="100" t="s">
        <v>405</v>
      </c>
      <c r="H1281" s="100" t="s">
        <v>414</v>
      </c>
      <c r="I1281" s="100" t="s">
        <v>427</v>
      </c>
      <c r="J1281" s="80">
        <v>6</v>
      </c>
      <c r="K1281" s="101">
        <v>8</v>
      </c>
    </row>
    <row r="1282" spans="1:11" hidden="1" x14ac:dyDescent="0.3">
      <c r="A1282" s="98">
        <v>45528</v>
      </c>
      <c r="B1282" s="99">
        <v>0.36402285879629631</v>
      </c>
      <c r="C1282" s="80">
        <v>8</v>
      </c>
      <c r="D1282" s="100" t="s">
        <v>403</v>
      </c>
      <c r="E1282" s="80">
        <v>23.02</v>
      </c>
      <c r="F1282" s="100" t="s">
        <v>416</v>
      </c>
      <c r="G1282" s="100" t="s">
        <v>405</v>
      </c>
      <c r="H1282" s="100" t="s">
        <v>414</v>
      </c>
      <c r="I1282" s="100" t="s">
        <v>427</v>
      </c>
      <c r="J1282" s="80">
        <v>6</v>
      </c>
      <c r="K1282" s="101">
        <v>8</v>
      </c>
    </row>
    <row r="1283" spans="1:11" hidden="1" x14ac:dyDescent="0.3">
      <c r="A1283" s="98">
        <v>45528</v>
      </c>
      <c r="B1283" s="99">
        <v>0.42927644675925924</v>
      </c>
      <c r="C1283" s="80">
        <v>10</v>
      </c>
      <c r="D1283" s="100" t="s">
        <v>403</v>
      </c>
      <c r="E1283" s="80">
        <v>18.12</v>
      </c>
      <c r="F1283" s="100" t="s">
        <v>418</v>
      </c>
      <c r="G1283" s="100" t="s">
        <v>405</v>
      </c>
      <c r="H1283" s="100" t="s">
        <v>414</v>
      </c>
      <c r="I1283" s="100" t="s">
        <v>427</v>
      </c>
      <c r="J1283" s="80">
        <v>6</v>
      </c>
      <c r="K1283" s="101">
        <v>8</v>
      </c>
    </row>
    <row r="1284" spans="1:11" hidden="1" x14ac:dyDescent="0.3">
      <c r="A1284" s="98">
        <v>45528</v>
      </c>
      <c r="B1284" s="99">
        <v>0.42977156249999998</v>
      </c>
      <c r="C1284" s="80">
        <v>10</v>
      </c>
      <c r="D1284" s="100" t="s">
        <v>403</v>
      </c>
      <c r="E1284" s="80">
        <v>18.12</v>
      </c>
      <c r="F1284" s="100" t="s">
        <v>418</v>
      </c>
      <c r="G1284" s="100" t="s">
        <v>405</v>
      </c>
      <c r="H1284" s="100" t="s">
        <v>414</v>
      </c>
      <c r="I1284" s="100" t="s">
        <v>427</v>
      </c>
      <c r="J1284" s="80">
        <v>6</v>
      </c>
      <c r="K1284" s="101">
        <v>8</v>
      </c>
    </row>
    <row r="1285" spans="1:11" x14ac:dyDescent="0.3">
      <c r="A1285" s="98">
        <v>45528</v>
      </c>
      <c r="B1285" s="99">
        <v>0.43043105324074071</v>
      </c>
      <c r="C1285" s="80">
        <v>10</v>
      </c>
      <c r="D1285" s="100" t="s">
        <v>403</v>
      </c>
      <c r="E1285" s="80">
        <v>23.02</v>
      </c>
      <c r="F1285" s="100" t="s">
        <v>410</v>
      </c>
      <c r="G1285" s="100" t="s">
        <v>405</v>
      </c>
      <c r="H1285" s="100" t="s">
        <v>414</v>
      </c>
      <c r="I1285" s="100" t="s">
        <v>427</v>
      </c>
      <c r="J1285" s="80">
        <v>6</v>
      </c>
      <c r="K1285" s="101">
        <v>8</v>
      </c>
    </row>
    <row r="1286" spans="1:11" hidden="1" x14ac:dyDescent="0.3">
      <c r="A1286" s="98">
        <v>45529</v>
      </c>
      <c r="B1286" s="99">
        <v>0.34348821759259257</v>
      </c>
      <c r="C1286" s="80">
        <v>8</v>
      </c>
      <c r="D1286" s="100" t="s">
        <v>403</v>
      </c>
      <c r="E1286" s="80">
        <v>23.02</v>
      </c>
      <c r="F1286" s="100" t="s">
        <v>416</v>
      </c>
      <c r="G1286" s="100" t="s">
        <v>405</v>
      </c>
      <c r="H1286" s="100" t="s">
        <v>415</v>
      </c>
      <c r="I1286" s="100" t="s">
        <v>427</v>
      </c>
      <c r="J1286" s="80">
        <v>7</v>
      </c>
      <c r="K1286" s="101">
        <v>8</v>
      </c>
    </row>
    <row r="1287" spans="1:11" x14ac:dyDescent="0.3">
      <c r="A1287" s="98">
        <v>45529</v>
      </c>
      <c r="B1287" s="99">
        <v>0.3517091550925926</v>
      </c>
      <c r="C1287" s="80">
        <v>8</v>
      </c>
      <c r="D1287" s="100" t="s">
        <v>403</v>
      </c>
      <c r="E1287" s="80">
        <v>23.02</v>
      </c>
      <c r="F1287" s="100" t="s">
        <v>410</v>
      </c>
      <c r="G1287" s="100" t="s">
        <v>405</v>
      </c>
      <c r="H1287" s="100" t="s">
        <v>415</v>
      </c>
      <c r="I1287" s="100" t="s">
        <v>427</v>
      </c>
      <c r="J1287" s="80">
        <v>7</v>
      </c>
      <c r="K1287" s="101">
        <v>8</v>
      </c>
    </row>
    <row r="1288" spans="1:11" x14ac:dyDescent="0.3">
      <c r="A1288" s="98">
        <v>45529</v>
      </c>
      <c r="B1288" s="99">
        <v>0.35250468750000002</v>
      </c>
      <c r="C1288" s="80">
        <v>8</v>
      </c>
      <c r="D1288" s="100" t="s">
        <v>403</v>
      </c>
      <c r="E1288" s="80">
        <v>23.02</v>
      </c>
      <c r="F1288" s="100" t="s">
        <v>410</v>
      </c>
      <c r="G1288" s="100" t="s">
        <v>405</v>
      </c>
      <c r="H1288" s="100" t="s">
        <v>415</v>
      </c>
      <c r="I1288" s="100" t="s">
        <v>427</v>
      </c>
      <c r="J1288" s="80">
        <v>7</v>
      </c>
      <c r="K1288" s="101">
        <v>8</v>
      </c>
    </row>
    <row r="1289" spans="1:11" hidden="1" x14ac:dyDescent="0.3">
      <c r="A1289" s="98">
        <v>45529</v>
      </c>
      <c r="B1289" s="99">
        <v>0.3919243634259259</v>
      </c>
      <c r="C1289" s="80">
        <v>9</v>
      </c>
      <c r="D1289" s="100" t="s">
        <v>403</v>
      </c>
      <c r="E1289" s="80">
        <v>32.82</v>
      </c>
      <c r="F1289" s="100" t="s">
        <v>421</v>
      </c>
      <c r="G1289" s="100" t="s">
        <v>405</v>
      </c>
      <c r="H1289" s="100" t="s">
        <v>415</v>
      </c>
      <c r="I1289" s="100" t="s">
        <v>427</v>
      </c>
      <c r="J1289" s="80">
        <v>7</v>
      </c>
      <c r="K1289" s="101">
        <v>8</v>
      </c>
    </row>
    <row r="1290" spans="1:11" hidden="1" x14ac:dyDescent="0.3">
      <c r="A1290" s="98">
        <v>45529</v>
      </c>
      <c r="B1290" s="99">
        <v>0.52896646990740737</v>
      </c>
      <c r="C1290" s="80">
        <v>12</v>
      </c>
      <c r="D1290" s="100" t="s">
        <v>403</v>
      </c>
      <c r="E1290" s="80">
        <v>32.82</v>
      </c>
      <c r="F1290" s="100" t="s">
        <v>421</v>
      </c>
      <c r="G1290" s="100" t="s">
        <v>409</v>
      </c>
      <c r="H1290" s="100" t="s">
        <v>415</v>
      </c>
      <c r="I1290" s="100" t="s">
        <v>427</v>
      </c>
      <c r="J1290" s="80">
        <v>7</v>
      </c>
      <c r="K1290" s="101">
        <v>8</v>
      </c>
    </row>
    <row r="1291" spans="1:11" hidden="1" x14ac:dyDescent="0.3">
      <c r="A1291" s="98">
        <v>45529</v>
      </c>
      <c r="B1291" s="99">
        <v>0.6201701273148148</v>
      </c>
      <c r="C1291" s="80">
        <v>14</v>
      </c>
      <c r="D1291" s="100" t="s">
        <v>403</v>
      </c>
      <c r="E1291" s="80">
        <v>32.82</v>
      </c>
      <c r="F1291" s="100" t="s">
        <v>404</v>
      </c>
      <c r="G1291" s="100" t="s">
        <v>409</v>
      </c>
      <c r="H1291" s="100" t="s">
        <v>415</v>
      </c>
      <c r="I1291" s="100" t="s">
        <v>427</v>
      </c>
      <c r="J1291" s="80">
        <v>7</v>
      </c>
      <c r="K1291" s="101">
        <v>8</v>
      </c>
    </row>
    <row r="1292" spans="1:11" hidden="1" x14ac:dyDescent="0.3">
      <c r="A1292" s="98">
        <v>45530</v>
      </c>
      <c r="B1292" s="99">
        <v>0.34151961805555553</v>
      </c>
      <c r="C1292" s="80">
        <v>8</v>
      </c>
      <c r="D1292" s="100" t="s">
        <v>403</v>
      </c>
      <c r="E1292" s="80">
        <v>23.02</v>
      </c>
      <c r="F1292" s="100" t="s">
        <v>416</v>
      </c>
      <c r="G1292" s="100" t="s">
        <v>405</v>
      </c>
      <c r="H1292" s="100" t="s">
        <v>417</v>
      </c>
      <c r="I1292" s="100" t="s">
        <v>427</v>
      </c>
      <c r="J1292" s="80">
        <v>1</v>
      </c>
      <c r="K1292" s="101">
        <v>8</v>
      </c>
    </row>
    <row r="1293" spans="1:11" x14ac:dyDescent="0.3">
      <c r="A1293" s="98">
        <v>45530</v>
      </c>
      <c r="B1293" s="99">
        <v>0.34455568287037036</v>
      </c>
      <c r="C1293" s="80">
        <v>8</v>
      </c>
      <c r="D1293" s="100" t="s">
        <v>403</v>
      </c>
      <c r="E1293" s="80">
        <v>23.02</v>
      </c>
      <c r="F1293" s="100" t="s">
        <v>410</v>
      </c>
      <c r="G1293" s="100" t="s">
        <v>405</v>
      </c>
      <c r="H1293" s="100" t="s">
        <v>417</v>
      </c>
      <c r="I1293" s="100" t="s">
        <v>427</v>
      </c>
      <c r="J1293" s="80">
        <v>1</v>
      </c>
      <c r="K1293" s="101">
        <v>8</v>
      </c>
    </row>
    <row r="1294" spans="1:11" x14ac:dyDescent="0.3">
      <c r="A1294" s="98">
        <v>45530</v>
      </c>
      <c r="B1294" s="99">
        <v>0.34540751157407407</v>
      </c>
      <c r="C1294" s="80">
        <v>8</v>
      </c>
      <c r="D1294" s="100" t="s">
        <v>403</v>
      </c>
      <c r="E1294" s="80">
        <v>23.02</v>
      </c>
      <c r="F1294" s="100" t="s">
        <v>410</v>
      </c>
      <c r="G1294" s="100" t="s">
        <v>405</v>
      </c>
      <c r="H1294" s="100" t="s">
        <v>417</v>
      </c>
      <c r="I1294" s="100" t="s">
        <v>427</v>
      </c>
      <c r="J1294" s="80">
        <v>1</v>
      </c>
      <c r="K1294" s="101">
        <v>8</v>
      </c>
    </row>
    <row r="1295" spans="1:11" x14ac:dyDescent="0.3">
      <c r="A1295" s="98">
        <v>45530</v>
      </c>
      <c r="B1295" s="99">
        <v>0.39000817129629628</v>
      </c>
      <c r="C1295" s="80">
        <v>9</v>
      </c>
      <c r="D1295" s="100" t="s">
        <v>403</v>
      </c>
      <c r="E1295" s="80">
        <v>27.92</v>
      </c>
      <c r="F1295" s="100" t="s">
        <v>411</v>
      </c>
      <c r="G1295" s="100" t="s">
        <v>405</v>
      </c>
      <c r="H1295" s="100" t="s">
        <v>417</v>
      </c>
      <c r="I1295" s="100" t="s">
        <v>427</v>
      </c>
      <c r="J1295" s="80">
        <v>1</v>
      </c>
      <c r="K1295" s="101">
        <v>8</v>
      </c>
    </row>
    <row r="1296" spans="1:11" hidden="1" x14ac:dyDescent="0.3">
      <c r="A1296" s="98">
        <v>45530</v>
      </c>
      <c r="B1296" s="99">
        <v>0.44287574074074076</v>
      </c>
      <c r="C1296" s="80">
        <v>10</v>
      </c>
      <c r="D1296" s="100" t="s">
        <v>403</v>
      </c>
      <c r="E1296" s="80">
        <v>32.82</v>
      </c>
      <c r="F1296" s="100" t="s">
        <v>404</v>
      </c>
      <c r="G1296" s="100" t="s">
        <v>405</v>
      </c>
      <c r="H1296" s="100" t="s">
        <v>417</v>
      </c>
      <c r="I1296" s="100" t="s">
        <v>427</v>
      </c>
      <c r="J1296" s="80">
        <v>1</v>
      </c>
      <c r="K1296" s="101">
        <v>8</v>
      </c>
    </row>
    <row r="1297" spans="1:11" hidden="1" x14ac:dyDescent="0.3">
      <c r="A1297" s="98">
        <v>45530</v>
      </c>
      <c r="B1297" s="99">
        <v>0.44362311342592592</v>
      </c>
      <c r="C1297" s="80">
        <v>10</v>
      </c>
      <c r="D1297" s="100" t="s">
        <v>403</v>
      </c>
      <c r="E1297" s="80">
        <v>32.82</v>
      </c>
      <c r="F1297" s="100" t="s">
        <v>421</v>
      </c>
      <c r="G1297" s="100" t="s">
        <v>405</v>
      </c>
      <c r="H1297" s="100" t="s">
        <v>417</v>
      </c>
      <c r="I1297" s="100" t="s">
        <v>427</v>
      </c>
      <c r="J1297" s="80">
        <v>1</v>
      </c>
      <c r="K1297" s="101">
        <v>8</v>
      </c>
    </row>
    <row r="1298" spans="1:11" x14ac:dyDescent="0.3">
      <c r="A1298" s="98">
        <v>45530</v>
      </c>
      <c r="B1298" s="99">
        <v>0.53140229166666664</v>
      </c>
      <c r="C1298" s="80">
        <v>12</v>
      </c>
      <c r="D1298" s="100" t="s">
        <v>403</v>
      </c>
      <c r="E1298" s="80">
        <v>23.02</v>
      </c>
      <c r="F1298" s="100" t="s">
        <v>410</v>
      </c>
      <c r="G1298" s="100" t="s">
        <v>409</v>
      </c>
      <c r="H1298" s="100" t="s">
        <v>417</v>
      </c>
      <c r="I1298" s="100" t="s">
        <v>427</v>
      </c>
      <c r="J1298" s="80">
        <v>1</v>
      </c>
      <c r="K1298" s="101">
        <v>8</v>
      </c>
    </row>
    <row r="1299" spans="1:11" x14ac:dyDescent="0.3">
      <c r="A1299" s="98">
        <v>45530</v>
      </c>
      <c r="B1299" s="99">
        <v>0.53221810185185181</v>
      </c>
      <c r="C1299" s="80">
        <v>12</v>
      </c>
      <c r="D1299" s="100" t="s">
        <v>403</v>
      </c>
      <c r="E1299" s="80">
        <v>23.02</v>
      </c>
      <c r="F1299" s="100" t="s">
        <v>410</v>
      </c>
      <c r="G1299" s="100" t="s">
        <v>409</v>
      </c>
      <c r="H1299" s="100" t="s">
        <v>417</v>
      </c>
      <c r="I1299" s="100" t="s">
        <v>427</v>
      </c>
      <c r="J1299" s="80">
        <v>1</v>
      </c>
      <c r="K1299" s="101">
        <v>8</v>
      </c>
    </row>
    <row r="1300" spans="1:11" x14ac:dyDescent="0.3">
      <c r="A1300" s="98">
        <v>45530</v>
      </c>
      <c r="B1300" s="99">
        <v>0.78712719907407402</v>
      </c>
      <c r="C1300" s="80">
        <v>18</v>
      </c>
      <c r="D1300" s="100" t="s">
        <v>403</v>
      </c>
      <c r="E1300" s="80">
        <v>27.92</v>
      </c>
      <c r="F1300" s="100" t="s">
        <v>411</v>
      </c>
      <c r="G1300" s="100" t="s">
        <v>412</v>
      </c>
      <c r="H1300" s="100" t="s">
        <v>417</v>
      </c>
      <c r="I1300" s="100" t="s">
        <v>427</v>
      </c>
      <c r="J1300" s="80">
        <v>1</v>
      </c>
      <c r="K1300" s="101">
        <v>8</v>
      </c>
    </row>
    <row r="1301" spans="1:11" hidden="1" x14ac:dyDescent="0.3">
      <c r="A1301" s="98">
        <v>45530</v>
      </c>
      <c r="B1301" s="99">
        <v>0.78786216435185186</v>
      </c>
      <c r="C1301" s="80">
        <v>18</v>
      </c>
      <c r="D1301" s="100" t="s">
        <v>403</v>
      </c>
      <c r="E1301" s="80">
        <v>32.82</v>
      </c>
      <c r="F1301" s="100" t="s">
        <v>404</v>
      </c>
      <c r="G1301" s="100" t="s">
        <v>412</v>
      </c>
      <c r="H1301" s="100" t="s">
        <v>417</v>
      </c>
      <c r="I1301" s="100" t="s">
        <v>427</v>
      </c>
      <c r="J1301" s="80">
        <v>1</v>
      </c>
      <c r="K1301" s="101">
        <v>8</v>
      </c>
    </row>
    <row r="1302" spans="1:11" x14ac:dyDescent="0.3">
      <c r="A1302" s="98">
        <v>45530</v>
      </c>
      <c r="B1302" s="99">
        <v>0.95532297453703707</v>
      </c>
      <c r="C1302" s="80">
        <v>22</v>
      </c>
      <c r="D1302" s="100" t="s">
        <v>403</v>
      </c>
      <c r="E1302" s="80">
        <v>27.92</v>
      </c>
      <c r="F1302" s="100" t="s">
        <v>411</v>
      </c>
      <c r="G1302" s="100" t="s">
        <v>412</v>
      </c>
      <c r="H1302" s="100" t="s">
        <v>417</v>
      </c>
      <c r="I1302" s="100" t="s">
        <v>427</v>
      </c>
      <c r="J1302" s="80">
        <v>1</v>
      </c>
      <c r="K1302" s="101">
        <v>8</v>
      </c>
    </row>
    <row r="1303" spans="1:11" hidden="1" x14ac:dyDescent="0.3">
      <c r="A1303" s="98">
        <v>45531</v>
      </c>
      <c r="B1303" s="99">
        <v>0.41949725694444445</v>
      </c>
      <c r="C1303" s="80">
        <v>10</v>
      </c>
      <c r="D1303" s="100" t="s">
        <v>403</v>
      </c>
      <c r="E1303" s="80">
        <v>32.82</v>
      </c>
      <c r="F1303" s="100" t="s">
        <v>404</v>
      </c>
      <c r="G1303" s="100" t="s">
        <v>405</v>
      </c>
      <c r="H1303" s="100" t="s">
        <v>419</v>
      </c>
      <c r="I1303" s="100" t="s">
        <v>427</v>
      </c>
      <c r="J1303" s="80">
        <v>2</v>
      </c>
      <c r="K1303" s="101">
        <v>8</v>
      </c>
    </row>
    <row r="1304" spans="1:11" x14ac:dyDescent="0.3">
      <c r="A1304" s="98">
        <v>45532</v>
      </c>
      <c r="B1304" s="99">
        <v>0.50577282407407409</v>
      </c>
      <c r="C1304" s="80">
        <v>12</v>
      </c>
      <c r="D1304" s="100" t="s">
        <v>403</v>
      </c>
      <c r="E1304" s="80">
        <v>27.92</v>
      </c>
      <c r="F1304" s="100" t="s">
        <v>411</v>
      </c>
      <c r="G1304" s="100" t="s">
        <v>409</v>
      </c>
      <c r="H1304" s="100" t="s">
        <v>420</v>
      </c>
      <c r="I1304" s="100" t="s">
        <v>427</v>
      </c>
      <c r="J1304" s="80">
        <v>3</v>
      </c>
      <c r="K1304" s="101">
        <v>8</v>
      </c>
    </row>
    <row r="1305" spans="1:11" hidden="1" x14ac:dyDescent="0.3">
      <c r="A1305" s="98">
        <v>45532</v>
      </c>
      <c r="B1305" s="99">
        <v>0.50699234953703709</v>
      </c>
      <c r="C1305" s="80">
        <v>12</v>
      </c>
      <c r="D1305" s="100" t="s">
        <v>403</v>
      </c>
      <c r="E1305" s="80">
        <v>32.82</v>
      </c>
      <c r="F1305" s="100" t="s">
        <v>421</v>
      </c>
      <c r="G1305" s="100" t="s">
        <v>409</v>
      </c>
      <c r="H1305" s="100" t="s">
        <v>420</v>
      </c>
      <c r="I1305" s="100" t="s">
        <v>427</v>
      </c>
      <c r="J1305" s="80">
        <v>3</v>
      </c>
      <c r="K1305" s="101">
        <v>8</v>
      </c>
    </row>
    <row r="1306" spans="1:11" x14ac:dyDescent="0.3">
      <c r="A1306" s="98">
        <v>45532</v>
      </c>
      <c r="B1306" s="99">
        <v>0.52438592592592592</v>
      </c>
      <c r="C1306" s="80">
        <v>12</v>
      </c>
      <c r="D1306" s="100" t="s">
        <v>403</v>
      </c>
      <c r="E1306" s="80">
        <v>23.02</v>
      </c>
      <c r="F1306" s="100" t="s">
        <v>410</v>
      </c>
      <c r="G1306" s="100" t="s">
        <v>409</v>
      </c>
      <c r="H1306" s="100" t="s">
        <v>420</v>
      </c>
      <c r="I1306" s="100" t="s">
        <v>427</v>
      </c>
      <c r="J1306" s="80">
        <v>3</v>
      </c>
      <c r="K1306" s="101">
        <v>8</v>
      </c>
    </row>
    <row r="1307" spans="1:11" x14ac:dyDescent="0.3">
      <c r="A1307" s="98">
        <v>45532</v>
      </c>
      <c r="B1307" s="99">
        <v>0.57540739583333333</v>
      </c>
      <c r="C1307" s="80">
        <v>13</v>
      </c>
      <c r="D1307" s="100" t="s">
        <v>403</v>
      </c>
      <c r="E1307" s="80">
        <v>27.92</v>
      </c>
      <c r="F1307" s="100" t="s">
        <v>411</v>
      </c>
      <c r="G1307" s="100" t="s">
        <v>409</v>
      </c>
      <c r="H1307" s="100" t="s">
        <v>420</v>
      </c>
      <c r="I1307" s="100" t="s">
        <v>427</v>
      </c>
      <c r="J1307" s="80">
        <v>3</v>
      </c>
      <c r="K1307" s="101">
        <v>8</v>
      </c>
    </row>
    <row r="1308" spans="1:11" x14ac:dyDescent="0.3">
      <c r="A1308" s="98">
        <v>45533</v>
      </c>
      <c r="B1308" s="99">
        <v>0.31215646990740742</v>
      </c>
      <c r="C1308" s="80">
        <v>7</v>
      </c>
      <c r="D1308" s="100" t="s">
        <v>403</v>
      </c>
      <c r="E1308" s="80">
        <v>23.02</v>
      </c>
      <c r="F1308" s="100" t="s">
        <v>410</v>
      </c>
      <c r="G1308" s="100" t="s">
        <v>405</v>
      </c>
      <c r="H1308" s="100" t="s">
        <v>422</v>
      </c>
      <c r="I1308" s="100" t="s">
        <v>427</v>
      </c>
      <c r="J1308" s="80">
        <v>4</v>
      </c>
      <c r="K1308" s="101">
        <v>8</v>
      </c>
    </row>
    <row r="1309" spans="1:11" hidden="1" x14ac:dyDescent="0.3">
      <c r="A1309" s="98">
        <v>45534</v>
      </c>
      <c r="B1309" s="99">
        <v>0.71771396990740743</v>
      </c>
      <c r="C1309" s="80">
        <v>17</v>
      </c>
      <c r="D1309" s="100" t="s">
        <v>403</v>
      </c>
      <c r="E1309" s="80">
        <v>32.82</v>
      </c>
      <c r="F1309" s="100" t="s">
        <v>404</v>
      </c>
      <c r="G1309" s="100" t="s">
        <v>412</v>
      </c>
      <c r="H1309" s="100" t="s">
        <v>406</v>
      </c>
      <c r="I1309" s="100" t="s">
        <v>427</v>
      </c>
      <c r="J1309" s="80">
        <v>5</v>
      </c>
      <c r="K1309" s="101">
        <v>8</v>
      </c>
    </row>
    <row r="1310" spans="1:11" x14ac:dyDescent="0.3">
      <c r="A1310" s="98">
        <v>45534</v>
      </c>
      <c r="B1310" s="99">
        <v>0.7184350810185185</v>
      </c>
      <c r="C1310" s="80">
        <v>17</v>
      </c>
      <c r="D1310" s="100" t="s">
        <v>403</v>
      </c>
      <c r="E1310" s="80">
        <v>27.92</v>
      </c>
      <c r="F1310" s="100" t="s">
        <v>411</v>
      </c>
      <c r="G1310" s="100" t="s">
        <v>412</v>
      </c>
      <c r="H1310" s="100" t="s">
        <v>406</v>
      </c>
      <c r="I1310" s="100" t="s">
        <v>427</v>
      </c>
      <c r="J1310" s="80">
        <v>5</v>
      </c>
      <c r="K1310" s="101">
        <v>8</v>
      </c>
    </row>
    <row r="1311" spans="1:11" x14ac:dyDescent="0.3">
      <c r="A1311" s="98">
        <v>45534</v>
      </c>
      <c r="B1311" s="99">
        <v>0.71916028935185183</v>
      </c>
      <c r="C1311" s="80">
        <v>17</v>
      </c>
      <c r="D1311" s="100" t="s">
        <v>403</v>
      </c>
      <c r="E1311" s="80">
        <v>27.92</v>
      </c>
      <c r="F1311" s="100" t="s">
        <v>411</v>
      </c>
      <c r="G1311" s="100" t="s">
        <v>412</v>
      </c>
      <c r="H1311" s="100" t="s">
        <v>406</v>
      </c>
      <c r="I1311" s="100" t="s">
        <v>427</v>
      </c>
      <c r="J1311" s="80">
        <v>5</v>
      </c>
      <c r="K1311" s="101">
        <v>8</v>
      </c>
    </row>
    <row r="1312" spans="1:11" hidden="1" x14ac:dyDescent="0.3">
      <c r="A1312" s="98">
        <v>45535</v>
      </c>
      <c r="B1312" s="99">
        <v>0.38093156249999999</v>
      </c>
      <c r="C1312" s="80">
        <v>9</v>
      </c>
      <c r="D1312" s="100" t="s">
        <v>403</v>
      </c>
      <c r="E1312" s="80">
        <v>23.02</v>
      </c>
      <c r="F1312" s="100" t="s">
        <v>416</v>
      </c>
      <c r="G1312" s="100" t="s">
        <v>405</v>
      </c>
      <c r="H1312" s="100" t="s">
        <v>414</v>
      </c>
      <c r="I1312" s="100" t="s">
        <v>427</v>
      </c>
      <c r="J1312" s="80">
        <v>6</v>
      </c>
      <c r="K1312" s="101">
        <v>8</v>
      </c>
    </row>
    <row r="1313" spans="1:11" x14ac:dyDescent="0.3">
      <c r="A1313" s="98">
        <v>45535</v>
      </c>
      <c r="B1313" s="99">
        <v>0.41815038194444443</v>
      </c>
      <c r="C1313" s="80">
        <v>10</v>
      </c>
      <c r="D1313" s="100" t="s">
        <v>403</v>
      </c>
      <c r="E1313" s="80">
        <v>27.92</v>
      </c>
      <c r="F1313" s="100" t="s">
        <v>411</v>
      </c>
      <c r="G1313" s="100" t="s">
        <v>405</v>
      </c>
      <c r="H1313" s="100" t="s">
        <v>414</v>
      </c>
      <c r="I1313" s="100" t="s">
        <v>427</v>
      </c>
      <c r="J1313" s="80">
        <v>6</v>
      </c>
      <c r="K1313" s="101">
        <v>8</v>
      </c>
    </row>
    <row r="1314" spans="1:11" hidden="1" x14ac:dyDescent="0.3">
      <c r="A1314" s="98">
        <v>45535</v>
      </c>
      <c r="B1314" s="99">
        <v>0.43225552083333335</v>
      </c>
      <c r="C1314" s="80">
        <v>10</v>
      </c>
      <c r="D1314" s="100" t="s">
        <v>403</v>
      </c>
      <c r="E1314" s="80">
        <v>18.12</v>
      </c>
      <c r="F1314" s="100" t="s">
        <v>418</v>
      </c>
      <c r="G1314" s="100" t="s">
        <v>405</v>
      </c>
      <c r="H1314" s="100" t="s">
        <v>414</v>
      </c>
      <c r="I1314" s="100" t="s">
        <v>427</v>
      </c>
      <c r="J1314" s="80">
        <v>6</v>
      </c>
      <c r="K1314" s="101">
        <v>8</v>
      </c>
    </row>
    <row r="1315" spans="1:11" x14ac:dyDescent="0.3">
      <c r="A1315" s="98">
        <v>45535</v>
      </c>
      <c r="B1315" s="99">
        <v>0.4791038310185185</v>
      </c>
      <c r="C1315" s="80">
        <v>11</v>
      </c>
      <c r="D1315" s="100" t="s">
        <v>403</v>
      </c>
      <c r="E1315" s="80">
        <v>27.92</v>
      </c>
      <c r="F1315" s="100" t="s">
        <v>411</v>
      </c>
      <c r="G1315" s="100" t="s">
        <v>405</v>
      </c>
      <c r="H1315" s="100" t="s">
        <v>414</v>
      </c>
      <c r="I1315" s="100" t="s">
        <v>427</v>
      </c>
      <c r="J1315" s="80">
        <v>6</v>
      </c>
      <c r="K1315" s="101">
        <v>8</v>
      </c>
    </row>
    <row r="1316" spans="1:11" hidden="1" x14ac:dyDescent="0.3">
      <c r="A1316" s="98">
        <v>45535</v>
      </c>
      <c r="B1316" s="99">
        <v>0.48171199074074073</v>
      </c>
      <c r="C1316" s="80">
        <v>11</v>
      </c>
      <c r="D1316" s="100" t="s">
        <v>403</v>
      </c>
      <c r="E1316" s="80">
        <v>23.02</v>
      </c>
      <c r="F1316" s="100" t="s">
        <v>416</v>
      </c>
      <c r="G1316" s="100" t="s">
        <v>405</v>
      </c>
      <c r="H1316" s="100" t="s">
        <v>414</v>
      </c>
      <c r="I1316" s="100" t="s">
        <v>427</v>
      </c>
      <c r="J1316" s="80">
        <v>6</v>
      </c>
      <c r="K1316" s="101">
        <v>8</v>
      </c>
    </row>
    <row r="1317" spans="1:11" hidden="1" x14ac:dyDescent="0.3">
      <c r="A1317" s="98">
        <v>45535</v>
      </c>
      <c r="B1317" s="99">
        <v>0.48232562499999998</v>
      </c>
      <c r="C1317" s="80">
        <v>11</v>
      </c>
      <c r="D1317" s="100" t="s">
        <v>403</v>
      </c>
      <c r="E1317" s="80">
        <v>23.02</v>
      </c>
      <c r="F1317" s="100" t="s">
        <v>416</v>
      </c>
      <c r="G1317" s="100" t="s">
        <v>405</v>
      </c>
      <c r="H1317" s="100" t="s">
        <v>414</v>
      </c>
      <c r="I1317" s="100" t="s">
        <v>427</v>
      </c>
      <c r="J1317" s="80">
        <v>6</v>
      </c>
      <c r="K1317" s="101">
        <v>8</v>
      </c>
    </row>
    <row r="1318" spans="1:11" hidden="1" x14ac:dyDescent="0.3">
      <c r="A1318" s="98">
        <v>45536</v>
      </c>
      <c r="B1318" s="99">
        <v>0.39878737268518516</v>
      </c>
      <c r="C1318" s="80">
        <v>9</v>
      </c>
      <c r="D1318" s="100" t="s">
        <v>403</v>
      </c>
      <c r="E1318" s="80">
        <v>23.02</v>
      </c>
      <c r="F1318" s="100" t="s">
        <v>416</v>
      </c>
      <c r="G1318" s="100" t="s">
        <v>405</v>
      </c>
      <c r="H1318" s="100" t="s">
        <v>415</v>
      </c>
      <c r="I1318" s="100" t="s">
        <v>428</v>
      </c>
      <c r="J1318" s="80">
        <v>7</v>
      </c>
      <c r="K1318" s="101">
        <v>9</v>
      </c>
    </row>
    <row r="1319" spans="1:11" hidden="1" x14ac:dyDescent="0.3">
      <c r="A1319" s="98">
        <v>45536</v>
      </c>
      <c r="B1319" s="99">
        <v>0.50792528935185188</v>
      </c>
      <c r="C1319" s="80">
        <v>12</v>
      </c>
      <c r="D1319" s="100" t="s">
        <v>403</v>
      </c>
      <c r="E1319" s="80">
        <v>32.82</v>
      </c>
      <c r="F1319" s="100" t="s">
        <v>421</v>
      </c>
      <c r="G1319" s="100" t="s">
        <v>409</v>
      </c>
      <c r="H1319" s="100" t="s">
        <v>415</v>
      </c>
      <c r="I1319" s="100" t="s">
        <v>428</v>
      </c>
      <c r="J1319" s="80">
        <v>7</v>
      </c>
      <c r="K1319" s="101">
        <v>9</v>
      </c>
    </row>
    <row r="1320" spans="1:11" x14ac:dyDescent="0.3">
      <c r="A1320" s="98">
        <v>45536</v>
      </c>
      <c r="B1320" s="99">
        <v>0.52093310185185182</v>
      </c>
      <c r="C1320" s="80">
        <v>12</v>
      </c>
      <c r="D1320" s="100" t="s">
        <v>403</v>
      </c>
      <c r="E1320" s="80">
        <v>27.92</v>
      </c>
      <c r="F1320" s="100" t="s">
        <v>411</v>
      </c>
      <c r="G1320" s="100" t="s">
        <v>409</v>
      </c>
      <c r="H1320" s="100" t="s">
        <v>415</v>
      </c>
      <c r="I1320" s="100" t="s">
        <v>428</v>
      </c>
      <c r="J1320" s="80">
        <v>7</v>
      </c>
      <c r="K1320" s="101">
        <v>9</v>
      </c>
    </row>
    <row r="1321" spans="1:11" x14ac:dyDescent="0.3">
      <c r="A1321" s="98">
        <v>45536</v>
      </c>
      <c r="B1321" s="99">
        <v>0.52247693287037034</v>
      </c>
      <c r="C1321" s="80">
        <v>12</v>
      </c>
      <c r="D1321" s="100" t="s">
        <v>403</v>
      </c>
      <c r="E1321" s="80">
        <v>23.02</v>
      </c>
      <c r="F1321" s="100" t="s">
        <v>410</v>
      </c>
      <c r="G1321" s="100" t="s">
        <v>409</v>
      </c>
      <c r="H1321" s="100" t="s">
        <v>415</v>
      </c>
      <c r="I1321" s="100" t="s">
        <v>428</v>
      </c>
      <c r="J1321" s="80">
        <v>7</v>
      </c>
      <c r="K1321" s="101">
        <v>9</v>
      </c>
    </row>
    <row r="1322" spans="1:11" x14ac:dyDescent="0.3">
      <c r="A1322" s="98">
        <v>45536</v>
      </c>
      <c r="B1322" s="99">
        <v>0.53492416666666665</v>
      </c>
      <c r="C1322" s="80">
        <v>12</v>
      </c>
      <c r="D1322" s="100" t="s">
        <v>403</v>
      </c>
      <c r="E1322" s="80">
        <v>27.92</v>
      </c>
      <c r="F1322" s="100" t="s">
        <v>411</v>
      </c>
      <c r="G1322" s="100" t="s">
        <v>409</v>
      </c>
      <c r="H1322" s="100" t="s">
        <v>415</v>
      </c>
      <c r="I1322" s="100" t="s">
        <v>428</v>
      </c>
      <c r="J1322" s="80">
        <v>7</v>
      </c>
      <c r="K1322" s="101">
        <v>9</v>
      </c>
    </row>
    <row r="1323" spans="1:11" hidden="1" x14ac:dyDescent="0.3">
      <c r="A1323" s="98">
        <v>45536</v>
      </c>
      <c r="B1323" s="99">
        <v>0.58164291666666668</v>
      </c>
      <c r="C1323" s="80">
        <v>13</v>
      </c>
      <c r="D1323" s="100" t="s">
        <v>403</v>
      </c>
      <c r="E1323" s="80">
        <v>32.82</v>
      </c>
      <c r="F1323" s="100" t="s">
        <v>404</v>
      </c>
      <c r="G1323" s="100" t="s">
        <v>409</v>
      </c>
      <c r="H1323" s="100" t="s">
        <v>415</v>
      </c>
      <c r="I1323" s="100" t="s">
        <v>428</v>
      </c>
      <c r="J1323" s="80">
        <v>7</v>
      </c>
      <c r="K1323" s="101">
        <v>9</v>
      </c>
    </row>
    <row r="1324" spans="1:11" x14ac:dyDescent="0.3">
      <c r="A1324" s="98">
        <v>45536</v>
      </c>
      <c r="B1324" s="99">
        <v>0.61393549768518518</v>
      </c>
      <c r="C1324" s="80">
        <v>14</v>
      </c>
      <c r="D1324" s="100" t="s">
        <v>403</v>
      </c>
      <c r="E1324" s="80">
        <v>27.92</v>
      </c>
      <c r="F1324" s="100" t="s">
        <v>411</v>
      </c>
      <c r="G1324" s="100" t="s">
        <v>409</v>
      </c>
      <c r="H1324" s="100" t="s">
        <v>415</v>
      </c>
      <c r="I1324" s="100" t="s">
        <v>428</v>
      </c>
      <c r="J1324" s="80">
        <v>7</v>
      </c>
      <c r="K1324" s="101">
        <v>9</v>
      </c>
    </row>
    <row r="1325" spans="1:11" hidden="1" x14ac:dyDescent="0.3">
      <c r="A1325" s="98">
        <v>45536</v>
      </c>
      <c r="B1325" s="99">
        <v>0.72275841435185184</v>
      </c>
      <c r="C1325" s="80">
        <v>17</v>
      </c>
      <c r="D1325" s="100" t="s">
        <v>403</v>
      </c>
      <c r="E1325" s="80">
        <v>32.82</v>
      </c>
      <c r="F1325" s="100" t="s">
        <v>404</v>
      </c>
      <c r="G1325" s="100" t="s">
        <v>412</v>
      </c>
      <c r="H1325" s="100" t="s">
        <v>415</v>
      </c>
      <c r="I1325" s="100" t="s">
        <v>428</v>
      </c>
      <c r="J1325" s="80">
        <v>7</v>
      </c>
      <c r="K1325" s="101">
        <v>9</v>
      </c>
    </row>
    <row r="1326" spans="1:11" hidden="1" x14ac:dyDescent="0.3">
      <c r="A1326" s="98">
        <v>45536</v>
      </c>
      <c r="B1326" s="99">
        <v>0.72446607638888894</v>
      </c>
      <c r="C1326" s="80">
        <v>17</v>
      </c>
      <c r="D1326" s="100" t="s">
        <v>403</v>
      </c>
      <c r="E1326" s="80">
        <v>32.82</v>
      </c>
      <c r="F1326" s="100" t="s">
        <v>404</v>
      </c>
      <c r="G1326" s="100" t="s">
        <v>412</v>
      </c>
      <c r="H1326" s="100" t="s">
        <v>415</v>
      </c>
      <c r="I1326" s="100" t="s">
        <v>428</v>
      </c>
      <c r="J1326" s="80">
        <v>7</v>
      </c>
      <c r="K1326" s="101">
        <v>9</v>
      </c>
    </row>
    <row r="1327" spans="1:11" hidden="1" x14ac:dyDescent="0.3">
      <c r="A1327" s="98">
        <v>45536</v>
      </c>
      <c r="B1327" s="99">
        <v>0.72557510416666671</v>
      </c>
      <c r="C1327" s="80">
        <v>17</v>
      </c>
      <c r="D1327" s="100" t="s">
        <v>403</v>
      </c>
      <c r="E1327" s="80">
        <v>32.82</v>
      </c>
      <c r="F1327" s="100" t="s">
        <v>404</v>
      </c>
      <c r="G1327" s="100" t="s">
        <v>412</v>
      </c>
      <c r="H1327" s="100" t="s">
        <v>415</v>
      </c>
      <c r="I1327" s="100" t="s">
        <v>428</v>
      </c>
      <c r="J1327" s="80">
        <v>7</v>
      </c>
      <c r="K1327" s="101">
        <v>9</v>
      </c>
    </row>
    <row r="1328" spans="1:11" hidden="1" x14ac:dyDescent="0.3">
      <c r="A1328" s="98">
        <v>45537</v>
      </c>
      <c r="B1328" s="99">
        <v>0.35046070601851853</v>
      </c>
      <c r="C1328" s="80">
        <v>8</v>
      </c>
      <c r="D1328" s="100" t="s">
        <v>403</v>
      </c>
      <c r="E1328" s="80">
        <v>32.82</v>
      </c>
      <c r="F1328" s="100" t="s">
        <v>404</v>
      </c>
      <c r="G1328" s="100" t="s">
        <v>405</v>
      </c>
      <c r="H1328" s="100" t="s">
        <v>417</v>
      </c>
      <c r="I1328" s="100" t="s">
        <v>428</v>
      </c>
      <c r="J1328" s="80">
        <v>1</v>
      </c>
      <c r="K1328" s="101">
        <v>9</v>
      </c>
    </row>
    <row r="1329" spans="1:11" x14ac:dyDescent="0.3">
      <c r="A1329" s="98">
        <v>45537</v>
      </c>
      <c r="B1329" s="99">
        <v>0.36825979166666667</v>
      </c>
      <c r="C1329" s="80">
        <v>8</v>
      </c>
      <c r="D1329" s="100" t="s">
        <v>403</v>
      </c>
      <c r="E1329" s="80">
        <v>27.92</v>
      </c>
      <c r="F1329" s="100" t="s">
        <v>411</v>
      </c>
      <c r="G1329" s="100" t="s">
        <v>405</v>
      </c>
      <c r="H1329" s="100" t="s">
        <v>417</v>
      </c>
      <c r="I1329" s="100" t="s">
        <v>428</v>
      </c>
      <c r="J1329" s="80">
        <v>1</v>
      </c>
      <c r="K1329" s="101">
        <v>9</v>
      </c>
    </row>
    <row r="1330" spans="1:11" hidden="1" x14ac:dyDescent="0.3">
      <c r="A1330" s="98">
        <v>45537</v>
      </c>
      <c r="B1330" s="99">
        <v>0.36913365740740739</v>
      </c>
      <c r="C1330" s="80">
        <v>8</v>
      </c>
      <c r="D1330" s="100" t="s">
        <v>403</v>
      </c>
      <c r="E1330" s="80">
        <v>32.82</v>
      </c>
      <c r="F1330" s="100" t="s">
        <v>404</v>
      </c>
      <c r="G1330" s="100" t="s">
        <v>405</v>
      </c>
      <c r="H1330" s="100" t="s">
        <v>417</v>
      </c>
      <c r="I1330" s="100" t="s">
        <v>428</v>
      </c>
      <c r="J1330" s="80">
        <v>1</v>
      </c>
      <c r="K1330" s="101">
        <v>9</v>
      </c>
    </row>
    <row r="1331" spans="1:11" x14ac:dyDescent="0.3">
      <c r="A1331" s="98">
        <v>45537</v>
      </c>
      <c r="B1331" s="99">
        <v>0.62415674768518514</v>
      </c>
      <c r="C1331" s="80">
        <v>14</v>
      </c>
      <c r="D1331" s="100" t="s">
        <v>403</v>
      </c>
      <c r="E1331" s="80">
        <v>27.92</v>
      </c>
      <c r="F1331" s="100" t="s">
        <v>411</v>
      </c>
      <c r="G1331" s="100" t="s">
        <v>409</v>
      </c>
      <c r="H1331" s="100" t="s">
        <v>417</v>
      </c>
      <c r="I1331" s="100" t="s">
        <v>428</v>
      </c>
      <c r="J1331" s="80">
        <v>1</v>
      </c>
      <c r="K1331" s="101">
        <v>9</v>
      </c>
    </row>
    <row r="1332" spans="1:11" hidden="1" x14ac:dyDescent="0.3">
      <c r="A1332" s="98">
        <v>45537</v>
      </c>
      <c r="B1332" s="99">
        <v>0.84009170138888889</v>
      </c>
      <c r="C1332" s="80">
        <v>20</v>
      </c>
      <c r="D1332" s="100" t="s">
        <v>403</v>
      </c>
      <c r="E1332" s="80">
        <v>32.82</v>
      </c>
      <c r="F1332" s="100" t="s">
        <v>421</v>
      </c>
      <c r="G1332" s="100" t="s">
        <v>412</v>
      </c>
      <c r="H1332" s="100" t="s">
        <v>417</v>
      </c>
      <c r="I1332" s="100" t="s">
        <v>428</v>
      </c>
      <c r="J1332" s="80">
        <v>1</v>
      </c>
      <c r="K1332" s="101">
        <v>9</v>
      </c>
    </row>
    <row r="1333" spans="1:11" hidden="1" x14ac:dyDescent="0.3">
      <c r="A1333" s="98">
        <v>45537</v>
      </c>
      <c r="B1333" s="99">
        <v>0.84117981481481485</v>
      </c>
      <c r="C1333" s="80">
        <v>20</v>
      </c>
      <c r="D1333" s="100" t="s">
        <v>403</v>
      </c>
      <c r="E1333" s="80">
        <v>32.82</v>
      </c>
      <c r="F1333" s="100" t="s">
        <v>413</v>
      </c>
      <c r="G1333" s="100" t="s">
        <v>412</v>
      </c>
      <c r="H1333" s="100" t="s">
        <v>417</v>
      </c>
      <c r="I1333" s="100" t="s">
        <v>428</v>
      </c>
      <c r="J1333" s="80">
        <v>1</v>
      </c>
      <c r="K1333" s="101">
        <v>9</v>
      </c>
    </row>
    <row r="1334" spans="1:11" x14ac:dyDescent="0.3">
      <c r="A1334" s="98">
        <v>45537</v>
      </c>
      <c r="B1334" s="99">
        <v>0.86981462962962963</v>
      </c>
      <c r="C1334" s="80">
        <v>20</v>
      </c>
      <c r="D1334" s="100" t="s">
        <v>403</v>
      </c>
      <c r="E1334" s="80">
        <v>23.02</v>
      </c>
      <c r="F1334" s="100" t="s">
        <v>410</v>
      </c>
      <c r="G1334" s="100" t="s">
        <v>412</v>
      </c>
      <c r="H1334" s="100" t="s">
        <v>417</v>
      </c>
      <c r="I1334" s="100" t="s">
        <v>428</v>
      </c>
      <c r="J1334" s="80">
        <v>1</v>
      </c>
      <c r="K1334" s="101">
        <v>9</v>
      </c>
    </row>
    <row r="1335" spans="1:11" x14ac:dyDescent="0.3">
      <c r="A1335" s="98">
        <v>45537</v>
      </c>
      <c r="B1335" s="99">
        <v>0.87047557870370373</v>
      </c>
      <c r="C1335" s="80">
        <v>20</v>
      </c>
      <c r="D1335" s="100" t="s">
        <v>403</v>
      </c>
      <c r="E1335" s="80">
        <v>23.02</v>
      </c>
      <c r="F1335" s="100" t="s">
        <v>410</v>
      </c>
      <c r="G1335" s="100" t="s">
        <v>412</v>
      </c>
      <c r="H1335" s="100" t="s">
        <v>417</v>
      </c>
      <c r="I1335" s="100" t="s">
        <v>428</v>
      </c>
      <c r="J1335" s="80">
        <v>1</v>
      </c>
      <c r="K1335" s="101">
        <v>9</v>
      </c>
    </row>
    <row r="1336" spans="1:11" hidden="1" x14ac:dyDescent="0.3">
      <c r="A1336" s="98">
        <v>45538</v>
      </c>
      <c r="B1336" s="99">
        <v>0.34878898148148146</v>
      </c>
      <c r="C1336" s="80">
        <v>8</v>
      </c>
      <c r="D1336" s="100" t="s">
        <v>403</v>
      </c>
      <c r="E1336" s="80">
        <v>32.82</v>
      </c>
      <c r="F1336" s="100" t="s">
        <v>413</v>
      </c>
      <c r="G1336" s="100" t="s">
        <v>405</v>
      </c>
      <c r="H1336" s="100" t="s">
        <v>419</v>
      </c>
      <c r="I1336" s="100" t="s">
        <v>428</v>
      </c>
      <c r="J1336" s="80">
        <v>2</v>
      </c>
      <c r="K1336" s="101">
        <v>9</v>
      </c>
    </row>
    <row r="1337" spans="1:11" hidden="1" x14ac:dyDescent="0.3">
      <c r="A1337" s="98">
        <v>45538</v>
      </c>
      <c r="B1337" s="99">
        <v>0.35292164351851851</v>
      </c>
      <c r="C1337" s="80">
        <v>8</v>
      </c>
      <c r="D1337" s="100" t="s">
        <v>403</v>
      </c>
      <c r="E1337" s="80">
        <v>32.82</v>
      </c>
      <c r="F1337" s="100" t="s">
        <v>421</v>
      </c>
      <c r="G1337" s="100" t="s">
        <v>405</v>
      </c>
      <c r="H1337" s="100" t="s">
        <v>419</v>
      </c>
      <c r="I1337" s="100" t="s">
        <v>428</v>
      </c>
      <c r="J1337" s="80">
        <v>2</v>
      </c>
      <c r="K1337" s="101">
        <v>9</v>
      </c>
    </row>
    <row r="1338" spans="1:11" hidden="1" x14ac:dyDescent="0.3">
      <c r="A1338" s="98">
        <v>45538</v>
      </c>
      <c r="B1338" s="99">
        <v>0.36194094907407409</v>
      </c>
      <c r="C1338" s="80">
        <v>8</v>
      </c>
      <c r="D1338" s="100" t="s">
        <v>403</v>
      </c>
      <c r="E1338" s="80">
        <v>32.82</v>
      </c>
      <c r="F1338" s="100" t="s">
        <v>404</v>
      </c>
      <c r="G1338" s="100" t="s">
        <v>405</v>
      </c>
      <c r="H1338" s="100" t="s">
        <v>419</v>
      </c>
      <c r="I1338" s="100" t="s">
        <v>428</v>
      </c>
      <c r="J1338" s="80">
        <v>2</v>
      </c>
      <c r="K1338" s="101">
        <v>9</v>
      </c>
    </row>
    <row r="1339" spans="1:11" x14ac:dyDescent="0.3">
      <c r="A1339" s="98">
        <v>45538</v>
      </c>
      <c r="B1339" s="99">
        <v>0.37722769675925927</v>
      </c>
      <c r="C1339" s="80">
        <v>9</v>
      </c>
      <c r="D1339" s="100" t="s">
        <v>403</v>
      </c>
      <c r="E1339" s="80">
        <v>27.92</v>
      </c>
      <c r="F1339" s="100" t="s">
        <v>411</v>
      </c>
      <c r="G1339" s="100" t="s">
        <v>405</v>
      </c>
      <c r="H1339" s="100" t="s">
        <v>419</v>
      </c>
      <c r="I1339" s="100" t="s">
        <v>428</v>
      </c>
      <c r="J1339" s="80">
        <v>2</v>
      </c>
      <c r="K1339" s="101">
        <v>9</v>
      </c>
    </row>
    <row r="1340" spans="1:11" hidden="1" x14ac:dyDescent="0.3">
      <c r="A1340" s="98">
        <v>45538</v>
      </c>
      <c r="B1340" s="99">
        <v>0.37791377314814817</v>
      </c>
      <c r="C1340" s="80">
        <v>9</v>
      </c>
      <c r="D1340" s="100" t="s">
        <v>403</v>
      </c>
      <c r="E1340" s="80">
        <v>32.82</v>
      </c>
      <c r="F1340" s="100" t="s">
        <v>421</v>
      </c>
      <c r="G1340" s="100" t="s">
        <v>405</v>
      </c>
      <c r="H1340" s="100" t="s">
        <v>419</v>
      </c>
      <c r="I1340" s="100" t="s">
        <v>428</v>
      </c>
      <c r="J1340" s="80">
        <v>2</v>
      </c>
      <c r="K1340" s="101">
        <v>9</v>
      </c>
    </row>
    <row r="1341" spans="1:11" hidden="1" x14ac:dyDescent="0.3">
      <c r="A1341" s="98">
        <v>45538</v>
      </c>
      <c r="B1341" s="99">
        <v>0.38389067129629628</v>
      </c>
      <c r="C1341" s="80">
        <v>9</v>
      </c>
      <c r="D1341" s="100" t="s">
        <v>403</v>
      </c>
      <c r="E1341" s="80">
        <v>32.82</v>
      </c>
      <c r="F1341" s="100" t="s">
        <v>413</v>
      </c>
      <c r="G1341" s="100" t="s">
        <v>405</v>
      </c>
      <c r="H1341" s="100" t="s">
        <v>419</v>
      </c>
      <c r="I1341" s="100" t="s">
        <v>428</v>
      </c>
      <c r="J1341" s="80">
        <v>2</v>
      </c>
      <c r="K1341" s="101">
        <v>9</v>
      </c>
    </row>
    <row r="1342" spans="1:11" hidden="1" x14ac:dyDescent="0.3">
      <c r="A1342" s="98">
        <v>45538</v>
      </c>
      <c r="B1342" s="99">
        <v>0.38441730324074075</v>
      </c>
      <c r="C1342" s="80">
        <v>9</v>
      </c>
      <c r="D1342" s="100" t="s">
        <v>403</v>
      </c>
      <c r="E1342" s="80">
        <v>32.82</v>
      </c>
      <c r="F1342" s="100" t="s">
        <v>413</v>
      </c>
      <c r="G1342" s="100" t="s">
        <v>405</v>
      </c>
      <c r="H1342" s="100" t="s">
        <v>419</v>
      </c>
      <c r="I1342" s="100" t="s">
        <v>428</v>
      </c>
      <c r="J1342" s="80">
        <v>2</v>
      </c>
      <c r="K1342" s="101">
        <v>9</v>
      </c>
    </row>
    <row r="1343" spans="1:11" x14ac:dyDescent="0.3">
      <c r="A1343" s="98">
        <v>45538</v>
      </c>
      <c r="B1343" s="99">
        <v>0.38683113425925925</v>
      </c>
      <c r="C1343" s="80">
        <v>9</v>
      </c>
      <c r="D1343" s="100" t="s">
        <v>403</v>
      </c>
      <c r="E1343" s="80">
        <v>27.92</v>
      </c>
      <c r="F1343" s="100" t="s">
        <v>411</v>
      </c>
      <c r="G1343" s="100" t="s">
        <v>405</v>
      </c>
      <c r="H1343" s="100" t="s">
        <v>419</v>
      </c>
      <c r="I1343" s="100" t="s">
        <v>428</v>
      </c>
      <c r="J1343" s="80">
        <v>2</v>
      </c>
      <c r="K1343" s="101">
        <v>9</v>
      </c>
    </row>
    <row r="1344" spans="1:11" x14ac:dyDescent="0.3">
      <c r="A1344" s="98">
        <v>45538</v>
      </c>
      <c r="B1344" s="99">
        <v>0.38908761574074074</v>
      </c>
      <c r="C1344" s="80">
        <v>9</v>
      </c>
      <c r="D1344" s="100" t="s">
        <v>403</v>
      </c>
      <c r="E1344" s="80">
        <v>27.92</v>
      </c>
      <c r="F1344" s="100" t="s">
        <v>411</v>
      </c>
      <c r="G1344" s="100" t="s">
        <v>405</v>
      </c>
      <c r="H1344" s="100" t="s">
        <v>419</v>
      </c>
      <c r="I1344" s="100" t="s">
        <v>428</v>
      </c>
      <c r="J1344" s="80">
        <v>2</v>
      </c>
      <c r="K1344" s="101">
        <v>9</v>
      </c>
    </row>
    <row r="1345" spans="1:11" hidden="1" x14ac:dyDescent="0.3">
      <c r="A1345" s="98">
        <v>45538</v>
      </c>
      <c r="B1345" s="99">
        <v>0.40130002314814817</v>
      </c>
      <c r="C1345" s="80">
        <v>9</v>
      </c>
      <c r="D1345" s="100" t="s">
        <v>403</v>
      </c>
      <c r="E1345" s="80">
        <v>32.82</v>
      </c>
      <c r="F1345" s="100" t="s">
        <v>404</v>
      </c>
      <c r="G1345" s="100" t="s">
        <v>405</v>
      </c>
      <c r="H1345" s="100" t="s">
        <v>419</v>
      </c>
      <c r="I1345" s="100" t="s">
        <v>428</v>
      </c>
      <c r="J1345" s="80">
        <v>2</v>
      </c>
      <c r="K1345" s="101">
        <v>9</v>
      </c>
    </row>
    <row r="1346" spans="1:11" hidden="1" x14ac:dyDescent="0.3">
      <c r="A1346" s="98">
        <v>45538</v>
      </c>
      <c r="B1346" s="99">
        <v>0.4020416550925926</v>
      </c>
      <c r="C1346" s="80">
        <v>9</v>
      </c>
      <c r="D1346" s="100" t="s">
        <v>403</v>
      </c>
      <c r="E1346" s="80">
        <v>32.82</v>
      </c>
      <c r="F1346" s="100" t="s">
        <v>413</v>
      </c>
      <c r="G1346" s="100" t="s">
        <v>405</v>
      </c>
      <c r="H1346" s="100" t="s">
        <v>419</v>
      </c>
      <c r="I1346" s="100" t="s">
        <v>428</v>
      </c>
      <c r="J1346" s="80">
        <v>2</v>
      </c>
      <c r="K1346" s="101">
        <v>9</v>
      </c>
    </row>
    <row r="1347" spans="1:11" hidden="1" x14ac:dyDescent="0.3">
      <c r="A1347" s="98">
        <v>45538</v>
      </c>
      <c r="B1347" s="99">
        <v>0.5395070486111111</v>
      </c>
      <c r="C1347" s="80">
        <v>12</v>
      </c>
      <c r="D1347" s="100" t="s">
        <v>403</v>
      </c>
      <c r="E1347" s="80">
        <v>23.02</v>
      </c>
      <c r="F1347" s="100" t="s">
        <v>416</v>
      </c>
      <c r="G1347" s="100" t="s">
        <v>409</v>
      </c>
      <c r="H1347" s="100" t="s">
        <v>419</v>
      </c>
      <c r="I1347" s="100" t="s">
        <v>428</v>
      </c>
      <c r="J1347" s="80">
        <v>2</v>
      </c>
      <c r="K1347" s="101">
        <v>9</v>
      </c>
    </row>
    <row r="1348" spans="1:11" x14ac:dyDescent="0.3">
      <c r="A1348" s="98">
        <v>45538</v>
      </c>
      <c r="B1348" s="99">
        <v>0.59365406249999997</v>
      </c>
      <c r="C1348" s="80">
        <v>14</v>
      </c>
      <c r="D1348" s="100" t="s">
        <v>403</v>
      </c>
      <c r="E1348" s="80">
        <v>27.92</v>
      </c>
      <c r="F1348" s="100" t="s">
        <v>411</v>
      </c>
      <c r="G1348" s="100" t="s">
        <v>409</v>
      </c>
      <c r="H1348" s="100" t="s">
        <v>419</v>
      </c>
      <c r="I1348" s="100" t="s">
        <v>428</v>
      </c>
      <c r="J1348" s="80">
        <v>2</v>
      </c>
      <c r="K1348" s="101">
        <v>9</v>
      </c>
    </row>
    <row r="1349" spans="1:11" x14ac:dyDescent="0.3">
      <c r="A1349" s="98">
        <v>45538</v>
      </c>
      <c r="B1349" s="99">
        <v>0.59464510416666672</v>
      </c>
      <c r="C1349" s="80">
        <v>14</v>
      </c>
      <c r="D1349" s="100" t="s">
        <v>403</v>
      </c>
      <c r="E1349" s="80">
        <v>27.92</v>
      </c>
      <c r="F1349" s="100" t="s">
        <v>411</v>
      </c>
      <c r="G1349" s="100" t="s">
        <v>409</v>
      </c>
      <c r="H1349" s="100" t="s">
        <v>419</v>
      </c>
      <c r="I1349" s="100" t="s">
        <v>428</v>
      </c>
      <c r="J1349" s="80">
        <v>2</v>
      </c>
      <c r="K1349" s="101">
        <v>9</v>
      </c>
    </row>
    <row r="1350" spans="1:11" x14ac:dyDescent="0.3">
      <c r="A1350" s="98">
        <v>45538</v>
      </c>
      <c r="B1350" s="99">
        <v>0.78373549768518513</v>
      </c>
      <c r="C1350" s="80">
        <v>18</v>
      </c>
      <c r="D1350" s="100" t="s">
        <v>403</v>
      </c>
      <c r="E1350" s="80">
        <v>27.92</v>
      </c>
      <c r="F1350" s="100" t="s">
        <v>411</v>
      </c>
      <c r="G1350" s="100" t="s">
        <v>412</v>
      </c>
      <c r="H1350" s="100" t="s">
        <v>419</v>
      </c>
      <c r="I1350" s="100" t="s">
        <v>428</v>
      </c>
      <c r="J1350" s="80">
        <v>2</v>
      </c>
      <c r="K1350" s="101">
        <v>9</v>
      </c>
    </row>
    <row r="1351" spans="1:11" hidden="1" x14ac:dyDescent="0.3">
      <c r="A1351" s="98">
        <v>45538</v>
      </c>
      <c r="B1351" s="99">
        <v>0.79944805555555554</v>
      </c>
      <c r="C1351" s="80">
        <v>19</v>
      </c>
      <c r="D1351" s="100" t="s">
        <v>403</v>
      </c>
      <c r="E1351" s="80">
        <v>32.82</v>
      </c>
      <c r="F1351" s="100" t="s">
        <v>404</v>
      </c>
      <c r="G1351" s="100" t="s">
        <v>412</v>
      </c>
      <c r="H1351" s="100" t="s">
        <v>419</v>
      </c>
      <c r="I1351" s="100" t="s">
        <v>428</v>
      </c>
      <c r="J1351" s="80">
        <v>2</v>
      </c>
      <c r="K1351" s="101">
        <v>9</v>
      </c>
    </row>
    <row r="1352" spans="1:11" x14ac:dyDescent="0.3">
      <c r="A1352" s="98">
        <v>45538</v>
      </c>
      <c r="B1352" s="99">
        <v>0.80363203703703701</v>
      </c>
      <c r="C1352" s="80">
        <v>19</v>
      </c>
      <c r="D1352" s="100" t="s">
        <v>403</v>
      </c>
      <c r="E1352" s="80">
        <v>27.92</v>
      </c>
      <c r="F1352" s="100" t="s">
        <v>411</v>
      </c>
      <c r="G1352" s="100" t="s">
        <v>412</v>
      </c>
      <c r="H1352" s="100" t="s">
        <v>419</v>
      </c>
      <c r="I1352" s="100" t="s">
        <v>428</v>
      </c>
      <c r="J1352" s="80">
        <v>2</v>
      </c>
      <c r="K1352" s="101">
        <v>9</v>
      </c>
    </row>
    <row r="1353" spans="1:11" x14ac:dyDescent="0.3">
      <c r="A1353" s="98">
        <v>45539</v>
      </c>
      <c r="B1353" s="99">
        <v>0.4662219212962963</v>
      </c>
      <c r="C1353" s="80">
        <v>11</v>
      </c>
      <c r="D1353" s="100" t="s">
        <v>403</v>
      </c>
      <c r="E1353" s="80">
        <v>27.92</v>
      </c>
      <c r="F1353" s="100" t="s">
        <v>411</v>
      </c>
      <c r="G1353" s="100" t="s">
        <v>405</v>
      </c>
      <c r="H1353" s="100" t="s">
        <v>420</v>
      </c>
      <c r="I1353" s="100" t="s">
        <v>428</v>
      </c>
      <c r="J1353" s="80">
        <v>3</v>
      </c>
      <c r="K1353" s="101">
        <v>9</v>
      </c>
    </row>
    <row r="1354" spans="1:11" hidden="1" x14ac:dyDescent="0.3">
      <c r="A1354" s="98">
        <v>45539</v>
      </c>
      <c r="B1354" s="99">
        <v>0.48167358796296295</v>
      </c>
      <c r="C1354" s="80">
        <v>11</v>
      </c>
      <c r="D1354" s="100" t="s">
        <v>403</v>
      </c>
      <c r="E1354" s="80">
        <v>32.82</v>
      </c>
      <c r="F1354" s="100" t="s">
        <v>404</v>
      </c>
      <c r="G1354" s="100" t="s">
        <v>405</v>
      </c>
      <c r="H1354" s="100" t="s">
        <v>420</v>
      </c>
      <c r="I1354" s="100" t="s">
        <v>428</v>
      </c>
      <c r="J1354" s="80">
        <v>3</v>
      </c>
      <c r="K1354" s="101">
        <v>9</v>
      </c>
    </row>
    <row r="1355" spans="1:11" x14ac:dyDescent="0.3">
      <c r="A1355" s="98">
        <v>45539</v>
      </c>
      <c r="B1355" s="99">
        <v>0.49170767361111112</v>
      </c>
      <c r="C1355" s="80">
        <v>11</v>
      </c>
      <c r="D1355" s="100" t="s">
        <v>403</v>
      </c>
      <c r="E1355" s="80">
        <v>23.02</v>
      </c>
      <c r="F1355" s="100" t="s">
        <v>410</v>
      </c>
      <c r="G1355" s="100" t="s">
        <v>405</v>
      </c>
      <c r="H1355" s="100" t="s">
        <v>420</v>
      </c>
      <c r="I1355" s="100" t="s">
        <v>428</v>
      </c>
      <c r="J1355" s="80">
        <v>3</v>
      </c>
      <c r="K1355" s="101">
        <v>9</v>
      </c>
    </row>
    <row r="1356" spans="1:11" x14ac:dyDescent="0.3">
      <c r="A1356" s="98">
        <v>45539</v>
      </c>
      <c r="B1356" s="99">
        <v>0.49692693287037037</v>
      </c>
      <c r="C1356" s="80">
        <v>11</v>
      </c>
      <c r="D1356" s="100" t="s">
        <v>403</v>
      </c>
      <c r="E1356" s="80">
        <v>27.92</v>
      </c>
      <c r="F1356" s="100" t="s">
        <v>411</v>
      </c>
      <c r="G1356" s="100" t="s">
        <v>405</v>
      </c>
      <c r="H1356" s="100" t="s">
        <v>420</v>
      </c>
      <c r="I1356" s="100" t="s">
        <v>428</v>
      </c>
      <c r="J1356" s="80">
        <v>3</v>
      </c>
      <c r="K1356" s="101">
        <v>9</v>
      </c>
    </row>
    <row r="1357" spans="1:11" hidden="1" x14ac:dyDescent="0.3">
      <c r="A1357" s="98">
        <v>45539</v>
      </c>
      <c r="B1357" s="99">
        <v>0.53716805555555558</v>
      </c>
      <c r="C1357" s="80">
        <v>12</v>
      </c>
      <c r="D1357" s="100" t="s">
        <v>403</v>
      </c>
      <c r="E1357" s="80">
        <v>32.82</v>
      </c>
      <c r="F1357" s="100" t="s">
        <v>404</v>
      </c>
      <c r="G1357" s="100" t="s">
        <v>409</v>
      </c>
      <c r="H1357" s="100" t="s">
        <v>420</v>
      </c>
      <c r="I1357" s="100" t="s">
        <v>428</v>
      </c>
      <c r="J1357" s="80">
        <v>3</v>
      </c>
      <c r="K1357" s="101">
        <v>9</v>
      </c>
    </row>
    <row r="1358" spans="1:11" hidden="1" x14ac:dyDescent="0.3">
      <c r="A1358" s="98">
        <v>45539</v>
      </c>
      <c r="B1358" s="99">
        <v>0.54433576388888893</v>
      </c>
      <c r="C1358" s="80">
        <v>13</v>
      </c>
      <c r="D1358" s="100" t="s">
        <v>403</v>
      </c>
      <c r="E1358" s="80">
        <v>32.82</v>
      </c>
      <c r="F1358" s="100" t="s">
        <v>404</v>
      </c>
      <c r="G1358" s="100" t="s">
        <v>409</v>
      </c>
      <c r="H1358" s="100" t="s">
        <v>420</v>
      </c>
      <c r="I1358" s="100" t="s">
        <v>428</v>
      </c>
      <c r="J1358" s="80">
        <v>3</v>
      </c>
      <c r="K1358" s="101">
        <v>9</v>
      </c>
    </row>
    <row r="1359" spans="1:11" x14ac:dyDescent="0.3">
      <c r="A1359" s="98">
        <v>45539</v>
      </c>
      <c r="B1359" s="99">
        <v>0.54532523148148149</v>
      </c>
      <c r="C1359" s="80">
        <v>13</v>
      </c>
      <c r="D1359" s="100" t="s">
        <v>403</v>
      </c>
      <c r="E1359" s="80">
        <v>27.92</v>
      </c>
      <c r="F1359" s="100" t="s">
        <v>411</v>
      </c>
      <c r="G1359" s="100" t="s">
        <v>409</v>
      </c>
      <c r="H1359" s="100" t="s">
        <v>420</v>
      </c>
      <c r="I1359" s="100" t="s">
        <v>428</v>
      </c>
      <c r="J1359" s="80">
        <v>3</v>
      </c>
      <c r="K1359" s="101">
        <v>9</v>
      </c>
    </row>
    <row r="1360" spans="1:11" hidden="1" x14ac:dyDescent="0.3">
      <c r="A1360" s="98">
        <v>45539</v>
      </c>
      <c r="B1360" s="99">
        <v>0.75262644675925927</v>
      </c>
      <c r="C1360" s="80">
        <v>18</v>
      </c>
      <c r="D1360" s="100" t="s">
        <v>403</v>
      </c>
      <c r="E1360" s="80">
        <v>32.82</v>
      </c>
      <c r="F1360" s="100" t="s">
        <v>421</v>
      </c>
      <c r="G1360" s="100" t="s">
        <v>412</v>
      </c>
      <c r="H1360" s="100" t="s">
        <v>420</v>
      </c>
      <c r="I1360" s="100" t="s">
        <v>428</v>
      </c>
      <c r="J1360" s="80">
        <v>3</v>
      </c>
      <c r="K1360" s="101">
        <v>9</v>
      </c>
    </row>
    <row r="1361" spans="1:11" x14ac:dyDescent="0.3">
      <c r="A1361" s="98">
        <v>45539</v>
      </c>
      <c r="B1361" s="99">
        <v>0.82062456018518515</v>
      </c>
      <c r="C1361" s="80">
        <v>19</v>
      </c>
      <c r="D1361" s="100" t="s">
        <v>403</v>
      </c>
      <c r="E1361" s="80">
        <v>27.92</v>
      </c>
      <c r="F1361" s="100" t="s">
        <v>411</v>
      </c>
      <c r="G1361" s="100" t="s">
        <v>412</v>
      </c>
      <c r="H1361" s="100" t="s">
        <v>420</v>
      </c>
      <c r="I1361" s="100" t="s">
        <v>428</v>
      </c>
      <c r="J1361" s="80">
        <v>3</v>
      </c>
      <c r="K1361" s="101">
        <v>9</v>
      </c>
    </row>
    <row r="1362" spans="1:11" hidden="1" x14ac:dyDescent="0.3">
      <c r="A1362" s="98">
        <v>45539</v>
      </c>
      <c r="B1362" s="99">
        <v>0.88860704861111106</v>
      </c>
      <c r="C1362" s="80">
        <v>21</v>
      </c>
      <c r="D1362" s="100" t="s">
        <v>403</v>
      </c>
      <c r="E1362" s="80">
        <v>32.82</v>
      </c>
      <c r="F1362" s="100" t="s">
        <v>404</v>
      </c>
      <c r="G1362" s="100" t="s">
        <v>412</v>
      </c>
      <c r="H1362" s="100" t="s">
        <v>420</v>
      </c>
      <c r="I1362" s="100" t="s">
        <v>428</v>
      </c>
      <c r="J1362" s="80">
        <v>3</v>
      </c>
      <c r="K1362" s="101">
        <v>9</v>
      </c>
    </row>
    <row r="1363" spans="1:11" x14ac:dyDescent="0.3">
      <c r="A1363" s="98">
        <v>45540</v>
      </c>
      <c r="B1363" s="99">
        <v>0.39672476851851851</v>
      </c>
      <c r="C1363" s="80">
        <v>9</v>
      </c>
      <c r="D1363" s="100" t="s">
        <v>403</v>
      </c>
      <c r="E1363" s="80">
        <v>27.92</v>
      </c>
      <c r="F1363" s="100" t="s">
        <v>411</v>
      </c>
      <c r="G1363" s="100" t="s">
        <v>405</v>
      </c>
      <c r="H1363" s="100" t="s">
        <v>422</v>
      </c>
      <c r="I1363" s="100" t="s">
        <v>428</v>
      </c>
      <c r="J1363" s="80">
        <v>4</v>
      </c>
      <c r="K1363" s="101">
        <v>9</v>
      </c>
    </row>
    <row r="1364" spans="1:11" x14ac:dyDescent="0.3">
      <c r="A1364" s="98">
        <v>45540</v>
      </c>
      <c r="B1364" s="99">
        <v>0.43676188657407405</v>
      </c>
      <c r="C1364" s="80">
        <v>10</v>
      </c>
      <c r="D1364" s="100" t="s">
        <v>403</v>
      </c>
      <c r="E1364" s="80">
        <v>27.92</v>
      </c>
      <c r="F1364" s="100" t="s">
        <v>411</v>
      </c>
      <c r="G1364" s="100" t="s">
        <v>405</v>
      </c>
      <c r="H1364" s="100" t="s">
        <v>422</v>
      </c>
      <c r="I1364" s="100" t="s">
        <v>428</v>
      </c>
      <c r="J1364" s="80">
        <v>4</v>
      </c>
      <c r="K1364" s="101">
        <v>9</v>
      </c>
    </row>
    <row r="1365" spans="1:11" x14ac:dyDescent="0.3">
      <c r="A1365" s="98">
        <v>45540</v>
      </c>
      <c r="B1365" s="99">
        <v>0.46285415509259259</v>
      </c>
      <c r="C1365" s="80">
        <v>11</v>
      </c>
      <c r="D1365" s="100" t="s">
        <v>403</v>
      </c>
      <c r="E1365" s="80">
        <v>23.02</v>
      </c>
      <c r="F1365" s="100" t="s">
        <v>410</v>
      </c>
      <c r="G1365" s="100" t="s">
        <v>405</v>
      </c>
      <c r="H1365" s="100" t="s">
        <v>422</v>
      </c>
      <c r="I1365" s="100" t="s">
        <v>428</v>
      </c>
      <c r="J1365" s="80">
        <v>4</v>
      </c>
      <c r="K1365" s="101">
        <v>9</v>
      </c>
    </row>
    <row r="1366" spans="1:11" hidden="1" x14ac:dyDescent="0.3">
      <c r="A1366" s="98">
        <v>45540</v>
      </c>
      <c r="B1366" s="99">
        <v>0.58365430555555553</v>
      </c>
      <c r="C1366" s="80">
        <v>14</v>
      </c>
      <c r="D1366" s="100" t="s">
        <v>403</v>
      </c>
      <c r="E1366" s="80">
        <v>32.82</v>
      </c>
      <c r="F1366" s="100" t="s">
        <v>404</v>
      </c>
      <c r="G1366" s="100" t="s">
        <v>409</v>
      </c>
      <c r="H1366" s="100" t="s">
        <v>422</v>
      </c>
      <c r="I1366" s="100" t="s">
        <v>428</v>
      </c>
      <c r="J1366" s="80">
        <v>4</v>
      </c>
      <c r="K1366" s="101">
        <v>9</v>
      </c>
    </row>
    <row r="1367" spans="1:11" hidden="1" x14ac:dyDescent="0.3">
      <c r="A1367" s="98">
        <v>45540</v>
      </c>
      <c r="B1367" s="99">
        <v>0.64250395833333329</v>
      </c>
      <c r="C1367" s="80">
        <v>15</v>
      </c>
      <c r="D1367" s="100" t="s">
        <v>403</v>
      </c>
      <c r="E1367" s="80">
        <v>32.82</v>
      </c>
      <c r="F1367" s="100" t="s">
        <v>404</v>
      </c>
      <c r="G1367" s="100" t="s">
        <v>409</v>
      </c>
      <c r="H1367" s="100" t="s">
        <v>422</v>
      </c>
      <c r="I1367" s="100" t="s">
        <v>428</v>
      </c>
      <c r="J1367" s="80">
        <v>4</v>
      </c>
      <c r="K1367" s="101">
        <v>9</v>
      </c>
    </row>
    <row r="1368" spans="1:11" x14ac:dyDescent="0.3">
      <c r="A1368" s="98">
        <v>45540</v>
      </c>
      <c r="B1368" s="99">
        <v>0.69363871527777776</v>
      </c>
      <c r="C1368" s="80">
        <v>16</v>
      </c>
      <c r="D1368" s="100" t="s">
        <v>403</v>
      </c>
      <c r="E1368" s="80">
        <v>23.02</v>
      </c>
      <c r="F1368" s="100" t="s">
        <v>410</v>
      </c>
      <c r="G1368" s="100" t="s">
        <v>409</v>
      </c>
      <c r="H1368" s="100" t="s">
        <v>422</v>
      </c>
      <c r="I1368" s="100" t="s">
        <v>428</v>
      </c>
      <c r="J1368" s="80">
        <v>4</v>
      </c>
      <c r="K1368" s="101">
        <v>9</v>
      </c>
    </row>
    <row r="1369" spans="1:11" x14ac:dyDescent="0.3">
      <c r="A1369" s="98">
        <v>45540</v>
      </c>
      <c r="B1369" s="99">
        <v>0.69444020833333331</v>
      </c>
      <c r="C1369" s="80">
        <v>16</v>
      </c>
      <c r="D1369" s="100" t="s">
        <v>403</v>
      </c>
      <c r="E1369" s="80">
        <v>27.92</v>
      </c>
      <c r="F1369" s="100" t="s">
        <v>411</v>
      </c>
      <c r="G1369" s="100" t="s">
        <v>409</v>
      </c>
      <c r="H1369" s="100" t="s">
        <v>422</v>
      </c>
      <c r="I1369" s="100" t="s">
        <v>428</v>
      </c>
      <c r="J1369" s="80">
        <v>4</v>
      </c>
      <c r="K1369" s="101">
        <v>9</v>
      </c>
    </row>
    <row r="1370" spans="1:11" hidden="1" x14ac:dyDescent="0.3">
      <c r="A1370" s="98">
        <v>45540</v>
      </c>
      <c r="B1370" s="99">
        <v>0.71144565972222218</v>
      </c>
      <c r="C1370" s="80">
        <v>17</v>
      </c>
      <c r="D1370" s="100" t="s">
        <v>403</v>
      </c>
      <c r="E1370" s="80">
        <v>32.82</v>
      </c>
      <c r="F1370" s="100" t="s">
        <v>421</v>
      </c>
      <c r="G1370" s="100" t="s">
        <v>412</v>
      </c>
      <c r="H1370" s="100" t="s">
        <v>422</v>
      </c>
      <c r="I1370" s="100" t="s">
        <v>428</v>
      </c>
      <c r="J1370" s="80">
        <v>4</v>
      </c>
      <c r="K1370" s="101">
        <v>9</v>
      </c>
    </row>
    <row r="1371" spans="1:11" hidden="1" x14ac:dyDescent="0.3">
      <c r="A1371" s="98">
        <v>45540</v>
      </c>
      <c r="B1371" s="99">
        <v>0.71217226851851856</v>
      </c>
      <c r="C1371" s="80">
        <v>17</v>
      </c>
      <c r="D1371" s="100" t="s">
        <v>403</v>
      </c>
      <c r="E1371" s="80">
        <v>32.82</v>
      </c>
      <c r="F1371" s="100" t="s">
        <v>421</v>
      </c>
      <c r="G1371" s="100" t="s">
        <v>412</v>
      </c>
      <c r="H1371" s="100" t="s">
        <v>422</v>
      </c>
      <c r="I1371" s="100" t="s">
        <v>428</v>
      </c>
      <c r="J1371" s="80">
        <v>4</v>
      </c>
      <c r="K1371" s="101">
        <v>9</v>
      </c>
    </row>
    <row r="1372" spans="1:11" hidden="1" x14ac:dyDescent="0.3">
      <c r="A1372" s="98">
        <v>45540</v>
      </c>
      <c r="B1372" s="99">
        <v>0.85433986111111115</v>
      </c>
      <c r="C1372" s="80">
        <v>20</v>
      </c>
      <c r="D1372" s="100" t="s">
        <v>403</v>
      </c>
      <c r="E1372" s="80">
        <v>32.82</v>
      </c>
      <c r="F1372" s="100" t="s">
        <v>421</v>
      </c>
      <c r="G1372" s="100" t="s">
        <v>412</v>
      </c>
      <c r="H1372" s="100" t="s">
        <v>422</v>
      </c>
      <c r="I1372" s="100" t="s">
        <v>428</v>
      </c>
      <c r="J1372" s="80">
        <v>4</v>
      </c>
      <c r="K1372" s="101">
        <v>9</v>
      </c>
    </row>
    <row r="1373" spans="1:11" x14ac:dyDescent="0.3">
      <c r="A1373" s="98">
        <v>45540</v>
      </c>
      <c r="B1373" s="99">
        <v>0.87111607638888888</v>
      </c>
      <c r="C1373" s="80">
        <v>20</v>
      </c>
      <c r="D1373" s="100" t="s">
        <v>403</v>
      </c>
      <c r="E1373" s="80">
        <v>23.02</v>
      </c>
      <c r="F1373" s="100" t="s">
        <v>410</v>
      </c>
      <c r="G1373" s="100" t="s">
        <v>412</v>
      </c>
      <c r="H1373" s="100" t="s">
        <v>422</v>
      </c>
      <c r="I1373" s="100" t="s">
        <v>428</v>
      </c>
      <c r="J1373" s="80">
        <v>4</v>
      </c>
      <c r="K1373" s="101">
        <v>9</v>
      </c>
    </row>
    <row r="1374" spans="1:11" hidden="1" x14ac:dyDescent="0.3">
      <c r="A1374" s="98">
        <v>45540</v>
      </c>
      <c r="B1374" s="99">
        <v>0.87189153935185182</v>
      </c>
      <c r="C1374" s="80">
        <v>20</v>
      </c>
      <c r="D1374" s="100" t="s">
        <v>403</v>
      </c>
      <c r="E1374" s="80">
        <v>32.82</v>
      </c>
      <c r="F1374" s="100" t="s">
        <v>421</v>
      </c>
      <c r="G1374" s="100" t="s">
        <v>412</v>
      </c>
      <c r="H1374" s="100" t="s">
        <v>422</v>
      </c>
      <c r="I1374" s="100" t="s">
        <v>428</v>
      </c>
      <c r="J1374" s="80">
        <v>4</v>
      </c>
      <c r="K1374" s="101">
        <v>9</v>
      </c>
    </row>
    <row r="1375" spans="1:11" x14ac:dyDescent="0.3">
      <c r="A1375" s="98">
        <v>45540</v>
      </c>
      <c r="B1375" s="99">
        <v>0.89338930555555551</v>
      </c>
      <c r="C1375" s="80">
        <v>21</v>
      </c>
      <c r="D1375" s="100" t="s">
        <v>403</v>
      </c>
      <c r="E1375" s="80">
        <v>27.92</v>
      </c>
      <c r="F1375" s="100" t="s">
        <v>411</v>
      </c>
      <c r="G1375" s="100" t="s">
        <v>412</v>
      </c>
      <c r="H1375" s="100" t="s">
        <v>422</v>
      </c>
      <c r="I1375" s="100" t="s">
        <v>428</v>
      </c>
      <c r="J1375" s="80">
        <v>4</v>
      </c>
      <c r="K1375" s="101">
        <v>9</v>
      </c>
    </row>
    <row r="1376" spans="1:11" x14ac:dyDescent="0.3">
      <c r="A1376" s="98">
        <v>45540</v>
      </c>
      <c r="B1376" s="99">
        <v>0.89409686342592598</v>
      </c>
      <c r="C1376" s="80">
        <v>21</v>
      </c>
      <c r="D1376" s="100" t="s">
        <v>403</v>
      </c>
      <c r="E1376" s="80">
        <v>27.92</v>
      </c>
      <c r="F1376" s="100" t="s">
        <v>411</v>
      </c>
      <c r="G1376" s="100" t="s">
        <v>412</v>
      </c>
      <c r="H1376" s="100" t="s">
        <v>422</v>
      </c>
      <c r="I1376" s="100" t="s">
        <v>428</v>
      </c>
      <c r="J1376" s="80">
        <v>4</v>
      </c>
      <c r="K1376" s="101">
        <v>9</v>
      </c>
    </row>
    <row r="1377" spans="1:11" hidden="1" x14ac:dyDescent="0.3">
      <c r="A1377" s="98">
        <v>45541</v>
      </c>
      <c r="B1377" s="99">
        <v>0.35108645833333335</v>
      </c>
      <c r="C1377" s="80">
        <v>8</v>
      </c>
      <c r="D1377" s="100" t="s">
        <v>403</v>
      </c>
      <c r="E1377" s="80">
        <v>32.82</v>
      </c>
      <c r="F1377" s="100" t="s">
        <v>421</v>
      </c>
      <c r="G1377" s="100" t="s">
        <v>405</v>
      </c>
      <c r="H1377" s="100" t="s">
        <v>406</v>
      </c>
      <c r="I1377" s="100" t="s">
        <v>428</v>
      </c>
      <c r="J1377" s="80">
        <v>5</v>
      </c>
      <c r="K1377" s="101">
        <v>9</v>
      </c>
    </row>
    <row r="1378" spans="1:11" hidden="1" x14ac:dyDescent="0.3">
      <c r="A1378" s="98">
        <v>45541</v>
      </c>
      <c r="B1378" s="99">
        <v>0.3574864236111111</v>
      </c>
      <c r="C1378" s="80">
        <v>8</v>
      </c>
      <c r="D1378" s="100" t="s">
        <v>403</v>
      </c>
      <c r="E1378" s="80">
        <v>32.82</v>
      </c>
      <c r="F1378" s="100" t="s">
        <v>404</v>
      </c>
      <c r="G1378" s="100" t="s">
        <v>405</v>
      </c>
      <c r="H1378" s="100" t="s">
        <v>406</v>
      </c>
      <c r="I1378" s="100" t="s">
        <v>428</v>
      </c>
      <c r="J1378" s="80">
        <v>5</v>
      </c>
      <c r="K1378" s="101">
        <v>9</v>
      </c>
    </row>
    <row r="1379" spans="1:11" x14ac:dyDescent="0.3">
      <c r="A1379" s="98">
        <v>45541</v>
      </c>
      <c r="B1379" s="99">
        <v>0.37131886574074074</v>
      </c>
      <c r="C1379" s="80">
        <v>8</v>
      </c>
      <c r="D1379" s="100" t="s">
        <v>403</v>
      </c>
      <c r="E1379" s="80">
        <v>23.02</v>
      </c>
      <c r="F1379" s="100" t="s">
        <v>410</v>
      </c>
      <c r="G1379" s="100" t="s">
        <v>405</v>
      </c>
      <c r="H1379" s="100" t="s">
        <v>406</v>
      </c>
      <c r="I1379" s="100" t="s">
        <v>428</v>
      </c>
      <c r="J1379" s="80">
        <v>5</v>
      </c>
      <c r="K1379" s="101">
        <v>9</v>
      </c>
    </row>
    <row r="1380" spans="1:11" hidden="1" x14ac:dyDescent="0.3">
      <c r="A1380" s="98">
        <v>45541</v>
      </c>
      <c r="B1380" s="99">
        <v>0.41018459490740738</v>
      </c>
      <c r="C1380" s="80">
        <v>9</v>
      </c>
      <c r="D1380" s="100" t="s">
        <v>403</v>
      </c>
      <c r="E1380" s="80">
        <v>18.12</v>
      </c>
      <c r="F1380" s="100" t="s">
        <v>418</v>
      </c>
      <c r="G1380" s="100" t="s">
        <v>405</v>
      </c>
      <c r="H1380" s="100" t="s">
        <v>406</v>
      </c>
      <c r="I1380" s="100" t="s">
        <v>428</v>
      </c>
      <c r="J1380" s="80">
        <v>5</v>
      </c>
      <c r="K1380" s="101">
        <v>9</v>
      </c>
    </row>
    <row r="1381" spans="1:11" hidden="1" x14ac:dyDescent="0.3">
      <c r="A1381" s="98">
        <v>45541</v>
      </c>
      <c r="B1381" s="99">
        <v>0.41102101851851852</v>
      </c>
      <c r="C1381" s="80">
        <v>9</v>
      </c>
      <c r="D1381" s="100" t="s">
        <v>403</v>
      </c>
      <c r="E1381" s="80">
        <v>32.82</v>
      </c>
      <c r="F1381" s="100" t="s">
        <v>404</v>
      </c>
      <c r="G1381" s="100" t="s">
        <v>405</v>
      </c>
      <c r="H1381" s="100" t="s">
        <v>406</v>
      </c>
      <c r="I1381" s="100" t="s">
        <v>428</v>
      </c>
      <c r="J1381" s="80">
        <v>5</v>
      </c>
      <c r="K1381" s="101">
        <v>9</v>
      </c>
    </row>
    <row r="1382" spans="1:11" hidden="1" x14ac:dyDescent="0.3">
      <c r="A1382" s="98">
        <v>45541</v>
      </c>
      <c r="B1382" s="99">
        <v>0.43757001157407405</v>
      </c>
      <c r="C1382" s="80">
        <v>10</v>
      </c>
      <c r="D1382" s="100" t="s">
        <v>403</v>
      </c>
      <c r="E1382" s="80">
        <v>32.82</v>
      </c>
      <c r="F1382" s="100" t="s">
        <v>408</v>
      </c>
      <c r="G1382" s="100" t="s">
        <v>405</v>
      </c>
      <c r="H1382" s="100" t="s">
        <v>406</v>
      </c>
      <c r="I1382" s="100" t="s">
        <v>428</v>
      </c>
      <c r="J1382" s="80">
        <v>5</v>
      </c>
      <c r="K1382" s="101">
        <v>9</v>
      </c>
    </row>
    <row r="1383" spans="1:11" hidden="1" x14ac:dyDescent="0.3">
      <c r="A1383" s="98">
        <v>45541</v>
      </c>
      <c r="B1383" s="99">
        <v>0.47459942129629629</v>
      </c>
      <c r="C1383" s="80">
        <v>11</v>
      </c>
      <c r="D1383" s="100" t="s">
        <v>403</v>
      </c>
      <c r="E1383" s="80">
        <v>18.12</v>
      </c>
      <c r="F1383" s="100" t="s">
        <v>418</v>
      </c>
      <c r="G1383" s="100" t="s">
        <v>405</v>
      </c>
      <c r="H1383" s="100" t="s">
        <v>406</v>
      </c>
      <c r="I1383" s="100" t="s">
        <v>428</v>
      </c>
      <c r="J1383" s="80">
        <v>5</v>
      </c>
      <c r="K1383" s="101">
        <v>9</v>
      </c>
    </row>
    <row r="1384" spans="1:11" hidden="1" x14ac:dyDescent="0.3">
      <c r="A1384" s="98">
        <v>45541</v>
      </c>
      <c r="B1384" s="99">
        <v>0.47533858796296297</v>
      </c>
      <c r="C1384" s="80">
        <v>11</v>
      </c>
      <c r="D1384" s="100" t="s">
        <v>403</v>
      </c>
      <c r="E1384" s="80">
        <v>18.12</v>
      </c>
      <c r="F1384" s="100" t="s">
        <v>418</v>
      </c>
      <c r="G1384" s="100" t="s">
        <v>405</v>
      </c>
      <c r="H1384" s="100" t="s">
        <v>406</v>
      </c>
      <c r="I1384" s="100" t="s">
        <v>428</v>
      </c>
      <c r="J1384" s="80">
        <v>5</v>
      </c>
      <c r="K1384" s="101">
        <v>9</v>
      </c>
    </row>
    <row r="1385" spans="1:11" hidden="1" x14ac:dyDescent="0.3">
      <c r="A1385" s="98">
        <v>45541</v>
      </c>
      <c r="B1385" s="99">
        <v>0.83347251157407409</v>
      </c>
      <c r="C1385" s="80">
        <v>20</v>
      </c>
      <c r="D1385" s="100" t="s">
        <v>403</v>
      </c>
      <c r="E1385" s="80">
        <v>32.82</v>
      </c>
      <c r="F1385" s="100" t="s">
        <v>404</v>
      </c>
      <c r="G1385" s="100" t="s">
        <v>412</v>
      </c>
      <c r="H1385" s="100" t="s">
        <v>406</v>
      </c>
      <c r="I1385" s="100" t="s">
        <v>428</v>
      </c>
      <c r="J1385" s="80">
        <v>5</v>
      </c>
      <c r="K1385" s="101">
        <v>9</v>
      </c>
    </row>
    <row r="1386" spans="1:11" hidden="1" x14ac:dyDescent="0.3">
      <c r="A1386" s="98">
        <v>45541</v>
      </c>
      <c r="B1386" s="99">
        <v>0.88161165509259254</v>
      </c>
      <c r="C1386" s="80">
        <v>21</v>
      </c>
      <c r="D1386" s="100" t="s">
        <v>403</v>
      </c>
      <c r="E1386" s="80">
        <v>32.82</v>
      </c>
      <c r="F1386" s="100" t="s">
        <v>404</v>
      </c>
      <c r="G1386" s="100" t="s">
        <v>412</v>
      </c>
      <c r="H1386" s="100" t="s">
        <v>406</v>
      </c>
      <c r="I1386" s="100" t="s">
        <v>428</v>
      </c>
      <c r="J1386" s="80">
        <v>5</v>
      </c>
      <c r="K1386" s="101">
        <v>9</v>
      </c>
    </row>
    <row r="1387" spans="1:11" hidden="1" x14ac:dyDescent="0.3">
      <c r="A1387" s="98">
        <v>45542</v>
      </c>
      <c r="B1387" s="99">
        <v>0.36732655092592592</v>
      </c>
      <c r="C1387" s="80">
        <v>8</v>
      </c>
      <c r="D1387" s="100" t="s">
        <v>403</v>
      </c>
      <c r="E1387" s="80">
        <v>32.82</v>
      </c>
      <c r="F1387" s="100" t="s">
        <v>404</v>
      </c>
      <c r="G1387" s="100" t="s">
        <v>405</v>
      </c>
      <c r="H1387" s="100" t="s">
        <v>414</v>
      </c>
      <c r="I1387" s="100" t="s">
        <v>428</v>
      </c>
      <c r="J1387" s="80">
        <v>6</v>
      </c>
      <c r="K1387" s="101">
        <v>9</v>
      </c>
    </row>
    <row r="1388" spans="1:11" hidden="1" x14ac:dyDescent="0.3">
      <c r="A1388" s="98">
        <v>45542</v>
      </c>
      <c r="B1388" s="99">
        <v>0.41114582175925923</v>
      </c>
      <c r="C1388" s="80">
        <v>9</v>
      </c>
      <c r="D1388" s="100" t="s">
        <v>403</v>
      </c>
      <c r="E1388" s="80">
        <v>23.02</v>
      </c>
      <c r="F1388" s="100" t="s">
        <v>416</v>
      </c>
      <c r="G1388" s="100" t="s">
        <v>405</v>
      </c>
      <c r="H1388" s="100" t="s">
        <v>414</v>
      </c>
      <c r="I1388" s="100" t="s">
        <v>428</v>
      </c>
      <c r="J1388" s="80">
        <v>6</v>
      </c>
      <c r="K1388" s="101">
        <v>9</v>
      </c>
    </row>
    <row r="1389" spans="1:11" hidden="1" x14ac:dyDescent="0.3">
      <c r="A1389" s="98">
        <v>45542</v>
      </c>
      <c r="B1389" s="99">
        <v>0.41184693287037039</v>
      </c>
      <c r="C1389" s="80">
        <v>9</v>
      </c>
      <c r="D1389" s="100" t="s">
        <v>403</v>
      </c>
      <c r="E1389" s="80">
        <v>23.02</v>
      </c>
      <c r="F1389" s="100" t="s">
        <v>416</v>
      </c>
      <c r="G1389" s="100" t="s">
        <v>405</v>
      </c>
      <c r="H1389" s="100" t="s">
        <v>414</v>
      </c>
      <c r="I1389" s="100" t="s">
        <v>428</v>
      </c>
      <c r="J1389" s="80">
        <v>6</v>
      </c>
      <c r="K1389" s="101">
        <v>9</v>
      </c>
    </row>
    <row r="1390" spans="1:11" hidden="1" x14ac:dyDescent="0.3">
      <c r="A1390" s="98">
        <v>45542</v>
      </c>
      <c r="B1390" s="99">
        <v>0.41298163194444443</v>
      </c>
      <c r="C1390" s="80">
        <v>9</v>
      </c>
      <c r="D1390" s="100" t="s">
        <v>403</v>
      </c>
      <c r="E1390" s="80">
        <v>23.02</v>
      </c>
      <c r="F1390" s="100" t="s">
        <v>416</v>
      </c>
      <c r="G1390" s="100" t="s">
        <v>405</v>
      </c>
      <c r="H1390" s="100" t="s">
        <v>414</v>
      </c>
      <c r="I1390" s="100" t="s">
        <v>428</v>
      </c>
      <c r="J1390" s="80">
        <v>6</v>
      </c>
      <c r="K1390" s="101">
        <v>9</v>
      </c>
    </row>
    <row r="1391" spans="1:11" x14ac:dyDescent="0.3">
      <c r="A1391" s="98">
        <v>45542</v>
      </c>
      <c r="B1391" s="99">
        <v>0.41513486111111109</v>
      </c>
      <c r="C1391" s="80">
        <v>9</v>
      </c>
      <c r="D1391" s="100" t="s">
        <v>403</v>
      </c>
      <c r="E1391" s="80">
        <v>27.92</v>
      </c>
      <c r="F1391" s="100" t="s">
        <v>411</v>
      </c>
      <c r="G1391" s="100" t="s">
        <v>405</v>
      </c>
      <c r="H1391" s="100" t="s">
        <v>414</v>
      </c>
      <c r="I1391" s="100" t="s">
        <v>428</v>
      </c>
      <c r="J1391" s="80">
        <v>6</v>
      </c>
      <c r="K1391" s="101">
        <v>9</v>
      </c>
    </row>
    <row r="1392" spans="1:11" x14ac:dyDescent="0.3">
      <c r="A1392" s="98">
        <v>45542</v>
      </c>
      <c r="B1392" s="99">
        <v>0.41599895833333334</v>
      </c>
      <c r="C1392" s="80">
        <v>9</v>
      </c>
      <c r="D1392" s="100" t="s">
        <v>403</v>
      </c>
      <c r="E1392" s="80">
        <v>27.92</v>
      </c>
      <c r="F1392" s="100" t="s">
        <v>411</v>
      </c>
      <c r="G1392" s="100" t="s">
        <v>405</v>
      </c>
      <c r="H1392" s="100" t="s">
        <v>414</v>
      </c>
      <c r="I1392" s="100" t="s">
        <v>428</v>
      </c>
      <c r="J1392" s="80">
        <v>6</v>
      </c>
      <c r="K1392" s="101">
        <v>9</v>
      </c>
    </row>
    <row r="1393" spans="1:11" hidden="1" x14ac:dyDescent="0.3">
      <c r="A1393" s="98">
        <v>45542</v>
      </c>
      <c r="B1393" s="99">
        <v>0.41689447916666666</v>
      </c>
      <c r="C1393" s="80">
        <v>10</v>
      </c>
      <c r="D1393" s="100" t="s">
        <v>403</v>
      </c>
      <c r="E1393" s="80">
        <v>23.02</v>
      </c>
      <c r="F1393" s="100" t="s">
        <v>416</v>
      </c>
      <c r="G1393" s="100" t="s">
        <v>405</v>
      </c>
      <c r="H1393" s="100" t="s">
        <v>414</v>
      </c>
      <c r="I1393" s="100" t="s">
        <v>428</v>
      </c>
      <c r="J1393" s="80">
        <v>6</v>
      </c>
      <c r="K1393" s="101">
        <v>9</v>
      </c>
    </row>
    <row r="1394" spans="1:11" x14ac:dyDescent="0.3">
      <c r="A1394" s="98">
        <v>45542</v>
      </c>
      <c r="B1394" s="99">
        <v>0.43245969907407406</v>
      </c>
      <c r="C1394" s="80">
        <v>10</v>
      </c>
      <c r="D1394" s="100" t="s">
        <v>403</v>
      </c>
      <c r="E1394" s="80">
        <v>23.02</v>
      </c>
      <c r="F1394" s="100" t="s">
        <v>410</v>
      </c>
      <c r="G1394" s="100" t="s">
        <v>405</v>
      </c>
      <c r="H1394" s="100" t="s">
        <v>414</v>
      </c>
      <c r="I1394" s="100" t="s">
        <v>428</v>
      </c>
      <c r="J1394" s="80">
        <v>6</v>
      </c>
      <c r="K1394" s="101">
        <v>9</v>
      </c>
    </row>
    <row r="1395" spans="1:11" hidden="1" x14ac:dyDescent="0.3">
      <c r="A1395" s="98">
        <v>45542</v>
      </c>
      <c r="B1395" s="99">
        <v>0.44296684027777777</v>
      </c>
      <c r="C1395" s="80">
        <v>10</v>
      </c>
      <c r="D1395" s="100" t="s">
        <v>403</v>
      </c>
      <c r="E1395" s="80">
        <v>18.12</v>
      </c>
      <c r="F1395" s="100" t="s">
        <v>418</v>
      </c>
      <c r="G1395" s="100" t="s">
        <v>405</v>
      </c>
      <c r="H1395" s="100" t="s">
        <v>414</v>
      </c>
      <c r="I1395" s="100" t="s">
        <v>428</v>
      </c>
      <c r="J1395" s="80">
        <v>6</v>
      </c>
      <c r="K1395" s="101">
        <v>9</v>
      </c>
    </row>
    <row r="1396" spans="1:11" hidden="1" x14ac:dyDescent="0.3">
      <c r="A1396" s="98">
        <v>45542</v>
      </c>
      <c r="B1396" s="99">
        <v>0.44459035879629627</v>
      </c>
      <c r="C1396" s="80">
        <v>10</v>
      </c>
      <c r="D1396" s="100" t="s">
        <v>403</v>
      </c>
      <c r="E1396" s="80">
        <v>18.12</v>
      </c>
      <c r="F1396" s="100" t="s">
        <v>418</v>
      </c>
      <c r="G1396" s="100" t="s">
        <v>405</v>
      </c>
      <c r="H1396" s="100" t="s">
        <v>414</v>
      </c>
      <c r="I1396" s="100" t="s">
        <v>428</v>
      </c>
      <c r="J1396" s="80">
        <v>6</v>
      </c>
      <c r="K1396" s="101">
        <v>9</v>
      </c>
    </row>
    <row r="1397" spans="1:11" hidden="1" x14ac:dyDescent="0.3">
      <c r="A1397" s="98">
        <v>45542</v>
      </c>
      <c r="B1397" s="99">
        <v>0.45384515046296298</v>
      </c>
      <c r="C1397" s="80">
        <v>10</v>
      </c>
      <c r="D1397" s="100" t="s">
        <v>403</v>
      </c>
      <c r="E1397" s="80">
        <v>32.82</v>
      </c>
      <c r="F1397" s="100" t="s">
        <v>404</v>
      </c>
      <c r="G1397" s="100" t="s">
        <v>405</v>
      </c>
      <c r="H1397" s="100" t="s">
        <v>414</v>
      </c>
      <c r="I1397" s="100" t="s">
        <v>428</v>
      </c>
      <c r="J1397" s="80">
        <v>6</v>
      </c>
      <c r="K1397" s="101">
        <v>9</v>
      </c>
    </row>
    <row r="1398" spans="1:11" x14ac:dyDescent="0.3">
      <c r="A1398" s="98">
        <v>45542</v>
      </c>
      <c r="B1398" s="99">
        <v>0.4714903587962963</v>
      </c>
      <c r="C1398" s="80">
        <v>11</v>
      </c>
      <c r="D1398" s="100" t="s">
        <v>403</v>
      </c>
      <c r="E1398" s="80">
        <v>27.92</v>
      </c>
      <c r="F1398" s="100" t="s">
        <v>411</v>
      </c>
      <c r="G1398" s="100" t="s">
        <v>405</v>
      </c>
      <c r="H1398" s="100" t="s">
        <v>414</v>
      </c>
      <c r="I1398" s="100" t="s">
        <v>428</v>
      </c>
      <c r="J1398" s="80">
        <v>6</v>
      </c>
      <c r="K1398" s="101">
        <v>9</v>
      </c>
    </row>
    <row r="1399" spans="1:11" x14ac:dyDescent="0.3">
      <c r="A1399" s="98">
        <v>45542</v>
      </c>
      <c r="B1399" s="99">
        <v>0.47222247685185187</v>
      </c>
      <c r="C1399" s="80">
        <v>11</v>
      </c>
      <c r="D1399" s="100" t="s">
        <v>403</v>
      </c>
      <c r="E1399" s="80">
        <v>23.02</v>
      </c>
      <c r="F1399" s="100" t="s">
        <v>410</v>
      </c>
      <c r="G1399" s="100" t="s">
        <v>405</v>
      </c>
      <c r="H1399" s="100" t="s">
        <v>414</v>
      </c>
      <c r="I1399" s="100" t="s">
        <v>428</v>
      </c>
      <c r="J1399" s="80">
        <v>6</v>
      </c>
      <c r="K1399" s="101">
        <v>9</v>
      </c>
    </row>
    <row r="1400" spans="1:11" hidden="1" x14ac:dyDescent="0.3">
      <c r="A1400" s="98">
        <v>45542</v>
      </c>
      <c r="B1400" s="99">
        <v>0.47288311342592593</v>
      </c>
      <c r="C1400" s="80">
        <v>11</v>
      </c>
      <c r="D1400" s="100" t="s">
        <v>403</v>
      </c>
      <c r="E1400" s="80">
        <v>18.12</v>
      </c>
      <c r="F1400" s="100" t="s">
        <v>418</v>
      </c>
      <c r="G1400" s="100" t="s">
        <v>405</v>
      </c>
      <c r="H1400" s="100" t="s">
        <v>414</v>
      </c>
      <c r="I1400" s="100" t="s">
        <v>428</v>
      </c>
      <c r="J1400" s="80">
        <v>6</v>
      </c>
      <c r="K1400" s="101">
        <v>9</v>
      </c>
    </row>
    <row r="1401" spans="1:11" hidden="1" x14ac:dyDescent="0.3">
      <c r="A1401" s="98">
        <v>45542</v>
      </c>
      <c r="B1401" s="99">
        <v>0.66329320601851849</v>
      </c>
      <c r="C1401" s="80">
        <v>15</v>
      </c>
      <c r="D1401" s="100" t="s">
        <v>403</v>
      </c>
      <c r="E1401" s="80">
        <v>32.82</v>
      </c>
      <c r="F1401" s="100" t="s">
        <v>404</v>
      </c>
      <c r="G1401" s="100" t="s">
        <v>409</v>
      </c>
      <c r="H1401" s="100" t="s">
        <v>414</v>
      </c>
      <c r="I1401" s="100" t="s">
        <v>428</v>
      </c>
      <c r="J1401" s="80">
        <v>6</v>
      </c>
      <c r="K1401" s="101">
        <v>9</v>
      </c>
    </row>
    <row r="1402" spans="1:11" x14ac:dyDescent="0.3">
      <c r="A1402" s="98">
        <v>45542</v>
      </c>
      <c r="B1402" s="99">
        <v>0.68056741898148143</v>
      </c>
      <c r="C1402" s="80">
        <v>16</v>
      </c>
      <c r="D1402" s="100" t="s">
        <v>403</v>
      </c>
      <c r="E1402" s="80">
        <v>23.02</v>
      </c>
      <c r="F1402" s="100" t="s">
        <v>410</v>
      </c>
      <c r="G1402" s="100" t="s">
        <v>409</v>
      </c>
      <c r="H1402" s="100" t="s">
        <v>414</v>
      </c>
      <c r="I1402" s="100" t="s">
        <v>428</v>
      </c>
      <c r="J1402" s="80">
        <v>6</v>
      </c>
      <c r="K1402" s="101">
        <v>9</v>
      </c>
    </row>
    <row r="1403" spans="1:11" hidden="1" x14ac:dyDescent="0.3">
      <c r="A1403" s="98">
        <v>45542</v>
      </c>
      <c r="B1403" s="99">
        <v>0.68124203703703701</v>
      </c>
      <c r="C1403" s="80">
        <v>16</v>
      </c>
      <c r="D1403" s="100" t="s">
        <v>403</v>
      </c>
      <c r="E1403" s="80">
        <v>18.12</v>
      </c>
      <c r="F1403" s="100" t="s">
        <v>418</v>
      </c>
      <c r="G1403" s="100" t="s">
        <v>409</v>
      </c>
      <c r="H1403" s="100" t="s">
        <v>414</v>
      </c>
      <c r="I1403" s="100" t="s">
        <v>428</v>
      </c>
      <c r="J1403" s="80">
        <v>6</v>
      </c>
      <c r="K1403" s="101">
        <v>9</v>
      </c>
    </row>
    <row r="1404" spans="1:11" hidden="1" x14ac:dyDescent="0.3">
      <c r="A1404" s="98">
        <v>45542</v>
      </c>
      <c r="B1404" s="99">
        <v>0.81602936342592591</v>
      </c>
      <c r="C1404" s="80">
        <v>19</v>
      </c>
      <c r="D1404" s="100" t="s">
        <v>403</v>
      </c>
      <c r="E1404" s="80">
        <v>32.82</v>
      </c>
      <c r="F1404" s="100" t="s">
        <v>413</v>
      </c>
      <c r="G1404" s="100" t="s">
        <v>412</v>
      </c>
      <c r="H1404" s="100" t="s">
        <v>414</v>
      </c>
      <c r="I1404" s="100" t="s">
        <v>428</v>
      </c>
      <c r="J1404" s="80">
        <v>6</v>
      </c>
      <c r="K1404" s="101">
        <v>9</v>
      </c>
    </row>
    <row r="1405" spans="1:11" hidden="1" x14ac:dyDescent="0.3">
      <c r="A1405" s="98">
        <v>45542</v>
      </c>
      <c r="B1405" s="99">
        <v>0.81672518518518522</v>
      </c>
      <c r="C1405" s="80">
        <v>19</v>
      </c>
      <c r="D1405" s="100" t="s">
        <v>403</v>
      </c>
      <c r="E1405" s="80">
        <v>32.82</v>
      </c>
      <c r="F1405" s="100" t="s">
        <v>404</v>
      </c>
      <c r="G1405" s="100" t="s">
        <v>412</v>
      </c>
      <c r="H1405" s="100" t="s">
        <v>414</v>
      </c>
      <c r="I1405" s="100" t="s">
        <v>428</v>
      </c>
      <c r="J1405" s="80">
        <v>6</v>
      </c>
      <c r="K1405" s="101">
        <v>9</v>
      </c>
    </row>
    <row r="1406" spans="1:11" hidden="1" x14ac:dyDescent="0.3">
      <c r="A1406" s="98">
        <v>45542</v>
      </c>
      <c r="B1406" s="99">
        <v>0.81754068287037041</v>
      </c>
      <c r="C1406" s="80">
        <v>19</v>
      </c>
      <c r="D1406" s="100" t="s">
        <v>403</v>
      </c>
      <c r="E1406" s="80">
        <v>32.82</v>
      </c>
      <c r="F1406" s="100" t="s">
        <v>404</v>
      </c>
      <c r="G1406" s="100" t="s">
        <v>412</v>
      </c>
      <c r="H1406" s="100" t="s">
        <v>414</v>
      </c>
      <c r="I1406" s="100" t="s">
        <v>428</v>
      </c>
      <c r="J1406" s="80">
        <v>6</v>
      </c>
      <c r="K1406" s="101">
        <v>9</v>
      </c>
    </row>
    <row r="1407" spans="1:11" hidden="1" x14ac:dyDescent="0.3">
      <c r="A1407" s="98">
        <v>45542</v>
      </c>
      <c r="B1407" s="99">
        <v>0.8429591666666667</v>
      </c>
      <c r="C1407" s="80">
        <v>20</v>
      </c>
      <c r="D1407" s="100" t="s">
        <v>403</v>
      </c>
      <c r="E1407" s="80">
        <v>32.82</v>
      </c>
      <c r="F1407" s="100" t="s">
        <v>404</v>
      </c>
      <c r="G1407" s="100" t="s">
        <v>412</v>
      </c>
      <c r="H1407" s="100" t="s">
        <v>414</v>
      </c>
      <c r="I1407" s="100" t="s">
        <v>428</v>
      </c>
      <c r="J1407" s="80">
        <v>6</v>
      </c>
      <c r="K1407" s="101">
        <v>9</v>
      </c>
    </row>
    <row r="1408" spans="1:11" hidden="1" x14ac:dyDescent="0.3">
      <c r="A1408" s="98">
        <v>45542</v>
      </c>
      <c r="B1408" s="99">
        <v>0.84374087962962963</v>
      </c>
      <c r="C1408" s="80">
        <v>20</v>
      </c>
      <c r="D1408" s="100" t="s">
        <v>403</v>
      </c>
      <c r="E1408" s="80">
        <v>32.82</v>
      </c>
      <c r="F1408" s="100" t="s">
        <v>404</v>
      </c>
      <c r="G1408" s="100" t="s">
        <v>412</v>
      </c>
      <c r="H1408" s="100" t="s">
        <v>414</v>
      </c>
      <c r="I1408" s="100" t="s">
        <v>428</v>
      </c>
      <c r="J1408" s="80">
        <v>6</v>
      </c>
      <c r="K1408" s="101">
        <v>9</v>
      </c>
    </row>
    <row r="1409" spans="1:11" hidden="1" x14ac:dyDescent="0.3">
      <c r="A1409" s="98">
        <v>45543</v>
      </c>
      <c r="B1409" s="99">
        <v>0.34422228009259259</v>
      </c>
      <c r="C1409" s="80">
        <v>8</v>
      </c>
      <c r="D1409" s="100" t="s">
        <v>403</v>
      </c>
      <c r="E1409" s="80">
        <v>23.02</v>
      </c>
      <c r="F1409" s="100" t="s">
        <v>416</v>
      </c>
      <c r="G1409" s="100" t="s">
        <v>405</v>
      </c>
      <c r="H1409" s="100" t="s">
        <v>415</v>
      </c>
      <c r="I1409" s="100" t="s">
        <v>428</v>
      </c>
      <c r="J1409" s="80">
        <v>7</v>
      </c>
      <c r="K1409" s="101">
        <v>9</v>
      </c>
    </row>
    <row r="1410" spans="1:11" hidden="1" x14ac:dyDescent="0.3">
      <c r="A1410" s="98">
        <v>45543</v>
      </c>
      <c r="B1410" s="99">
        <v>0.38769707175925927</v>
      </c>
      <c r="C1410" s="80">
        <v>9</v>
      </c>
      <c r="D1410" s="100" t="s">
        <v>403</v>
      </c>
      <c r="E1410" s="80">
        <v>23.02</v>
      </c>
      <c r="F1410" s="100" t="s">
        <v>416</v>
      </c>
      <c r="G1410" s="100" t="s">
        <v>405</v>
      </c>
      <c r="H1410" s="100" t="s">
        <v>415</v>
      </c>
      <c r="I1410" s="100" t="s">
        <v>428</v>
      </c>
      <c r="J1410" s="80">
        <v>7</v>
      </c>
      <c r="K1410" s="101">
        <v>9</v>
      </c>
    </row>
    <row r="1411" spans="1:11" hidden="1" x14ac:dyDescent="0.3">
      <c r="A1411" s="98">
        <v>45543</v>
      </c>
      <c r="B1411" s="99">
        <v>0.38833814814814815</v>
      </c>
      <c r="C1411" s="80">
        <v>9</v>
      </c>
      <c r="D1411" s="100" t="s">
        <v>403</v>
      </c>
      <c r="E1411" s="80">
        <v>23.02</v>
      </c>
      <c r="F1411" s="100" t="s">
        <v>416</v>
      </c>
      <c r="G1411" s="100" t="s">
        <v>405</v>
      </c>
      <c r="H1411" s="100" t="s">
        <v>415</v>
      </c>
      <c r="I1411" s="100" t="s">
        <v>428</v>
      </c>
      <c r="J1411" s="80">
        <v>7</v>
      </c>
      <c r="K1411" s="101">
        <v>9</v>
      </c>
    </row>
    <row r="1412" spans="1:11" hidden="1" x14ac:dyDescent="0.3">
      <c r="A1412" s="98">
        <v>45543</v>
      </c>
      <c r="B1412" s="99">
        <v>0.42078871527777778</v>
      </c>
      <c r="C1412" s="80">
        <v>10</v>
      </c>
      <c r="D1412" s="100" t="s">
        <v>403</v>
      </c>
      <c r="E1412" s="80">
        <v>23.02</v>
      </c>
      <c r="F1412" s="100" t="s">
        <v>416</v>
      </c>
      <c r="G1412" s="100" t="s">
        <v>405</v>
      </c>
      <c r="H1412" s="100" t="s">
        <v>415</v>
      </c>
      <c r="I1412" s="100" t="s">
        <v>428</v>
      </c>
      <c r="J1412" s="80">
        <v>7</v>
      </c>
      <c r="K1412" s="101">
        <v>9</v>
      </c>
    </row>
    <row r="1413" spans="1:11" hidden="1" x14ac:dyDescent="0.3">
      <c r="A1413" s="98">
        <v>45543</v>
      </c>
      <c r="B1413" s="99">
        <v>0.53018549768518519</v>
      </c>
      <c r="C1413" s="80">
        <v>12</v>
      </c>
      <c r="D1413" s="100" t="s">
        <v>403</v>
      </c>
      <c r="E1413" s="80">
        <v>23.02</v>
      </c>
      <c r="F1413" s="100" t="s">
        <v>416</v>
      </c>
      <c r="G1413" s="100" t="s">
        <v>409</v>
      </c>
      <c r="H1413" s="100" t="s">
        <v>415</v>
      </c>
      <c r="I1413" s="100" t="s">
        <v>428</v>
      </c>
      <c r="J1413" s="80">
        <v>7</v>
      </c>
      <c r="K1413" s="101">
        <v>9</v>
      </c>
    </row>
    <row r="1414" spans="1:11" x14ac:dyDescent="0.3">
      <c r="A1414" s="98">
        <v>45543</v>
      </c>
      <c r="B1414" s="99">
        <v>0.84274148148148154</v>
      </c>
      <c r="C1414" s="80">
        <v>20</v>
      </c>
      <c r="D1414" s="100" t="s">
        <v>403</v>
      </c>
      <c r="E1414" s="80">
        <v>23.02</v>
      </c>
      <c r="F1414" s="100" t="s">
        <v>410</v>
      </c>
      <c r="G1414" s="100" t="s">
        <v>412</v>
      </c>
      <c r="H1414" s="100" t="s">
        <v>415</v>
      </c>
      <c r="I1414" s="100" t="s">
        <v>428</v>
      </c>
      <c r="J1414" s="80">
        <v>7</v>
      </c>
      <c r="K1414" s="101">
        <v>9</v>
      </c>
    </row>
    <row r="1415" spans="1:11" hidden="1" x14ac:dyDescent="0.3">
      <c r="A1415" s="98">
        <v>45544</v>
      </c>
      <c r="B1415" s="99">
        <v>0.32724032407407405</v>
      </c>
      <c r="C1415" s="80">
        <v>7</v>
      </c>
      <c r="D1415" s="100" t="s">
        <v>403</v>
      </c>
      <c r="E1415" s="80">
        <v>32.82</v>
      </c>
      <c r="F1415" s="100" t="s">
        <v>404</v>
      </c>
      <c r="G1415" s="100" t="s">
        <v>405</v>
      </c>
      <c r="H1415" s="100" t="s">
        <v>417</v>
      </c>
      <c r="I1415" s="100" t="s">
        <v>428</v>
      </c>
      <c r="J1415" s="80">
        <v>1</v>
      </c>
      <c r="K1415" s="101">
        <v>9</v>
      </c>
    </row>
    <row r="1416" spans="1:11" hidden="1" x14ac:dyDescent="0.3">
      <c r="A1416" s="98">
        <v>45544</v>
      </c>
      <c r="B1416" s="99">
        <v>0.32906893518518521</v>
      </c>
      <c r="C1416" s="80">
        <v>7</v>
      </c>
      <c r="D1416" s="100" t="s">
        <v>403</v>
      </c>
      <c r="E1416" s="80">
        <v>32.82</v>
      </c>
      <c r="F1416" s="100" t="s">
        <v>421</v>
      </c>
      <c r="G1416" s="100" t="s">
        <v>405</v>
      </c>
      <c r="H1416" s="100" t="s">
        <v>417</v>
      </c>
      <c r="I1416" s="100" t="s">
        <v>428</v>
      </c>
      <c r="J1416" s="80">
        <v>1</v>
      </c>
      <c r="K1416" s="101">
        <v>9</v>
      </c>
    </row>
    <row r="1417" spans="1:11" x14ac:dyDescent="0.3">
      <c r="A1417" s="98">
        <v>45544</v>
      </c>
      <c r="B1417" s="99">
        <v>0.33011092592592595</v>
      </c>
      <c r="C1417" s="80">
        <v>7</v>
      </c>
      <c r="D1417" s="100" t="s">
        <v>403</v>
      </c>
      <c r="E1417" s="80">
        <v>27.92</v>
      </c>
      <c r="F1417" s="100" t="s">
        <v>411</v>
      </c>
      <c r="G1417" s="100" t="s">
        <v>405</v>
      </c>
      <c r="H1417" s="100" t="s">
        <v>417</v>
      </c>
      <c r="I1417" s="100" t="s">
        <v>428</v>
      </c>
      <c r="J1417" s="80">
        <v>1</v>
      </c>
      <c r="K1417" s="101">
        <v>9</v>
      </c>
    </row>
    <row r="1418" spans="1:11" hidden="1" x14ac:dyDescent="0.3">
      <c r="A1418" s="98">
        <v>45544</v>
      </c>
      <c r="B1418" s="99">
        <v>0.33099153935185183</v>
      </c>
      <c r="C1418" s="80">
        <v>7</v>
      </c>
      <c r="D1418" s="100" t="s">
        <v>403</v>
      </c>
      <c r="E1418" s="80">
        <v>32.82</v>
      </c>
      <c r="F1418" s="100" t="s">
        <v>404</v>
      </c>
      <c r="G1418" s="100" t="s">
        <v>405</v>
      </c>
      <c r="H1418" s="100" t="s">
        <v>417</v>
      </c>
      <c r="I1418" s="100" t="s">
        <v>428</v>
      </c>
      <c r="J1418" s="80">
        <v>1</v>
      </c>
      <c r="K1418" s="101">
        <v>9</v>
      </c>
    </row>
    <row r="1419" spans="1:11" hidden="1" x14ac:dyDescent="0.3">
      <c r="A1419" s="98">
        <v>45544</v>
      </c>
      <c r="B1419" s="99">
        <v>0.40961462962962963</v>
      </c>
      <c r="C1419" s="80">
        <v>9</v>
      </c>
      <c r="D1419" s="100" t="s">
        <v>403</v>
      </c>
      <c r="E1419" s="80">
        <v>32.82</v>
      </c>
      <c r="F1419" s="100" t="s">
        <v>404</v>
      </c>
      <c r="G1419" s="100" t="s">
        <v>405</v>
      </c>
      <c r="H1419" s="100" t="s">
        <v>417</v>
      </c>
      <c r="I1419" s="100" t="s">
        <v>428</v>
      </c>
      <c r="J1419" s="80">
        <v>1</v>
      </c>
      <c r="K1419" s="101">
        <v>9</v>
      </c>
    </row>
    <row r="1420" spans="1:11" hidden="1" x14ac:dyDescent="0.3">
      <c r="A1420" s="98">
        <v>45544</v>
      </c>
      <c r="B1420" s="99">
        <v>0.41032104166666666</v>
      </c>
      <c r="C1420" s="80">
        <v>9</v>
      </c>
      <c r="D1420" s="100" t="s">
        <v>403</v>
      </c>
      <c r="E1420" s="80">
        <v>32.82</v>
      </c>
      <c r="F1420" s="100" t="s">
        <v>408</v>
      </c>
      <c r="G1420" s="100" t="s">
        <v>405</v>
      </c>
      <c r="H1420" s="100" t="s">
        <v>417</v>
      </c>
      <c r="I1420" s="100" t="s">
        <v>428</v>
      </c>
      <c r="J1420" s="80">
        <v>1</v>
      </c>
      <c r="K1420" s="101">
        <v>9</v>
      </c>
    </row>
    <row r="1421" spans="1:11" hidden="1" x14ac:dyDescent="0.3">
      <c r="A1421" s="98">
        <v>45544</v>
      </c>
      <c r="B1421" s="99">
        <v>0.41609664351851849</v>
      </c>
      <c r="C1421" s="80">
        <v>9</v>
      </c>
      <c r="D1421" s="100" t="s">
        <v>403</v>
      </c>
      <c r="E1421" s="80">
        <v>32.82</v>
      </c>
      <c r="F1421" s="100" t="s">
        <v>404</v>
      </c>
      <c r="G1421" s="100" t="s">
        <v>405</v>
      </c>
      <c r="H1421" s="100" t="s">
        <v>417</v>
      </c>
      <c r="I1421" s="100" t="s">
        <v>428</v>
      </c>
      <c r="J1421" s="80">
        <v>1</v>
      </c>
      <c r="K1421" s="101">
        <v>9</v>
      </c>
    </row>
    <row r="1422" spans="1:11" x14ac:dyDescent="0.3">
      <c r="A1422" s="98">
        <v>45544</v>
      </c>
      <c r="B1422" s="99">
        <v>0.46639030092592593</v>
      </c>
      <c r="C1422" s="80">
        <v>11</v>
      </c>
      <c r="D1422" s="100" t="s">
        <v>403</v>
      </c>
      <c r="E1422" s="80">
        <v>27.92</v>
      </c>
      <c r="F1422" s="100" t="s">
        <v>411</v>
      </c>
      <c r="G1422" s="100" t="s">
        <v>405</v>
      </c>
      <c r="H1422" s="100" t="s">
        <v>417</v>
      </c>
      <c r="I1422" s="100" t="s">
        <v>428</v>
      </c>
      <c r="J1422" s="80">
        <v>1</v>
      </c>
      <c r="K1422" s="101">
        <v>9</v>
      </c>
    </row>
    <row r="1423" spans="1:11" x14ac:dyDescent="0.3">
      <c r="A1423" s="98">
        <v>45544</v>
      </c>
      <c r="B1423" s="99">
        <v>0.46725277777777779</v>
      </c>
      <c r="C1423" s="80">
        <v>11</v>
      </c>
      <c r="D1423" s="100" t="s">
        <v>403</v>
      </c>
      <c r="E1423" s="80">
        <v>27.92</v>
      </c>
      <c r="F1423" s="100" t="s">
        <v>411</v>
      </c>
      <c r="G1423" s="100" t="s">
        <v>405</v>
      </c>
      <c r="H1423" s="100" t="s">
        <v>417</v>
      </c>
      <c r="I1423" s="100" t="s">
        <v>428</v>
      </c>
      <c r="J1423" s="80">
        <v>1</v>
      </c>
      <c r="K1423" s="101">
        <v>9</v>
      </c>
    </row>
    <row r="1424" spans="1:11" hidden="1" x14ac:dyDescent="0.3">
      <c r="A1424" s="98">
        <v>45544</v>
      </c>
      <c r="B1424" s="99">
        <v>0.47904216435185187</v>
      </c>
      <c r="C1424" s="80">
        <v>11</v>
      </c>
      <c r="D1424" s="100" t="s">
        <v>403</v>
      </c>
      <c r="E1424" s="80">
        <v>32.82</v>
      </c>
      <c r="F1424" s="100" t="s">
        <v>404</v>
      </c>
      <c r="G1424" s="100" t="s">
        <v>405</v>
      </c>
      <c r="H1424" s="100" t="s">
        <v>417</v>
      </c>
      <c r="I1424" s="100" t="s">
        <v>428</v>
      </c>
      <c r="J1424" s="80">
        <v>1</v>
      </c>
      <c r="K1424" s="101">
        <v>9</v>
      </c>
    </row>
    <row r="1425" spans="1:11" hidden="1" x14ac:dyDescent="0.3">
      <c r="A1425" s="98">
        <v>45544</v>
      </c>
      <c r="B1425" s="99">
        <v>0.50485714120370373</v>
      </c>
      <c r="C1425" s="80">
        <v>12</v>
      </c>
      <c r="D1425" s="100" t="s">
        <v>403</v>
      </c>
      <c r="E1425" s="80">
        <v>18.12</v>
      </c>
      <c r="F1425" s="100" t="s">
        <v>418</v>
      </c>
      <c r="G1425" s="100" t="s">
        <v>409</v>
      </c>
      <c r="H1425" s="100" t="s">
        <v>417</v>
      </c>
      <c r="I1425" s="100" t="s">
        <v>428</v>
      </c>
      <c r="J1425" s="80">
        <v>1</v>
      </c>
      <c r="K1425" s="101">
        <v>9</v>
      </c>
    </row>
    <row r="1426" spans="1:11" hidden="1" x14ac:dyDescent="0.3">
      <c r="A1426" s="98">
        <v>45544</v>
      </c>
      <c r="B1426" s="99">
        <v>0.63349266203703702</v>
      </c>
      <c r="C1426" s="80">
        <v>15</v>
      </c>
      <c r="D1426" s="100" t="s">
        <v>403</v>
      </c>
      <c r="E1426" s="80">
        <v>32.82</v>
      </c>
      <c r="F1426" s="100" t="s">
        <v>404</v>
      </c>
      <c r="G1426" s="100" t="s">
        <v>409</v>
      </c>
      <c r="H1426" s="100" t="s">
        <v>417</v>
      </c>
      <c r="I1426" s="100" t="s">
        <v>428</v>
      </c>
      <c r="J1426" s="80">
        <v>1</v>
      </c>
      <c r="K1426" s="101">
        <v>9</v>
      </c>
    </row>
    <row r="1427" spans="1:11" x14ac:dyDescent="0.3">
      <c r="A1427" s="98">
        <v>45544</v>
      </c>
      <c r="B1427" s="99">
        <v>0.63431153935185181</v>
      </c>
      <c r="C1427" s="80">
        <v>15</v>
      </c>
      <c r="D1427" s="100" t="s">
        <v>403</v>
      </c>
      <c r="E1427" s="80">
        <v>23.02</v>
      </c>
      <c r="F1427" s="100" t="s">
        <v>410</v>
      </c>
      <c r="G1427" s="100" t="s">
        <v>409</v>
      </c>
      <c r="H1427" s="100" t="s">
        <v>417</v>
      </c>
      <c r="I1427" s="100" t="s">
        <v>428</v>
      </c>
      <c r="J1427" s="80">
        <v>1</v>
      </c>
      <c r="K1427" s="101">
        <v>9</v>
      </c>
    </row>
    <row r="1428" spans="1:11" hidden="1" x14ac:dyDescent="0.3">
      <c r="A1428" s="98">
        <v>45544</v>
      </c>
      <c r="B1428" s="99">
        <v>0.72512023148148153</v>
      </c>
      <c r="C1428" s="80">
        <v>17</v>
      </c>
      <c r="D1428" s="100" t="s">
        <v>403</v>
      </c>
      <c r="E1428" s="80">
        <v>32.82</v>
      </c>
      <c r="F1428" s="100" t="s">
        <v>404</v>
      </c>
      <c r="G1428" s="100" t="s">
        <v>412</v>
      </c>
      <c r="H1428" s="100" t="s">
        <v>417</v>
      </c>
      <c r="I1428" s="100" t="s">
        <v>428</v>
      </c>
      <c r="J1428" s="80">
        <v>1</v>
      </c>
      <c r="K1428" s="101">
        <v>9</v>
      </c>
    </row>
    <row r="1429" spans="1:11" hidden="1" x14ac:dyDescent="0.3">
      <c r="A1429" s="98">
        <v>45544</v>
      </c>
      <c r="B1429" s="99">
        <v>0.75956388888888893</v>
      </c>
      <c r="C1429" s="80">
        <v>18</v>
      </c>
      <c r="D1429" s="100" t="s">
        <v>403</v>
      </c>
      <c r="E1429" s="80">
        <v>32.82</v>
      </c>
      <c r="F1429" s="100" t="s">
        <v>404</v>
      </c>
      <c r="G1429" s="100" t="s">
        <v>412</v>
      </c>
      <c r="H1429" s="100" t="s">
        <v>417</v>
      </c>
      <c r="I1429" s="100" t="s">
        <v>428</v>
      </c>
      <c r="J1429" s="80">
        <v>1</v>
      </c>
      <c r="K1429" s="101">
        <v>9</v>
      </c>
    </row>
    <row r="1430" spans="1:11" hidden="1" x14ac:dyDescent="0.3">
      <c r="A1430" s="98">
        <v>45544</v>
      </c>
      <c r="B1430" s="99">
        <v>0.83861340277777774</v>
      </c>
      <c r="C1430" s="80">
        <v>20</v>
      </c>
      <c r="D1430" s="100" t="s">
        <v>403</v>
      </c>
      <c r="E1430" s="80">
        <v>32.82</v>
      </c>
      <c r="F1430" s="100" t="s">
        <v>421</v>
      </c>
      <c r="G1430" s="100" t="s">
        <v>412</v>
      </c>
      <c r="H1430" s="100" t="s">
        <v>417</v>
      </c>
      <c r="I1430" s="100" t="s">
        <v>428</v>
      </c>
      <c r="J1430" s="80">
        <v>1</v>
      </c>
      <c r="K1430" s="101">
        <v>9</v>
      </c>
    </row>
    <row r="1431" spans="1:11" hidden="1" x14ac:dyDescent="0.3">
      <c r="A1431" s="98">
        <v>45544</v>
      </c>
      <c r="B1431" s="99">
        <v>0.84286486111111114</v>
      </c>
      <c r="C1431" s="80">
        <v>20</v>
      </c>
      <c r="D1431" s="100" t="s">
        <v>403</v>
      </c>
      <c r="E1431" s="80">
        <v>32.82</v>
      </c>
      <c r="F1431" s="100" t="s">
        <v>404</v>
      </c>
      <c r="G1431" s="100" t="s">
        <v>412</v>
      </c>
      <c r="H1431" s="100" t="s">
        <v>417</v>
      </c>
      <c r="I1431" s="100" t="s">
        <v>428</v>
      </c>
      <c r="J1431" s="80">
        <v>1</v>
      </c>
      <c r="K1431" s="101">
        <v>9</v>
      </c>
    </row>
    <row r="1432" spans="1:11" hidden="1" x14ac:dyDescent="0.3">
      <c r="A1432" s="98">
        <v>45545</v>
      </c>
      <c r="B1432" s="99">
        <v>0.34169502314814815</v>
      </c>
      <c r="C1432" s="80">
        <v>8</v>
      </c>
      <c r="D1432" s="100" t="s">
        <v>403</v>
      </c>
      <c r="E1432" s="80">
        <v>32.82</v>
      </c>
      <c r="F1432" s="100" t="s">
        <v>408</v>
      </c>
      <c r="G1432" s="100" t="s">
        <v>405</v>
      </c>
      <c r="H1432" s="100" t="s">
        <v>419</v>
      </c>
      <c r="I1432" s="100" t="s">
        <v>428</v>
      </c>
      <c r="J1432" s="80">
        <v>2</v>
      </c>
      <c r="K1432" s="101">
        <v>9</v>
      </c>
    </row>
    <row r="1433" spans="1:11" hidden="1" x14ac:dyDescent="0.3">
      <c r="A1433" s="98">
        <v>45545</v>
      </c>
      <c r="B1433" s="99">
        <v>0.39776372685185185</v>
      </c>
      <c r="C1433" s="80">
        <v>9</v>
      </c>
      <c r="D1433" s="100" t="s">
        <v>403</v>
      </c>
      <c r="E1433" s="80">
        <v>32.82</v>
      </c>
      <c r="F1433" s="100" t="s">
        <v>421</v>
      </c>
      <c r="G1433" s="100" t="s">
        <v>405</v>
      </c>
      <c r="H1433" s="100" t="s">
        <v>419</v>
      </c>
      <c r="I1433" s="100" t="s">
        <v>428</v>
      </c>
      <c r="J1433" s="80">
        <v>2</v>
      </c>
      <c r="K1433" s="101">
        <v>9</v>
      </c>
    </row>
    <row r="1434" spans="1:11" hidden="1" x14ac:dyDescent="0.3">
      <c r="A1434" s="98">
        <v>45545</v>
      </c>
      <c r="B1434" s="99">
        <v>0.64021281249999995</v>
      </c>
      <c r="C1434" s="80">
        <v>15</v>
      </c>
      <c r="D1434" s="100" t="s">
        <v>403</v>
      </c>
      <c r="E1434" s="80">
        <v>23.02</v>
      </c>
      <c r="F1434" s="100" t="s">
        <v>416</v>
      </c>
      <c r="G1434" s="100" t="s">
        <v>409</v>
      </c>
      <c r="H1434" s="100" t="s">
        <v>419</v>
      </c>
      <c r="I1434" s="100" t="s">
        <v>428</v>
      </c>
      <c r="J1434" s="80">
        <v>2</v>
      </c>
      <c r="K1434" s="101">
        <v>9</v>
      </c>
    </row>
    <row r="1435" spans="1:11" hidden="1" x14ac:dyDescent="0.3">
      <c r="A1435" s="98">
        <v>45545</v>
      </c>
      <c r="B1435" s="99">
        <v>0.64104104166666664</v>
      </c>
      <c r="C1435" s="80">
        <v>15</v>
      </c>
      <c r="D1435" s="100" t="s">
        <v>403</v>
      </c>
      <c r="E1435" s="80">
        <v>23.02</v>
      </c>
      <c r="F1435" s="100" t="s">
        <v>416</v>
      </c>
      <c r="G1435" s="100" t="s">
        <v>409</v>
      </c>
      <c r="H1435" s="100" t="s">
        <v>419</v>
      </c>
      <c r="I1435" s="100" t="s">
        <v>428</v>
      </c>
      <c r="J1435" s="80">
        <v>2</v>
      </c>
      <c r="K1435" s="101">
        <v>9</v>
      </c>
    </row>
    <row r="1436" spans="1:11" hidden="1" x14ac:dyDescent="0.3">
      <c r="A1436" s="98">
        <v>45545</v>
      </c>
      <c r="B1436" s="99">
        <v>0.7803444444444444</v>
      </c>
      <c r="C1436" s="80">
        <v>18</v>
      </c>
      <c r="D1436" s="100" t="s">
        <v>403</v>
      </c>
      <c r="E1436" s="80">
        <v>32.82</v>
      </c>
      <c r="F1436" s="100" t="s">
        <v>421</v>
      </c>
      <c r="G1436" s="100" t="s">
        <v>412</v>
      </c>
      <c r="H1436" s="100" t="s">
        <v>419</v>
      </c>
      <c r="I1436" s="100" t="s">
        <v>428</v>
      </c>
      <c r="J1436" s="80">
        <v>2</v>
      </c>
      <c r="K1436" s="101">
        <v>9</v>
      </c>
    </row>
    <row r="1437" spans="1:11" x14ac:dyDescent="0.3">
      <c r="A1437" s="98">
        <v>45545</v>
      </c>
      <c r="B1437" s="99">
        <v>0.7815118518518519</v>
      </c>
      <c r="C1437" s="80">
        <v>18</v>
      </c>
      <c r="D1437" s="100" t="s">
        <v>403</v>
      </c>
      <c r="E1437" s="80">
        <v>27.92</v>
      </c>
      <c r="F1437" s="100" t="s">
        <v>411</v>
      </c>
      <c r="G1437" s="100" t="s">
        <v>412</v>
      </c>
      <c r="H1437" s="100" t="s">
        <v>419</v>
      </c>
      <c r="I1437" s="100" t="s">
        <v>428</v>
      </c>
      <c r="J1437" s="80">
        <v>2</v>
      </c>
      <c r="K1437" s="101">
        <v>9</v>
      </c>
    </row>
    <row r="1438" spans="1:11" hidden="1" x14ac:dyDescent="0.3">
      <c r="A1438" s="98">
        <v>45545</v>
      </c>
      <c r="B1438" s="99">
        <v>0.79355355324074073</v>
      </c>
      <c r="C1438" s="80">
        <v>19</v>
      </c>
      <c r="D1438" s="100" t="s">
        <v>403</v>
      </c>
      <c r="E1438" s="80">
        <v>32.82</v>
      </c>
      <c r="F1438" s="100" t="s">
        <v>404</v>
      </c>
      <c r="G1438" s="100" t="s">
        <v>412</v>
      </c>
      <c r="H1438" s="100" t="s">
        <v>419</v>
      </c>
      <c r="I1438" s="100" t="s">
        <v>428</v>
      </c>
      <c r="J1438" s="80">
        <v>2</v>
      </c>
      <c r="K1438" s="101">
        <v>9</v>
      </c>
    </row>
    <row r="1439" spans="1:11" hidden="1" x14ac:dyDescent="0.3">
      <c r="A1439" s="98">
        <v>45545</v>
      </c>
      <c r="B1439" s="99">
        <v>0.79436640046296292</v>
      </c>
      <c r="C1439" s="80">
        <v>19</v>
      </c>
      <c r="D1439" s="100" t="s">
        <v>403</v>
      </c>
      <c r="E1439" s="80">
        <v>32.82</v>
      </c>
      <c r="F1439" s="100" t="s">
        <v>404</v>
      </c>
      <c r="G1439" s="100" t="s">
        <v>412</v>
      </c>
      <c r="H1439" s="100" t="s">
        <v>419</v>
      </c>
      <c r="I1439" s="100" t="s">
        <v>428</v>
      </c>
      <c r="J1439" s="80">
        <v>2</v>
      </c>
      <c r="K1439" s="101">
        <v>9</v>
      </c>
    </row>
    <row r="1440" spans="1:11" x14ac:dyDescent="0.3">
      <c r="A1440" s="98">
        <v>45545</v>
      </c>
      <c r="B1440" s="99">
        <v>0.89553884259259264</v>
      </c>
      <c r="C1440" s="80">
        <v>21</v>
      </c>
      <c r="D1440" s="100" t="s">
        <v>403</v>
      </c>
      <c r="E1440" s="80">
        <v>27.92</v>
      </c>
      <c r="F1440" s="100" t="s">
        <v>411</v>
      </c>
      <c r="G1440" s="100" t="s">
        <v>412</v>
      </c>
      <c r="H1440" s="100" t="s">
        <v>419</v>
      </c>
      <c r="I1440" s="100" t="s">
        <v>428</v>
      </c>
      <c r="J1440" s="80">
        <v>2</v>
      </c>
      <c r="K1440" s="101">
        <v>9</v>
      </c>
    </row>
    <row r="1441" spans="1:11" x14ac:dyDescent="0.3">
      <c r="A1441" s="98">
        <v>45545</v>
      </c>
      <c r="B1441" s="99">
        <v>0.89614625000000003</v>
      </c>
      <c r="C1441" s="80">
        <v>21</v>
      </c>
      <c r="D1441" s="100" t="s">
        <v>403</v>
      </c>
      <c r="E1441" s="80">
        <v>23.02</v>
      </c>
      <c r="F1441" s="100" t="s">
        <v>410</v>
      </c>
      <c r="G1441" s="100" t="s">
        <v>412</v>
      </c>
      <c r="H1441" s="100" t="s">
        <v>419</v>
      </c>
      <c r="I1441" s="100" t="s">
        <v>428</v>
      </c>
      <c r="J1441" s="80">
        <v>2</v>
      </c>
      <c r="K1441" s="101">
        <v>9</v>
      </c>
    </row>
    <row r="1442" spans="1:11" hidden="1" x14ac:dyDescent="0.3">
      <c r="A1442" s="98">
        <v>45546</v>
      </c>
      <c r="B1442" s="99">
        <v>0.36623038194444446</v>
      </c>
      <c r="C1442" s="80">
        <v>8</v>
      </c>
      <c r="D1442" s="100" t="s">
        <v>403</v>
      </c>
      <c r="E1442" s="80">
        <v>32.82</v>
      </c>
      <c r="F1442" s="100" t="s">
        <v>404</v>
      </c>
      <c r="G1442" s="100" t="s">
        <v>405</v>
      </c>
      <c r="H1442" s="100" t="s">
        <v>420</v>
      </c>
      <c r="I1442" s="100" t="s">
        <v>428</v>
      </c>
      <c r="J1442" s="80">
        <v>3</v>
      </c>
      <c r="K1442" s="101">
        <v>9</v>
      </c>
    </row>
    <row r="1443" spans="1:11" x14ac:dyDescent="0.3">
      <c r="A1443" s="98">
        <v>45546</v>
      </c>
      <c r="B1443" s="99">
        <v>0.39498561342592592</v>
      </c>
      <c r="C1443" s="80">
        <v>9</v>
      </c>
      <c r="D1443" s="100" t="s">
        <v>403</v>
      </c>
      <c r="E1443" s="80">
        <v>27.92</v>
      </c>
      <c r="F1443" s="100" t="s">
        <v>411</v>
      </c>
      <c r="G1443" s="100" t="s">
        <v>405</v>
      </c>
      <c r="H1443" s="100" t="s">
        <v>420</v>
      </c>
      <c r="I1443" s="100" t="s">
        <v>428</v>
      </c>
      <c r="J1443" s="80">
        <v>3</v>
      </c>
      <c r="K1443" s="101">
        <v>9</v>
      </c>
    </row>
    <row r="1444" spans="1:11" hidden="1" x14ac:dyDescent="0.3">
      <c r="A1444" s="98">
        <v>45546</v>
      </c>
      <c r="B1444" s="99">
        <v>0.45288399305555554</v>
      </c>
      <c r="C1444" s="80">
        <v>10</v>
      </c>
      <c r="D1444" s="100" t="s">
        <v>403</v>
      </c>
      <c r="E1444" s="80">
        <v>32.82</v>
      </c>
      <c r="F1444" s="100" t="s">
        <v>404</v>
      </c>
      <c r="G1444" s="100" t="s">
        <v>405</v>
      </c>
      <c r="H1444" s="100" t="s">
        <v>420</v>
      </c>
      <c r="I1444" s="100" t="s">
        <v>428</v>
      </c>
      <c r="J1444" s="80">
        <v>3</v>
      </c>
      <c r="K1444" s="101">
        <v>9</v>
      </c>
    </row>
    <row r="1445" spans="1:11" hidden="1" x14ac:dyDescent="0.3">
      <c r="A1445" s="98">
        <v>45546</v>
      </c>
      <c r="B1445" s="99">
        <v>0.82861732638888885</v>
      </c>
      <c r="C1445" s="80">
        <v>19</v>
      </c>
      <c r="D1445" s="100" t="s">
        <v>403</v>
      </c>
      <c r="E1445" s="80">
        <v>32.82</v>
      </c>
      <c r="F1445" s="100" t="s">
        <v>421</v>
      </c>
      <c r="G1445" s="100" t="s">
        <v>412</v>
      </c>
      <c r="H1445" s="100" t="s">
        <v>420</v>
      </c>
      <c r="I1445" s="100" t="s">
        <v>428</v>
      </c>
      <c r="J1445" s="80">
        <v>3</v>
      </c>
      <c r="K1445" s="101">
        <v>9</v>
      </c>
    </row>
    <row r="1446" spans="1:11" x14ac:dyDescent="0.3">
      <c r="A1446" s="98">
        <v>45546</v>
      </c>
      <c r="B1446" s="99">
        <v>0.84253341435185181</v>
      </c>
      <c r="C1446" s="80">
        <v>20</v>
      </c>
      <c r="D1446" s="100" t="s">
        <v>403</v>
      </c>
      <c r="E1446" s="80">
        <v>27.92</v>
      </c>
      <c r="F1446" s="100" t="s">
        <v>411</v>
      </c>
      <c r="G1446" s="100" t="s">
        <v>412</v>
      </c>
      <c r="H1446" s="100" t="s">
        <v>420</v>
      </c>
      <c r="I1446" s="100" t="s">
        <v>428</v>
      </c>
      <c r="J1446" s="80">
        <v>3</v>
      </c>
      <c r="K1446" s="101">
        <v>9</v>
      </c>
    </row>
    <row r="1447" spans="1:11" hidden="1" x14ac:dyDescent="0.3">
      <c r="A1447" s="98">
        <v>45546</v>
      </c>
      <c r="B1447" s="99">
        <v>0.84327414351851848</v>
      </c>
      <c r="C1447" s="80">
        <v>20</v>
      </c>
      <c r="D1447" s="100" t="s">
        <v>403</v>
      </c>
      <c r="E1447" s="80">
        <v>32.82</v>
      </c>
      <c r="F1447" s="100" t="s">
        <v>404</v>
      </c>
      <c r="G1447" s="100" t="s">
        <v>412</v>
      </c>
      <c r="H1447" s="100" t="s">
        <v>420</v>
      </c>
      <c r="I1447" s="100" t="s">
        <v>428</v>
      </c>
      <c r="J1447" s="80">
        <v>3</v>
      </c>
      <c r="K1447" s="101">
        <v>9</v>
      </c>
    </row>
    <row r="1448" spans="1:11" hidden="1" x14ac:dyDescent="0.3">
      <c r="A1448" s="98">
        <v>45546</v>
      </c>
      <c r="B1448" s="99">
        <v>0.84397395833333333</v>
      </c>
      <c r="C1448" s="80">
        <v>20</v>
      </c>
      <c r="D1448" s="100" t="s">
        <v>403</v>
      </c>
      <c r="E1448" s="80">
        <v>32.82</v>
      </c>
      <c r="F1448" s="100" t="s">
        <v>404</v>
      </c>
      <c r="G1448" s="100" t="s">
        <v>412</v>
      </c>
      <c r="H1448" s="100" t="s">
        <v>420</v>
      </c>
      <c r="I1448" s="100" t="s">
        <v>428</v>
      </c>
      <c r="J1448" s="80">
        <v>3</v>
      </c>
      <c r="K1448" s="101">
        <v>9</v>
      </c>
    </row>
    <row r="1449" spans="1:11" hidden="1" x14ac:dyDescent="0.3">
      <c r="A1449" s="98">
        <v>45546</v>
      </c>
      <c r="B1449" s="99">
        <v>0.87609056712962963</v>
      </c>
      <c r="C1449" s="80">
        <v>21</v>
      </c>
      <c r="D1449" s="100" t="s">
        <v>403</v>
      </c>
      <c r="E1449" s="80">
        <v>23.02</v>
      </c>
      <c r="F1449" s="100" t="s">
        <v>416</v>
      </c>
      <c r="G1449" s="100" t="s">
        <v>412</v>
      </c>
      <c r="H1449" s="100" t="s">
        <v>420</v>
      </c>
      <c r="I1449" s="100" t="s">
        <v>428</v>
      </c>
      <c r="J1449" s="80">
        <v>3</v>
      </c>
      <c r="K1449" s="101">
        <v>9</v>
      </c>
    </row>
    <row r="1450" spans="1:11" hidden="1" x14ac:dyDescent="0.3">
      <c r="A1450" s="98">
        <v>45547</v>
      </c>
      <c r="B1450" s="99">
        <v>0.45654651620370368</v>
      </c>
      <c r="C1450" s="80">
        <v>10</v>
      </c>
      <c r="D1450" s="100" t="s">
        <v>403</v>
      </c>
      <c r="E1450" s="80">
        <v>18.12</v>
      </c>
      <c r="F1450" s="100" t="s">
        <v>418</v>
      </c>
      <c r="G1450" s="100" t="s">
        <v>405</v>
      </c>
      <c r="H1450" s="100" t="s">
        <v>422</v>
      </c>
      <c r="I1450" s="100" t="s">
        <v>428</v>
      </c>
      <c r="J1450" s="80">
        <v>4</v>
      </c>
      <c r="K1450" s="101">
        <v>9</v>
      </c>
    </row>
    <row r="1451" spans="1:11" x14ac:dyDescent="0.3">
      <c r="A1451" s="98">
        <v>45547</v>
      </c>
      <c r="B1451" s="99">
        <v>0.45717369212962961</v>
      </c>
      <c r="C1451" s="80">
        <v>10</v>
      </c>
      <c r="D1451" s="100" t="s">
        <v>403</v>
      </c>
      <c r="E1451" s="80">
        <v>27.92</v>
      </c>
      <c r="F1451" s="100" t="s">
        <v>411</v>
      </c>
      <c r="G1451" s="100" t="s">
        <v>405</v>
      </c>
      <c r="H1451" s="100" t="s">
        <v>422</v>
      </c>
      <c r="I1451" s="100" t="s">
        <v>428</v>
      </c>
      <c r="J1451" s="80">
        <v>4</v>
      </c>
      <c r="K1451" s="101">
        <v>9</v>
      </c>
    </row>
    <row r="1452" spans="1:11" x14ac:dyDescent="0.3">
      <c r="A1452" s="98">
        <v>45547</v>
      </c>
      <c r="B1452" s="99">
        <v>0.47750075231481481</v>
      </c>
      <c r="C1452" s="80">
        <v>11</v>
      </c>
      <c r="D1452" s="100" t="s">
        <v>403</v>
      </c>
      <c r="E1452" s="80">
        <v>27.92</v>
      </c>
      <c r="F1452" s="100" t="s">
        <v>411</v>
      </c>
      <c r="G1452" s="100" t="s">
        <v>405</v>
      </c>
      <c r="H1452" s="100" t="s">
        <v>422</v>
      </c>
      <c r="I1452" s="100" t="s">
        <v>428</v>
      </c>
      <c r="J1452" s="80">
        <v>4</v>
      </c>
      <c r="K1452" s="101">
        <v>9</v>
      </c>
    </row>
    <row r="1453" spans="1:11" hidden="1" x14ac:dyDescent="0.3">
      <c r="A1453" s="98">
        <v>45547</v>
      </c>
      <c r="B1453" s="99">
        <v>0.50581201388888886</v>
      </c>
      <c r="C1453" s="80">
        <v>12</v>
      </c>
      <c r="D1453" s="100" t="s">
        <v>403</v>
      </c>
      <c r="E1453" s="80">
        <v>32.82</v>
      </c>
      <c r="F1453" s="100" t="s">
        <v>421</v>
      </c>
      <c r="G1453" s="100" t="s">
        <v>409</v>
      </c>
      <c r="H1453" s="100" t="s">
        <v>422</v>
      </c>
      <c r="I1453" s="100" t="s">
        <v>428</v>
      </c>
      <c r="J1453" s="80">
        <v>4</v>
      </c>
      <c r="K1453" s="101">
        <v>9</v>
      </c>
    </row>
    <row r="1454" spans="1:11" hidden="1" x14ac:dyDescent="0.3">
      <c r="A1454" s="98">
        <v>45547</v>
      </c>
      <c r="B1454" s="99">
        <v>0.5216087615740741</v>
      </c>
      <c r="C1454" s="80">
        <v>12</v>
      </c>
      <c r="D1454" s="100" t="s">
        <v>403</v>
      </c>
      <c r="E1454" s="80">
        <v>23.02</v>
      </c>
      <c r="F1454" s="100" t="s">
        <v>416</v>
      </c>
      <c r="G1454" s="100" t="s">
        <v>409</v>
      </c>
      <c r="H1454" s="100" t="s">
        <v>422</v>
      </c>
      <c r="I1454" s="100" t="s">
        <v>428</v>
      </c>
      <c r="J1454" s="80">
        <v>4</v>
      </c>
      <c r="K1454" s="101">
        <v>9</v>
      </c>
    </row>
    <row r="1455" spans="1:11" hidden="1" x14ac:dyDescent="0.3">
      <c r="A1455" s="98">
        <v>45547</v>
      </c>
      <c r="B1455" s="99">
        <v>0.52248820601851853</v>
      </c>
      <c r="C1455" s="80">
        <v>12</v>
      </c>
      <c r="D1455" s="100" t="s">
        <v>403</v>
      </c>
      <c r="E1455" s="80">
        <v>23.02</v>
      </c>
      <c r="F1455" s="100" t="s">
        <v>416</v>
      </c>
      <c r="G1455" s="100" t="s">
        <v>409</v>
      </c>
      <c r="H1455" s="100" t="s">
        <v>422</v>
      </c>
      <c r="I1455" s="100" t="s">
        <v>428</v>
      </c>
      <c r="J1455" s="80">
        <v>4</v>
      </c>
      <c r="K1455" s="101">
        <v>9</v>
      </c>
    </row>
    <row r="1456" spans="1:11" hidden="1" x14ac:dyDescent="0.3">
      <c r="A1456" s="98">
        <v>45547</v>
      </c>
      <c r="B1456" s="99">
        <v>0.5259308217592592</v>
      </c>
      <c r="C1456" s="80">
        <v>12</v>
      </c>
      <c r="D1456" s="100" t="s">
        <v>403</v>
      </c>
      <c r="E1456" s="80">
        <v>23.02</v>
      </c>
      <c r="F1456" s="100" t="s">
        <v>416</v>
      </c>
      <c r="G1456" s="100" t="s">
        <v>409</v>
      </c>
      <c r="H1456" s="100" t="s">
        <v>422</v>
      </c>
      <c r="I1456" s="100" t="s">
        <v>428</v>
      </c>
      <c r="J1456" s="80">
        <v>4</v>
      </c>
      <c r="K1456" s="101">
        <v>9</v>
      </c>
    </row>
    <row r="1457" spans="1:11" hidden="1" x14ac:dyDescent="0.3">
      <c r="A1457" s="98">
        <v>45547</v>
      </c>
      <c r="B1457" s="99">
        <v>0.52650156250000002</v>
      </c>
      <c r="C1457" s="80">
        <v>12</v>
      </c>
      <c r="D1457" s="100" t="s">
        <v>403</v>
      </c>
      <c r="E1457" s="80">
        <v>23.02</v>
      </c>
      <c r="F1457" s="100" t="s">
        <v>416</v>
      </c>
      <c r="G1457" s="100" t="s">
        <v>409</v>
      </c>
      <c r="H1457" s="100" t="s">
        <v>422</v>
      </c>
      <c r="I1457" s="100" t="s">
        <v>428</v>
      </c>
      <c r="J1457" s="80">
        <v>4</v>
      </c>
      <c r="K1457" s="101">
        <v>9</v>
      </c>
    </row>
    <row r="1458" spans="1:11" hidden="1" x14ac:dyDescent="0.3">
      <c r="A1458" s="98">
        <v>45547</v>
      </c>
      <c r="B1458" s="99">
        <v>0.70931972222222217</v>
      </c>
      <c r="C1458" s="80">
        <v>17</v>
      </c>
      <c r="D1458" s="100" t="s">
        <v>403</v>
      </c>
      <c r="E1458" s="80">
        <v>32.82</v>
      </c>
      <c r="F1458" s="100" t="s">
        <v>404</v>
      </c>
      <c r="G1458" s="100" t="s">
        <v>412</v>
      </c>
      <c r="H1458" s="100" t="s">
        <v>422</v>
      </c>
      <c r="I1458" s="100" t="s">
        <v>428</v>
      </c>
      <c r="J1458" s="80">
        <v>4</v>
      </c>
      <c r="K1458" s="101">
        <v>9</v>
      </c>
    </row>
    <row r="1459" spans="1:11" x14ac:dyDescent="0.3">
      <c r="A1459" s="98">
        <v>45547</v>
      </c>
      <c r="B1459" s="99">
        <v>0.8813705092592593</v>
      </c>
      <c r="C1459" s="80">
        <v>21</v>
      </c>
      <c r="D1459" s="100" t="s">
        <v>403</v>
      </c>
      <c r="E1459" s="80">
        <v>23.02</v>
      </c>
      <c r="F1459" s="100" t="s">
        <v>410</v>
      </c>
      <c r="G1459" s="100" t="s">
        <v>412</v>
      </c>
      <c r="H1459" s="100" t="s">
        <v>422</v>
      </c>
      <c r="I1459" s="100" t="s">
        <v>428</v>
      </c>
      <c r="J1459" s="80">
        <v>4</v>
      </c>
      <c r="K1459" s="101">
        <v>9</v>
      </c>
    </row>
    <row r="1460" spans="1:11" hidden="1" x14ac:dyDescent="0.3">
      <c r="A1460" s="98">
        <v>45547</v>
      </c>
      <c r="B1460" s="99">
        <v>0.88218934027777773</v>
      </c>
      <c r="C1460" s="80">
        <v>21</v>
      </c>
      <c r="D1460" s="100" t="s">
        <v>403</v>
      </c>
      <c r="E1460" s="80">
        <v>32.82</v>
      </c>
      <c r="F1460" s="100" t="s">
        <v>421</v>
      </c>
      <c r="G1460" s="100" t="s">
        <v>412</v>
      </c>
      <c r="H1460" s="100" t="s">
        <v>422</v>
      </c>
      <c r="I1460" s="100" t="s">
        <v>428</v>
      </c>
      <c r="J1460" s="80">
        <v>4</v>
      </c>
      <c r="K1460" s="101">
        <v>9</v>
      </c>
    </row>
    <row r="1461" spans="1:11" hidden="1" x14ac:dyDescent="0.3">
      <c r="A1461" s="98">
        <v>45547</v>
      </c>
      <c r="B1461" s="99">
        <v>0.88422231481481484</v>
      </c>
      <c r="C1461" s="80">
        <v>21</v>
      </c>
      <c r="D1461" s="100" t="s">
        <v>403</v>
      </c>
      <c r="E1461" s="80">
        <v>23.02</v>
      </c>
      <c r="F1461" s="100" t="s">
        <v>416</v>
      </c>
      <c r="G1461" s="100" t="s">
        <v>412</v>
      </c>
      <c r="H1461" s="100" t="s">
        <v>422</v>
      </c>
      <c r="I1461" s="100" t="s">
        <v>428</v>
      </c>
      <c r="J1461" s="80">
        <v>4</v>
      </c>
      <c r="K1461" s="101">
        <v>9</v>
      </c>
    </row>
    <row r="1462" spans="1:11" hidden="1" x14ac:dyDescent="0.3">
      <c r="A1462" s="98">
        <v>45548</v>
      </c>
      <c r="B1462" s="99">
        <v>0.3311778125</v>
      </c>
      <c r="C1462" s="80">
        <v>7</v>
      </c>
      <c r="D1462" s="100" t="s">
        <v>403</v>
      </c>
      <c r="E1462" s="80">
        <v>32.82</v>
      </c>
      <c r="F1462" s="100" t="s">
        <v>404</v>
      </c>
      <c r="G1462" s="100" t="s">
        <v>405</v>
      </c>
      <c r="H1462" s="100" t="s">
        <v>406</v>
      </c>
      <c r="I1462" s="100" t="s">
        <v>428</v>
      </c>
      <c r="J1462" s="80">
        <v>5</v>
      </c>
      <c r="K1462" s="101">
        <v>9</v>
      </c>
    </row>
    <row r="1463" spans="1:11" hidden="1" x14ac:dyDescent="0.3">
      <c r="A1463" s="98">
        <v>45548</v>
      </c>
      <c r="B1463" s="99">
        <v>0.36184010416666668</v>
      </c>
      <c r="C1463" s="80">
        <v>8</v>
      </c>
      <c r="D1463" s="100" t="s">
        <v>403</v>
      </c>
      <c r="E1463" s="80">
        <v>32.82</v>
      </c>
      <c r="F1463" s="100" t="s">
        <v>404</v>
      </c>
      <c r="G1463" s="100" t="s">
        <v>405</v>
      </c>
      <c r="H1463" s="100" t="s">
        <v>406</v>
      </c>
      <c r="I1463" s="100" t="s">
        <v>428</v>
      </c>
      <c r="J1463" s="80">
        <v>5</v>
      </c>
      <c r="K1463" s="101">
        <v>9</v>
      </c>
    </row>
    <row r="1464" spans="1:11" hidden="1" x14ac:dyDescent="0.3">
      <c r="A1464" s="98">
        <v>45548</v>
      </c>
      <c r="B1464" s="99">
        <v>0.37101636574074076</v>
      </c>
      <c r="C1464" s="80">
        <v>8</v>
      </c>
      <c r="D1464" s="100" t="s">
        <v>403</v>
      </c>
      <c r="E1464" s="80">
        <v>32.82</v>
      </c>
      <c r="F1464" s="100" t="s">
        <v>404</v>
      </c>
      <c r="G1464" s="100" t="s">
        <v>405</v>
      </c>
      <c r="H1464" s="100" t="s">
        <v>406</v>
      </c>
      <c r="I1464" s="100" t="s">
        <v>428</v>
      </c>
      <c r="J1464" s="80">
        <v>5</v>
      </c>
      <c r="K1464" s="101">
        <v>9</v>
      </c>
    </row>
    <row r="1465" spans="1:11" hidden="1" x14ac:dyDescent="0.3">
      <c r="A1465" s="98">
        <v>45548</v>
      </c>
      <c r="B1465" s="99">
        <v>0.41064105324074074</v>
      </c>
      <c r="C1465" s="80">
        <v>9</v>
      </c>
      <c r="D1465" s="100" t="s">
        <v>403</v>
      </c>
      <c r="E1465" s="80">
        <v>32.82</v>
      </c>
      <c r="F1465" s="100" t="s">
        <v>404</v>
      </c>
      <c r="G1465" s="100" t="s">
        <v>405</v>
      </c>
      <c r="H1465" s="100" t="s">
        <v>406</v>
      </c>
      <c r="I1465" s="100" t="s">
        <v>428</v>
      </c>
      <c r="J1465" s="80">
        <v>5</v>
      </c>
      <c r="K1465" s="101">
        <v>9</v>
      </c>
    </row>
    <row r="1466" spans="1:11" x14ac:dyDescent="0.3">
      <c r="A1466" s="98">
        <v>45548</v>
      </c>
      <c r="B1466" s="99">
        <v>0.65160728009259261</v>
      </c>
      <c r="C1466" s="80">
        <v>15</v>
      </c>
      <c r="D1466" s="100" t="s">
        <v>403</v>
      </c>
      <c r="E1466" s="80">
        <v>27.92</v>
      </c>
      <c r="F1466" s="100" t="s">
        <v>411</v>
      </c>
      <c r="G1466" s="100" t="s">
        <v>409</v>
      </c>
      <c r="H1466" s="100" t="s">
        <v>406</v>
      </c>
      <c r="I1466" s="100" t="s">
        <v>428</v>
      </c>
      <c r="J1466" s="80">
        <v>5</v>
      </c>
      <c r="K1466" s="101">
        <v>9</v>
      </c>
    </row>
    <row r="1467" spans="1:11" x14ac:dyDescent="0.3">
      <c r="A1467" s="98">
        <v>45548</v>
      </c>
      <c r="B1467" s="99">
        <v>0.66034597222222224</v>
      </c>
      <c r="C1467" s="80">
        <v>15</v>
      </c>
      <c r="D1467" s="100" t="s">
        <v>403</v>
      </c>
      <c r="E1467" s="80">
        <v>27.92</v>
      </c>
      <c r="F1467" s="100" t="s">
        <v>411</v>
      </c>
      <c r="G1467" s="100" t="s">
        <v>409</v>
      </c>
      <c r="H1467" s="100" t="s">
        <v>406</v>
      </c>
      <c r="I1467" s="100" t="s">
        <v>428</v>
      </c>
      <c r="J1467" s="80">
        <v>5</v>
      </c>
      <c r="K1467" s="101">
        <v>9</v>
      </c>
    </row>
    <row r="1468" spans="1:11" hidden="1" x14ac:dyDescent="0.3">
      <c r="A1468" s="98">
        <v>45549</v>
      </c>
      <c r="B1468" s="99">
        <v>0.68702961805555551</v>
      </c>
      <c r="C1468" s="80">
        <v>16</v>
      </c>
      <c r="D1468" s="100" t="s">
        <v>403</v>
      </c>
      <c r="E1468" s="80">
        <v>32.82</v>
      </c>
      <c r="F1468" s="100" t="s">
        <v>421</v>
      </c>
      <c r="G1468" s="100" t="s">
        <v>409</v>
      </c>
      <c r="H1468" s="100" t="s">
        <v>414</v>
      </c>
      <c r="I1468" s="100" t="s">
        <v>428</v>
      </c>
      <c r="J1468" s="80">
        <v>6</v>
      </c>
      <c r="K1468" s="101">
        <v>9</v>
      </c>
    </row>
    <row r="1469" spans="1:11" hidden="1" x14ac:dyDescent="0.3">
      <c r="A1469" s="98">
        <v>45549</v>
      </c>
      <c r="B1469" s="99">
        <v>0.68769528935185187</v>
      </c>
      <c r="C1469" s="80">
        <v>16</v>
      </c>
      <c r="D1469" s="100" t="s">
        <v>403</v>
      </c>
      <c r="E1469" s="80">
        <v>32.82</v>
      </c>
      <c r="F1469" s="100" t="s">
        <v>421</v>
      </c>
      <c r="G1469" s="100" t="s">
        <v>409</v>
      </c>
      <c r="H1469" s="100" t="s">
        <v>414</v>
      </c>
      <c r="I1469" s="100" t="s">
        <v>428</v>
      </c>
      <c r="J1469" s="80">
        <v>6</v>
      </c>
      <c r="K1469" s="101">
        <v>9</v>
      </c>
    </row>
    <row r="1470" spans="1:11" hidden="1" x14ac:dyDescent="0.3">
      <c r="A1470" s="98">
        <v>45550</v>
      </c>
      <c r="B1470" s="99">
        <v>0.36297385416666667</v>
      </c>
      <c r="C1470" s="80">
        <v>8</v>
      </c>
      <c r="D1470" s="100" t="s">
        <v>403</v>
      </c>
      <c r="E1470" s="80">
        <v>18.12</v>
      </c>
      <c r="F1470" s="100" t="s">
        <v>418</v>
      </c>
      <c r="G1470" s="100" t="s">
        <v>405</v>
      </c>
      <c r="H1470" s="100" t="s">
        <v>415</v>
      </c>
      <c r="I1470" s="100" t="s">
        <v>428</v>
      </c>
      <c r="J1470" s="80">
        <v>7</v>
      </c>
      <c r="K1470" s="101">
        <v>9</v>
      </c>
    </row>
    <row r="1471" spans="1:11" x14ac:dyDescent="0.3">
      <c r="A1471" s="98">
        <v>45550</v>
      </c>
      <c r="B1471" s="99">
        <v>0.40947616898148148</v>
      </c>
      <c r="C1471" s="80">
        <v>9</v>
      </c>
      <c r="D1471" s="100" t="s">
        <v>403</v>
      </c>
      <c r="E1471" s="80">
        <v>27.92</v>
      </c>
      <c r="F1471" s="100" t="s">
        <v>411</v>
      </c>
      <c r="G1471" s="100" t="s">
        <v>405</v>
      </c>
      <c r="H1471" s="100" t="s">
        <v>415</v>
      </c>
      <c r="I1471" s="100" t="s">
        <v>428</v>
      </c>
      <c r="J1471" s="80">
        <v>7</v>
      </c>
      <c r="K1471" s="101">
        <v>9</v>
      </c>
    </row>
    <row r="1472" spans="1:11" x14ac:dyDescent="0.3">
      <c r="A1472" s="98">
        <v>45550</v>
      </c>
      <c r="B1472" s="99">
        <v>0.57612716435185185</v>
      </c>
      <c r="C1472" s="80">
        <v>13</v>
      </c>
      <c r="D1472" s="100" t="s">
        <v>403</v>
      </c>
      <c r="E1472" s="80">
        <v>23.02</v>
      </c>
      <c r="F1472" s="100" t="s">
        <v>410</v>
      </c>
      <c r="G1472" s="100" t="s">
        <v>409</v>
      </c>
      <c r="H1472" s="100" t="s">
        <v>415</v>
      </c>
      <c r="I1472" s="100" t="s">
        <v>428</v>
      </c>
      <c r="J1472" s="80">
        <v>7</v>
      </c>
      <c r="K1472" s="101">
        <v>9</v>
      </c>
    </row>
    <row r="1473" spans="1:11" hidden="1" x14ac:dyDescent="0.3">
      <c r="A1473" s="98">
        <v>45550</v>
      </c>
      <c r="B1473" s="99">
        <v>0.60855656250000001</v>
      </c>
      <c r="C1473" s="80">
        <v>14</v>
      </c>
      <c r="D1473" s="100" t="s">
        <v>403</v>
      </c>
      <c r="E1473" s="80">
        <v>23.02</v>
      </c>
      <c r="F1473" s="100" t="s">
        <v>416</v>
      </c>
      <c r="G1473" s="100" t="s">
        <v>409</v>
      </c>
      <c r="H1473" s="100" t="s">
        <v>415</v>
      </c>
      <c r="I1473" s="100" t="s">
        <v>428</v>
      </c>
      <c r="J1473" s="80">
        <v>7</v>
      </c>
      <c r="K1473" s="101">
        <v>9</v>
      </c>
    </row>
    <row r="1474" spans="1:11" hidden="1" x14ac:dyDescent="0.3">
      <c r="A1474" s="98">
        <v>45550</v>
      </c>
      <c r="B1474" s="99">
        <v>0.60926616898148145</v>
      </c>
      <c r="C1474" s="80">
        <v>14</v>
      </c>
      <c r="D1474" s="100" t="s">
        <v>403</v>
      </c>
      <c r="E1474" s="80">
        <v>23.02</v>
      </c>
      <c r="F1474" s="100" t="s">
        <v>416</v>
      </c>
      <c r="G1474" s="100" t="s">
        <v>409</v>
      </c>
      <c r="H1474" s="100" t="s">
        <v>415</v>
      </c>
      <c r="I1474" s="100" t="s">
        <v>428</v>
      </c>
      <c r="J1474" s="80">
        <v>7</v>
      </c>
      <c r="K1474" s="101">
        <v>9</v>
      </c>
    </row>
    <row r="1475" spans="1:11" hidden="1" x14ac:dyDescent="0.3">
      <c r="A1475" s="98">
        <v>45550</v>
      </c>
      <c r="B1475" s="99">
        <v>0.62035541666666671</v>
      </c>
      <c r="C1475" s="80">
        <v>14</v>
      </c>
      <c r="D1475" s="100" t="s">
        <v>403</v>
      </c>
      <c r="E1475" s="80">
        <v>32.82</v>
      </c>
      <c r="F1475" s="100" t="s">
        <v>421</v>
      </c>
      <c r="G1475" s="100" t="s">
        <v>409</v>
      </c>
      <c r="H1475" s="100" t="s">
        <v>415</v>
      </c>
      <c r="I1475" s="100" t="s">
        <v>428</v>
      </c>
      <c r="J1475" s="80">
        <v>7</v>
      </c>
      <c r="K1475" s="101">
        <v>9</v>
      </c>
    </row>
    <row r="1476" spans="1:11" hidden="1" x14ac:dyDescent="0.3">
      <c r="A1476" s="98">
        <v>45551</v>
      </c>
      <c r="B1476" s="99">
        <v>0.56415364583333338</v>
      </c>
      <c r="C1476" s="80">
        <v>13</v>
      </c>
      <c r="D1476" s="100" t="s">
        <v>403</v>
      </c>
      <c r="E1476" s="80">
        <v>32.82</v>
      </c>
      <c r="F1476" s="100" t="s">
        <v>404</v>
      </c>
      <c r="G1476" s="100" t="s">
        <v>409</v>
      </c>
      <c r="H1476" s="100" t="s">
        <v>417</v>
      </c>
      <c r="I1476" s="100" t="s">
        <v>428</v>
      </c>
      <c r="J1476" s="80">
        <v>1</v>
      </c>
      <c r="K1476" s="101">
        <v>9</v>
      </c>
    </row>
    <row r="1477" spans="1:11" x14ac:dyDescent="0.3">
      <c r="A1477" s="98">
        <v>45551</v>
      </c>
      <c r="B1477" s="99">
        <v>0.56500887731481486</v>
      </c>
      <c r="C1477" s="80">
        <v>13</v>
      </c>
      <c r="D1477" s="100" t="s">
        <v>403</v>
      </c>
      <c r="E1477" s="80">
        <v>27.92</v>
      </c>
      <c r="F1477" s="100" t="s">
        <v>411</v>
      </c>
      <c r="G1477" s="100" t="s">
        <v>409</v>
      </c>
      <c r="H1477" s="100" t="s">
        <v>417</v>
      </c>
      <c r="I1477" s="100" t="s">
        <v>428</v>
      </c>
      <c r="J1477" s="80">
        <v>1</v>
      </c>
      <c r="K1477" s="101">
        <v>9</v>
      </c>
    </row>
    <row r="1478" spans="1:11" hidden="1" x14ac:dyDescent="0.3">
      <c r="A1478" s="98">
        <v>45551</v>
      </c>
      <c r="B1478" s="99">
        <v>0.6411951388888889</v>
      </c>
      <c r="C1478" s="80">
        <v>15</v>
      </c>
      <c r="D1478" s="100" t="s">
        <v>403</v>
      </c>
      <c r="E1478" s="80">
        <v>32.82</v>
      </c>
      <c r="F1478" s="100" t="s">
        <v>404</v>
      </c>
      <c r="G1478" s="100" t="s">
        <v>409</v>
      </c>
      <c r="H1478" s="100" t="s">
        <v>417</v>
      </c>
      <c r="I1478" s="100" t="s">
        <v>428</v>
      </c>
      <c r="J1478" s="80">
        <v>1</v>
      </c>
      <c r="K1478" s="101">
        <v>9</v>
      </c>
    </row>
    <row r="1479" spans="1:11" x14ac:dyDescent="0.3">
      <c r="A1479" s="98">
        <v>45551</v>
      </c>
      <c r="B1479" s="99">
        <v>0.71951081018518515</v>
      </c>
      <c r="C1479" s="80">
        <v>17</v>
      </c>
      <c r="D1479" s="100" t="s">
        <v>403</v>
      </c>
      <c r="E1479" s="80">
        <v>27.92</v>
      </c>
      <c r="F1479" s="100" t="s">
        <v>411</v>
      </c>
      <c r="G1479" s="100" t="s">
        <v>412</v>
      </c>
      <c r="H1479" s="100" t="s">
        <v>417</v>
      </c>
      <c r="I1479" s="100" t="s">
        <v>428</v>
      </c>
      <c r="J1479" s="80">
        <v>1</v>
      </c>
      <c r="K1479" s="101">
        <v>9</v>
      </c>
    </row>
    <row r="1480" spans="1:11" hidden="1" x14ac:dyDescent="0.3">
      <c r="A1480" s="98">
        <v>45551</v>
      </c>
      <c r="B1480" s="99">
        <v>0.72087096064814815</v>
      </c>
      <c r="C1480" s="80">
        <v>17</v>
      </c>
      <c r="D1480" s="100" t="s">
        <v>403</v>
      </c>
      <c r="E1480" s="80">
        <v>32.82</v>
      </c>
      <c r="F1480" s="100" t="s">
        <v>404</v>
      </c>
      <c r="G1480" s="100" t="s">
        <v>412</v>
      </c>
      <c r="H1480" s="100" t="s">
        <v>417</v>
      </c>
      <c r="I1480" s="100" t="s">
        <v>428</v>
      </c>
      <c r="J1480" s="80">
        <v>1</v>
      </c>
      <c r="K1480" s="101">
        <v>9</v>
      </c>
    </row>
    <row r="1481" spans="1:11" hidden="1" x14ac:dyDescent="0.3">
      <c r="A1481" s="98">
        <v>45551</v>
      </c>
      <c r="B1481" s="99">
        <v>0.7880260185185185</v>
      </c>
      <c r="C1481" s="80">
        <v>18</v>
      </c>
      <c r="D1481" s="100" t="s">
        <v>403</v>
      </c>
      <c r="E1481" s="80">
        <v>32.82</v>
      </c>
      <c r="F1481" s="100" t="s">
        <v>404</v>
      </c>
      <c r="G1481" s="100" t="s">
        <v>412</v>
      </c>
      <c r="H1481" s="100" t="s">
        <v>417</v>
      </c>
      <c r="I1481" s="100" t="s">
        <v>428</v>
      </c>
      <c r="J1481" s="80">
        <v>1</v>
      </c>
      <c r="K1481" s="101">
        <v>9</v>
      </c>
    </row>
    <row r="1482" spans="1:11" hidden="1" x14ac:dyDescent="0.3">
      <c r="A1482" s="98">
        <v>45551</v>
      </c>
      <c r="B1482" s="99">
        <v>0.78894994212962966</v>
      </c>
      <c r="C1482" s="80">
        <v>18</v>
      </c>
      <c r="D1482" s="100" t="s">
        <v>403</v>
      </c>
      <c r="E1482" s="80">
        <v>32.82</v>
      </c>
      <c r="F1482" s="100" t="s">
        <v>404</v>
      </c>
      <c r="G1482" s="100" t="s">
        <v>412</v>
      </c>
      <c r="H1482" s="100" t="s">
        <v>417</v>
      </c>
      <c r="I1482" s="100" t="s">
        <v>428</v>
      </c>
      <c r="J1482" s="80">
        <v>1</v>
      </c>
      <c r="K1482" s="101">
        <v>9</v>
      </c>
    </row>
    <row r="1483" spans="1:11" x14ac:dyDescent="0.3">
      <c r="A1483" s="98">
        <v>45551</v>
      </c>
      <c r="B1483" s="99">
        <v>0.88216079861111107</v>
      </c>
      <c r="C1483" s="80">
        <v>21</v>
      </c>
      <c r="D1483" s="100" t="s">
        <v>403</v>
      </c>
      <c r="E1483" s="80">
        <v>27.92</v>
      </c>
      <c r="F1483" s="100" t="s">
        <v>411</v>
      </c>
      <c r="G1483" s="100" t="s">
        <v>412</v>
      </c>
      <c r="H1483" s="100" t="s">
        <v>417</v>
      </c>
      <c r="I1483" s="100" t="s">
        <v>428</v>
      </c>
      <c r="J1483" s="80">
        <v>1</v>
      </c>
      <c r="K1483" s="101">
        <v>9</v>
      </c>
    </row>
    <row r="1484" spans="1:11" hidden="1" x14ac:dyDescent="0.3">
      <c r="A1484" s="98">
        <v>45551</v>
      </c>
      <c r="B1484" s="99">
        <v>0.88301504629629635</v>
      </c>
      <c r="C1484" s="80">
        <v>21</v>
      </c>
      <c r="D1484" s="100" t="s">
        <v>403</v>
      </c>
      <c r="E1484" s="80">
        <v>32.82</v>
      </c>
      <c r="F1484" s="100" t="s">
        <v>404</v>
      </c>
      <c r="G1484" s="100" t="s">
        <v>412</v>
      </c>
      <c r="H1484" s="100" t="s">
        <v>417</v>
      </c>
      <c r="I1484" s="100" t="s">
        <v>428</v>
      </c>
      <c r="J1484" s="80">
        <v>1</v>
      </c>
      <c r="K1484" s="101">
        <v>9</v>
      </c>
    </row>
    <row r="1485" spans="1:11" x14ac:dyDescent="0.3">
      <c r="A1485" s="98">
        <v>45551</v>
      </c>
      <c r="B1485" s="99">
        <v>0.90124199074074074</v>
      </c>
      <c r="C1485" s="80">
        <v>21</v>
      </c>
      <c r="D1485" s="100" t="s">
        <v>403</v>
      </c>
      <c r="E1485" s="80">
        <v>27.92</v>
      </c>
      <c r="F1485" s="100" t="s">
        <v>411</v>
      </c>
      <c r="G1485" s="100" t="s">
        <v>412</v>
      </c>
      <c r="H1485" s="100" t="s">
        <v>417</v>
      </c>
      <c r="I1485" s="100" t="s">
        <v>428</v>
      </c>
      <c r="J1485" s="80">
        <v>1</v>
      </c>
      <c r="K1485" s="101">
        <v>9</v>
      </c>
    </row>
    <row r="1486" spans="1:11" x14ac:dyDescent="0.3">
      <c r="A1486" s="98">
        <v>45551</v>
      </c>
      <c r="B1486" s="99">
        <v>0.90195215277777774</v>
      </c>
      <c r="C1486" s="80">
        <v>21</v>
      </c>
      <c r="D1486" s="100" t="s">
        <v>403</v>
      </c>
      <c r="E1486" s="80">
        <v>27.92</v>
      </c>
      <c r="F1486" s="100" t="s">
        <v>411</v>
      </c>
      <c r="G1486" s="100" t="s">
        <v>412</v>
      </c>
      <c r="H1486" s="100" t="s">
        <v>417</v>
      </c>
      <c r="I1486" s="100" t="s">
        <v>428</v>
      </c>
      <c r="J1486" s="80">
        <v>1</v>
      </c>
      <c r="K1486" s="101">
        <v>9</v>
      </c>
    </row>
    <row r="1487" spans="1:11" hidden="1" x14ac:dyDescent="0.3">
      <c r="A1487" s="98">
        <v>45552</v>
      </c>
      <c r="B1487" s="99">
        <v>0.32983711805555554</v>
      </c>
      <c r="C1487" s="80">
        <v>7</v>
      </c>
      <c r="D1487" s="100" t="s">
        <v>403</v>
      </c>
      <c r="E1487" s="80">
        <v>23.02</v>
      </c>
      <c r="F1487" s="100" t="s">
        <v>416</v>
      </c>
      <c r="G1487" s="100" t="s">
        <v>405</v>
      </c>
      <c r="H1487" s="100" t="s">
        <v>419</v>
      </c>
      <c r="I1487" s="100" t="s">
        <v>428</v>
      </c>
      <c r="J1487" s="80">
        <v>2</v>
      </c>
      <c r="K1487" s="101">
        <v>9</v>
      </c>
    </row>
    <row r="1488" spans="1:11" hidden="1" x14ac:dyDescent="0.3">
      <c r="A1488" s="98">
        <v>45552</v>
      </c>
      <c r="B1488" s="99">
        <v>0.33959370370370373</v>
      </c>
      <c r="C1488" s="80">
        <v>8</v>
      </c>
      <c r="D1488" s="100" t="s">
        <v>403</v>
      </c>
      <c r="E1488" s="80">
        <v>32.82</v>
      </c>
      <c r="F1488" s="100" t="s">
        <v>404</v>
      </c>
      <c r="G1488" s="100" t="s">
        <v>405</v>
      </c>
      <c r="H1488" s="100" t="s">
        <v>419</v>
      </c>
      <c r="I1488" s="100" t="s">
        <v>428</v>
      </c>
      <c r="J1488" s="80">
        <v>2</v>
      </c>
      <c r="K1488" s="101">
        <v>9</v>
      </c>
    </row>
    <row r="1489" spans="1:11" x14ac:dyDescent="0.3">
      <c r="A1489" s="98">
        <v>45552</v>
      </c>
      <c r="B1489" s="99">
        <v>0.35946241898148146</v>
      </c>
      <c r="C1489" s="80">
        <v>8</v>
      </c>
      <c r="D1489" s="100" t="s">
        <v>403</v>
      </c>
      <c r="E1489" s="80">
        <v>27.92</v>
      </c>
      <c r="F1489" s="100" t="s">
        <v>411</v>
      </c>
      <c r="G1489" s="100" t="s">
        <v>405</v>
      </c>
      <c r="H1489" s="100" t="s">
        <v>419</v>
      </c>
      <c r="I1489" s="100" t="s">
        <v>428</v>
      </c>
      <c r="J1489" s="80">
        <v>2</v>
      </c>
      <c r="K1489" s="101">
        <v>9</v>
      </c>
    </row>
    <row r="1490" spans="1:11" hidden="1" x14ac:dyDescent="0.3">
      <c r="A1490" s="98">
        <v>45552</v>
      </c>
      <c r="B1490" s="99">
        <v>0.36286428240740742</v>
      </c>
      <c r="C1490" s="80">
        <v>8</v>
      </c>
      <c r="D1490" s="100" t="s">
        <v>403</v>
      </c>
      <c r="E1490" s="80">
        <v>23.02</v>
      </c>
      <c r="F1490" s="100" t="s">
        <v>416</v>
      </c>
      <c r="G1490" s="100" t="s">
        <v>405</v>
      </c>
      <c r="H1490" s="100" t="s">
        <v>419</v>
      </c>
      <c r="I1490" s="100" t="s">
        <v>428</v>
      </c>
      <c r="J1490" s="80">
        <v>2</v>
      </c>
      <c r="K1490" s="101">
        <v>9</v>
      </c>
    </row>
    <row r="1491" spans="1:11" hidden="1" x14ac:dyDescent="0.3">
      <c r="A1491" s="98">
        <v>45552</v>
      </c>
      <c r="B1491" s="99">
        <v>0.38198790509259262</v>
      </c>
      <c r="C1491" s="80">
        <v>9</v>
      </c>
      <c r="D1491" s="100" t="s">
        <v>403</v>
      </c>
      <c r="E1491" s="80">
        <v>32.82</v>
      </c>
      <c r="F1491" s="100" t="s">
        <v>421</v>
      </c>
      <c r="G1491" s="100" t="s">
        <v>405</v>
      </c>
      <c r="H1491" s="100" t="s">
        <v>419</v>
      </c>
      <c r="I1491" s="100" t="s">
        <v>428</v>
      </c>
      <c r="J1491" s="80">
        <v>2</v>
      </c>
      <c r="K1491" s="101">
        <v>9</v>
      </c>
    </row>
    <row r="1492" spans="1:11" x14ac:dyDescent="0.3">
      <c r="A1492" s="98">
        <v>45552</v>
      </c>
      <c r="B1492" s="99">
        <v>0.38273403935185185</v>
      </c>
      <c r="C1492" s="80">
        <v>9</v>
      </c>
      <c r="D1492" s="100" t="s">
        <v>403</v>
      </c>
      <c r="E1492" s="80">
        <v>27.92</v>
      </c>
      <c r="F1492" s="100" t="s">
        <v>411</v>
      </c>
      <c r="G1492" s="100" t="s">
        <v>405</v>
      </c>
      <c r="H1492" s="100" t="s">
        <v>419</v>
      </c>
      <c r="I1492" s="100" t="s">
        <v>428</v>
      </c>
      <c r="J1492" s="80">
        <v>2</v>
      </c>
      <c r="K1492" s="101">
        <v>9</v>
      </c>
    </row>
    <row r="1493" spans="1:11" x14ac:dyDescent="0.3">
      <c r="A1493" s="98">
        <v>45552</v>
      </c>
      <c r="B1493" s="99">
        <v>0.39926805555555556</v>
      </c>
      <c r="C1493" s="80">
        <v>9</v>
      </c>
      <c r="D1493" s="100" t="s">
        <v>403</v>
      </c>
      <c r="E1493" s="80">
        <v>27.92</v>
      </c>
      <c r="F1493" s="100" t="s">
        <v>411</v>
      </c>
      <c r="G1493" s="100" t="s">
        <v>405</v>
      </c>
      <c r="H1493" s="100" t="s">
        <v>419</v>
      </c>
      <c r="I1493" s="100" t="s">
        <v>428</v>
      </c>
      <c r="J1493" s="80">
        <v>2</v>
      </c>
      <c r="K1493" s="101">
        <v>9</v>
      </c>
    </row>
    <row r="1494" spans="1:11" hidden="1" x14ac:dyDescent="0.3">
      <c r="A1494" s="98">
        <v>45552</v>
      </c>
      <c r="B1494" s="99">
        <v>0.52677972222222225</v>
      </c>
      <c r="C1494" s="80">
        <v>12</v>
      </c>
      <c r="D1494" s="100" t="s">
        <v>403</v>
      </c>
      <c r="E1494" s="80">
        <v>18.12</v>
      </c>
      <c r="F1494" s="100" t="s">
        <v>418</v>
      </c>
      <c r="G1494" s="100" t="s">
        <v>409</v>
      </c>
      <c r="H1494" s="100" t="s">
        <v>419</v>
      </c>
      <c r="I1494" s="100" t="s">
        <v>428</v>
      </c>
      <c r="J1494" s="80">
        <v>2</v>
      </c>
      <c r="K1494" s="101">
        <v>9</v>
      </c>
    </row>
    <row r="1495" spans="1:11" x14ac:dyDescent="0.3">
      <c r="A1495" s="98">
        <v>45552</v>
      </c>
      <c r="B1495" s="99">
        <v>0.52747317129629634</v>
      </c>
      <c r="C1495" s="80">
        <v>12</v>
      </c>
      <c r="D1495" s="100" t="s">
        <v>403</v>
      </c>
      <c r="E1495" s="80">
        <v>27.92</v>
      </c>
      <c r="F1495" s="100" t="s">
        <v>411</v>
      </c>
      <c r="G1495" s="100" t="s">
        <v>409</v>
      </c>
      <c r="H1495" s="100" t="s">
        <v>419</v>
      </c>
      <c r="I1495" s="100" t="s">
        <v>428</v>
      </c>
      <c r="J1495" s="80">
        <v>2</v>
      </c>
      <c r="K1495" s="101">
        <v>9</v>
      </c>
    </row>
    <row r="1496" spans="1:11" hidden="1" x14ac:dyDescent="0.3">
      <c r="A1496" s="98">
        <v>45552</v>
      </c>
      <c r="B1496" s="99">
        <v>0.53073092592592597</v>
      </c>
      <c r="C1496" s="80">
        <v>12</v>
      </c>
      <c r="D1496" s="100" t="s">
        <v>403</v>
      </c>
      <c r="E1496" s="80">
        <v>32.82</v>
      </c>
      <c r="F1496" s="100" t="s">
        <v>404</v>
      </c>
      <c r="G1496" s="100" t="s">
        <v>409</v>
      </c>
      <c r="H1496" s="100" t="s">
        <v>419</v>
      </c>
      <c r="I1496" s="100" t="s">
        <v>428</v>
      </c>
      <c r="J1496" s="80">
        <v>2</v>
      </c>
      <c r="K1496" s="101">
        <v>9</v>
      </c>
    </row>
    <row r="1497" spans="1:11" x14ac:dyDescent="0.3">
      <c r="A1497" s="98">
        <v>45552</v>
      </c>
      <c r="B1497" s="99">
        <v>0.57943324074074076</v>
      </c>
      <c r="C1497" s="80">
        <v>13</v>
      </c>
      <c r="D1497" s="100" t="s">
        <v>403</v>
      </c>
      <c r="E1497" s="80">
        <v>27.92</v>
      </c>
      <c r="F1497" s="100" t="s">
        <v>411</v>
      </c>
      <c r="G1497" s="100" t="s">
        <v>409</v>
      </c>
      <c r="H1497" s="100" t="s">
        <v>419</v>
      </c>
      <c r="I1497" s="100" t="s">
        <v>428</v>
      </c>
      <c r="J1497" s="80">
        <v>2</v>
      </c>
      <c r="K1497" s="101">
        <v>9</v>
      </c>
    </row>
    <row r="1498" spans="1:11" hidden="1" x14ac:dyDescent="0.3">
      <c r="A1498" s="98">
        <v>45552</v>
      </c>
      <c r="B1498" s="99">
        <v>0.5802226967592593</v>
      </c>
      <c r="C1498" s="80">
        <v>13</v>
      </c>
      <c r="D1498" s="100" t="s">
        <v>403</v>
      </c>
      <c r="E1498" s="80">
        <v>23.02</v>
      </c>
      <c r="F1498" s="100" t="s">
        <v>416</v>
      </c>
      <c r="G1498" s="100" t="s">
        <v>409</v>
      </c>
      <c r="H1498" s="100" t="s">
        <v>419</v>
      </c>
      <c r="I1498" s="100" t="s">
        <v>428</v>
      </c>
      <c r="J1498" s="80">
        <v>2</v>
      </c>
      <c r="K1498" s="101">
        <v>9</v>
      </c>
    </row>
    <row r="1499" spans="1:11" hidden="1" x14ac:dyDescent="0.3">
      <c r="A1499" s="98">
        <v>45552</v>
      </c>
      <c r="B1499" s="99">
        <v>0.68723629629629635</v>
      </c>
      <c r="C1499" s="80">
        <v>16</v>
      </c>
      <c r="D1499" s="100" t="s">
        <v>403</v>
      </c>
      <c r="E1499" s="80">
        <v>32.82</v>
      </c>
      <c r="F1499" s="100" t="s">
        <v>421</v>
      </c>
      <c r="G1499" s="100" t="s">
        <v>409</v>
      </c>
      <c r="H1499" s="100" t="s">
        <v>419</v>
      </c>
      <c r="I1499" s="100" t="s">
        <v>428</v>
      </c>
      <c r="J1499" s="80">
        <v>2</v>
      </c>
      <c r="K1499" s="101">
        <v>9</v>
      </c>
    </row>
    <row r="1500" spans="1:11" hidden="1" x14ac:dyDescent="0.3">
      <c r="A1500" s="98">
        <v>45552</v>
      </c>
      <c r="B1500" s="99">
        <v>0.68820273148148148</v>
      </c>
      <c r="C1500" s="80">
        <v>16</v>
      </c>
      <c r="D1500" s="100" t="s">
        <v>403</v>
      </c>
      <c r="E1500" s="80">
        <v>32.82</v>
      </c>
      <c r="F1500" s="100" t="s">
        <v>404</v>
      </c>
      <c r="G1500" s="100" t="s">
        <v>409</v>
      </c>
      <c r="H1500" s="100" t="s">
        <v>419</v>
      </c>
      <c r="I1500" s="100" t="s">
        <v>428</v>
      </c>
      <c r="J1500" s="80">
        <v>2</v>
      </c>
      <c r="K1500" s="101">
        <v>9</v>
      </c>
    </row>
    <row r="1501" spans="1:11" hidden="1" x14ac:dyDescent="0.3">
      <c r="A1501" s="98">
        <v>45552</v>
      </c>
      <c r="B1501" s="99">
        <v>0.78777526620370375</v>
      </c>
      <c r="C1501" s="80">
        <v>18</v>
      </c>
      <c r="D1501" s="100" t="s">
        <v>403</v>
      </c>
      <c r="E1501" s="80">
        <v>32.82</v>
      </c>
      <c r="F1501" s="100" t="s">
        <v>408</v>
      </c>
      <c r="G1501" s="100" t="s">
        <v>412</v>
      </c>
      <c r="H1501" s="100" t="s">
        <v>419</v>
      </c>
      <c r="I1501" s="100" t="s">
        <v>428</v>
      </c>
      <c r="J1501" s="80">
        <v>2</v>
      </c>
      <c r="K1501" s="101">
        <v>9</v>
      </c>
    </row>
    <row r="1502" spans="1:11" x14ac:dyDescent="0.3">
      <c r="A1502" s="98">
        <v>45552</v>
      </c>
      <c r="B1502" s="99">
        <v>0.79219806712962959</v>
      </c>
      <c r="C1502" s="80">
        <v>19</v>
      </c>
      <c r="D1502" s="100" t="s">
        <v>403</v>
      </c>
      <c r="E1502" s="80">
        <v>27.92</v>
      </c>
      <c r="F1502" s="100" t="s">
        <v>411</v>
      </c>
      <c r="G1502" s="100" t="s">
        <v>412</v>
      </c>
      <c r="H1502" s="100" t="s">
        <v>419</v>
      </c>
      <c r="I1502" s="100" t="s">
        <v>428</v>
      </c>
      <c r="J1502" s="80">
        <v>2</v>
      </c>
      <c r="K1502" s="101">
        <v>9</v>
      </c>
    </row>
    <row r="1503" spans="1:11" x14ac:dyDescent="0.3">
      <c r="A1503" s="98">
        <v>45552</v>
      </c>
      <c r="B1503" s="99">
        <v>0.79436659722222225</v>
      </c>
      <c r="C1503" s="80">
        <v>19</v>
      </c>
      <c r="D1503" s="100" t="s">
        <v>403</v>
      </c>
      <c r="E1503" s="80">
        <v>27.92</v>
      </c>
      <c r="F1503" s="100" t="s">
        <v>411</v>
      </c>
      <c r="G1503" s="100" t="s">
        <v>412</v>
      </c>
      <c r="H1503" s="100" t="s">
        <v>419</v>
      </c>
      <c r="I1503" s="100" t="s">
        <v>428</v>
      </c>
      <c r="J1503" s="80">
        <v>2</v>
      </c>
      <c r="K1503" s="101">
        <v>9</v>
      </c>
    </row>
    <row r="1504" spans="1:11" hidden="1" x14ac:dyDescent="0.3">
      <c r="A1504" s="98">
        <v>45552</v>
      </c>
      <c r="B1504" s="99">
        <v>0.80055445601851849</v>
      </c>
      <c r="C1504" s="80">
        <v>19</v>
      </c>
      <c r="D1504" s="100" t="s">
        <v>403</v>
      </c>
      <c r="E1504" s="80">
        <v>32.82</v>
      </c>
      <c r="F1504" s="100" t="s">
        <v>404</v>
      </c>
      <c r="G1504" s="100" t="s">
        <v>412</v>
      </c>
      <c r="H1504" s="100" t="s">
        <v>419</v>
      </c>
      <c r="I1504" s="100" t="s">
        <v>428</v>
      </c>
      <c r="J1504" s="80">
        <v>2</v>
      </c>
      <c r="K1504" s="101">
        <v>9</v>
      </c>
    </row>
    <row r="1505" spans="1:11" x14ac:dyDescent="0.3">
      <c r="A1505" s="98">
        <v>45552</v>
      </c>
      <c r="B1505" s="99">
        <v>0.80138590277777777</v>
      </c>
      <c r="C1505" s="80">
        <v>19</v>
      </c>
      <c r="D1505" s="100" t="s">
        <v>403</v>
      </c>
      <c r="E1505" s="80">
        <v>27.92</v>
      </c>
      <c r="F1505" s="100" t="s">
        <v>411</v>
      </c>
      <c r="G1505" s="100" t="s">
        <v>412</v>
      </c>
      <c r="H1505" s="100" t="s">
        <v>419</v>
      </c>
      <c r="I1505" s="100" t="s">
        <v>428</v>
      </c>
      <c r="J1505" s="80">
        <v>2</v>
      </c>
      <c r="K1505" s="101">
        <v>9</v>
      </c>
    </row>
    <row r="1506" spans="1:11" x14ac:dyDescent="0.3">
      <c r="A1506" s="98">
        <v>45552</v>
      </c>
      <c r="B1506" s="99">
        <v>0.80207769675925922</v>
      </c>
      <c r="C1506" s="80">
        <v>19</v>
      </c>
      <c r="D1506" s="100" t="s">
        <v>403</v>
      </c>
      <c r="E1506" s="80">
        <v>27.92</v>
      </c>
      <c r="F1506" s="100" t="s">
        <v>411</v>
      </c>
      <c r="G1506" s="100" t="s">
        <v>412</v>
      </c>
      <c r="H1506" s="100" t="s">
        <v>419</v>
      </c>
      <c r="I1506" s="100" t="s">
        <v>428</v>
      </c>
      <c r="J1506" s="80">
        <v>2</v>
      </c>
      <c r="K1506" s="101">
        <v>9</v>
      </c>
    </row>
    <row r="1507" spans="1:11" x14ac:dyDescent="0.3">
      <c r="A1507" s="98">
        <v>45552</v>
      </c>
      <c r="B1507" s="99">
        <v>0.81385842592592594</v>
      </c>
      <c r="C1507" s="80">
        <v>19</v>
      </c>
      <c r="D1507" s="100" t="s">
        <v>403</v>
      </c>
      <c r="E1507" s="80">
        <v>27.92</v>
      </c>
      <c r="F1507" s="100" t="s">
        <v>411</v>
      </c>
      <c r="G1507" s="100" t="s">
        <v>412</v>
      </c>
      <c r="H1507" s="100" t="s">
        <v>419</v>
      </c>
      <c r="I1507" s="100" t="s">
        <v>428</v>
      </c>
      <c r="J1507" s="80">
        <v>2</v>
      </c>
      <c r="K1507" s="101">
        <v>9</v>
      </c>
    </row>
    <row r="1508" spans="1:11" hidden="1" x14ac:dyDescent="0.3">
      <c r="A1508" s="98">
        <v>45552</v>
      </c>
      <c r="B1508" s="99">
        <v>0.93027755787037036</v>
      </c>
      <c r="C1508" s="80">
        <v>22</v>
      </c>
      <c r="D1508" s="100" t="s">
        <v>403</v>
      </c>
      <c r="E1508" s="80">
        <v>32.82</v>
      </c>
      <c r="F1508" s="100" t="s">
        <v>408</v>
      </c>
      <c r="G1508" s="100" t="s">
        <v>412</v>
      </c>
      <c r="H1508" s="100" t="s">
        <v>419</v>
      </c>
      <c r="I1508" s="100" t="s">
        <v>428</v>
      </c>
      <c r="J1508" s="80">
        <v>2</v>
      </c>
      <c r="K1508" s="101">
        <v>9</v>
      </c>
    </row>
    <row r="1509" spans="1:11" hidden="1" x14ac:dyDescent="0.3">
      <c r="A1509" s="98">
        <v>45552</v>
      </c>
      <c r="B1509" s="99">
        <v>0.93078067129629627</v>
      </c>
      <c r="C1509" s="80">
        <v>22</v>
      </c>
      <c r="D1509" s="100" t="s">
        <v>403</v>
      </c>
      <c r="E1509" s="80">
        <v>32.82</v>
      </c>
      <c r="F1509" s="100" t="s">
        <v>408</v>
      </c>
      <c r="G1509" s="100" t="s">
        <v>412</v>
      </c>
      <c r="H1509" s="100" t="s">
        <v>419</v>
      </c>
      <c r="I1509" s="100" t="s">
        <v>428</v>
      </c>
      <c r="J1509" s="80">
        <v>2</v>
      </c>
      <c r="K1509" s="101">
        <v>9</v>
      </c>
    </row>
    <row r="1510" spans="1:11" hidden="1" x14ac:dyDescent="0.3">
      <c r="A1510" s="98">
        <v>45553</v>
      </c>
      <c r="B1510" s="99">
        <v>0.60403817129629633</v>
      </c>
      <c r="C1510" s="80">
        <v>14</v>
      </c>
      <c r="D1510" s="100" t="s">
        <v>403</v>
      </c>
      <c r="E1510" s="80">
        <v>32.82</v>
      </c>
      <c r="F1510" s="100" t="s">
        <v>404</v>
      </c>
      <c r="G1510" s="100" t="s">
        <v>409</v>
      </c>
      <c r="H1510" s="100" t="s">
        <v>420</v>
      </c>
      <c r="I1510" s="100" t="s">
        <v>428</v>
      </c>
      <c r="J1510" s="80">
        <v>3</v>
      </c>
      <c r="K1510" s="101">
        <v>9</v>
      </c>
    </row>
    <row r="1511" spans="1:11" hidden="1" x14ac:dyDescent="0.3">
      <c r="A1511" s="98">
        <v>45553</v>
      </c>
      <c r="B1511" s="99">
        <v>0.73217204861111107</v>
      </c>
      <c r="C1511" s="80">
        <v>17</v>
      </c>
      <c r="D1511" s="100" t="s">
        <v>403</v>
      </c>
      <c r="E1511" s="80">
        <v>32.82</v>
      </c>
      <c r="F1511" s="100" t="s">
        <v>404</v>
      </c>
      <c r="G1511" s="100" t="s">
        <v>412</v>
      </c>
      <c r="H1511" s="100" t="s">
        <v>420</v>
      </c>
      <c r="I1511" s="100" t="s">
        <v>428</v>
      </c>
      <c r="J1511" s="80">
        <v>3</v>
      </c>
      <c r="K1511" s="101">
        <v>9</v>
      </c>
    </row>
    <row r="1512" spans="1:11" x14ac:dyDescent="0.3">
      <c r="A1512" s="98">
        <v>45553</v>
      </c>
      <c r="B1512" s="99">
        <v>0.88586525462962962</v>
      </c>
      <c r="C1512" s="80">
        <v>21</v>
      </c>
      <c r="D1512" s="100" t="s">
        <v>403</v>
      </c>
      <c r="E1512" s="80">
        <v>27.92</v>
      </c>
      <c r="F1512" s="100" t="s">
        <v>411</v>
      </c>
      <c r="G1512" s="100" t="s">
        <v>412</v>
      </c>
      <c r="H1512" s="100" t="s">
        <v>420</v>
      </c>
      <c r="I1512" s="100" t="s">
        <v>428</v>
      </c>
      <c r="J1512" s="80">
        <v>3</v>
      </c>
      <c r="K1512" s="101">
        <v>9</v>
      </c>
    </row>
    <row r="1513" spans="1:11" x14ac:dyDescent="0.3">
      <c r="A1513" s="98">
        <v>45553</v>
      </c>
      <c r="B1513" s="99">
        <v>0.88774946759259254</v>
      </c>
      <c r="C1513" s="80">
        <v>21</v>
      </c>
      <c r="D1513" s="100" t="s">
        <v>403</v>
      </c>
      <c r="E1513" s="80">
        <v>27.92</v>
      </c>
      <c r="F1513" s="100" t="s">
        <v>411</v>
      </c>
      <c r="G1513" s="100" t="s">
        <v>412</v>
      </c>
      <c r="H1513" s="100" t="s">
        <v>420</v>
      </c>
      <c r="I1513" s="100" t="s">
        <v>428</v>
      </c>
      <c r="J1513" s="80">
        <v>3</v>
      </c>
      <c r="K1513" s="101">
        <v>9</v>
      </c>
    </row>
    <row r="1514" spans="1:11" x14ac:dyDescent="0.3">
      <c r="A1514" s="98">
        <v>45554</v>
      </c>
      <c r="B1514" s="99">
        <v>0.34535491898148146</v>
      </c>
      <c r="C1514" s="80">
        <v>8</v>
      </c>
      <c r="D1514" s="100" t="s">
        <v>403</v>
      </c>
      <c r="E1514" s="80">
        <v>27.92</v>
      </c>
      <c r="F1514" s="100" t="s">
        <v>411</v>
      </c>
      <c r="G1514" s="100" t="s">
        <v>405</v>
      </c>
      <c r="H1514" s="100" t="s">
        <v>422</v>
      </c>
      <c r="I1514" s="100" t="s">
        <v>428</v>
      </c>
      <c r="J1514" s="80">
        <v>4</v>
      </c>
      <c r="K1514" s="101">
        <v>9</v>
      </c>
    </row>
    <row r="1515" spans="1:11" hidden="1" x14ac:dyDescent="0.3">
      <c r="A1515" s="98">
        <v>45554</v>
      </c>
      <c r="B1515" s="99">
        <v>0.35450285879629628</v>
      </c>
      <c r="C1515" s="80">
        <v>8</v>
      </c>
      <c r="D1515" s="100" t="s">
        <v>403</v>
      </c>
      <c r="E1515" s="80">
        <v>23.02</v>
      </c>
      <c r="F1515" s="100" t="s">
        <v>416</v>
      </c>
      <c r="G1515" s="100" t="s">
        <v>405</v>
      </c>
      <c r="H1515" s="100" t="s">
        <v>422</v>
      </c>
      <c r="I1515" s="100" t="s">
        <v>428</v>
      </c>
      <c r="J1515" s="80">
        <v>4</v>
      </c>
      <c r="K1515" s="101">
        <v>9</v>
      </c>
    </row>
    <row r="1516" spans="1:11" hidden="1" x14ac:dyDescent="0.3">
      <c r="A1516" s="98">
        <v>45554</v>
      </c>
      <c r="B1516" s="99">
        <v>0.41771503472222221</v>
      </c>
      <c r="C1516" s="80">
        <v>10</v>
      </c>
      <c r="D1516" s="100" t="s">
        <v>403</v>
      </c>
      <c r="E1516" s="80">
        <v>32.82</v>
      </c>
      <c r="F1516" s="100" t="s">
        <v>404</v>
      </c>
      <c r="G1516" s="100" t="s">
        <v>405</v>
      </c>
      <c r="H1516" s="100" t="s">
        <v>422</v>
      </c>
      <c r="I1516" s="100" t="s">
        <v>428</v>
      </c>
      <c r="J1516" s="80">
        <v>4</v>
      </c>
      <c r="K1516" s="101">
        <v>9</v>
      </c>
    </row>
    <row r="1517" spans="1:11" x14ac:dyDescent="0.3">
      <c r="A1517" s="98">
        <v>45554</v>
      </c>
      <c r="B1517" s="99">
        <v>0.54136127314814819</v>
      </c>
      <c r="C1517" s="80">
        <v>12</v>
      </c>
      <c r="D1517" s="100" t="s">
        <v>403</v>
      </c>
      <c r="E1517" s="80">
        <v>23.02</v>
      </c>
      <c r="F1517" s="100" t="s">
        <v>410</v>
      </c>
      <c r="G1517" s="100" t="s">
        <v>409</v>
      </c>
      <c r="H1517" s="100" t="s">
        <v>422</v>
      </c>
      <c r="I1517" s="100" t="s">
        <v>428</v>
      </c>
      <c r="J1517" s="80">
        <v>4</v>
      </c>
      <c r="K1517" s="101">
        <v>9</v>
      </c>
    </row>
    <row r="1518" spans="1:11" x14ac:dyDescent="0.3">
      <c r="A1518" s="98">
        <v>45554</v>
      </c>
      <c r="B1518" s="99">
        <v>0.5420557407407407</v>
      </c>
      <c r="C1518" s="80">
        <v>13</v>
      </c>
      <c r="D1518" s="100" t="s">
        <v>403</v>
      </c>
      <c r="E1518" s="80">
        <v>27.92</v>
      </c>
      <c r="F1518" s="100" t="s">
        <v>411</v>
      </c>
      <c r="G1518" s="100" t="s">
        <v>409</v>
      </c>
      <c r="H1518" s="100" t="s">
        <v>422</v>
      </c>
      <c r="I1518" s="100" t="s">
        <v>428</v>
      </c>
      <c r="J1518" s="80">
        <v>4</v>
      </c>
      <c r="K1518" s="101">
        <v>9</v>
      </c>
    </row>
    <row r="1519" spans="1:11" hidden="1" x14ac:dyDescent="0.3">
      <c r="A1519" s="98">
        <v>45554</v>
      </c>
      <c r="B1519" s="99">
        <v>0.57340702546296296</v>
      </c>
      <c r="C1519" s="80">
        <v>13</v>
      </c>
      <c r="D1519" s="100" t="s">
        <v>403</v>
      </c>
      <c r="E1519" s="80">
        <v>23.02</v>
      </c>
      <c r="F1519" s="100" t="s">
        <v>416</v>
      </c>
      <c r="G1519" s="100" t="s">
        <v>409</v>
      </c>
      <c r="H1519" s="100" t="s">
        <v>422</v>
      </c>
      <c r="I1519" s="100" t="s">
        <v>428</v>
      </c>
      <c r="J1519" s="80">
        <v>4</v>
      </c>
      <c r="K1519" s="101">
        <v>9</v>
      </c>
    </row>
    <row r="1520" spans="1:11" x14ac:dyDescent="0.3">
      <c r="A1520" s="98">
        <v>45555</v>
      </c>
      <c r="B1520" s="99">
        <v>0.3576033564814815</v>
      </c>
      <c r="C1520" s="80">
        <v>8</v>
      </c>
      <c r="D1520" s="100" t="s">
        <v>403</v>
      </c>
      <c r="E1520" s="80">
        <v>27.92</v>
      </c>
      <c r="F1520" s="100" t="s">
        <v>411</v>
      </c>
      <c r="G1520" s="100" t="s">
        <v>405</v>
      </c>
      <c r="H1520" s="100" t="s">
        <v>406</v>
      </c>
      <c r="I1520" s="100" t="s">
        <v>428</v>
      </c>
      <c r="J1520" s="80">
        <v>5</v>
      </c>
      <c r="K1520" s="101">
        <v>9</v>
      </c>
    </row>
    <row r="1521" spans="1:11" x14ac:dyDescent="0.3">
      <c r="A1521" s="98">
        <v>45555</v>
      </c>
      <c r="B1521" s="99">
        <v>0.40712268518518518</v>
      </c>
      <c r="C1521" s="80">
        <v>9</v>
      </c>
      <c r="D1521" s="100" t="s">
        <v>403</v>
      </c>
      <c r="E1521" s="80">
        <v>27.92</v>
      </c>
      <c r="F1521" s="100" t="s">
        <v>411</v>
      </c>
      <c r="G1521" s="100" t="s">
        <v>405</v>
      </c>
      <c r="H1521" s="100" t="s">
        <v>406</v>
      </c>
      <c r="I1521" s="100" t="s">
        <v>428</v>
      </c>
      <c r="J1521" s="80">
        <v>5</v>
      </c>
      <c r="K1521" s="101">
        <v>9</v>
      </c>
    </row>
    <row r="1522" spans="1:11" x14ac:dyDescent="0.3">
      <c r="A1522" s="98">
        <v>45555</v>
      </c>
      <c r="B1522" s="99">
        <v>0.56939195601851855</v>
      </c>
      <c r="C1522" s="80">
        <v>13</v>
      </c>
      <c r="D1522" s="100" t="s">
        <v>403</v>
      </c>
      <c r="E1522" s="80">
        <v>27.92</v>
      </c>
      <c r="F1522" s="100" t="s">
        <v>411</v>
      </c>
      <c r="G1522" s="100" t="s">
        <v>409</v>
      </c>
      <c r="H1522" s="100" t="s">
        <v>406</v>
      </c>
      <c r="I1522" s="100" t="s">
        <v>428</v>
      </c>
      <c r="J1522" s="80">
        <v>5</v>
      </c>
      <c r="K1522" s="101">
        <v>9</v>
      </c>
    </row>
    <row r="1523" spans="1:11" hidden="1" x14ac:dyDescent="0.3">
      <c r="A1523" s="98">
        <v>45555</v>
      </c>
      <c r="B1523" s="99">
        <v>0.66909271990740737</v>
      </c>
      <c r="C1523" s="80">
        <v>16</v>
      </c>
      <c r="D1523" s="100" t="s">
        <v>403</v>
      </c>
      <c r="E1523" s="80">
        <v>32.82</v>
      </c>
      <c r="F1523" s="100" t="s">
        <v>404</v>
      </c>
      <c r="G1523" s="100" t="s">
        <v>409</v>
      </c>
      <c r="H1523" s="100" t="s">
        <v>406</v>
      </c>
      <c r="I1523" s="100" t="s">
        <v>428</v>
      </c>
      <c r="J1523" s="80">
        <v>5</v>
      </c>
      <c r="K1523" s="101">
        <v>9</v>
      </c>
    </row>
    <row r="1524" spans="1:11" x14ac:dyDescent="0.3">
      <c r="A1524" s="98">
        <v>45555</v>
      </c>
      <c r="B1524" s="99">
        <v>0.86068436342592591</v>
      </c>
      <c r="C1524" s="80">
        <v>20</v>
      </c>
      <c r="D1524" s="100" t="s">
        <v>403</v>
      </c>
      <c r="E1524" s="80">
        <v>23.02</v>
      </c>
      <c r="F1524" s="100" t="s">
        <v>410</v>
      </c>
      <c r="G1524" s="100" t="s">
        <v>412</v>
      </c>
      <c r="H1524" s="100" t="s">
        <v>406</v>
      </c>
      <c r="I1524" s="100" t="s">
        <v>428</v>
      </c>
      <c r="J1524" s="80">
        <v>5</v>
      </c>
      <c r="K1524" s="101">
        <v>9</v>
      </c>
    </row>
    <row r="1525" spans="1:11" x14ac:dyDescent="0.3">
      <c r="A1525" s="98">
        <v>45555</v>
      </c>
      <c r="B1525" s="99">
        <v>0.89695115740740738</v>
      </c>
      <c r="C1525" s="80">
        <v>21</v>
      </c>
      <c r="D1525" s="100" t="s">
        <v>403</v>
      </c>
      <c r="E1525" s="80">
        <v>27.92</v>
      </c>
      <c r="F1525" s="100" t="s">
        <v>411</v>
      </c>
      <c r="G1525" s="100" t="s">
        <v>412</v>
      </c>
      <c r="H1525" s="100" t="s">
        <v>406</v>
      </c>
      <c r="I1525" s="100" t="s">
        <v>428</v>
      </c>
      <c r="J1525" s="80">
        <v>5</v>
      </c>
      <c r="K1525" s="101">
        <v>9</v>
      </c>
    </row>
    <row r="1526" spans="1:11" x14ac:dyDescent="0.3">
      <c r="A1526" s="98">
        <v>45555</v>
      </c>
      <c r="B1526" s="99">
        <v>0.89772019675925929</v>
      </c>
      <c r="C1526" s="80">
        <v>21</v>
      </c>
      <c r="D1526" s="100" t="s">
        <v>403</v>
      </c>
      <c r="E1526" s="80">
        <v>27.92</v>
      </c>
      <c r="F1526" s="100" t="s">
        <v>411</v>
      </c>
      <c r="G1526" s="100" t="s">
        <v>412</v>
      </c>
      <c r="H1526" s="100" t="s">
        <v>406</v>
      </c>
      <c r="I1526" s="100" t="s">
        <v>428</v>
      </c>
      <c r="J1526" s="80">
        <v>5</v>
      </c>
      <c r="K1526" s="101">
        <v>9</v>
      </c>
    </row>
    <row r="1527" spans="1:11" hidden="1" x14ac:dyDescent="0.3">
      <c r="A1527" s="98">
        <v>45556</v>
      </c>
      <c r="B1527" s="99">
        <v>0.45920078703703704</v>
      </c>
      <c r="C1527" s="80">
        <v>11</v>
      </c>
      <c r="D1527" s="100" t="s">
        <v>403</v>
      </c>
      <c r="E1527" s="80">
        <v>32.82</v>
      </c>
      <c r="F1527" s="100" t="s">
        <v>404</v>
      </c>
      <c r="G1527" s="100" t="s">
        <v>405</v>
      </c>
      <c r="H1527" s="100" t="s">
        <v>414</v>
      </c>
      <c r="I1527" s="100" t="s">
        <v>428</v>
      </c>
      <c r="J1527" s="80">
        <v>6</v>
      </c>
      <c r="K1527" s="101">
        <v>9</v>
      </c>
    </row>
    <row r="1528" spans="1:11" hidden="1" x14ac:dyDescent="0.3">
      <c r="A1528" s="98">
        <v>45556</v>
      </c>
      <c r="B1528" s="99">
        <v>0.45988196759259259</v>
      </c>
      <c r="C1528" s="80">
        <v>11</v>
      </c>
      <c r="D1528" s="100" t="s">
        <v>403</v>
      </c>
      <c r="E1528" s="80">
        <v>32.82</v>
      </c>
      <c r="F1528" s="100" t="s">
        <v>413</v>
      </c>
      <c r="G1528" s="100" t="s">
        <v>405</v>
      </c>
      <c r="H1528" s="100" t="s">
        <v>414</v>
      </c>
      <c r="I1528" s="100" t="s">
        <v>428</v>
      </c>
      <c r="J1528" s="80">
        <v>6</v>
      </c>
      <c r="K1528" s="101">
        <v>9</v>
      </c>
    </row>
    <row r="1529" spans="1:11" hidden="1" x14ac:dyDescent="0.3">
      <c r="A1529" s="98">
        <v>45556</v>
      </c>
      <c r="B1529" s="99">
        <v>0.48457457175925928</v>
      </c>
      <c r="C1529" s="80">
        <v>11</v>
      </c>
      <c r="D1529" s="100" t="s">
        <v>403</v>
      </c>
      <c r="E1529" s="80">
        <v>23.02</v>
      </c>
      <c r="F1529" s="100" t="s">
        <v>416</v>
      </c>
      <c r="G1529" s="100" t="s">
        <v>405</v>
      </c>
      <c r="H1529" s="100" t="s">
        <v>414</v>
      </c>
      <c r="I1529" s="100" t="s">
        <v>428</v>
      </c>
      <c r="J1529" s="80">
        <v>6</v>
      </c>
      <c r="K1529" s="101">
        <v>9</v>
      </c>
    </row>
    <row r="1530" spans="1:11" hidden="1" x14ac:dyDescent="0.3">
      <c r="A1530" s="98">
        <v>45556</v>
      </c>
      <c r="B1530" s="99">
        <v>0.48524302083333332</v>
      </c>
      <c r="C1530" s="80">
        <v>11</v>
      </c>
      <c r="D1530" s="100" t="s">
        <v>403</v>
      </c>
      <c r="E1530" s="80">
        <v>23.02</v>
      </c>
      <c r="F1530" s="100" t="s">
        <v>416</v>
      </c>
      <c r="G1530" s="100" t="s">
        <v>405</v>
      </c>
      <c r="H1530" s="100" t="s">
        <v>414</v>
      </c>
      <c r="I1530" s="100" t="s">
        <v>428</v>
      </c>
      <c r="J1530" s="80">
        <v>6</v>
      </c>
      <c r="K1530" s="101">
        <v>9</v>
      </c>
    </row>
    <row r="1531" spans="1:11" hidden="1" x14ac:dyDescent="0.3">
      <c r="A1531" s="98">
        <v>45556</v>
      </c>
      <c r="B1531" s="99">
        <v>0.63205287037037039</v>
      </c>
      <c r="C1531" s="80">
        <v>15</v>
      </c>
      <c r="D1531" s="100" t="s">
        <v>403</v>
      </c>
      <c r="E1531" s="80">
        <v>32.82</v>
      </c>
      <c r="F1531" s="100" t="s">
        <v>421</v>
      </c>
      <c r="G1531" s="100" t="s">
        <v>409</v>
      </c>
      <c r="H1531" s="100" t="s">
        <v>414</v>
      </c>
      <c r="I1531" s="100" t="s">
        <v>428</v>
      </c>
      <c r="J1531" s="80">
        <v>6</v>
      </c>
      <c r="K1531" s="101">
        <v>9</v>
      </c>
    </row>
    <row r="1532" spans="1:11" hidden="1" x14ac:dyDescent="0.3">
      <c r="A1532" s="98">
        <v>45556</v>
      </c>
      <c r="B1532" s="99">
        <v>0.65015751157407409</v>
      </c>
      <c r="C1532" s="80">
        <v>15</v>
      </c>
      <c r="D1532" s="100" t="s">
        <v>403</v>
      </c>
      <c r="E1532" s="80">
        <v>32.82</v>
      </c>
      <c r="F1532" s="100" t="s">
        <v>404</v>
      </c>
      <c r="G1532" s="100" t="s">
        <v>409</v>
      </c>
      <c r="H1532" s="100" t="s">
        <v>414</v>
      </c>
      <c r="I1532" s="100" t="s">
        <v>428</v>
      </c>
      <c r="J1532" s="80">
        <v>6</v>
      </c>
      <c r="K1532" s="101">
        <v>9</v>
      </c>
    </row>
    <row r="1533" spans="1:11" hidden="1" x14ac:dyDescent="0.3">
      <c r="A1533" s="98">
        <v>45556</v>
      </c>
      <c r="B1533" s="99">
        <v>0.76144329861111115</v>
      </c>
      <c r="C1533" s="80">
        <v>18</v>
      </c>
      <c r="D1533" s="100" t="s">
        <v>403</v>
      </c>
      <c r="E1533" s="80">
        <v>32.82</v>
      </c>
      <c r="F1533" s="100" t="s">
        <v>404</v>
      </c>
      <c r="G1533" s="100" t="s">
        <v>412</v>
      </c>
      <c r="H1533" s="100" t="s">
        <v>414</v>
      </c>
      <c r="I1533" s="100" t="s">
        <v>428</v>
      </c>
      <c r="J1533" s="80">
        <v>6</v>
      </c>
      <c r="K1533" s="101">
        <v>9</v>
      </c>
    </row>
    <row r="1534" spans="1:11" hidden="1" x14ac:dyDescent="0.3">
      <c r="A1534" s="98">
        <v>45556</v>
      </c>
      <c r="B1534" s="99">
        <v>0.76216071759259263</v>
      </c>
      <c r="C1534" s="80">
        <v>18</v>
      </c>
      <c r="D1534" s="100" t="s">
        <v>403</v>
      </c>
      <c r="E1534" s="80">
        <v>32.82</v>
      </c>
      <c r="F1534" s="100" t="s">
        <v>404</v>
      </c>
      <c r="G1534" s="100" t="s">
        <v>412</v>
      </c>
      <c r="H1534" s="100" t="s">
        <v>414</v>
      </c>
      <c r="I1534" s="100" t="s">
        <v>428</v>
      </c>
      <c r="J1534" s="80">
        <v>6</v>
      </c>
      <c r="K1534" s="101">
        <v>9</v>
      </c>
    </row>
    <row r="1535" spans="1:11" x14ac:dyDescent="0.3">
      <c r="A1535" s="98">
        <v>45556</v>
      </c>
      <c r="B1535" s="99">
        <v>0.85396920138888888</v>
      </c>
      <c r="C1535" s="80">
        <v>20</v>
      </c>
      <c r="D1535" s="100" t="s">
        <v>403</v>
      </c>
      <c r="E1535" s="80">
        <v>23.02</v>
      </c>
      <c r="F1535" s="100" t="s">
        <v>410</v>
      </c>
      <c r="G1535" s="100" t="s">
        <v>412</v>
      </c>
      <c r="H1535" s="100" t="s">
        <v>414</v>
      </c>
      <c r="I1535" s="100" t="s">
        <v>428</v>
      </c>
      <c r="J1535" s="80">
        <v>6</v>
      </c>
      <c r="K1535" s="101">
        <v>9</v>
      </c>
    </row>
    <row r="1536" spans="1:11" x14ac:dyDescent="0.3">
      <c r="A1536" s="98">
        <v>45556</v>
      </c>
      <c r="B1536" s="99">
        <v>0.85461668981481487</v>
      </c>
      <c r="C1536" s="80">
        <v>20</v>
      </c>
      <c r="D1536" s="100" t="s">
        <v>403</v>
      </c>
      <c r="E1536" s="80">
        <v>23.02</v>
      </c>
      <c r="F1536" s="100" t="s">
        <v>410</v>
      </c>
      <c r="G1536" s="100" t="s">
        <v>412</v>
      </c>
      <c r="H1536" s="100" t="s">
        <v>414</v>
      </c>
      <c r="I1536" s="100" t="s">
        <v>428</v>
      </c>
      <c r="J1536" s="80">
        <v>6</v>
      </c>
      <c r="K1536" s="101">
        <v>9</v>
      </c>
    </row>
    <row r="1537" spans="1:11" hidden="1" x14ac:dyDescent="0.3">
      <c r="A1537" s="98">
        <v>45556</v>
      </c>
      <c r="B1537" s="99">
        <v>0.85692332175925923</v>
      </c>
      <c r="C1537" s="80">
        <v>20</v>
      </c>
      <c r="D1537" s="100" t="s">
        <v>403</v>
      </c>
      <c r="E1537" s="80">
        <v>32.82</v>
      </c>
      <c r="F1537" s="100" t="s">
        <v>404</v>
      </c>
      <c r="G1537" s="100" t="s">
        <v>412</v>
      </c>
      <c r="H1537" s="100" t="s">
        <v>414</v>
      </c>
      <c r="I1537" s="100" t="s">
        <v>428</v>
      </c>
      <c r="J1537" s="80">
        <v>6</v>
      </c>
      <c r="K1537" s="101">
        <v>9</v>
      </c>
    </row>
    <row r="1538" spans="1:11" hidden="1" x14ac:dyDescent="0.3">
      <c r="A1538" s="98">
        <v>45556</v>
      </c>
      <c r="B1538" s="99">
        <v>0.85798806712962961</v>
      </c>
      <c r="C1538" s="80">
        <v>20</v>
      </c>
      <c r="D1538" s="100" t="s">
        <v>403</v>
      </c>
      <c r="E1538" s="80">
        <v>32.82</v>
      </c>
      <c r="F1538" s="100" t="s">
        <v>404</v>
      </c>
      <c r="G1538" s="100" t="s">
        <v>412</v>
      </c>
      <c r="H1538" s="100" t="s">
        <v>414</v>
      </c>
      <c r="I1538" s="100" t="s">
        <v>428</v>
      </c>
      <c r="J1538" s="80">
        <v>6</v>
      </c>
      <c r="K1538" s="101">
        <v>9</v>
      </c>
    </row>
    <row r="1539" spans="1:11" x14ac:dyDescent="0.3">
      <c r="A1539" s="98">
        <v>45556</v>
      </c>
      <c r="B1539" s="99">
        <v>0.92970009259259256</v>
      </c>
      <c r="C1539" s="80">
        <v>22</v>
      </c>
      <c r="D1539" s="100" t="s">
        <v>403</v>
      </c>
      <c r="E1539" s="80">
        <v>27.92</v>
      </c>
      <c r="F1539" s="100" t="s">
        <v>411</v>
      </c>
      <c r="G1539" s="100" t="s">
        <v>412</v>
      </c>
      <c r="H1539" s="100" t="s">
        <v>414</v>
      </c>
      <c r="I1539" s="100" t="s">
        <v>428</v>
      </c>
      <c r="J1539" s="80">
        <v>6</v>
      </c>
      <c r="K1539" s="101">
        <v>9</v>
      </c>
    </row>
    <row r="1540" spans="1:11" x14ac:dyDescent="0.3">
      <c r="A1540" s="98">
        <v>45556</v>
      </c>
      <c r="B1540" s="99">
        <v>0.93044129629629635</v>
      </c>
      <c r="C1540" s="80">
        <v>22</v>
      </c>
      <c r="D1540" s="100" t="s">
        <v>403</v>
      </c>
      <c r="E1540" s="80">
        <v>23.02</v>
      </c>
      <c r="F1540" s="100" t="s">
        <v>410</v>
      </c>
      <c r="G1540" s="100" t="s">
        <v>412</v>
      </c>
      <c r="H1540" s="100" t="s">
        <v>414</v>
      </c>
      <c r="I1540" s="100" t="s">
        <v>428</v>
      </c>
      <c r="J1540" s="80">
        <v>6</v>
      </c>
      <c r="K1540" s="101">
        <v>9</v>
      </c>
    </row>
    <row r="1541" spans="1:11" x14ac:dyDescent="0.3">
      <c r="A1541" s="98">
        <v>45556</v>
      </c>
      <c r="B1541" s="99">
        <v>0.93111527777777781</v>
      </c>
      <c r="C1541" s="80">
        <v>22</v>
      </c>
      <c r="D1541" s="100" t="s">
        <v>403</v>
      </c>
      <c r="E1541" s="80">
        <v>23.02</v>
      </c>
      <c r="F1541" s="100" t="s">
        <v>410</v>
      </c>
      <c r="G1541" s="100" t="s">
        <v>412</v>
      </c>
      <c r="H1541" s="100" t="s">
        <v>414</v>
      </c>
      <c r="I1541" s="100" t="s">
        <v>428</v>
      </c>
      <c r="J1541" s="80">
        <v>6</v>
      </c>
      <c r="K1541" s="101">
        <v>9</v>
      </c>
    </row>
    <row r="1542" spans="1:11" x14ac:dyDescent="0.3">
      <c r="A1542" s="98">
        <v>45557</v>
      </c>
      <c r="B1542" s="99">
        <v>0.35618254629629631</v>
      </c>
      <c r="C1542" s="80">
        <v>8</v>
      </c>
      <c r="D1542" s="100" t="s">
        <v>403</v>
      </c>
      <c r="E1542" s="80">
        <v>23.02</v>
      </c>
      <c r="F1542" s="100" t="s">
        <v>410</v>
      </c>
      <c r="G1542" s="100" t="s">
        <v>405</v>
      </c>
      <c r="H1542" s="100" t="s">
        <v>415</v>
      </c>
      <c r="I1542" s="100" t="s">
        <v>428</v>
      </c>
      <c r="J1542" s="80">
        <v>7</v>
      </c>
      <c r="K1542" s="101">
        <v>9</v>
      </c>
    </row>
    <row r="1543" spans="1:11" x14ac:dyDescent="0.3">
      <c r="A1543" s="98">
        <v>45557</v>
      </c>
      <c r="B1543" s="99">
        <v>0.42511300925925927</v>
      </c>
      <c r="C1543" s="80">
        <v>10</v>
      </c>
      <c r="D1543" s="100" t="s">
        <v>403</v>
      </c>
      <c r="E1543" s="80">
        <v>27.92</v>
      </c>
      <c r="F1543" s="100" t="s">
        <v>411</v>
      </c>
      <c r="G1543" s="100" t="s">
        <v>405</v>
      </c>
      <c r="H1543" s="100" t="s">
        <v>415</v>
      </c>
      <c r="I1543" s="100" t="s">
        <v>428</v>
      </c>
      <c r="J1543" s="80">
        <v>7</v>
      </c>
      <c r="K1543" s="101">
        <v>9</v>
      </c>
    </row>
    <row r="1544" spans="1:11" hidden="1" x14ac:dyDescent="0.3">
      <c r="A1544" s="98">
        <v>45557</v>
      </c>
      <c r="B1544" s="99">
        <v>0.42579381944444444</v>
      </c>
      <c r="C1544" s="80">
        <v>10</v>
      </c>
      <c r="D1544" s="100" t="s">
        <v>403</v>
      </c>
      <c r="E1544" s="80">
        <v>32.82</v>
      </c>
      <c r="F1544" s="100" t="s">
        <v>404</v>
      </c>
      <c r="G1544" s="100" t="s">
        <v>405</v>
      </c>
      <c r="H1544" s="100" t="s">
        <v>415</v>
      </c>
      <c r="I1544" s="100" t="s">
        <v>428</v>
      </c>
      <c r="J1544" s="80">
        <v>7</v>
      </c>
      <c r="K1544" s="101">
        <v>9</v>
      </c>
    </row>
    <row r="1545" spans="1:11" hidden="1" x14ac:dyDescent="0.3">
      <c r="A1545" s="98">
        <v>45557</v>
      </c>
      <c r="B1545" s="99">
        <v>0.46280447916666667</v>
      </c>
      <c r="C1545" s="80">
        <v>11</v>
      </c>
      <c r="D1545" s="100" t="s">
        <v>403</v>
      </c>
      <c r="E1545" s="80">
        <v>23.02</v>
      </c>
      <c r="F1545" s="100" t="s">
        <v>416</v>
      </c>
      <c r="G1545" s="100" t="s">
        <v>405</v>
      </c>
      <c r="H1545" s="100" t="s">
        <v>415</v>
      </c>
      <c r="I1545" s="100" t="s">
        <v>428</v>
      </c>
      <c r="J1545" s="80">
        <v>7</v>
      </c>
      <c r="K1545" s="101">
        <v>9</v>
      </c>
    </row>
    <row r="1546" spans="1:11" hidden="1" x14ac:dyDescent="0.3">
      <c r="A1546" s="98">
        <v>45557</v>
      </c>
      <c r="B1546" s="99">
        <v>0.46361550925925926</v>
      </c>
      <c r="C1546" s="80">
        <v>11</v>
      </c>
      <c r="D1546" s="100" t="s">
        <v>403</v>
      </c>
      <c r="E1546" s="80">
        <v>23.02</v>
      </c>
      <c r="F1546" s="100" t="s">
        <v>416</v>
      </c>
      <c r="G1546" s="100" t="s">
        <v>405</v>
      </c>
      <c r="H1546" s="100" t="s">
        <v>415</v>
      </c>
      <c r="I1546" s="100" t="s">
        <v>428</v>
      </c>
      <c r="J1546" s="80">
        <v>7</v>
      </c>
      <c r="K1546" s="101">
        <v>9</v>
      </c>
    </row>
    <row r="1547" spans="1:11" x14ac:dyDescent="0.3">
      <c r="A1547" s="98">
        <v>45557</v>
      </c>
      <c r="B1547" s="99">
        <v>0.49444314814814816</v>
      </c>
      <c r="C1547" s="80">
        <v>11</v>
      </c>
      <c r="D1547" s="100" t="s">
        <v>403</v>
      </c>
      <c r="E1547" s="80">
        <v>27.92</v>
      </c>
      <c r="F1547" s="100" t="s">
        <v>411</v>
      </c>
      <c r="G1547" s="100" t="s">
        <v>405</v>
      </c>
      <c r="H1547" s="100" t="s">
        <v>415</v>
      </c>
      <c r="I1547" s="100" t="s">
        <v>428</v>
      </c>
      <c r="J1547" s="80">
        <v>7</v>
      </c>
      <c r="K1547" s="101">
        <v>9</v>
      </c>
    </row>
    <row r="1548" spans="1:11" x14ac:dyDescent="0.3">
      <c r="A1548" s="98">
        <v>45557</v>
      </c>
      <c r="B1548" s="99">
        <v>0.49667734953703702</v>
      </c>
      <c r="C1548" s="80">
        <v>11</v>
      </c>
      <c r="D1548" s="100" t="s">
        <v>403</v>
      </c>
      <c r="E1548" s="80">
        <v>23.02</v>
      </c>
      <c r="F1548" s="100" t="s">
        <v>410</v>
      </c>
      <c r="G1548" s="100" t="s">
        <v>405</v>
      </c>
      <c r="H1548" s="100" t="s">
        <v>415</v>
      </c>
      <c r="I1548" s="100" t="s">
        <v>428</v>
      </c>
      <c r="J1548" s="80">
        <v>7</v>
      </c>
      <c r="K1548" s="101">
        <v>9</v>
      </c>
    </row>
    <row r="1549" spans="1:11" x14ac:dyDescent="0.3">
      <c r="A1549" s="98">
        <v>45557</v>
      </c>
      <c r="B1549" s="99">
        <v>0.50510146990740745</v>
      </c>
      <c r="C1549" s="80">
        <v>12</v>
      </c>
      <c r="D1549" s="100" t="s">
        <v>403</v>
      </c>
      <c r="E1549" s="80">
        <v>27.92</v>
      </c>
      <c r="F1549" s="100" t="s">
        <v>411</v>
      </c>
      <c r="G1549" s="100" t="s">
        <v>409</v>
      </c>
      <c r="H1549" s="100" t="s">
        <v>415</v>
      </c>
      <c r="I1549" s="100" t="s">
        <v>428</v>
      </c>
      <c r="J1549" s="80">
        <v>7</v>
      </c>
      <c r="K1549" s="101">
        <v>9</v>
      </c>
    </row>
    <row r="1550" spans="1:11" x14ac:dyDescent="0.3">
      <c r="A1550" s="98">
        <v>45557</v>
      </c>
      <c r="B1550" s="99">
        <v>0.56128082175925931</v>
      </c>
      <c r="C1550" s="80">
        <v>13</v>
      </c>
      <c r="D1550" s="100" t="s">
        <v>403</v>
      </c>
      <c r="E1550" s="80">
        <v>27.92</v>
      </c>
      <c r="F1550" s="100" t="s">
        <v>411</v>
      </c>
      <c r="G1550" s="100" t="s">
        <v>409</v>
      </c>
      <c r="H1550" s="100" t="s">
        <v>415</v>
      </c>
      <c r="I1550" s="100" t="s">
        <v>428</v>
      </c>
      <c r="J1550" s="80">
        <v>7</v>
      </c>
      <c r="K1550" s="101">
        <v>9</v>
      </c>
    </row>
    <row r="1551" spans="1:11" x14ac:dyDescent="0.3">
      <c r="A1551" s="98">
        <v>45557</v>
      </c>
      <c r="B1551" s="99">
        <v>0.56222126157407404</v>
      </c>
      <c r="C1551" s="80">
        <v>13</v>
      </c>
      <c r="D1551" s="100" t="s">
        <v>403</v>
      </c>
      <c r="E1551" s="80">
        <v>27.92</v>
      </c>
      <c r="F1551" s="100" t="s">
        <v>411</v>
      </c>
      <c r="G1551" s="100" t="s">
        <v>409</v>
      </c>
      <c r="H1551" s="100" t="s">
        <v>415</v>
      </c>
      <c r="I1551" s="100" t="s">
        <v>428</v>
      </c>
      <c r="J1551" s="80">
        <v>7</v>
      </c>
      <c r="K1551" s="101">
        <v>9</v>
      </c>
    </row>
    <row r="1552" spans="1:11" x14ac:dyDescent="0.3">
      <c r="A1552" s="98">
        <v>45557</v>
      </c>
      <c r="B1552" s="99">
        <v>0.56498334490740743</v>
      </c>
      <c r="C1552" s="80">
        <v>13</v>
      </c>
      <c r="D1552" s="100" t="s">
        <v>403</v>
      </c>
      <c r="E1552" s="80">
        <v>27.92</v>
      </c>
      <c r="F1552" s="100" t="s">
        <v>411</v>
      </c>
      <c r="G1552" s="100" t="s">
        <v>409</v>
      </c>
      <c r="H1552" s="100" t="s">
        <v>415</v>
      </c>
      <c r="I1552" s="100" t="s">
        <v>428</v>
      </c>
      <c r="J1552" s="80">
        <v>7</v>
      </c>
      <c r="K1552" s="101">
        <v>9</v>
      </c>
    </row>
    <row r="1553" spans="1:11" hidden="1" x14ac:dyDescent="0.3">
      <c r="A1553" s="98">
        <v>45557</v>
      </c>
      <c r="B1553" s="99">
        <v>0.64872799768518519</v>
      </c>
      <c r="C1553" s="80">
        <v>15</v>
      </c>
      <c r="D1553" s="100" t="s">
        <v>403</v>
      </c>
      <c r="E1553" s="80">
        <v>32.82</v>
      </c>
      <c r="F1553" s="100" t="s">
        <v>404</v>
      </c>
      <c r="G1553" s="100" t="s">
        <v>409</v>
      </c>
      <c r="H1553" s="100" t="s">
        <v>415</v>
      </c>
      <c r="I1553" s="100" t="s">
        <v>428</v>
      </c>
      <c r="J1553" s="80">
        <v>7</v>
      </c>
      <c r="K1553" s="101">
        <v>9</v>
      </c>
    </row>
    <row r="1554" spans="1:11" x14ac:dyDescent="0.3">
      <c r="A1554" s="98">
        <v>45557</v>
      </c>
      <c r="B1554" s="99">
        <v>0.64958604166666667</v>
      </c>
      <c r="C1554" s="80">
        <v>15</v>
      </c>
      <c r="D1554" s="100" t="s">
        <v>403</v>
      </c>
      <c r="E1554" s="80">
        <v>27.92</v>
      </c>
      <c r="F1554" s="100" t="s">
        <v>411</v>
      </c>
      <c r="G1554" s="100" t="s">
        <v>409</v>
      </c>
      <c r="H1554" s="100" t="s">
        <v>415</v>
      </c>
      <c r="I1554" s="100" t="s">
        <v>428</v>
      </c>
      <c r="J1554" s="80">
        <v>7</v>
      </c>
      <c r="K1554" s="101">
        <v>9</v>
      </c>
    </row>
    <row r="1555" spans="1:11" hidden="1" x14ac:dyDescent="0.3">
      <c r="A1555" s="98">
        <v>45557</v>
      </c>
      <c r="B1555" s="99">
        <v>0.68406791666666666</v>
      </c>
      <c r="C1555" s="80">
        <v>16</v>
      </c>
      <c r="D1555" s="100" t="s">
        <v>403</v>
      </c>
      <c r="E1555" s="80">
        <v>32.82</v>
      </c>
      <c r="F1555" s="100" t="s">
        <v>413</v>
      </c>
      <c r="G1555" s="100" t="s">
        <v>409</v>
      </c>
      <c r="H1555" s="100" t="s">
        <v>415</v>
      </c>
      <c r="I1555" s="100" t="s">
        <v>428</v>
      </c>
      <c r="J1555" s="80">
        <v>7</v>
      </c>
      <c r="K1555" s="101">
        <v>9</v>
      </c>
    </row>
    <row r="1556" spans="1:11" hidden="1" x14ac:dyDescent="0.3">
      <c r="A1556" s="98">
        <v>45557</v>
      </c>
      <c r="B1556" s="99">
        <v>0.8466444675925926</v>
      </c>
      <c r="C1556" s="80">
        <v>20</v>
      </c>
      <c r="D1556" s="100" t="s">
        <v>403</v>
      </c>
      <c r="E1556" s="80">
        <v>32.82</v>
      </c>
      <c r="F1556" s="100" t="s">
        <v>404</v>
      </c>
      <c r="G1556" s="100" t="s">
        <v>412</v>
      </c>
      <c r="H1556" s="100" t="s">
        <v>415</v>
      </c>
      <c r="I1556" s="100" t="s">
        <v>428</v>
      </c>
      <c r="J1556" s="80">
        <v>7</v>
      </c>
      <c r="K1556" s="101">
        <v>9</v>
      </c>
    </row>
    <row r="1557" spans="1:11" hidden="1" x14ac:dyDescent="0.3">
      <c r="A1557" s="98">
        <v>45557</v>
      </c>
      <c r="B1557" s="99">
        <v>0.84763413194444448</v>
      </c>
      <c r="C1557" s="80">
        <v>20</v>
      </c>
      <c r="D1557" s="100" t="s">
        <v>403</v>
      </c>
      <c r="E1557" s="80">
        <v>32.82</v>
      </c>
      <c r="F1557" s="100" t="s">
        <v>421</v>
      </c>
      <c r="G1557" s="100" t="s">
        <v>412</v>
      </c>
      <c r="H1557" s="100" t="s">
        <v>415</v>
      </c>
      <c r="I1557" s="100" t="s">
        <v>428</v>
      </c>
      <c r="J1557" s="80">
        <v>7</v>
      </c>
      <c r="K1557" s="101">
        <v>9</v>
      </c>
    </row>
    <row r="1558" spans="1:11" x14ac:dyDescent="0.3">
      <c r="A1558" s="98">
        <v>45557</v>
      </c>
      <c r="B1558" s="99">
        <v>0.86558111111111113</v>
      </c>
      <c r="C1558" s="80">
        <v>20</v>
      </c>
      <c r="D1558" s="100" t="s">
        <v>403</v>
      </c>
      <c r="E1558" s="80">
        <v>27.92</v>
      </c>
      <c r="F1558" s="100" t="s">
        <v>411</v>
      </c>
      <c r="G1558" s="100" t="s">
        <v>412</v>
      </c>
      <c r="H1558" s="100" t="s">
        <v>415</v>
      </c>
      <c r="I1558" s="100" t="s">
        <v>428</v>
      </c>
      <c r="J1558" s="80">
        <v>7</v>
      </c>
      <c r="K1558" s="101">
        <v>9</v>
      </c>
    </row>
    <row r="1559" spans="1:11" x14ac:dyDescent="0.3">
      <c r="A1559" s="98">
        <v>45557</v>
      </c>
      <c r="B1559" s="99">
        <v>0.86637842592592595</v>
      </c>
      <c r="C1559" s="80">
        <v>20</v>
      </c>
      <c r="D1559" s="100" t="s">
        <v>403</v>
      </c>
      <c r="E1559" s="80">
        <v>27.92</v>
      </c>
      <c r="F1559" s="100" t="s">
        <v>411</v>
      </c>
      <c r="G1559" s="100" t="s">
        <v>412</v>
      </c>
      <c r="H1559" s="100" t="s">
        <v>415</v>
      </c>
      <c r="I1559" s="100" t="s">
        <v>428</v>
      </c>
      <c r="J1559" s="80">
        <v>7</v>
      </c>
      <c r="K1559" s="101">
        <v>9</v>
      </c>
    </row>
    <row r="1560" spans="1:11" x14ac:dyDescent="0.3">
      <c r="A1560" s="98">
        <v>45557</v>
      </c>
      <c r="B1560" s="99">
        <v>0.87991659722222226</v>
      </c>
      <c r="C1560" s="80">
        <v>21</v>
      </c>
      <c r="D1560" s="100" t="s">
        <v>403</v>
      </c>
      <c r="E1560" s="80">
        <v>27.92</v>
      </c>
      <c r="F1560" s="100" t="s">
        <v>411</v>
      </c>
      <c r="G1560" s="100" t="s">
        <v>412</v>
      </c>
      <c r="H1560" s="100" t="s">
        <v>415</v>
      </c>
      <c r="I1560" s="100" t="s">
        <v>428</v>
      </c>
      <c r="J1560" s="80">
        <v>7</v>
      </c>
      <c r="K1560" s="101">
        <v>9</v>
      </c>
    </row>
    <row r="1561" spans="1:11" x14ac:dyDescent="0.3">
      <c r="A1561" s="98">
        <v>45557</v>
      </c>
      <c r="B1561" s="99">
        <v>0.88072682870370367</v>
      </c>
      <c r="C1561" s="80">
        <v>21</v>
      </c>
      <c r="D1561" s="100" t="s">
        <v>403</v>
      </c>
      <c r="E1561" s="80">
        <v>27.92</v>
      </c>
      <c r="F1561" s="100" t="s">
        <v>411</v>
      </c>
      <c r="G1561" s="100" t="s">
        <v>412</v>
      </c>
      <c r="H1561" s="100" t="s">
        <v>415</v>
      </c>
      <c r="I1561" s="100" t="s">
        <v>428</v>
      </c>
      <c r="J1561" s="80">
        <v>7</v>
      </c>
      <c r="K1561" s="101">
        <v>9</v>
      </c>
    </row>
    <row r="1562" spans="1:11" hidden="1" x14ac:dyDescent="0.3">
      <c r="A1562" s="98">
        <v>45557</v>
      </c>
      <c r="B1562" s="99">
        <v>0.91254743055555554</v>
      </c>
      <c r="C1562" s="80">
        <v>21</v>
      </c>
      <c r="D1562" s="100" t="s">
        <v>403</v>
      </c>
      <c r="E1562" s="80">
        <v>32.82</v>
      </c>
      <c r="F1562" s="100" t="s">
        <v>408</v>
      </c>
      <c r="G1562" s="100" t="s">
        <v>412</v>
      </c>
      <c r="H1562" s="100" t="s">
        <v>415</v>
      </c>
      <c r="I1562" s="100" t="s">
        <v>428</v>
      </c>
      <c r="J1562" s="80">
        <v>7</v>
      </c>
      <c r="K1562" s="101">
        <v>9</v>
      </c>
    </row>
    <row r="1563" spans="1:11" hidden="1" x14ac:dyDescent="0.3">
      <c r="A1563" s="98">
        <v>45557</v>
      </c>
      <c r="B1563" s="99">
        <v>0.91313075231481478</v>
      </c>
      <c r="C1563" s="80">
        <v>21</v>
      </c>
      <c r="D1563" s="100" t="s">
        <v>403</v>
      </c>
      <c r="E1563" s="80">
        <v>32.82</v>
      </c>
      <c r="F1563" s="100" t="s">
        <v>408</v>
      </c>
      <c r="G1563" s="100" t="s">
        <v>412</v>
      </c>
      <c r="H1563" s="100" t="s">
        <v>415</v>
      </c>
      <c r="I1563" s="100" t="s">
        <v>428</v>
      </c>
      <c r="J1563" s="80">
        <v>7</v>
      </c>
      <c r="K1563" s="101">
        <v>9</v>
      </c>
    </row>
    <row r="1564" spans="1:11" x14ac:dyDescent="0.3">
      <c r="A1564" s="98">
        <v>45557</v>
      </c>
      <c r="B1564" s="99">
        <v>0.94238870370370376</v>
      </c>
      <c r="C1564" s="80">
        <v>22</v>
      </c>
      <c r="D1564" s="100" t="s">
        <v>403</v>
      </c>
      <c r="E1564" s="80">
        <v>23.02</v>
      </c>
      <c r="F1564" s="100" t="s">
        <v>410</v>
      </c>
      <c r="G1564" s="100" t="s">
        <v>412</v>
      </c>
      <c r="H1564" s="100" t="s">
        <v>415</v>
      </c>
      <c r="I1564" s="100" t="s">
        <v>428</v>
      </c>
      <c r="J1564" s="80">
        <v>7</v>
      </c>
      <c r="K1564" s="101">
        <v>9</v>
      </c>
    </row>
    <row r="1565" spans="1:11" x14ac:dyDescent="0.3">
      <c r="A1565" s="98">
        <v>45557</v>
      </c>
      <c r="B1565" s="99">
        <v>0.94303710648148154</v>
      </c>
      <c r="C1565" s="80">
        <v>22</v>
      </c>
      <c r="D1565" s="100" t="s">
        <v>403</v>
      </c>
      <c r="E1565" s="80">
        <v>27.92</v>
      </c>
      <c r="F1565" s="100" t="s">
        <v>411</v>
      </c>
      <c r="G1565" s="100" t="s">
        <v>412</v>
      </c>
      <c r="H1565" s="100" t="s">
        <v>415</v>
      </c>
      <c r="I1565" s="100" t="s">
        <v>428</v>
      </c>
      <c r="J1565" s="80">
        <v>7</v>
      </c>
      <c r="K1565" s="101">
        <v>9</v>
      </c>
    </row>
    <row r="1566" spans="1:11" x14ac:dyDescent="0.3">
      <c r="A1566" s="98">
        <v>45558</v>
      </c>
      <c r="B1566" s="99">
        <v>0.37751104166666666</v>
      </c>
      <c r="C1566" s="80">
        <v>9</v>
      </c>
      <c r="D1566" s="100" t="s">
        <v>403</v>
      </c>
      <c r="E1566" s="80">
        <v>27.92</v>
      </c>
      <c r="F1566" s="100" t="s">
        <v>411</v>
      </c>
      <c r="G1566" s="100" t="s">
        <v>405</v>
      </c>
      <c r="H1566" s="100" t="s">
        <v>417</v>
      </c>
      <c r="I1566" s="100" t="s">
        <v>428</v>
      </c>
      <c r="J1566" s="80">
        <v>1</v>
      </c>
      <c r="K1566" s="101">
        <v>9</v>
      </c>
    </row>
    <row r="1567" spans="1:11" hidden="1" x14ac:dyDescent="0.3">
      <c r="A1567" s="98">
        <v>45558</v>
      </c>
      <c r="B1567" s="99">
        <v>0.41964430555555554</v>
      </c>
      <c r="C1567" s="80">
        <v>10</v>
      </c>
      <c r="D1567" s="100" t="s">
        <v>403</v>
      </c>
      <c r="E1567" s="80">
        <v>23.02</v>
      </c>
      <c r="F1567" s="100" t="s">
        <v>416</v>
      </c>
      <c r="G1567" s="100" t="s">
        <v>405</v>
      </c>
      <c r="H1567" s="100" t="s">
        <v>417</v>
      </c>
      <c r="I1567" s="100" t="s">
        <v>428</v>
      </c>
      <c r="J1567" s="80">
        <v>1</v>
      </c>
      <c r="K1567" s="101">
        <v>9</v>
      </c>
    </row>
    <row r="1568" spans="1:11" x14ac:dyDescent="0.3">
      <c r="A1568" s="98">
        <v>45558</v>
      </c>
      <c r="B1568" s="99">
        <v>0.50768925925925923</v>
      </c>
      <c r="C1568" s="80">
        <v>12</v>
      </c>
      <c r="D1568" s="100" t="s">
        <v>403</v>
      </c>
      <c r="E1568" s="80">
        <v>23.02</v>
      </c>
      <c r="F1568" s="100" t="s">
        <v>410</v>
      </c>
      <c r="G1568" s="100" t="s">
        <v>409</v>
      </c>
      <c r="H1568" s="100" t="s">
        <v>417</v>
      </c>
      <c r="I1568" s="100" t="s">
        <v>428</v>
      </c>
      <c r="J1568" s="80">
        <v>1</v>
      </c>
      <c r="K1568" s="101">
        <v>9</v>
      </c>
    </row>
    <row r="1569" spans="1:11" x14ac:dyDescent="0.3">
      <c r="A1569" s="98">
        <v>45558</v>
      </c>
      <c r="B1569" s="99">
        <v>0.58949011574074073</v>
      </c>
      <c r="C1569" s="80">
        <v>14</v>
      </c>
      <c r="D1569" s="100" t="s">
        <v>403</v>
      </c>
      <c r="E1569" s="80">
        <v>27.92</v>
      </c>
      <c r="F1569" s="100" t="s">
        <v>411</v>
      </c>
      <c r="G1569" s="100" t="s">
        <v>409</v>
      </c>
      <c r="H1569" s="100" t="s">
        <v>417</v>
      </c>
      <c r="I1569" s="100" t="s">
        <v>428</v>
      </c>
      <c r="J1569" s="80">
        <v>1</v>
      </c>
      <c r="K1569" s="101">
        <v>9</v>
      </c>
    </row>
    <row r="1570" spans="1:11" hidden="1" x14ac:dyDescent="0.3">
      <c r="A1570" s="98">
        <v>45558</v>
      </c>
      <c r="B1570" s="99">
        <v>0.72763415509259255</v>
      </c>
      <c r="C1570" s="80">
        <v>17</v>
      </c>
      <c r="D1570" s="100" t="s">
        <v>403</v>
      </c>
      <c r="E1570" s="80">
        <v>32.82</v>
      </c>
      <c r="F1570" s="100" t="s">
        <v>421</v>
      </c>
      <c r="G1570" s="100" t="s">
        <v>412</v>
      </c>
      <c r="H1570" s="100" t="s">
        <v>417</v>
      </c>
      <c r="I1570" s="100" t="s">
        <v>428</v>
      </c>
      <c r="J1570" s="80">
        <v>1</v>
      </c>
      <c r="K1570" s="101">
        <v>9</v>
      </c>
    </row>
    <row r="1571" spans="1:11" x14ac:dyDescent="0.3">
      <c r="A1571" s="98">
        <v>45558</v>
      </c>
      <c r="B1571" s="99">
        <v>0.78368560185185188</v>
      </c>
      <c r="C1571" s="80">
        <v>18</v>
      </c>
      <c r="D1571" s="100" t="s">
        <v>403</v>
      </c>
      <c r="E1571" s="80">
        <v>23.02</v>
      </c>
      <c r="F1571" s="100" t="s">
        <v>410</v>
      </c>
      <c r="G1571" s="100" t="s">
        <v>412</v>
      </c>
      <c r="H1571" s="100" t="s">
        <v>417</v>
      </c>
      <c r="I1571" s="100" t="s">
        <v>428</v>
      </c>
      <c r="J1571" s="80">
        <v>1</v>
      </c>
      <c r="K1571" s="101">
        <v>9</v>
      </c>
    </row>
    <row r="1572" spans="1:11" hidden="1" x14ac:dyDescent="0.3">
      <c r="A1572" s="98">
        <v>45558</v>
      </c>
      <c r="B1572" s="99">
        <v>0.82455960648148152</v>
      </c>
      <c r="C1572" s="80">
        <v>19</v>
      </c>
      <c r="D1572" s="100" t="s">
        <v>403</v>
      </c>
      <c r="E1572" s="80">
        <v>32.82</v>
      </c>
      <c r="F1572" s="100" t="s">
        <v>404</v>
      </c>
      <c r="G1572" s="100" t="s">
        <v>412</v>
      </c>
      <c r="H1572" s="100" t="s">
        <v>417</v>
      </c>
      <c r="I1572" s="100" t="s">
        <v>428</v>
      </c>
      <c r="J1572" s="80">
        <v>1</v>
      </c>
      <c r="K1572" s="101">
        <v>9</v>
      </c>
    </row>
    <row r="1573" spans="1:11" hidden="1" x14ac:dyDescent="0.3">
      <c r="A1573" s="98">
        <v>45558</v>
      </c>
      <c r="B1573" s="99">
        <v>0.84011420138888893</v>
      </c>
      <c r="C1573" s="80">
        <v>20</v>
      </c>
      <c r="D1573" s="100" t="s">
        <v>403</v>
      </c>
      <c r="E1573" s="80">
        <v>32.82</v>
      </c>
      <c r="F1573" s="100" t="s">
        <v>421</v>
      </c>
      <c r="G1573" s="100" t="s">
        <v>412</v>
      </c>
      <c r="H1573" s="100" t="s">
        <v>417</v>
      </c>
      <c r="I1573" s="100" t="s">
        <v>428</v>
      </c>
      <c r="J1573" s="80">
        <v>1</v>
      </c>
      <c r="K1573" s="101">
        <v>9</v>
      </c>
    </row>
    <row r="1574" spans="1:11" x14ac:dyDescent="0.3">
      <c r="A1574" s="98">
        <v>45558</v>
      </c>
      <c r="B1574" s="99">
        <v>0.92604760416666665</v>
      </c>
      <c r="C1574" s="80">
        <v>22</v>
      </c>
      <c r="D1574" s="100" t="s">
        <v>403</v>
      </c>
      <c r="E1574" s="80">
        <v>27.92</v>
      </c>
      <c r="F1574" s="100" t="s">
        <v>411</v>
      </c>
      <c r="G1574" s="100" t="s">
        <v>412</v>
      </c>
      <c r="H1574" s="100" t="s">
        <v>417</v>
      </c>
      <c r="I1574" s="100" t="s">
        <v>428</v>
      </c>
      <c r="J1574" s="80">
        <v>1</v>
      </c>
      <c r="K1574" s="101">
        <v>9</v>
      </c>
    </row>
    <row r="1575" spans="1:11" x14ac:dyDescent="0.3">
      <c r="A1575" s="98">
        <v>45558</v>
      </c>
      <c r="B1575" s="99">
        <v>0.92725645833333337</v>
      </c>
      <c r="C1575" s="80">
        <v>22</v>
      </c>
      <c r="D1575" s="100" t="s">
        <v>403</v>
      </c>
      <c r="E1575" s="80">
        <v>27.92</v>
      </c>
      <c r="F1575" s="100" t="s">
        <v>411</v>
      </c>
      <c r="G1575" s="100" t="s">
        <v>412</v>
      </c>
      <c r="H1575" s="100" t="s">
        <v>417</v>
      </c>
      <c r="I1575" s="100" t="s">
        <v>428</v>
      </c>
      <c r="J1575" s="80">
        <v>1</v>
      </c>
      <c r="K1575" s="101">
        <v>9</v>
      </c>
    </row>
    <row r="1576" spans="1:11" x14ac:dyDescent="0.3">
      <c r="A1576" s="98">
        <v>45559</v>
      </c>
      <c r="B1576" s="99">
        <v>0.35662746527777778</v>
      </c>
      <c r="C1576" s="80">
        <v>8</v>
      </c>
      <c r="D1576" s="100" t="s">
        <v>403</v>
      </c>
      <c r="E1576" s="80">
        <v>27.92</v>
      </c>
      <c r="F1576" s="100" t="s">
        <v>411</v>
      </c>
      <c r="G1576" s="100" t="s">
        <v>405</v>
      </c>
      <c r="H1576" s="100" t="s">
        <v>419</v>
      </c>
      <c r="I1576" s="100" t="s">
        <v>428</v>
      </c>
      <c r="J1576" s="80">
        <v>2</v>
      </c>
      <c r="K1576" s="101">
        <v>9</v>
      </c>
    </row>
    <row r="1577" spans="1:11" hidden="1" x14ac:dyDescent="0.3">
      <c r="A1577" s="98">
        <v>45559</v>
      </c>
      <c r="B1577" s="99">
        <v>0.51663151620370373</v>
      </c>
      <c r="C1577" s="80">
        <v>12</v>
      </c>
      <c r="D1577" s="100" t="s">
        <v>403</v>
      </c>
      <c r="E1577" s="80">
        <v>32.82</v>
      </c>
      <c r="F1577" s="100" t="s">
        <v>404</v>
      </c>
      <c r="G1577" s="100" t="s">
        <v>409</v>
      </c>
      <c r="H1577" s="100" t="s">
        <v>419</v>
      </c>
      <c r="I1577" s="100" t="s">
        <v>428</v>
      </c>
      <c r="J1577" s="80">
        <v>2</v>
      </c>
      <c r="K1577" s="101">
        <v>9</v>
      </c>
    </row>
    <row r="1578" spans="1:11" hidden="1" x14ac:dyDescent="0.3">
      <c r="A1578" s="98">
        <v>45559</v>
      </c>
      <c r="B1578" s="99">
        <v>0.51730034722222218</v>
      </c>
      <c r="C1578" s="80">
        <v>12</v>
      </c>
      <c r="D1578" s="100" t="s">
        <v>403</v>
      </c>
      <c r="E1578" s="80">
        <v>32.82</v>
      </c>
      <c r="F1578" s="100" t="s">
        <v>404</v>
      </c>
      <c r="G1578" s="100" t="s">
        <v>409</v>
      </c>
      <c r="H1578" s="100" t="s">
        <v>419</v>
      </c>
      <c r="I1578" s="100" t="s">
        <v>428</v>
      </c>
      <c r="J1578" s="80">
        <v>2</v>
      </c>
      <c r="K1578" s="101">
        <v>9</v>
      </c>
    </row>
    <row r="1579" spans="1:11" hidden="1" x14ac:dyDescent="0.3">
      <c r="A1579" s="98">
        <v>45559</v>
      </c>
      <c r="B1579" s="99">
        <v>0.53245836805555558</v>
      </c>
      <c r="C1579" s="80">
        <v>12</v>
      </c>
      <c r="D1579" s="100" t="s">
        <v>403</v>
      </c>
      <c r="E1579" s="80">
        <v>32.82</v>
      </c>
      <c r="F1579" s="100" t="s">
        <v>404</v>
      </c>
      <c r="G1579" s="100" t="s">
        <v>409</v>
      </c>
      <c r="H1579" s="100" t="s">
        <v>419</v>
      </c>
      <c r="I1579" s="100" t="s">
        <v>428</v>
      </c>
      <c r="J1579" s="80">
        <v>2</v>
      </c>
      <c r="K1579" s="101">
        <v>9</v>
      </c>
    </row>
    <row r="1580" spans="1:11" hidden="1" x14ac:dyDescent="0.3">
      <c r="A1580" s="98">
        <v>45559</v>
      </c>
      <c r="B1580" s="99">
        <v>0.53321092592592589</v>
      </c>
      <c r="C1580" s="80">
        <v>12</v>
      </c>
      <c r="D1580" s="100" t="s">
        <v>403</v>
      </c>
      <c r="E1580" s="80">
        <v>32.82</v>
      </c>
      <c r="F1580" s="100" t="s">
        <v>404</v>
      </c>
      <c r="G1580" s="100" t="s">
        <v>409</v>
      </c>
      <c r="H1580" s="100" t="s">
        <v>419</v>
      </c>
      <c r="I1580" s="100" t="s">
        <v>428</v>
      </c>
      <c r="J1580" s="80">
        <v>2</v>
      </c>
      <c r="K1580" s="101">
        <v>9</v>
      </c>
    </row>
    <row r="1581" spans="1:11" hidden="1" x14ac:dyDescent="0.3">
      <c r="A1581" s="98">
        <v>45559</v>
      </c>
      <c r="B1581" s="99">
        <v>0.5914275347222222</v>
      </c>
      <c r="C1581" s="80">
        <v>14</v>
      </c>
      <c r="D1581" s="100" t="s">
        <v>403</v>
      </c>
      <c r="E1581" s="80">
        <v>32.82</v>
      </c>
      <c r="F1581" s="100" t="s">
        <v>404</v>
      </c>
      <c r="G1581" s="100" t="s">
        <v>409</v>
      </c>
      <c r="H1581" s="100" t="s">
        <v>419</v>
      </c>
      <c r="I1581" s="100" t="s">
        <v>428</v>
      </c>
      <c r="J1581" s="80">
        <v>2</v>
      </c>
      <c r="K1581" s="101">
        <v>9</v>
      </c>
    </row>
    <row r="1582" spans="1:11" hidden="1" x14ac:dyDescent="0.3">
      <c r="A1582" s="98">
        <v>45559</v>
      </c>
      <c r="B1582" s="99">
        <v>0.60519376157407412</v>
      </c>
      <c r="C1582" s="80">
        <v>14</v>
      </c>
      <c r="D1582" s="100" t="s">
        <v>403</v>
      </c>
      <c r="E1582" s="80">
        <v>23.02</v>
      </c>
      <c r="F1582" s="100" t="s">
        <v>416</v>
      </c>
      <c r="G1582" s="100" t="s">
        <v>409</v>
      </c>
      <c r="H1582" s="100" t="s">
        <v>419</v>
      </c>
      <c r="I1582" s="100" t="s">
        <v>428</v>
      </c>
      <c r="J1582" s="80">
        <v>2</v>
      </c>
      <c r="K1582" s="101">
        <v>9</v>
      </c>
    </row>
    <row r="1583" spans="1:11" hidden="1" x14ac:dyDescent="0.3">
      <c r="A1583" s="98">
        <v>45559</v>
      </c>
      <c r="B1583" s="99">
        <v>0.65096872685185181</v>
      </c>
      <c r="C1583" s="80">
        <v>15</v>
      </c>
      <c r="D1583" s="100" t="s">
        <v>403</v>
      </c>
      <c r="E1583" s="80">
        <v>32.82</v>
      </c>
      <c r="F1583" s="100" t="s">
        <v>421</v>
      </c>
      <c r="G1583" s="100" t="s">
        <v>409</v>
      </c>
      <c r="H1583" s="100" t="s">
        <v>419</v>
      </c>
      <c r="I1583" s="100" t="s">
        <v>428</v>
      </c>
      <c r="J1583" s="80">
        <v>2</v>
      </c>
      <c r="K1583" s="101">
        <v>9</v>
      </c>
    </row>
    <row r="1584" spans="1:11" hidden="1" x14ac:dyDescent="0.3">
      <c r="A1584" s="98">
        <v>45559</v>
      </c>
      <c r="B1584" s="99">
        <v>0.69361453703703702</v>
      </c>
      <c r="C1584" s="80">
        <v>16</v>
      </c>
      <c r="D1584" s="100" t="s">
        <v>403</v>
      </c>
      <c r="E1584" s="80">
        <v>32.82</v>
      </c>
      <c r="F1584" s="100" t="s">
        <v>404</v>
      </c>
      <c r="G1584" s="100" t="s">
        <v>409</v>
      </c>
      <c r="H1584" s="100" t="s">
        <v>419</v>
      </c>
      <c r="I1584" s="100" t="s">
        <v>428</v>
      </c>
      <c r="J1584" s="80">
        <v>2</v>
      </c>
      <c r="K1584" s="101">
        <v>9</v>
      </c>
    </row>
    <row r="1585" spans="1:11" x14ac:dyDescent="0.3">
      <c r="A1585" s="98">
        <v>45559</v>
      </c>
      <c r="B1585" s="99">
        <v>0.77989508101851857</v>
      </c>
      <c r="C1585" s="80">
        <v>18</v>
      </c>
      <c r="D1585" s="100" t="s">
        <v>403</v>
      </c>
      <c r="E1585" s="80">
        <v>23.02</v>
      </c>
      <c r="F1585" s="100" t="s">
        <v>410</v>
      </c>
      <c r="G1585" s="100" t="s">
        <v>412</v>
      </c>
      <c r="H1585" s="100" t="s">
        <v>419</v>
      </c>
      <c r="I1585" s="100" t="s">
        <v>428</v>
      </c>
      <c r="J1585" s="80">
        <v>2</v>
      </c>
      <c r="K1585" s="101">
        <v>9</v>
      </c>
    </row>
    <row r="1586" spans="1:11" x14ac:dyDescent="0.3">
      <c r="A1586" s="98">
        <v>45559</v>
      </c>
      <c r="B1586" s="99">
        <v>0.78048706018518521</v>
      </c>
      <c r="C1586" s="80">
        <v>18</v>
      </c>
      <c r="D1586" s="100" t="s">
        <v>403</v>
      </c>
      <c r="E1586" s="80">
        <v>23.02</v>
      </c>
      <c r="F1586" s="100" t="s">
        <v>410</v>
      </c>
      <c r="G1586" s="100" t="s">
        <v>412</v>
      </c>
      <c r="H1586" s="100" t="s">
        <v>419</v>
      </c>
      <c r="I1586" s="100" t="s">
        <v>428</v>
      </c>
      <c r="J1586" s="80">
        <v>2</v>
      </c>
      <c r="K1586" s="101">
        <v>9</v>
      </c>
    </row>
    <row r="1587" spans="1:11" hidden="1" x14ac:dyDescent="0.3">
      <c r="A1587" s="98">
        <v>45559</v>
      </c>
      <c r="B1587" s="99">
        <v>0.84433328703703703</v>
      </c>
      <c r="C1587" s="80">
        <v>20</v>
      </c>
      <c r="D1587" s="100" t="s">
        <v>403</v>
      </c>
      <c r="E1587" s="80">
        <v>32.82</v>
      </c>
      <c r="F1587" s="100" t="s">
        <v>408</v>
      </c>
      <c r="G1587" s="100" t="s">
        <v>412</v>
      </c>
      <c r="H1587" s="100" t="s">
        <v>419</v>
      </c>
      <c r="I1587" s="100" t="s">
        <v>428</v>
      </c>
      <c r="J1587" s="80">
        <v>2</v>
      </c>
      <c r="K1587" s="101">
        <v>9</v>
      </c>
    </row>
    <row r="1588" spans="1:11" hidden="1" x14ac:dyDescent="0.3">
      <c r="A1588" s="98">
        <v>45559</v>
      </c>
      <c r="B1588" s="99">
        <v>0.87863645833333337</v>
      </c>
      <c r="C1588" s="80">
        <v>21</v>
      </c>
      <c r="D1588" s="100" t="s">
        <v>403</v>
      </c>
      <c r="E1588" s="80">
        <v>32.82</v>
      </c>
      <c r="F1588" s="100" t="s">
        <v>404</v>
      </c>
      <c r="G1588" s="100" t="s">
        <v>412</v>
      </c>
      <c r="H1588" s="100" t="s">
        <v>419</v>
      </c>
      <c r="I1588" s="100" t="s">
        <v>428</v>
      </c>
      <c r="J1588" s="80">
        <v>2</v>
      </c>
      <c r="K1588" s="101">
        <v>9</v>
      </c>
    </row>
    <row r="1589" spans="1:11" x14ac:dyDescent="0.3">
      <c r="A1589" s="98">
        <v>45559</v>
      </c>
      <c r="B1589" s="99">
        <v>0.87954168981481484</v>
      </c>
      <c r="C1589" s="80">
        <v>21</v>
      </c>
      <c r="D1589" s="100" t="s">
        <v>403</v>
      </c>
      <c r="E1589" s="80">
        <v>27.92</v>
      </c>
      <c r="F1589" s="100" t="s">
        <v>411</v>
      </c>
      <c r="G1589" s="100" t="s">
        <v>412</v>
      </c>
      <c r="H1589" s="100" t="s">
        <v>419</v>
      </c>
      <c r="I1589" s="100" t="s">
        <v>428</v>
      </c>
      <c r="J1589" s="80">
        <v>2</v>
      </c>
      <c r="K1589" s="101">
        <v>9</v>
      </c>
    </row>
    <row r="1590" spans="1:11" x14ac:dyDescent="0.3">
      <c r="A1590" s="98">
        <v>45559</v>
      </c>
      <c r="B1590" s="99">
        <v>0.88026579861111109</v>
      </c>
      <c r="C1590" s="80">
        <v>21</v>
      </c>
      <c r="D1590" s="100" t="s">
        <v>403</v>
      </c>
      <c r="E1590" s="80">
        <v>27.92</v>
      </c>
      <c r="F1590" s="100" t="s">
        <v>411</v>
      </c>
      <c r="G1590" s="100" t="s">
        <v>412</v>
      </c>
      <c r="H1590" s="100" t="s">
        <v>419</v>
      </c>
      <c r="I1590" s="100" t="s">
        <v>428</v>
      </c>
      <c r="J1590" s="80">
        <v>2</v>
      </c>
      <c r="K1590" s="101">
        <v>9</v>
      </c>
    </row>
    <row r="1591" spans="1:11" hidden="1" x14ac:dyDescent="0.3">
      <c r="A1591" s="98">
        <v>45560</v>
      </c>
      <c r="B1591" s="99">
        <v>0.32732754629629629</v>
      </c>
      <c r="C1591" s="80">
        <v>7</v>
      </c>
      <c r="D1591" s="100" t="s">
        <v>403</v>
      </c>
      <c r="E1591" s="80">
        <v>32.82</v>
      </c>
      <c r="F1591" s="100" t="s">
        <v>421</v>
      </c>
      <c r="G1591" s="100" t="s">
        <v>405</v>
      </c>
      <c r="H1591" s="100" t="s">
        <v>420</v>
      </c>
      <c r="I1591" s="100" t="s">
        <v>428</v>
      </c>
      <c r="J1591" s="80">
        <v>3</v>
      </c>
      <c r="K1591" s="101">
        <v>9</v>
      </c>
    </row>
    <row r="1592" spans="1:11" hidden="1" x14ac:dyDescent="0.3">
      <c r="A1592" s="98">
        <v>45560</v>
      </c>
      <c r="B1592" s="99">
        <v>0.48301542824074073</v>
      </c>
      <c r="C1592" s="80">
        <v>11</v>
      </c>
      <c r="D1592" s="100" t="s">
        <v>403</v>
      </c>
      <c r="E1592" s="80">
        <v>23.02</v>
      </c>
      <c r="F1592" s="100" t="s">
        <v>416</v>
      </c>
      <c r="G1592" s="100" t="s">
        <v>405</v>
      </c>
      <c r="H1592" s="100" t="s">
        <v>420</v>
      </c>
      <c r="I1592" s="100" t="s">
        <v>428</v>
      </c>
      <c r="J1592" s="80">
        <v>3</v>
      </c>
      <c r="K1592" s="101">
        <v>9</v>
      </c>
    </row>
    <row r="1593" spans="1:11" x14ac:dyDescent="0.3">
      <c r="A1593" s="98">
        <v>45560</v>
      </c>
      <c r="B1593" s="99">
        <v>0.49392606481481482</v>
      </c>
      <c r="C1593" s="80">
        <v>11</v>
      </c>
      <c r="D1593" s="100" t="s">
        <v>403</v>
      </c>
      <c r="E1593" s="80">
        <v>27.92</v>
      </c>
      <c r="F1593" s="100" t="s">
        <v>411</v>
      </c>
      <c r="G1593" s="100" t="s">
        <v>405</v>
      </c>
      <c r="H1593" s="100" t="s">
        <v>420</v>
      </c>
      <c r="I1593" s="100" t="s">
        <v>428</v>
      </c>
      <c r="J1593" s="80">
        <v>3</v>
      </c>
      <c r="K1593" s="101">
        <v>9</v>
      </c>
    </row>
    <row r="1594" spans="1:11" hidden="1" x14ac:dyDescent="0.3">
      <c r="A1594" s="98">
        <v>45560</v>
      </c>
      <c r="B1594" s="99">
        <v>0.49506216435185185</v>
      </c>
      <c r="C1594" s="80">
        <v>11</v>
      </c>
      <c r="D1594" s="100" t="s">
        <v>403</v>
      </c>
      <c r="E1594" s="80">
        <v>32.82</v>
      </c>
      <c r="F1594" s="100" t="s">
        <v>404</v>
      </c>
      <c r="G1594" s="100" t="s">
        <v>405</v>
      </c>
      <c r="H1594" s="100" t="s">
        <v>420</v>
      </c>
      <c r="I1594" s="100" t="s">
        <v>428</v>
      </c>
      <c r="J1594" s="80">
        <v>3</v>
      </c>
      <c r="K1594" s="101">
        <v>9</v>
      </c>
    </row>
    <row r="1595" spans="1:11" x14ac:dyDescent="0.3">
      <c r="A1595" s="98">
        <v>45560</v>
      </c>
      <c r="B1595" s="99">
        <v>0.57976219907407411</v>
      </c>
      <c r="C1595" s="80">
        <v>13</v>
      </c>
      <c r="D1595" s="100" t="s">
        <v>403</v>
      </c>
      <c r="E1595" s="80">
        <v>27.92</v>
      </c>
      <c r="F1595" s="100" t="s">
        <v>411</v>
      </c>
      <c r="G1595" s="100" t="s">
        <v>409</v>
      </c>
      <c r="H1595" s="100" t="s">
        <v>420</v>
      </c>
      <c r="I1595" s="100" t="s">
        <v>428</v>
      </c>
      <c r="J1595" s="80">
        <v>3</v>
      </c>
      <c r="K1595" s="101">
        <v>9</v>
      </c>
    </row>
    <row r="1596" spans="1:11" x14ac:dyDescent="0.3">
      <c r="A1596" s="98">
        <v>45560</v>
      </c>
      <c r="B1596" s="99">
        <v>0.58054696759259261</v>
      </c>
      <c r="C1596" s="80">
        <v>13</v>
      </c>
      <c r="D1596" s="100" t="s">
        <v>403</v>
      </c>
      <c r="E1596" s="80">
        <v>27.92</v>
      </c>
      <c r="F1596" s="100" t="s">
        <v>411</v>
      </c>
      <c r="G1596" s="100" t="s">
        <v>409</v>
      </c>
      <c r="H1596" s="100" t="s">
        <v>420</v>
      </c>
      <c r="I1596" s="100" t="s">
        <v>428</v>
      </c>
      <c r="J1596" s="80">
        <v>3</v>
      </c>
      <c r="K1596" s="101">
        <v>9</v>
      </c>
    </row>
    <row r="1597" spans="1:11" x14ac:dyDescent="0.3">
      <c r="A1597" s="98">
        <v>45560</v>
      </c>
      <c r="B1597" s="99">
        <v>0.73376368055555552</v>
      </c>
      <c r="C1597" s="80">
        <v>17</v>
      </c>
      <c r="D1597" s="100" t="s">
        <v>403</v>
      </c>
      <c r="E1597" s="80">
        <v>27.92</v>
      </c>
      <c r="F1597" s="100" t="s">
        <v>411</v>
      </c>
      <c r="G1597" s="100" t="s">
        <v>412</v>
      </c>
      <c r="H1597" s="100" t="s">
        <v>420</v>
      </c>
      <c r="I1597" s="100" t="s">
        <v>428</v>
      </c>
      <c r="J1597" s="80">
        <v>3</v>
      </c>
      <c r="K1597" s="101">
        <v>9</v>
      </c>
    </row>
    <row r="1598" spans="1:11" x14ac:dyDescent="0.3">
      <c r="A1598" s="98">
        <v>45560</v>
      </c>
      <c r="B1598" s="99">
        <v>0.73439629629629632</v>
      </c>
      <c r="C1598" s="80">
        <v>17</v>
      </c>
      <c r="D1598" s="100" t="s">
        <v>403</v>
      </c>
      <c r="E1598" s="80">
        <v>27.92</v>
      </c>
      <c r="F1598" s="100" t="s">
        <v>411</v>
      </c>
      <c r="G1598" s="100" t="s">
        <v>412</v>
      </c>
      <c r="H1598" s="100" t="s">
        <v>420</v>
      </c>
      <c r="I1598" s="100" t="s">
        <v>428</v>
      </c>
      <c r="J1598" s="80">
        <v>3</v>
      </c>
      <c r="K1598" s="101">
        <v>9</v>
      </c>
    </row>
    <row r="1599" spans="1:11" x14ac:dyDescent="0.3">
      <c r="A1599" s="98">
        <v>45560</v>
      </c>
      <c r="B1599" s="99">
        <v>0.89908899305555556</v>
      </c>
      <c r="C1599" s="80">
        <v>21</v>
      </c>
      <c r="D1599" s="100" t="s">
        <v>403</v>
      </c>
      <c r="E1599" s="80">
        <v>23.02</v>
      </c>
      <c r="F1599" s="100" t="s">
        <v>410</v>
      </c>
      <c r="G1599" s="100" t="s">
        <v>412</v>
      </c>
      <c r="H1599" s="100" t="s">
        <v>420</v>
      </c>
      <c r="I1599" s="100" t="s">
        <v>428</v>
      </c>
      <c r="J1599" s="80">
        <v>3</v>
      </c>
      <c r="K1599" s="101">
        <v>9</v>
      </c>
    </row>
    <row r="1600" spans="1:11" x14ac:dyDescent="0.3">
      <c r="A1600" s="98">
        <v>45560</v>
      </c>
      <c r="B1600" s="99">
        <v>0.92976567129629628</v>
      </c>
      <c r="C1600" s="80">
        <v>22</v>
      </c>
      <c r="D1600" s="100" t="s">
        <v>403</v>
      </c>
      <c r="E1600" s="80">
        <v>27.92</v>
      </c>
      <c r="F1600" s="100" t="s">
        <v>411</v>
      </c>
      <c r="G1600" s="100" t="s">
        <v>412</v>
      </c>
      <c r="H1600" s="100" t="s">
        <v>420</v>
      </c>
      <c r="I1600" s="100" t="s">
        <v>428</v>
      </c>
      <c r="J1600" s="80">
        <v>3</v>
      </c>
      <c r="K1600" s="101">
        <v>9</v>
      </c>
    </row>
    <row r="1601" spans="1:11" hidden="1" x14ac:dyDescent="0.3">
      <c r="A1601" s="98">
        <v>45561</v>
      </c>
      <c r="B1601" s="99">
        <v>0.36360010416666666</v>
      </c>
      <c r="C1601" s="80">
        <v>8</v>
      </c>
      <c r="D1601" s="100" t="s">
        <v>403</v>
      </c>
      <c r="E1601" s="80">
        <v>32.82</v>
      </c>
      <c r="F1601" s="100" t="s">
        <v>404</v>
      </c>
      <c r="G1601" s="100" t="s">
        <v>405</v>
      </c>
      <c r="H1601" s="100" t="s">
        <v>422</v>
      </c>
      <c r="I1601" s="100" t="s">
        <v>428</v>
      </c>
      <c r="J1601" s="80">
        <v>4</v>
      </c>
      <c r="K1601" s="101">
        <v>9</v>
      </c>
    </row>
    <row r="1602" spans="1:11" x14ac:dyDescent="0.3">
      <c r="A1602" s="98">
        <v>45561</v>
      </c>
      <c r="B1602" s="99">
        <v>0.44243616898148147</v>
      </c>
      <c r="C1602" s="80">
        <v>10</v>
      </c>
      <c r="D1602" s="100" t="s">
        <v>403</v>
      </c>
      <c r="E1602" s="80">
        <v>27.92</v>
      </c>
      <c r="F1602" s="100" t="s">
        <v>411</v>
      </c>
      <c r="G1602" s="100" t="s">
        <v>405</v>
      </c>
      <c r="H1602" s="100" t="s">
        <v>422</v>
      </c>
      <c r="I1602" s="100" t="s">
        <v>428</v>
      </c>
      <c r="J1602" s="80">
        <v>4</v>
      </c>
      <c r="K1602" s="101">
        <v>9</v>
      </c>
    </row>
    <row r="1603" spans="1:11" hidden="1" x14ac:dyDescent="0.3">
      <c r="A1603" s="98">
        <v>45561</v>
      </c>
      <c r="B1603" s="99">
        <v>0.45546767361111112</v>
      </c>
      <c r="C1603" s="80">
        <v>10</v>
      </c>
      <c r="D1603" s="100" t="s">
        <v>403</v>
      </c>
      <c r="E1603" s="80">
        <v>18.12</v>
      </c>
      <c r="F1603" s="100" t="s">
        <v>418</v>
      </c>
      <c r="G1603" s="100" t="s">
        <v>405</v>
      </c>
      <c r="H1603" s="100" t="s">
        <v>422</v>
      </c>
      <c r="I1603" s="100" t="s">
        <v>428</v>
      </c>
      <c r="J1603" s="80">
        <v>4</v>
      </c>
      <c r="K1603" s="101">
        <v>9</v>
      </c>
    </row>
    <row r="1604" spans="1:11" hidden="1" x14ac:dyDescent="0.3">
      <c r="A1604" s="98">
        <v>45561</v>
      </c>
      <c r="B1604" s="99">
        <v>0.48250660879629631</v>
      </c>
      <c r="C1604" s="80">
        <v>11</v>
      </c>
      <c r="D1604" s="100" t="s">
        <v>403</v>
      </c>
      <c r="E1604" s="80">
        <v>32.82</v>
      </c>
      <c r="F1604" s="100" t="s">
        <v>421</v>
      </c>
      <c r="G1604" s="100" t="s">
        <v>405</v>
      </c>
      <c r="H1604" s="100" t="s">
        <v>422</v>
      </c>
      <c r="I1604" s="100" t="s">
        <v>428</v>
      </c>
      <c r="J1604" s="80">
        <v>4</v>
      </c>
      <c r="K1604" s="101">
        <v>9</v>
      </c>
    </row>
    <row r="1605" spans="1:11" hidden="1" x14ac:dyDescent="0.3">
      <c r="A1605" s="98">
        <v>45561</v>
      </c>
      <c r="B1605" s="99">
        <v>0.53334916666666665</v>
      </c>
      <c r="C1605" s="80">
        <v>12</v>
      </c>
      <c r="D1605" s="100" t="s">
        <v>403</v>
      </c>
      <c r="E1605" s="80">
        <v>32.82</v>
      </c>
      <c r="F1605" s="100" t="s">
        <v>404</v>
      </c>
      <c r="G1605" s="100" t="s">
        <v>409</v>
      </c>
      <c r="H1605" s="100" t="s">
        <v>422</v>
      </c>
      <c r="I1605" s="100" t="s">
        <v>428</v>
      </c>
      <c r="J1605" s="80">
        <v>4</v>
      </c>
      <c r="K1605" s="101">
        <v>9</v>
      </c>
    </row>
    <row r="1606" spans="1:11" hidden="1" x14ac:dyDescent="0.3">
      <c r="A1606" s="98">
        <v>45561</v>
      </c>
      <c r="B1606" s="99">
        <v>0.76522839120370367</v>
      </c>
      <c r="C1606" s="80">
        <v>18</v>
      </c>
      <c r="D1606" s="100" t="s">
        <v>403</v>
      </c>
      <c r="E1606" s="80">
        <v>32.82</v>
      </c>
      <c r="F1606" s="100" t="s">
        <v>404</v>
      </c>
      <c r="G1606" s="100" t="s">
        <v>412</v>
      </c>
      <c r="H1606" s="100" t="s">
        <v>422</v>
      </c>
      <c r="I1606" s="100" t="s">
        <v>428</v>
      </c>
      <c r="J1606" s="80">
        <v>4</v>
      </c>
      <c r="K1606" s="101">
        <v>9</v>
      </c>
    </row>
    <row r="1607" spans="1:11" hidden="1" x14ac:dyDescent="0.3">
      <c r="A1607" s="98">
        <v>45561</v>
      </c>
      <c r="B1607" s="99">
        <v>0.94809121527777773</v>
      </c>
      <c r="C1607" s="80">
        <v>22</v>
      </c>
      <c r="D1607" s="100" t="s">
        <v>403</v>
      </c>
      <c r="E1607" s="80">
        <v>32.82</v>
      </c>
      <c r="F1607" s="100" t="s">
        <v>404</v>
      </c>
      <c r="G1607" s="100" t="s">
        <v>412</v>
      </c>
      <c r="H1607" s="100" t="s">
        <v>422</v>
      </c>
      <c r="I1607" s="100" t="s">
        <v>428</v>
      </c>
      <c r="J1607" s="80">
        <v>4</v>
      </c>
      <c r="K1607" s="101">
        <v>9</v>
      </c>
    </row>
    <row r="1608" spans="1:11" hidden="1" x14ac:dyDescent="0.3">
      <c r="A1608" s="98">
        <v>45561</v>
      </c>
      <c r="B1608" s="99">
        <v>0.94881524305555554</v>
      </c>
      <c r="C1608" s="80">
        <v>22</v>
      </c>
      <c r="D1608" s="100" t="s">
        <v>403</v>
      </c>
      <c r="E1608" s="80">
        <v>23.02</v>
      </c>
      <c r="F1608" s="100" t="s">
        <v>416</v>
      </c>
      <c r="G1608" s="100" t="s">
        <v>412</v>
      </c>
      <c r="H1608" s="100" t="s">
        <v>422</v>
      </c>
      <c r="I1608" s="100" t="s">
        <v>428</v>
      </c>
      <c r="J1608" s="80">
        <v>4</v>
      </c>
      <c r="K1608" s="101">
        <v>9</v>
      </c>
    </row>
    <row r="1609" spans="1:11" x14ac:dyDescent="0.3">
      <c r="A1609" s="98">
        <v>45561</v>
      </c>
      <c r="B1609" s="99">
        <v>0.94959336805555561</v>
      </c>
      <c r="C1609" s="80">
        <v>22</v>
      </c>
      <c r="D1609" s="100" t="s">
        <v>403</v>
      </c>
      <c r="E1609" s="80">
        <v>27.92</v>
      </c>
      <c r="F1609" s="100" t="s">
        <v>411</v>
      </c>
      <c r="G1609" s="100" t="s">
        <v>412</v>
      </c>
      <c r="H1609" s="100" t="s">
        <v>422</v>
      </c>
      <c r="I1609" s="100" t="s">
        <v>428</v>
      </c>
      <c r="J1609" s="80">
        <v>4</v>
      </c>
      <c r="K1609" s="101">
        <v>9</v>
      </c>
    </row>
    <row r="1610" spans="1:11" x14ac:dyDescent="0.3">
      <c r="A1610" s="98">
        <v>45562</v>
      </c>
      <c r="B1610" s="99">
        <v>0.39566719907407405</v>
      </c>
      <c r="C1610" s="80">
        <v>9</v>
      </c>
      <c r="D1610" s="100" t="s">
        <v>403</v>
      </c>
      <c r="E1610" s="80">
        <v>27.92</v>
      </c>
      <c r="F1610" s="100" t="s">
        <v>411</v>
      </c>
      <c r="G1610" s="100" t="s">
        <v>405</v>
      </c>
      <c r="H1610" s="100" t="s">
        <v>406</v>
      </c>
      <c r="I1610" s="100" t="s">
        <v>428</v>
      </c>
      <c r="J1610" s="80">
        <v>5</v>
      </c>
      <c r="K1610" s="101">
        <v>9</v>
      </c>
    </row>
    <row r="1611" spans="1:11" hidden="1" x14ac:dyDescent="0.3">
      <c r="A1611" s="98">
        <v>45562</v>
      </c>
      <c r="B1611" s="99">
        <v>0.39842565972222221</v>
      </c>
      <c r="C1611" s="80">
        <v>9</v>
      </c>
      <c r="D1611" s="100" t="s">
        <v>403</v>
      </c>
      <c r="E1611" s="80">
        <v>23.02</v>
      </c>
      <c r="F1611" s="100" t="s">
        <v>416</v>
      </c>
      <c r="G1611" s="100" t="s">
        <v>405</v>
      </c>
      <c r="H1611" s="100" t="s">
        <v>406</v>
      </c>
      <c r="I1611" s="100" t="s">
        <v>428</v>
      </c>
      <c r="J1611" s="80">
        <v>5</v>
      </c>
      <c r="K1611" s="101">
        <v>9</v>
      </c>
    </row>
    <row r="1612" spans="1:11" hidden="1" x14ac:dyDescent="0.3">
      <c r="A1612" s="98">
        <v>45562</v>
      </c>
      <c r="B1612" s="99">
        <v>0.40352699074074072</v>
      </c>
      <c r="C1612" s="80">
        <v>9</v>
      </c>
      <c r="D1612" s="100" t="s">
        <v>403</v>
      </c>
      <c r="E1612" s="80">
        <v>32.82</v>
      </c>
      <c r="F1612" s="100" t="s">
        <v>421</v>
      </c>
      <c r="G1612" s="100" t="s">
        <v>405</v>
      </c>
      <c r="H1612" s="100" t="s">
        <v>406</v>
      </c>
      <c r="I1612" s="100" t="s">
        <v>428</v>
      </c>
      <c r="J1612" s="80">
        <v>5</v>
      </c>
      <c r="K1612" s="101">
        <v>9</v>
      </c>
    </row>
    <row r="1613" spans="1:11" x14ac:dyDescent="0.3">
      <c r="A1613" s="98">
        <v>45562</v>
      </c>
      <c r="B1613" s="99">
        <v>0.44926643518518516</v>
      </c>
      <c r="C1613" s="80">
        <v>10</v>
      </c>
      <c r="D1613" s="100" t="s">
        <v>403</v>
      </c>
      <c r="E1613" s="80">
        <v>27.92</v>
      </c>
      <c r="F1613" s="100" t="s">
        <v>411</v>
      </c>
      <c r="G1613" s="100" t="s">
        <v>405</v>
      </c>
      <c r="H1613" s="100" t="s">
        <v>406</v>
      </c>
      <c r="I1613" s="100" t="s">
        <v>428</v>
      </c>
      <c r="J1613" s="80">
        <v>5</v>
      </c>
      <c r="K1613" s="101">
        <v>9</v>
      </c>
    </row>
    <row r="1614" spans="1:11" x14ac:dyDescent="0.3">
      <c r="A1614" s="98">
        <v>45562</v>
      </c>
      <c r="B1614" s="99">
        <v>0.48264215277777778</v>
      </c>
      <c r="C1614" s="80">
        <v>11</v>
      </c>
      <c r="D1614" s="100" t="s">
        <v>403</v>
      </c>
      <c r="E1614" s="80">
        <v>27.92</v>
      </c>
      <c r="F1614" s="100" t="s">
        <v>411</v>
      </c>
      <c r="G1614" s="100" t="s">
        <v>405</v>
      </c>
      <c r="H1614" s="100" t="s">
        <v>406</v>
      </c>
      <c r="I1614" s="100" t="s">
        <v>428</v>
      </c>
      <c r="J1614" s="80">
        <v>5</v>
      </c>
      <c r="K1614" s="101">
        <v>9</v>
      </c>
    </row>
    <row r="1615" spans="1:11" hidden="1" x14ac:dyDescent="0.3">
      <c r="A1615" s="98">
        <v>45562</v>
      </c>
      <c r="B1615" s="99">
        <v>0.5559149884259259</v>
      </c>
      <c r="C1615" s="80">
        <v>13</v>
      </c>
      <c r="D1615" s="100" t="s">
        <v>403</v>
      </c>
      <c r="E1615" s="80">
        <v>32.82</v>
      </c>
      <c r="F1615" s="100" t="s">
        <v>421</v>
      </c>
      <c r="G1615" s="100" t="s">
        <v>409</v>
      </c>
      <c r="H1615" s="100" t="s">
        <v>406</v>
      </c>
      <c r="I1615" s="100" t="s">
        <v>428</v>
      </c>
      <c r="J1615" s="80">
        <v>5</v>
      </c>
      <c r="K1615" s="101">
        <v>9</v>
      </c>
    </row>
    <row r="1616" spans="1:11" hidden="1" x14ac:dyDescent="0.3">
      <c r="A1616" s="98">
        <v>45562</v>
      </c>
      <c r="B1616" s="99">
        <v>0.55908879629629626</v>
      </c>
      <c r="C1616" s="80">
        <v>13</v>
      </c>
      <c r="D1616" s="100" t="s">
        <v>403</v>
      </c>
      <c r="E1616" s="80">
        <v>32.82</v>
      </c>
      <c r="F1616" s="100" t="s">
        <v>421</v>
      </c>
      <c r="G1616" s="100" t="s">
        <v>409</v>
      </c>
      <c r="H1616" s="100" t="s">
        <v>406</v>
      </c>
      <c r="I1616" s="100" t="s">
        <v>428</v>
      </c>
      <c r="J1616" s="80">
        <v>5</v>
      </c>
      <c r="K1616" s="101">
        <v>9</v>
      </c>
    </row>
    <row r="1617" spans="1:11" x14ac:dyDescent="0.3">
      <c r="A1617" s="98">
        <v>45562</v>
      </c>
      <c r="B1617" s="99">
        <v>0.56149429398148143</v>
      </c>
      <c r="C1617" s="80">
        <v>13</v>
      </c>
      <c r="D1617" s="100" t="s">
        <v>403</v>
      </c>
      <c r="E1617" s="80">
        <v>23.02</v>
      </c>
      <c r="F1617" s="100" t="s">
        <v>410</v>
      </c>
      <c r="G1617" s="100" t="s">
        <v>409</v>
      </c>
      <c r="H1617" s="100" t="s">
        <v>406</v>
      </c>
      <c r="I1617" s="100" t="s">
        <v>428</v>
      </c>
      <c r="J1617" s="80">
        <v>5</v>
      </c>
      <c r="K1617" s="101">
        <v>9</v>
      </c>
    </row>
    <row r="1618" spans="1:11" x14ac:dyDescent="0.3">
      <c r="A1618" s="98">
        <v>45562</v>
      </c>
      <c r="B1618" s="99">
        <v>0.5651904513888889</v>
      </c>
      <c r="C1618" s="80">
        <v>13</v>
      </c>
      <c r="D1618" s="100" t="s">
        <v>403</v>
      </c>
      <c r="E1618" s="80">
        <v>27.92</v>
      </c>
      <c r="F1618" s="100" t="s">
        <v>411</v>
      </c>
      <c r="G1618" s="100" t="s">
        <v>409</v>
      </c>
      <c r="H1618" s="100" t="s">
        <v>406</v>
      </c>
      <c r="I1618" s="100" t="s">
        <v>428</v>
      </c>
      <c r="J1618" s="80">
        <v>5</v>
      </c>
      <c r="K1618" s="101">
        <v>9</v>
      </c>
    </row>
    <row r="1619" spans="1:11" hidden="1" x14ac:dyDescent="0.3">
      <c r="A1619" s="98">
        <v>45562</v>
      </c>
      <c r="B1619" s="99">
        <v>0.75536695601851855</v>
      </c>
      <c r="C1619" s="80">
        <v>18</v>
      </c>
      <c r="D1619" s="100" t="s">
        <v>403</v>
      </c>
      <c r="E1619" s="80">
        <v>32.82</v>
      </c>
      <c r="F1619" s="100" t="s">
        <v>404</v>
      </c>
      <c r="G1619" s="100" t="s">
        <v>412</v>
      </c>
      <c r="H1619" s="100" t="s">
        <v>406</v>
      </c>
      <c r="I1619" s="100" t="s">
        <v>428</v>
      </c>
      <c r="J1619" s="80">
        <v>5</v>
      </c>
      <c r="K1619" s="101">
        <v>9</v>
      </c>
    </row>
    <row r="1620" spans="1:11" hidden="1" x14ac:dyDescent="0.3">
      <c r="A1620" s="98">
        <v>45562</v>
      </c>
      <c r="B1620" s="99">
        <v>0.75622961805555555</v>
      </c>
      <c r="C1620" s="80">
        <v>18</v>
      </c>
      <c r="D1620" s="100" t="s">
        <v>403</v>
      </c>
      <c r="E1620" s="80">
        <v>32.82</v>
      </c>
      <c r="F1620" s="100" t="s">
        <v>404</v>
      </c>
      <c r="G1620" s="100" t="s">
        <v>412</v>
      </c>
      <c r="H1620" s="100" t="s">
        <v>406</v>
      </c>
      <c r="I1620" s="100" t="s">
        <v>428</v>
      </c>
      <c r="J1620" s="80">
        <v>5</v>
      </c>
      <c r="K1620" s="101">
        <v>9</v>
      </c>
    </row>
    <row r="1621" spans="1:11" hidden="1" x14ac:dyDescent="0.3">
      <c r="A1621" s="98">
        <v>45562</v>
      </c>
      <c r="B1621" s="99">
        <v>0.77622559027777782</v>
      </c>
      <c r="C1621" s="80">
        <v>18</v>
      </c>
      <c r="D1621" s="100" t="s">
        <v>403</v>
      </c>
      <c r="E1621" s="80">
        <v>32.82</v>
      </c>
      <c r="F1621" s="100" t="s">
        <v>421</v>
      </c>
      <c r="G1621" s="100" t="s">
        <v>412</v>
      </c>
      <c r="H1621" s="100" t="s">
        <v>406</v>
      </c>
      <c r="I1621" s="100" t="s">
        <v>428</v>
      </c>
      <c r="J1621" s="80">
        <v>5</v>
      </c>
      <c r="K1621" s="101">
        <v>9</v>
      </c>
    </row>
    <row r="1622" spans="1:11" hidden="1" x14ac:dyDescent="0.3">
      <c r="A1622" s="98">
        <v>45562</v>
      </c>
      <c r="B1622" s="99">
        <v>0.77839996527777777</v>
      </c>
      <c r="C1622" s="80">
        <v>18</v>
      </c>
      <c r="D1622" s="100" t="s">
        <v>403</v>
      </c>
      <c r="E1622" s="80">
        <v>32.82</v>
      </c>
      <c r="F1622" s="100" t="s">
        <v>421</v>
      </c>
      <c r="G1622" s="100" t="s">
        <v>412</v>
      </c>
      <c r="H1622" s="100" t="s">
        <v>406</v>
      </c>
      <c r="I1622" s="100" t="s">
        <v>428</v>
      </c>
      <c r="J1622" s="80">
        <v>5</v>
      </c>
      <c r="K1622" s="101">
        <v>9</v>
      </c>
    </row>
    <row r="1623" spans="1:11" hidden="1" x14ac:dyDescent="0.3">
      <c r="A1623" s="98">
        <v>45562</v>
      </c>
      <c r="B1623" s="99">
        <v>0.8459871180555556</v>
      </c>
      <c r="C1623" s="80">
        <v>20</v>
      </c>
      <c r="D1623" s="100" t="s">
        <v>403</v>
      </c>
      <c r="E1623" s="80">
        <v>32.82</v>
      </c>
      <c r="F1623" s="100" t="s">
        <v>421</v>
      </c>
      <c r="G1623" s="100" t="s">
        <v>412</v>
      </c>
      <c r="H1623" s="100" t="s">
        <v>406</v>
      </c>
      <c r="I1623" s="100" t="s">
        <v>428</v>
      </c>
      <c r="J1623" s="80">
        <v>5</v>
      </c>
      <c r="K1623" s="101">
        <v>9</v>
      </c>
    </row>
    <row r="1624" spans="1:11" hidden="1" x14ac:dyDescent="0.3">
      <c r="A1624" s="98">
        <v>45562</v>
      </c>
      <c r="B1624" s="99">
        <v>0.84669350694444445</v>
      </c>
      <c r="C1624" s="80">
        <v>20</v>
      </c>
      <c r="D1624" s="100" t="s">
        <v>403</v>
      </c>
      <c r="E1624" s="80">
        <v>32.82</v>
      </c>
      <c r="F1624" s="100" t="s">
        <v>421</v>
      </c>
      <c r="G1624" s="100" t="s">
        <v>412</v>
      </c>
      <c r="H1624" s="100" t="s">
        <v>406</v>
      </c>
      <c r="I1624" s="100" t="s">
        <v>428</v>
      </c>
      <c r="J1624" s="80">
        <v>5</v>
      </c>
      <c r="K1624" s="101">
        <v>9</v>
      </c>
    </row>
    <row r="1625" spans="1:11" x14ac:dyDescent="0.3">
      <c r="A1625" s="98">
        <v>45562</v>
      </c>
      <c r="B1625" s="99">
        <v>0.87378434027777774</v>
      </c>
      <c r="C1625" s="80">
        <v>20</v>
      </c>
      <c r="D1625" s="100" t="s">
        <v>403</v>
      </c>
      <c r="E1625" s="80">
        <v>27.92</v>
      </c>
      <c r="F1625" s="100" t="s">
        <v>411</v>
      </c>
      <c r="G1625" s="100" t="s">
        <v>412</v>
      </c>
      <c r="H1625" s="100" t="s">
        <v>406</v>
      </c>
      <c r="I1625" s="100" t="s">
        <v>428</v>
      </c>
      <c r="J1625" s="80">
        <v>5</v>
      </c>
      <c r="K1625" s="101">
        <v>9</v>
      </c>
    </row>
    <row r="1626" spans="1:11" x14ac:dyDescent="0.3">
      <c r="A1626" s="98">
        <v>45563</v>
      </c>
      <c r="B1626" s="99">
        <v>0.33802626157407406</v>
      </c>
      <c r="C1626" s="80">
        <v>8</v>
      </c>
      <c r="D1626" s="100" t="s">
        <v>403</v>
      </c>
      <c r="E1626" s="80">
        <v>27.92</v>
      </c>
      <c r="F1626" s="100" t="s">
        <v>411</v>
      </c>
      <c r="G1626" s="100" t="s">
        <v>405</v>
      </c>
      <c r="H1626" s="100" t="s">
        <v>414</v>
      </c>
      <c r="I1626" s="100" t="s">
        <v>428</v>
      </c>
      <c r="J1626" s="80">
        <v>6</v>
      </c>
      <c r="K1626" s="101">
        <v>9</v>
      </c>
    </row>
    <row r="1627" spans="1:11" x14ac:dyDescent="0.3">
      <c r="A1627" s="98">
        <v>45563</v>
      </c>
      <c r="B1627" s="99">
        <v>0.39669859953703701</v>
      </c>
      <c r="C1627" s="80">
        <v>9</v>
      </c>
      <c r="D1627" s="100" t="s">
        <v>403</v>
      </c>
      <c r="E1627" s="80">
        <v>27.92</v>
      </c>
      <c r="F1627" s="100" t="s">
        <v>411</v>
      </c>
      <c r="G1627" s="100" t="s">
        <v>405</v>
      </c>
      <c r="H1627" s="100" t="s">
        <v>414</v>
      </c>
      <c r="I1627" s="100" t="s">
        <v>428</v>
      </c>
      <c r="J1627" s="80">
        <v>6</v>
      </c>
      <c r="K1627" s="101">
        <v>9</v>
      </c>
    </row>
    <row r="1628" spans="1:11" hidden="1" x14ac:dyDescent="0.3">
      <c r="A1628" s="98">
        <v>45563</v>
      </c>
      <c r="B1628" s="99">
        <v>0.60124232638888886</v>
      </c>
      <c r="C1628" s="80">
        <v>14</v>
      </c>
      <c r="D1628" s="100" t="s">
        <v>403</v>
      </c>
      <c r="E1628" s="80">
        <v>35.76</v>
      </c>
      <c r="F1628" s="100" t="s">
        <v>404</v>
      </c>
      <c r="G1628" s="100" t="s">
        <v>409</v>
      </c>
      <c r="H1628" s="100" t="s">
        <v>414</v>
      </c>
      <c r="I1628" s="100" t="s">
        <v>428</v>
      </c>
      <c r="J1628" s="80">
        <v>6</v>
      </c>
      <c r="K1628" s="101">
        <v>9</v>
      </c>
    </row>
    <row r="1629" spans="1:11" hidden="1" x14ac:dyDescent="0.3">
      <c r="A1629" s="98">
        <v>45563</v>
      </c>
      <c r="B1629" s="99">
        <v>0.70648284722222221</v>
      </c>
      <c r="C1629" s="80">
        <v>16</v>
      </c>
      <c r="D1629" s="100" t="s">
        <v>403</v>
      </c>
      <c r="E1629" s="80">
        <v>35.76</v>
      </c>
      <c r="F1629" s="100" t="s">
        <v>404</v>
      </c>
      <c r="G1629" s="100" t="s">
        <v>409</v>
      </c>
      <c r="H1629" s="100" t="s">
        <v>414</v>
      </c>
      <c r="I1629" s="100" t="s">
        <v>428</v>
      </c>
      <c r="J1629" s="80">
        <v>6</v>
      </c>
      <c r="K1629" s="101">
        <v>9</v>
      </c>
    </row>
    <row r="1630" spans="1:11" x14ac:dyDescent="0.3">
      <c r="A1630" s="98">
        <v>45563</v>
      </c>
      <c r="B1630" s="99">
        <v>0.72658222222222224</v>
      </c>
      <c r="C1630" s="80">
        <v>17</v>
      </c>
      <c r="D1630" s="100" t="s">
        <v>403</v>
      </c>
      <c r="E1630" s="80">
        <v>30.86</v>
      </c>
      <c r="F1630" s="100" t="s">
        <v>411</v>
      </c>
      <c r="G1630" s="100" t="s">
        <v>412</v>
      </c>
      <c r="H1630" s="100" t="s">
        <v>414</v>
      </c>
      <c r="I1630" s="100" t="s">
        <v>428</v>
      </c>
      <c r="J1630" s="80">
        <v>6</v>
      </c>
      <c r="K1630" s="101">
        <v>9</v>
      </c>
    </row>
    <row r="1631" spans="1:11" hidden="1" x14ac:dyDescent="0.3">
      <c r="A1631" s="98">
        <v>45563</v>
      </c>
      <c r="B1631" s="99">
        <v>0.85730451388888884</v>
      </c>
      <c r="C1631" s="80">
        <v>20</v>
      </c>
      <c r="D1631" s="100" t="s">
        <v>403</v>
      </c>
      <c r="E1631" s="80">
        <v>35.76</v>
      </c>
      <c r="F1631" s="100" t="s">
        <v>404</v>
      </c>
      <c r="G1631" s="100" t="s">
        <v>412</v>
      </c>
      <c r="H1631" s="100" t="s">
        <v>414</v>
      </c>
      <c r="I1631" s="100" t="s">
        <v>428</v>
      </c>
      <c r="J1631" s="80">
        <v>6</v>
      </c>
      <c r="K1631" s="101">
        <v>9</v>
      </c>
    </row>
    <row r="1632" spans="1:11" hidden="1" x14ac:dyDescent="0.3">
      <c r="A1632" s="98">
        <v>45563</v>
      </c>
      <c r="B1632" s="99">
        <v>0.86014469907407409</v>
      </c>
      <c r="C1632" s="80">
        <v>20</v>
      </c>
      <c r="D1632" s="100" t="s">
        <v>403</v>
      </c>
      <c r="E1632" s="80">
        <v>35.76</v>
      </c>
      <c r="F1632" s="100" t="s">
        <v>404</v>
      </c>
      <c r="G1632" s="100" t="s">
        <v>412</v>
      </c>
      <c r="H1632" s="100" t="s">
        <v>414</v>
      </c>
      <c r="I1632" s="100" t="s">
        <v>428</v>
      </c>
      <c r="J1632" s="80">
        <v>6</v>
      </c>
      <c r="K1632" s="101">
        <v>9</v>
      </c>
    </row>
    <row r="1633" spans="1:11" hidden="1" x14ac:dyDescent="0.3">
      <c r="A1633" s="98">
        <v>45563</v>
      </c>
      <c r="B1633" s="99">
        <v>0.92820343750000001</v>
      </c>
      <c r="C1633" s="80">
        <v>22</v>
      </c>
      <c r="D1633" s="100" t="s">
        <v>403</v>
      </c>
      <c r="E1633" s="80">
        <v>35.76</v>
      </c>
      <c r="F1633" s="100" t="s">
        <v>421</v>
      </c>
      <c r="G1633" s="100" t="s">
        <v>412</v>
      </c>
      <c r="H1633" s="100" t="s">
        <v>414</v>
      </c>
      <c r="I1633" s="100" t="s">
        <v>428</v>
      </c>
      <c r="J1633" s="80">
        <v>6</v>
      </c>
      <c r="K1633" s="101">
        <v>9</v>
      </c>
    </row>
    <row r="1634" spans="1:11" hidden="1" x14ac:dyDescent="0.3">
      <c r="A1634" s="98">
        <v>45563</v>
      </c>
      <c r="B1634" s="99">
        <v>0.92881466435185189</v>
      </c>
      <c r="C1634" s="80">
        <v>22</v>
      </c>
      <c r="D1634" s="100" t="s">
        <v>403</v>
      </c>
      <c r="E1634" s="80">
        <v>35.76</v>
      </c>
      <c r="F1634" s="100" t="s">
        <v>413</v>
      </c>
      <c r="G1634" s="100" t="s">
        <v>412</v>
      </c>
      <c r="H1634" s="100" t="s">
        <v>414</v>
      </c>
      <c r="I1634" s="100" t="s">
        <v>428</v>
      </c>
      <c r="J1634" s="80">
        <v>6</v>
      </c>
      <c r="K1634" s="101">
        <v>9</v>
      </c>
    </row>
    <row r="1635" spans="1:11" hidden="1" x14ac:dyDescent="0.3">
      <c r="A1635" s="98">
        <v>45563</v>
      </c>
      <c r="B1635" s="99">
        <v>0.92935268518518521</v>
      </c>
      <c r="C1635" s="80">
        <v>22</v>
      </c>
      <c r="D1635" s="100" t="s">
        <v>403</v>
      </c>
      <c r="E1635" s="80">
        <v>25.96</v>
      </c>
      <c r="F1635" s="100" t="s">
        <v>416</v>
      </c>
      <c r="G1635" s="100" t="s">
        <v>412</v>
      </c>
      <c r="H1635" s="100" t="s">
        <v>414</v>
      </c>
      <c r="I1635" s="100" t="s">
        <v>428</v>
      </c>
      <c r="J1635" s="80">
        <v>6</v>
      </c>
      <c r="K1635" s="101">
        <v>9</v>
      </c>
    </row>
    <row r="1636" spans="1:11" hidden="1" x14ac:dyDescent="0.3">
      <c r="A1636" s="98">
        <v>45563</v>
      </c>
      <c r="B1636" s="99">
        <v>0.93001190972222225</v>
      </c>
      <c r="C1636" s="80">
        <v>22</v>
      </c>
      <c r="D1636" s="100" t="s">
        <v>403</v>
      </c>
      <c r="E1636" s="80">
        <v>35.76</v>
      </c>
      <c r="F1636" s="100" t="s">
        <v>408</v>
      </c>
      <c r="G1636" s="100" t="s">
        <v>412</v>
      </c>
      <c r="H1636" s="100" t="s">
        <v>414</v>
      </c>
      <c r="I1636" s="100" t="s">
        <v>428</v>
      </c>
      <c r="J1636" s="80">
        <v>6</v>
      </c>
      <c r="K1636" s="101">
        <v>9</v>
      </c>
    </row>
    <row r="1637" spans="1:11" x14ac:dyDescent="0.3">
      <c r="A1637" s="98">
        <v>45564</v>
      </c>
      <c r="B1637" s="99">
        <v>0.45052141203703705</v>
      </c>
      <c r="C1637" s="80">
        <v>10</v>
      </c>
      <c r="D1637" s="100" t="s">
        <v>403</v>
      </c>
      <c r="E1637" s="80">
        <v>25.96</v>
      </c>
      <c r="F1637" s="100" t="s">
        <v>410</v>
      </c>
      <c r="G1637" s="100" t="s">
        <v>405</v>
      </c>
      <c r="H1637" s="100" t="s">
        <v>415</v>
      </c>
      <c r="I1637" s="100" t="s">
        <v>428</v>
      </c>
      <c r="J1637" s="80">
        <v>7</v>
      </c>
      <c r="K1637" s="101">
        <v>9</v>
      </c>
    </row>
    <row r="1638" spans="1:11" hidden="1" x14ac:dyDescent="0.3">
      <c r="A1638" s="98">
        <v>45564</v>
      </c>
      <c r="B1638" s="99">
        <v>0.45144974537037036</v>
      </c>
      <c r="C1638" s="80">
        <v>10</v>
      </c>
      <c r="D1638" s="100" t="s">
        <v>403</v>
      </c>
      <c r="E1638" s="80">
        <v>35.76</v>
      </c>
      <c r="F1638" s="100" t="s">
        <v>421</v>
      </c>
      <c r="G1638" s="100" t="s">
        <v>405</v>
      </c>
      <c r="H1638" s="100" t="s">
        <v>415</v>
      </c>
      <c r="I1638" s="100" t="s">
        <v>428</v>
      </c>
      <c r="J1638" s="80">
        <v>7</v>
      </c>
      <c r="K1638" s="101">
        <v>9</v>
      </c>
    </row>
    <row r="1639" spans="1:11" hidden="1" x14ac:dyDescent="0.3">
      <c r="A1639" s="98">
        <v>45564</v>
      </c>
      <c r="B1639" s="99">
        <v>0.45212098379629628</v>
      </c>
      <c r="C1639" s="80">
        <v>10</v>
      </c>
      <c r="D1639" s="100" t="s">
        <v>403</v>
      </c>
      <c r="E1639" s="80">
        <v>35.76</v>
      </c>
      <c r="F1639" s="100" t="s">
        <v>421</v>
      </c>
      <c r="G1639" s="100" t="s">
        <v>405</v>
      </c>
      <c r="H1639" s="100" t="s">
        <v>415</v>
      </c>
      <c r="I1639" s="100" t="s">
        <v>428</v>
      </c>
      <c r="J1639" s="80">
        <v>7</v>
      </c>
      <c r="K1639" s="101">
        <v>9</v>
      </c>
    </row>
    <row r="1640" spans="1:11" hidden="1" x14ac:dyDescent="0.3">
      <c r="A1640" s="98">
        <v>45564</v>
      </c>
      <c r="B1640" s="99">
        <v>0.45304422453703702</v>
      </c>
      <c r="C1640" s="80">
        <v>10</v>
      </c>
      <c r="D1640" s="100" t="s">
        <v>403</v>
      </c>
      <c r="E1640" s="80">
        <v>35.76</v>
      </c>
      <c r="F1640" s="100" t="s">
        <v>421</v>
      </c>
      <c r="G1640" s="100" t="s">
        <v>405</v>
      </c>
      <c r="H1640" s="100" t="s">
        <v>415</v>
      </c>
      <c r="I1640" s="100" t="s">
        <v>428</v>
      </c>
      <c r="J1640" s="80">
        <v>7</v>
      </c>
      <c r="K1640" s="101">
        <v>9</v>
      </c>
    </row>
    <row r="1641" spans="1:11" x14ac:dyDescent="0.3">
      <c r="A1641" s="98">
        <v>45564</v>
      </c>
      <c r="B1641" s="99">
        <v>0.45396216435185183</v>
      </c>
      <c r="C1641" s="80">
        <v>10</v>
      </c>
      <c r="D1641" s="100" t="s">
        <v>403</v>
      </c>
      <c r="E1641" s="80">
        <v>30.86</v>
      </c>
      <c r="F1641" s="100" t="s">
        <v>411</v>
      </c>
      <c r="G1641" s="100" t="s">
        <v>405</v>
      </c>
      <c r="H1641" s="100" t="s">
        <v>415</v>
      </c>
      <c r="I1641" s="100" t="s">
        <v>428</v>
      </c>
      <c r="J1641" s="80">
        <v>7</v>
      </c>
      <c r="K1641" s="101">
        <v>9</v>
      </c>
    </row>
    <row r="1642" spans="1:11" hidden="1" x14ac:dyDescent="0.3">
      <c r="A1642" s="98">
        <v>45564</v>
      </c>
      <c r="B1642" s="99">
        <v>0.5248083564814815</v>
      </c>
      <c r="C1642" s="80">
        <v>12</v>
      </c>
      <c r="D1642" s="100" t="s">
        <v>403</v>
      </c>
      <c r="E1642" s="80">
        <v>35.76</v>
      </c>
      <c r="F1642" s="100" t="s">
        <v>404</v>
      </c>
      <c r="G1642" s="100" t="s">
        <v>409</v>
      </c>
      <c r="H1642" s="100" t="s">
        <v>415</v>
      </c>
      <c r="I1642" s="100" t="s">
        <v>428</v>
      </c>
      <c r="J1642" s="80">
        <v>7</v>
      </c>
      <c r="K1642" s="101">
        <v>9</v>
      </c>
    </row>
    <row r="1643" spans="1:11" hidden="1" x14ac:dyDescent="0.3">
      <c r="A1643" s="98">
        <v>45564</v>
      </c>
      <c r="B1643" s="99">
        <v>0.53539865740740744</v>
      </c>
      <c r="C1643" s="80">
        <v>12</v>
      </c>
      <c r="D1643" s="100" t="s">
        <v>403</v>
      </c>
      <c r="E1643" s="80">
        <v>25.96</v>
      </c>
      <c r="F1643" s="100" t="s">
        <v>416</v>
      </c>
      <c r="G1643" s="100" t="s">
        <v>409</v>
      </c>
      <c r="H1643" s="100" t="s">
        <v>415</v>
      </c>
      <c r="I1643" s="100" t="s">
        <v>428</v>
      </c>
      <c r="J1643" s="80">
        <v>7</v>
      </c>
      <c r="K1643" s="101">
        <v>9</v>
      </c>
    </row>
    <row r="1644" spans="1:11" hidden="1" x14ac:dyDescent="0.3">
      <c r="A1644" s="98">
        <v>45564</v>
      </c>
      <c r="B1644" s="99">
        <v>0.53767806712962962</v>
      </c>
      <c r="C1644" s="80">
        <v>12</v>
      </c>
      <c r="D1644" s="100" t="s">
        <v>403</v>
      </c>
      <c r="E1644" s="80">
        <v>35.76</v>
      </c>
      <c r="F1644" s="100" t="s">
        <v>404</v>
      </c>
      <c r="G1644" s="100" t="s">
        <v>409</v>
      </c>
      <c r="H1644" s="100" t="s">
        <v>415</v>
      </c>
      <c r="I1644" s="100" t="s">
        <v>428</v>
      </c>
      <c r="J1644" s="80">
        <v>7</v>
      </c>
      <c r="K1644" s="101">
        <v>9</v>
      </c>
    </row>
    <row r="1645" spans="1:11" hidden="1" x14ac:dyDescent="0.3">
      <c r="A1645" s="98">
        <v>45564</v>
      </c>
      <c r="B1645" s="99">
        <v>0.53844487268518515</v>
      </c>
      <c r="C1645" s="80">
        <v>12</v>
      </c>
      <c r="D1645" s="100" t="s">
        <v>403</v>
      </c>
      <c r="E1645" s="80">
        <v>35.76</v>
      </c>
      <c r="F1645" s="100" t="s">
        <v>404</v>
      </c>
      <c r="G1645" s="100" t="s">
        <v>409</v>
      </c>
      <c r="H1645" s="100" t="s">
        <v>415</v>
      </c>
      <c r="I1645" s="100" t="s">
        <v>428</v>
      </c>
      <c r="J1645" s="80">
        <v>7</v>
      </c>
      <c r="K1645" s="101">
        <v>9</v>
      </c>
    </row>
    <row r="1646" spans="1:11" hidden="1" x14ac:dyDescent="0.3">
      <c r="A1646" s="98">
        <v>45564</v>
      </c>
      <c r="B1646" s="99">
        <v>0.75170481481481477</v>
      </c>
      <c r="C1646" s="80">
        <v>18</v>
      </c>
      <c r="D1646" s="100" t="s">
        <v>403</v>
      </c>
      <c r="E1646" s="80">
        <v>35.76</v>
      </c>
      <c r="F1646" s="100" t="s">
        <v>421</v>
      </c>
      <c r="G1646" s="100" t="s">
        <v>412</v>
      </c>
      <c r="H1646" s="100" t="s">
        <v>415</v>
      </c>
      <c r="I1646" s="100" t="s">
        <v>428</v>
      </c>
      <c r="J1646" s="80">
        <v>7</v>
      </c>
      <c r="K1646" s="101">
        <v>9</v>
      </c>
    </row>
    <row r="1647" spans="1:11" hidden="1" x14ac:dyDescent="0.3">
      <c r="A1647" s="98">
        <v>45564</v>
      </c>
      <c r="B1647" s="99">
        <v>0.93822702546296299</v>
      </c>
      <c r="C1647" s="80">
        <v>22</v>
      </c>
      <c r="D1647" s="100" t="s">
        <v>403</v>
      </c>
      <c r="E1647" s="80">
        <v>35.76</v>
      </c>
      <c r="F1647" s="100" t="s">
        <v>404</v>
      </c>
      <c r="G1647" s="100" t="s">
        <v>412</v>
      </c>
      <c r="H1647" s="100" t="s">
        <v>415</v>
      </c>
      <c r="I1647" s="100" t="s">
        <v>428</v>
      </c>
      <c r="J1647" s="80">
        <v>7</v>
      </c>
      <c r="K1647" s="101">
        <v>9</v>
      </c>
    </row>
    <row r="1648" spans="1:11" hidden="1" x14ac:dyDescent="0.3">
      <c r="A1648" s="98">
        <v>45565</v>
      </c>
      <c r="B1648" s="99">
        <v>0.3394388425925926</v>
      </c>
      <c r="C1648" s="80">
        <v>8</v>
      </c>
      <c r="D1648" s="100" t="s">
        <v>403</v>
      </c>
      <c r="E1648" s="80">
        <v>25.96</v>
      </c>
      <c r="F1648" s="100" t="s">
        <v>416</v>
      </c>
      <c r="G1648" s="100" t="s">
        <v>405</v>
      </c>
      <c r="H1648" s="100" t="s">
        <v>417</v>
      </c>
      <c r="I1648" s="100" t="s">
        <v>428</v>
      </c>
      <c r="J1648" s="80">
        <v>1</v>
      </c>
      <c r="K1648" s="101">
        <v>9</v>
      </c>
    </row>
    <row r="1649" spans="1:11" hidden="1" x14ac:dyDescent="0.3">
      <c r="A1649" s="98">
        <v>45565</v>
      </c>
      <c r="B1649" s="99">
        <v>0.37424385416666667</v>
      </c>
      <c r="C1649" s="80">
        <v>8</v>
      </c>
      <c r="D1649" s="100" t="s">
        <v>403</v>
      </c>
      <c r="E1649" s="80">
        <v>25.96</v>
      </c>
      <c r="F1649" s="100" t="s">
        <v>416</v>
      </c>
      <c r="G1649" s="100" t="s">
        <v>405</v>
      </c>
      <c r="H1649" s="100" t="s">
        <v>417</v>
      </c>
      <c r="I1649" s="100" t="s">
        <v>428</v>
      </c>
      <c r="J1649" s="80">
        <v>1</v>
      </c>
      <c r="K1649" s="101">
        <v>9</v>
      </c>
    </row>
    <row r="1650" spans="1:11" hidden="1" x14ac:dyDescent="0.3">
      <c r="A1650" s="98">
        <v>45565</v>
      </c>
      <c r="B1650" s="99">
        <v>0.37505690972222222</v>
      </c>
      <c r="C1650" s="80">
        <v>9</v>
      </c>
      <c r="D1650" s="100" t="s">
        <v>403</v>
      </c>
      <c r="E1650" s="80">
        <v>35.76</v>
      </c>
      <c r="F1650" s="100" t="s">
        <v>408</v>
      </c>
      <c r="G1650" s="100" t="s">
        <v>405</v>
      </c>
      <c r="H1650" s="100" t="s">
        <v>417</v>
      </c>
      <c r="I1650" s="100" t="s">
        <v>428</v>
      </c>
      <c r="J1650" s="80">
        <v>1</v>
      </c>
      <c r="K1650" s="101">
        <v>9</v>
      </c>
    </row>
    <row r="1651" spans="1:11" x14ac:dyDescent="0.3">
      <c r="A1651" s="98">
        <v>45565</v>
      </c>
      <c r="B1651" s="99">
        <v>0.41746722222222221</v>
      </c>
      <c r="C1651" s="80">
        <v>10</v>
      </c>
      <c r="D1651" s="100" t="s">
        <v>403</v>
      </c>
      <c r="E1651" s="80">
        <v>30.86</v>
      </c>
      <c r="F1651" s="100" t="s">
        <v>411</v>
      </c>
      <c r="G1651" s="100" t="s">
        <v>405</v>
      </c>
      <c r="H1651" s="100" t="s">
        <v>417</v>
      </c>
      <c r="I1651" s="100" t="s">
        <v>428</v>
      </c>
      <c r="J1651" s="80">
        <v>1</v>
      </c>
      <c r="K1651" s="101">
        <v>9</v>
      </c>
    </row>
    <row r="1652" spans="1:11" hidden="1" x14ac:dyDescent="0.3">
      <c r="A1652" s="98">
        <v>45565</v>
      </c>
      <c r="B1652" s="99">
        <v>0.42035128472222222</v>
      </c>
      <c r="C1652" s="80">
        <v>10</v>
      </c>
      <c r="D1652" s="100" t="s">
        <v>403</v>
      </c>
      <c r="E1652" s="80">
        <v>25.96</v>
      </c>
      <c r="F1652" s="100" t="s">
        <v>416</v>
      </c>
      <c r="G1652" s="100" t="s">
        <v>405</v>
      </c>
      <c r="H1652" s="100" t="s">
        <v>417</v>
      </c>
      <c r="I1652" s="100" t="s">
        <v>428</v>
      </c>
      <c r="J1652" s="80">
        <v>1</v>
      </c>
      <c r="K1652" s="101">
        <v>9</v>
      </c>
    </row>
    <row r="1653" spans="1:11" x14ac:dyDescent="0.3">
      <c r="A1653" s="98">
        <v>45565</v>
      </c>
      <c r="B1653" s="99">
        <v>0.4811870138888889</v>
      </c>
      <c r="C1653" s="80">
        <v>11</v>
      </c>
      <c r="D1653" s="100" t="s">
        <v>403</v>
      </c>
      <c r="E1653" s="80">
        <v>30.86</v>
      </c>
      <c r="F1653" s="100" t="s">
        <v>411</v>
      </c>
      <c r="G1653" s="100" t="s">
        <v>405</v>
      </c>
      <c r="H1653" s="100" t="s">
        <v>417</v>
      </c>
      <c r="I1653" s="100" t="s">
        <v>428</v>
      </c>
      <c r="J1653" s="80">
        <v>1</v>
      </c>
      <c r="K1653" s="101">
        <v>9</v>
      </c>
    </row>
    <row r="1654" spans="1:11" x14ac:dyDescent="0.3">
      <c r="A1654" s="98">
        <v>45565</v>
      </c>
      <c r="B1654" s="99">
        <v>0.69843124999999995</v>
      </c>
      <c r="C1654" s="80">
        <v>16</v>
      </c>
      <c r="D1654" s="100" t="s">
        <v>403</v>
      </c>
      <c r="E1654" s="80">
        <v>30.86</v>
      </c>
      <c r="F1654" s="100" t="s">
        <v>411</v>
      </c>
      <c r="G1654" s="100" t="s">
        <v>409</v>
      </c>
      <c r="H1654" s="100" t="s">
        <v>417</v>
      </c>
      <c r="I1654" s="100" t="s">
        <v>428</v>
      </c>
      <c r="J1654" s="80">
        <v>1</v>
      </c>
      <c r="K1654" s="101">
        <v>9</v>
      </c>
    </row>
    <row r="1655" spans="1:11" hidden="1" x14ac:dyDescent="0.3">
      <c r="A1655" s="98">
        <v>45565</v>
      </c>
      <c r="B1655" s="99">
        <v>0.81409953703703708</v>
      </c>
      <c r="C1655" s="80">
        <v>19</v>
      </c>
      <c r="D1655" s="100" t="s">
        <v>403</v>
      </c>
      <c r="E1655" s="80">
        <v>35.76</v>
      </c>
      <c r="F1655" s="100" t="s">
        <v>404</v>
      </c>
      <c r="G1655" s="100" t="s">
        <v>412</v>
      </c>
      <c r="H1655" s="100" t="s">
        <v>417</v>
      </c>
      <c r="I1655" s="100" t="s">
        <v>428</v>
      </c>
      <c r="J1655" s="80">
        <v>1</v>
      </c>
      <c r="K1655" s="101">
        <v>9</v>
      </c>
    </row>
    <row r="1656" spans="1:11" x14ac:dyDescent="0.3">
      <c r="A1656" s="98">
        <v>45565</v>
      </c>
      <c r="B1656" s="99">
        <v>0.82863532407407403</v>
      </c>
      <c r="C1656" s="80">
        <v>19</v>
      </c>
      <c r="D1656" s="100" t="s">
        <v>403</v>
      </c>
      <c r="E1656" s="80">
        <v>30.86</v>
      </c>
      <c r="F1656" s="100" t="s">
        <v>411</v>
      </c>
      <c r="G1656" s="100" t="s">
        <v>412</v>
      </c>
      <c r="H1656" s="100" t="s">
        <v>417</v>
      </c>
      <c r="I1656" s="100" t="s">
        <v>428</v>
      </c>
      <c r="J1656" s="80">
        <v>1</v>
      </c>
      <c r="K1656" s="101">
        <v>9</v>
      </c>
    </row>
    <row r="1657" spans="1:11" hidden="1" x14ac:dyDescent="0.3">
      <c r="A1657" s="98">
        <v>45565</v>
      </c>
      <c r="B1657" s="99">
        <v>0.82937060185185185</v>
      </c>
      <c r="C1657" s="80">
        <v>19</v>
      </c>
      <c r="D1657" s="100" t="s">
        <v>403</v>
      </c>
      <c r="E1657" s="80">
        <v>25.96</v>
      </c>
      <c r="F1657" s="100" t="s">
        <v>416</v>
      </c>
      <c r="G1657" s="100" t="s">
        <v>412</v>
      </c>
      <c r="H1657" s="100" t="s">
        <v>417</v>
      </c>
      <c r="I1657" s="100" t="s">
        <v>428</v>
      </c>
      <c r="J1657" s="80">
        <v>1</v>
      </c>
      <c r="K1657" s="101">
        <v>9</v>
      </c>
    </row>
    <row r="1658" spans="1:11" hidden="1" x14ac:dyDescent="0.3">
      <c r="A1658" s="98">
        <v>45565</v>
      </c>
      <c r="B1658" s="99">
        <v>0.83285871527777777</v>
      </c>
      <c r="C1658" s="80">
        <v>19</v>
      </c>
      <c r="D1658" s="100" t="s">
        <v>403</v>
      </c>
      <c r="E1658" s="80">
        <v>35.76</v>
      </c>
      <c r="F1658" s="100" t="s">
        <v>404</v>
      </c>
      <c r="G1658" s="100" t="s">
        <v>412</v>
      </c>
      <c r="H1658" s="100" t="s">
        <v>417</v>
      </c>
      <c r="I1658" s="100" t="s">
        <v>428</v>
      </c>
      <c r="J1658" s="80">
        <v>1</v>
      </c>
      <c r="K1658" s="101">
        <v>9</v>
      </c>
    </row>
    <row r="1659" spans="1:11" x14ac:dyDescent="0.3">
      <c r="A1659" s="98">
        <v>45565</v>
      </c>
      <c r="B1659" s="99">
        <v>0.8338210069444445</v>
      </c>
      <c r="C1659" s="80">
        <v>20</v>
      </c>
      <c r="D1659" s="100" t="s">
        <v>403</v>
      </c>
      <c r="E1659" s="80">
        <v>30.86</v>
      </c>
      <c r="F1659" s="100" t="s">
        <v>411</v>
      </c>
      <c r="G1659" s="100" t="s">
        <v>412</v>
      </c>
      <c r="H1659" s="100" t="s">
        <v>417</v>
      </c>
      <c r="I1659" s="100" t="s">
        <v>428</v>
      </c>
      <c r="J1659" s="80">
        <v>1</v>
      </c>
      <c r="K1659" s="101">
        <v>9</v>
      </c>
    </row>
    <row r="1660" spans="1:11" x14ac:dyDescent="0.3">
      <c r="A1660" s="98">
        <v>45565</v>
      </c>
      <c r="B1660" s="99">
        <v>0.83451609953703698</v>
      </c>
      <c r="C1660" s="80">
        <v>20</v>
      </c>
      <c r="D1660" s="100" t="s">
        <v>403</v>
      </c>
      <c r="E1660" s="80">
        <v>30.86</v>
      </c>
      <c r="F1660" s="100" t="s">
        <v>411</v>
      </c>
      <c r="G1660" s="100" t="s">
        <v>412</v>
      </c>
      <c r="H1660" s="100" t="s">
        <v>417</v>
      </c>
      <c r="I1660" s="100" t="s">
        <v>428</v>
      </c>
      <c r="J1660" s="80">
        <v>1</v>
      </c>
      <c r="K1660" s="101">
        <v>9</v>
      </c>
    </row>
    <row r="1661" spans="1:11" x14ac:dyDescent="0.3">
      <c r="A1661" s="98">
        <v>45565</v>
      </c>
      <c r="B1661" s="99">
        <v>0.90355934027777773</v>
      </c>
      <c r="C1661" s="80">
        <v>21</v>
      </c>
      <c r="D1661" s="100" t="s">
        <v>403</v>
      </c>
      <c r="E1661" s="80">
        <v>30.86</v>
      </c>
      <c r="F1661" s="100" t="s">
        <v>411</v>
      </c>
      <c r="G1661" s="100" t="s">
        <v>412</v>
      </c>
      <c r="H1661" s="100" t="s">
        <v>417</v>
      </c>
      <c r="I1661" s="100" t="s">
        <v>428</v>
      </c>
      <c r="J1661" s="80">
        <v>1</v>
      </c>
      <c r="K1661" s="101">
        <v>9</v>
      </c>
    </row>
    <row r="1662" spans="1:11" hidden="1" x14ac:dyDescent="0.3">
      <c r="A1662" s="98">
        <v>45566</v>
      </c>
      <c r="B1662" s="99">
        <v>0.32440334490740741</v>
      </c>
      <c r="C1662" s="80">
        <v>7</v>
      </c>
      <c r="D1662" s="100" t="s">
        <v>403</v>
      </c>
      <c r="E1662" s="80">
        <v>35.76</v>
      </c>
      <c r="F1662" s="100" t="s">
        <v>404</v>
      </c>
      <c r="G1662" s="100" t="s">
        <v>405</v>
      </c>
      <c r="H1662" s="100" t="s">
        <v>419</v>
      </c>
      <c r="I1662" s="100" t="s">
        <v>429</v>
      </c>
      <c r="J1662" s="80">
        <v>2</v>
      </c>
      <c r="K1662" s="101">
        <v>10</v>
      </c>
    </row>
    <row r="1663" spans="1:11" x14ac:dyDescent="0.3">
      <c r="A1663" s="98">
        <v>45566</v>
      </c>
      <c r="B1663" s="99">
        <v>0.40868954861111112</v>
      </c>
      <c r="C1663" s="80">
        <v>9</v>
      </c>
      <c r="D1663" s="100" t="s">
        <v>403</v>
      </c>
      <c r="E1663" s="80">
        <v>30.86</v>
      </c>
      <c r="F1663" s="100" t="s">
        <v>411</v>
      </c>
      <c r="G1663" s="100" t="s">
        <v>405</v>
      </c>
      <c r="H1663" s="100" t="s">
        <v>419</v>
      </c>
      <c r="I1663" s="100" t="s">
        <v>429</v>
      </c>
      <c r="J1663" s="80">
        <v>2</v>
      </c>
      <c r="K1663" s="101">
        <v>10</v>
      </c>
    </row>
    <row r="1664" spans="1:11" x14ac:dyDescent="0.3">
      <c r="A1664" s="98">
        <v>45566</v>
      </c>
      <c r="B1664" s="99">
        <v>0.41836548611111113</v>
      </c>
      <c r="C1664" s="80">
        <v>10</v>
      </c>
      <c r="D1664" s="100" t="s">
        <v>403</v>
      </c>
      <c r="E1664" s="80">
        <v>30.86</v>
      </c>
      <c r="F1664" s="100" t="s">
        <v>411</v>
      </c>
      <c r="G1664" s="100" t="s">
        <v>405</v>
      </c>
      <c r="H1664" s="100" t="s">
        <v>419</v>
      </c>
      <c r="I1664" s="100" t="s">
        <v>429</v>
      </c>
      <c r="J1664" s="80">
        <v>2</v>
      </c>
      <c r="K1664" s="101">
        <v>10</v>
      </c>
    </row>
    <row r="1665" spans="1:11" x14ac:dyDescent="0.3">
      <c r="A1665" s="98">
        <v>45566</v>
      </c>
      <c r="B1665" s="99">
        <v>0.41929531250000002</v>
      </c>
      <c r="C1665" s="80">
        <v>10</v>
      </c>
      <c r="D1665" s="100" t="s">
        <v>403</v>
      </c>
      <c r="E1665" s="80">
        <v>30.86</v>
      </c>
      <c r="F1665" s="100" t="s">
        <v>411</v>
      </c>
      <c r="G1665" s="100" t="s">
        <v>405</v>
      </c>
      <c r="H1665" s="100" t="s">
        <v>419</v>
      </c>
      <c r="I1665" s="100" t="s">
        <v>429</v>
      </c>
      <c r="J1665" s="80">
        <v>2</v>
      </c>
      <c r="K1665" s="101">
        <v>10</v>
      </c>
    </row>
    <row r="1666" spans="1:11" x14ac:dyDescent="0.3">
      <c r="A1666" s="98">
        <v>45566</v>
      </c>
      <c r="B1666" s="99">
        <v>0.49689644675925926</v>
      </c>
      <c r="C1666" s="80">
        <v>11</v>
      </c>
      <c r="D1666" s="100" t="s">
        <v>403</v>
      </c>
      <c r="E1666" s="80">
        <v>30.86</v>
      </c>
      <c r="F1666" s="100" t="s">
        <v>411</v>
      </c>
      <c r="G1666" s="100" t="s">
        <v>405</v>
      </c>
      <c r="H1666" s="100" t="s">
        <v>419</v>
      </c>
      <c r="I1666" s="100" t="s">
        <v>429</v>
      </c>
      <c r="J1666" s="80">
        <v>2</v>
      </c>
      <c r="K1666" s="101">
        <v>10</v>
      </c>
    </row>
    <row r="1667" spans="1:11" x14ac:dyDescent="0.3">
      <c r="A1667" s="98">
        <v>45566</v>
      </c>
      <c r="B1667" s="99">
        <v>0.50889405092592588</v>
      </c>
      <c r="C1667" s="80">
        <v>12</v>
      </c>
      <c r="D1667" s="100" t="s">
        <v>403</v>
      </c>
      <c r="E1667" s="80">
        <v>30.86</v>
      </c>
      <c r="F1667" s="100" t="s">
        <v>411</v>
      </c>
      <c r="G1667" s="100" t="s">
        <v>409</v>
      </c>
      <c r="H1667" s="100" t="s">
        <v>419</v>
      </c>
      <c r="I1667" s="100" t="s">
        <v>429</v>
      </c>
      <c r="J1667" s="80">
        <v>2</v>
      </c>
      <c r="K1667" s="101">
        <v>10</v>
      </c>
    </row>
    <row r="1668" spans="1:11" x14ac:dyDescent="0.3">
      <c r="A1668" s="98">
        <v>45566</v>
      </c>
      <c r="B1668" s="99">
        <v>0.50999284722222227</v>
      </c>
      <c r="C1668" s="80">
        <v>12</v>
      </c>
      <c r="D1668" s="100" t="s">
        <v>403</v>
      </c>
      <c r="E1668" s="80">
        <v>30.86</v>
      </c>
      <c r="F1668" s="100" t="s">
        <v>411</v>
      </c>
      <c r="G1668" s="100" t="s">
        <v>409</v>
      </c>
      <c r="H1668" s="100" t="s">
        <v>419</v>
      </c>
      <c r="I1668" s="100" t="s">
        <v>429</v>
      </c>
      <c r="J1668" s="80">
        <v>2</v>
      </c>
      <c r="K1668" s="101">
        <v>10</v>
      </c>
    </row>
    <row r="1669" spans="1:11" x14ac:dyDescent="0.3">
      <c r="A1669" s="98">
        <v>45566</v>
      </c>
      <c r="B1669" s="99">
        <v>0.59554348379629629</v>
      </c>
      <c r="C1669" s="80">
        <v>14</v>
      </c>
      <c r="D1669" s="100" t="s">
        <v>403</v>
      </c>
      <c r="E1669" s="80">
        <v>25.96</v>
      </c>
      <c r="F1669" s="100" t="s">
        <v>410</v>
      </c>
      <c r="G1669" s="100" t="s">
        <v>409</v>
      </c>
      <c r="H1669" s="100" t="s">
        <v>419</v>
      </c>
      <c r="I1669" s="100" t="s">
        <v>429</v>
      </c>
      <c r="J1669" s="80">
        <v>2</v>
      </c>
      <c r="K1669" s="101">
        <v>10</v>
      </c>
    </row>
    <row r="1670" spans="1:11" x14ac:dyDescent="0.3">
      <c r="A1670" s="98">
        <v>45566</v>
      </c>
      <c r="B1670" s="99">
        <v>0.59644164351851847</v>
      </c>
      <c r="C1670" s="80">
        <v>14</v>
      </c>
      <c r="D1670" s="100" t="s">
        <v>403</v>
      </c>
      <c r="E1670" s="80">
        <v>30.86</v>
      </c>
      <c r="F1670" s="100" t="s">
        <v>411</v>
      </c>
      <c r="G1670" s="100" t="s">
        <v>409</v>
      </c>
      <c r="H1670" s="100" t="s">
        <v>419</v>
      </c>
      <c r="I1670" s="100" t="s">
        <v>429</v>
      </c>
      <c r="J1670" s="80">
        <v>2</v>
      </c>
      <c r="K1670" s="101">
        <v>10</v>
      </c>
    </row>
    <row r="1671" spans="1:11" hidden="1" x14ac:dyDescent="0.3">
      <c r="A1671" s="98">
        <v>45566</v>
      </c>
      <c r="B1671" s="99">
        <v>0.67267359953703709</v>
      </c>
      <c r="C1671" s="80">
        <v>16</v>
      </c>
      <c r="D1671" s="100" t="s">
        <v>403</v>
      </c>
      <c r="E1671" s="80">
        <v>35.76</v>
      </c>
      <c r="F1671" s="100" t="s">
        <v>408</v>
      </c>
      <c r="G1671" s="100" t="s">
        <v>409</v>
      </c>
      <c r="H1671" s="100" t="s">
        <v>419</v>
      </c>
      <c r="I1671" s="100" t="s">
        <v>429</v>
      </c>
      <c r="J1671" s="80">
        <v>2</v>
      </c>
      <c r="K1671" s="101">
        <v>10</v>
      </c>
    </row>
    <row r="1672" spans="1:11" x14ac:dyDescent="0.3">
      <c r="A1672" s="98">
        <v>45566</v>
      </c>
      <c r="B1672" s="99">
        <v>0.69576945601851847</v>
      </c>
      <c r="C1672" s="80">
        <v>16</v>
      </c>
      <c r="D1672" s="100" t="s">
        <v>403</v>
      </c>
      <c r="E1672" s="80">
        <v>25.96</v>
      </c>
      <c r="F1672" s="100" t="s">
        <v>410</v>
      </c>
      <c r="G1672" s="100" t="s">
        <v>409</v>
      </c>
      <c r="H1672" s="100" t="s">
        <v>419</v>
      </c>
      <c r="I1672" s="100" t="s">
        <v>429</v>
      </c>
      <c r="J1672" s="80">
        <v>2</v>
      </c>
      <c r="K1672" s="101">
        <v>10</v>
      </c>
    </row>
    <row r="1673" spans="1:11" hidden="1" x14ac:dyDescent="0.3">
      <c r="A1673" s="98">
        <v>45566</v>
      </c>
      <c r="B1673" s="99">
        <v>0.7558627893518518</v>
      </c>
      <c r="C1673" s="80">
        <v>18</v>
      </c>
      <c r="D1673" s="100" t="s">
        <v>403</v>
      </c>
      <c r="E1673" s="80">
        <v>35.76</v>
      </c>
      <c r="F1673" s="100" t="s">
        <v>404</v>
      </c>
      <c r="G1673" s="100" t="s">
        <v>412</v>
      </c>
      <c r="H1673" s="100" t="s">
        <v>419</v>
      </c>
      <c r="I1673" s="100" t="s">
        <v>429</v>
      </c>
      <c r="J1673" s="80">
        <v>2</v>
      </c>
      <c r="K1673" s="101">
        <v>10</v>
      </c>
    </row>
    <row r="1674" spans="1:11" hidden="1" x14ac:dyDescent="0.3">
      <c r="A1674" s="98">
        <v>45566</v>
      </c>
      <c r="B1674" s="99">
        <v>0.76610486111111109</v>
      </c>
      <c r="C1674" s="80">
        <v>18</v>
      </c>
      <c r="D1674" s="100" t="s">
        <v>403</v>
      </c>
      <c r="E1674" s="80">
        <v>35.76</v>
      </c>
      <c r="F1674" s="100" t="s">
        <v>404</v>
      </c>
      <c r="G1674" s="100" t="s">
        <v>412</v>
      </c>
      <c r="H1674" s="100" t="s">
        <v>419</v>
      </c>
      <c r="I1674" s="100" t="s">
        <v>429</v>
      </c>
      <c r="J1674" s="80">
        <v>2</v>
      </c>
      <c r="K1674" s="101">
        <v>10</v>
      </c>
    </row>
    <row r="1675" spans="1:11" hidden="1" x14ac:dyDescent="0.3">
      <c r="A1675" s="98">
        <v>45566</v>
      </c>
      <c r="B1675" s="99">
        <v>0.76683162037037034</v>
      </c>
      <c r="C1675" s="80">
        <v>18</v>
      </c>
      <c r="D1675" s="100" t="s">
        <v>403</v>
      </c>
      <c r="E1675" s="80">
        <v>35.76</v>
      </c>
      <c r="F1675" s="100" t="s">
        <v>408</v>
      </c>
      <c r="G1675" s="100" t="s">
        <v>412</v>
      </c>
      <c r="H1675" s="100" t="s">
        <v>419</v>
      </c>
      <c r="I1675" s="100" t="s">
        <v>429</v>
      </c>
      <c r="J1675" s="80">
        <v>2</v>
      </c>
      <c r="K1675" s="101">
        <v>10</v>
      </c>
    </row>
    <row r="1676" spans="1:11" hidden="1" x14ac:dyDescent="0.3">
      <c r="A1676" s="98">
        <v>45566</v>
      </c>
      <c r="B1676" s="99">
        <v>0.83567295138888886</v>
      </c>
      <c r="C1676" s="80">
        <v>20</v>
      </c>
      <c r="D1676" s="100" t="s">
        <v>403</v>
      </c>
      <c r="E1676" s="80">
        <v>35.76</v>
      </c>
      <c r="F1676" s="100" t="s">
        <v>408</v>
      </c>
      <c r="G1676" s="100" t="s">
        <v>412</v>
      </c>
      <c r="H1676" s="100" t="s">
        <v>419</v>
      </c>
      <c r="I1676" s="100" t="s">
        <v>429</v>
      </c>
      <c r="J1676" s="80">
        <v>2</v>
      </c>
      <c r="K1676" s="101">
        <v>10</v>
      </c>
    </row>
    <row r="1677" spans="1:11" hidden="1" x14ac:dyDescent="0.3">
      <c r="A1677" s="98">
        <v>45567</v>
      </c>
      <c r="B1677" s="99">
        <v>0.33146751157407406</v>
      </c>
      <c r="C1677" s="80">
        <v>7</v>
      </c>
      <c r="D1677" s="100" t="s">
        <v>403</v>
      </c>
      <c r="E1677" s="80">
        <v>35.76</v>
      </c>
      <c r="F1677" s="100" t="s">
        <v>404</v>
      </c>
      <c r="G1677" s="100" t="s">
        <v>405</v>
      </c>
      <c r="H1677" s="100" t="s">
        <v>420</v>
      </c>
      <c r="I1677" s="100" t="s">
        <v>429</v>
      </c>
      <c r="J1677" s="80">
        <v>3</v>
      </c>
      <c r="K1677" s="101">
        <v>10</v>
      </c>
    </row>
    <row r="1678" spans="1:11" hidden="1" x14ac:dyDescent="0.3">
      <c r="A1678" s="98">
        <v>45567</v>
      </c>
      <c r="B1678" s="99">
        <v>0.36301668981481483</v>
      </c>
      <c r="C1678" s="80">
        <v>8</v>
      </c>
      <c r="D1678" s="100" t="s">
        <v>403</v>
      </c>
      <c r="E1678" s="80">
        <v>25.96</v>
      </c>
      <c r="F1678" s="100" t="s">
        <v>416</v>
      </c>
      <c r="G1678" s="100" t="s">
        <v>405</v>
      </c>
      <c r="H1678" s="100" t="s">
        <v>420</v>
      </c>
      <c r="I1678" s="100" t="s">
        <v>429</v>
      </c>
      <c r="J1678" s="80">
        <v>3</v>
      </c>
      <c r="K1678" s="101">
        <v>10</v>
      </c>
    </row>
    <row r="1679" spans="1:11" x14ac:dyDescent="0.3">
      <c r="A1679" s="98">
        <v>45567</v>
      </c>
      <c r="B1679" s="99">
        <v>0.38839181712962961</v>
      </c>
      <c r="C1679" s="80">
        <v>9</v>
      </c>
      <c r="D1679" s="100" t="s">
        <v>403</v>
      </c>
      <c r="E1679" s="80">
        <v>30.86</v>
      </c>
      <c r="F1679" s="100" t="s">
        <v>411</v>
      </c>
      <c r="G1679" s="100" t="s">
        <v>405</v>
      </c>
      <c r="H1679" s="100" t="s">
        <v>420</v>
      </c>
      <c r="I1679" s="100" t="s">
        <v>429</v>
      </c>
      <c r="J1679" s="80">
        <v>3</v>
      </c>
      <c r="K1679" s="101">
        <v>10</v>
      </c>
    </row>
    <row r="1680" spans="1:11" hidden="1" x14ac:dyDescent="0.3">
      <c r="A1680" s="98">
        <v>45567</v>
      </c>
      <c r="B1680" s="99">
        <v>0.43196207175925927</v>
      </c>
      <c r="C1680" s="80">
        <v>10</v>
      </c>
      <c r="D1680" s="100" t="s">
        <v>403</v>
      </c>
      <c r="E1680" s="80">
        <v>35.76</v>
      </c>
      <c r="F1680" s="100" t="s">
        <v>404</v>
      </c>
      <c r="G1680" s="100" t="s">
        <v>405</v>
      </c>
      <c r="H1680" s="100" t="s">
        <v>420</v>
      </c>
      <c r="I1680" s="100" t="s">
        <v>429</v>
      </c>
      <c r="J1680" s="80">
        <v>3</v>
      </c>
      <c r="K1680" s="101">
        <v>10</v>
      </c>
    </row>
    <row r="1681" spans="1:11" x14ac:dyDescent="0.3">
      <c r="A1681" s="98">
        <v>45567</v>
      </c>
      <c r="B1681" s="99">
        <v>0.4332786111111111</v>
      </c>
      <c r="C1681" s="80">
        <v>10</v>
      </c>
      <c r="D1681" s="100" t="s">
        <v>403</v>
      </c>
      <c r="E1681" s="80">
        <v>30.86</v>
      </c>
      <c r="F1681" s="100" t="s">
        <v>411</v>
      </c>
      <c r="G1681" s="100" t="s">
        <v>405</v>
      </c>
      <c r="H1681" s="100" t="s">
        <v>420</v>
      </c>
      <c r="I1681" s="100" t="s">
        <v>429</v>
      </c>
      <c r="J1681" s="80">
        <v>3</v>
      </c>
      <c r="K1681" s="101">
        <v>10</v>
      </c>
    </row>
    <row r="1682" spans="1:11" hidden="1" x14ac:dyDescent="0.3">
      <c r="A1682" s="98">
        <v>45567</v>
      </c>
      <c r="B1682" s="99">
        <v>0.47840153935185187</v>
      </c>
      <c r="C1682" s="80">
        <v>11</v>
      </c>
      <c r="D1682" s="100" t="s">
        <v>403</v>
      </c>
      <c r="E1682" s="80">
        <v>35.76</v>
      </c>
      <c r="F1682" s="100" t="s">
        <v>421</v>
      </c>
      <c r="G1682" s="100" t="s">
        <v>405</v>
      </c>
      <c r="H1682" s="100" t="s">
        <v>420</v>
      </c>
      <c r="I1682" s="100" t="s">
        <v>429</v>
      </c>
      <c r="J1682" s="80">
        <v>3</v>
      </c>
      <c r="K1682" s="101">
        <v>10</v>
      </c>
    </row>
    <row r="1683" spans="1:11" hidden="1" x14ac:dyDescent="0.3">
      <c r="A1683" s="98">
        <v>45567</v>
      </c>
      <c r="B1683" s="99">
        <v>0.63451553240740743</v>
      </c>
      <c r="C1683" s="80">
        <v>15</v>
      </c>
      <c r="D1683" s="100" t="s">
        <v>403</v>
      </c>
      <c r="E1683" s="80">
        <v>35.76</v>
      </c>
      <c r="F1683" s="100" t="s">
        <v>421</v>
      </c>
      <c r="G1683" s="100" t="s">
        <v>409</v>
      </c>
      <c r="H1683" s="100" t="s">
        <v>420</v>
      </c>
      <c r="I1683" s="100" t="s">
        <v>429</v>
      </c>
      <c r="J1683" s="80">
        <v>3</v>
      </c>
      <c r="K1683" s="101">
        <v>10</v>
      </c>
    </row>
    <row r="1684" spans="1:11" hidden="1" x14ac:dyDescent="0.3">
      <c r="A1684" s="98">
        <v>45567</v>
      </c>
      <c r="B1684" s="99">
        <v>0.77161056712962961</v>
      </c>
      <c r="C1684" s="80">
        <v>18</v>
      </c>
      <c r="D1684" s="100" t="s">
        <v>403</v>
      </c>
      <c r="E1684" s="80">
        <v>35.76</v>
      </c>
      <c r="F1684" s="100" t="s">
        <v>408</v>
      </c>
      <c r="G1684" s="100" t="s">
        <v>412</v>
      </c>
      <c r="H1684" s="100" t="s">
        <v>420</v>
      </c>
      <c r="I1684" s="100" t="s">
        <v>429</v>
      </c>
      <c r="J1684" s="80">
        <v>3</v>
      </c>
      <c r="K1684" s="101">
        <v>10</v>
      </c>
    </row>
    <row r="1685" spans="1:11" hidden="1" x14ac:dyDescent="0.3">
      <c r="A1685" s="98">
        <v>45567</v>
      </c>
      <c r="B1685" s="99">
        <v>0.92980762731481481</v>
      </c>
      <c r="C1685" s="80">
        <v>22</v>
      </c>
      <c r="D1685" s="100" t="s">
        <v>403</v>
      </c>
      <c r="E1685" s="80">
        <v>35.76</v>
      </c>
      <c r="F1685" s="100" t="s">
        <v>408</v>
      </c>
      <c r="G1685" s="100" t="s">
        <v>412</v>
      </c>
      <c r="H1685" s="100" t="s">
        <v>420</v>
      </c>
      <c r="I1685" s="100" t="s">
        <v>429</v>
      </c>
      <c r="J1685" s="80">
        <v>3</v>
      </c>
      <c r="K1685" s="101">
        <v>10</v>
      </c>
    </row>
    <row r="1686" spans="1:11" hidden="1" x14ac:dyDescent="0.3">
      <c r="A1686" s="98">
        <v>45567</v>
      </c>
      <c r="B1686" s="99">
        <v>0.93033210648148146</v>
      </c>
      <c r="C1686" s="80">
        <v>22</v>
      </c>
      <c r="D1686" s="100" t="s">
        <v>403</v>
      </c>
      <c r="E1686" s="80">
        <v>35.76</v>
      </c>
      <c r="F1686" s="100" t="s">
        <v>408</v>
      </c>
      <c r="G1686" s="100" t="s">
        <v>412</v>
      </c>
      <c r="H1686" s="100" t="s">
        <v>420</v>
      </c>
      <c r="I1686" s="100" t="s">
        <v>429</v>
      </c>
      <c r="J1686" s="80">
        <v>3</v>
      </c>
      <c r="K1686" s="101">
        <v>10</v>
      </c>
    </row>
    <row r="1687" spans="1:11" hidden="1" x14ac:dyDescent="0.3">
      <c r="A1687" s="98">
        <v>45567</v>
      </c>
      <c r="B1687" s="99">
        <v>0.93082929398148151</v>
      </c>
      <c r="C1687" s="80">
        <v>22</v>
      </c>
      <c r="D1687" s="100" t="s">
        <v>403</v>
      </c>
      <c r="E1687" s="80">
        <v>35.76</v>
      </c>
      <c r="F1687" s="100" t="s">
        <v>408</v>
      </c>
      <c r="G1687" s="100" t="s">
        <v>412</v>
      </c>
      <c r="H1687" s="100" t="s">
        <v>420</v>
      </c>
      <c r="I1687" s="100" t="s">
        <v>429</v>
      </c>
      <c r="J1687" s="80">
        <v>3</v>
      </c>
      <c r="K1687" s="101">
        <v>10</v>
      </c>
    </row>
    <row r="1688" spans="1:11" hidden="1" x14ac:dyDescent="0.3">
      <c r="A1688" s="98">
        <v>45568</v>
      </c>
      <c r="B1688" s="99">
        <v>0.57472131944444449</v>
      </c>
      <c r="C1688" s="80">
        <v>13</v>
      </c>
      <c r="D1688" s="100" t="s">
        <v>403</v>
      </c>
      <c r="E1688" s="80">
        <v>35.76</v>
      </c>
      <c r="F1688" s="100" t="s">
        <v>413</v>
      </c>
      <c r="G1688" s="100" t="s">
        <v>409</v>
      </c>
      <c r="H1688" s="100" t="s">
        <v>422</v>
      </c>
      <c r="I1688" s="100" t="s">
        <v>429</v>
      </c>
      <c r="J1688" s="80">
        <v>4</v>
      </c>
      <c r="K1688" s="101">
        <v>10</v>
      </c>
    </row>
    <row r="1689" spans="1:11" x14ac:dyDescent="0.3">
      <c r="A1689" s="98">
        <v>45568</v>
      </c>
      <c r="B1689" s="99">
        <v>0.63339305555555558</v>
      </c>
      <c r="C1689" s="80">
        <v>15</v>
      </c>
      <c r="D1689" s="100" t="s">
        <v>403</v>
      </c>
      <c r="E1689" s="80">
        <v>30.86</v>
      </c>
      <c r="F1689" s="100" t="s">
        <v>411</v>
      </c>
      <c r="G1689" s="100" t="s">
        <v>409</v>
      </c>
      <c r="H1689" s="100" t="s">
        <v>422</v>
      </c>
      <c r="I1689" s="100" t="s">
        <v>429</v>
      </c>
      <c r="J1689" s="80">
        <v>4</v>
      </c>
      <c r="K1689" s="101">
        <v>10</v>
      </c>
    </row>
    <row r="1690" spans="1:11" hidden="1" x14ac:dyDescent="0.3">
      <c r="A1690" s="98">
        <v>45568</v>
      </c>
      <c r="B1690" s="99">
        <v>0.84233519675925927</v>
      </c>
      <c r="C1690" s="80">
        <v>20</v>
      </c>
      <c r="D1690" s="100" t="s">
        <v>403</v>
      </c>
      <c r="E1690" s="80">
        <v>25.96</v>
      </c>
      <c r="F1690" s="100" t="s">
        <v>416</v>
      </c>
      <c r="G1690" s="100" t="s">
        <v>412</v>
      </c>
      <c r="H1690" s="100" t="s">
        <v>422</v>
      </c>
      <c r="I1690" s="100" t="s">
        <v>429</v>
      </c>
      <c r="J1690" s="80">
        <v>4</v>
      </c>
      <c r="K1690" s="101">
        <v>10</v>
      </c>
    </row>
    <row r="1691" spans="1:11" hidden="1" x14ac:dyDescent="0.3">
      <c r="A1691" s="98">
        <v>45568</v>
      </c>
      <c r="B1691" s="99">
        <v>0.84311089120370375</v>
      </c>
      <c r="C1691" s="80">
        <v>20</v>
      </c>
      <c r="D1691" s="100" t="s">
        <v>403</v>
      </c>
      <c r="E1691" s="80">
        <v>35.76</v>
      </c>
      <c r="F1691" s="100" t="s">
        <v>408</v>
      </c>
      <c r="G1691" s="100" t="s">
        <v>412</v>
      </c>
      <c r="H1691" s="100" t="s">
        <v>422</v>
      </c>
      <c r="I1691" s="100" t="s">
        <v>429</v>
      </c>
      <c r="J1691" s="80">
        <v>4</v>
      </c>
      <c r="K1691" s="101">
        <v>10</v>
      </c>
    </row>
    <row r="1692" spans="1:11" hidden="1" x14ac:dyDescent="0.3">
      <c r="A1692" s="98">
        <v>45568</v>
      </c>
      <c r="B1692" s="99">
        <v>0.88965620370370369</v>
      </c>
      <c r="C1692" s="80">
        <v>21</v>
      </c>
      <c r="D1692" s="100" t="s">
        <v>403</v>
      </c>
      <c r="E1692" s="80">
        <v>35.76</v>
      </c>
      <c r="F1692" s="100" t="s">
        <v>408</v>
      </c>
      <c r="G1692" s="100" t="s">
        <v>412</v>
      </c>
      <c r="H1692" s="100" t="s">
        <v>422</v>
      </c>
      <c r="I1692" s="100" t="s">
        <v>429</v>
      </c>
      <c r="J1692" s="80">
        <v>4</v>
      </c>
      <c r="K1692" s="101">
        <v>10</v>
      </c>
    </row>
    <row r="1693" spans="1:11" hidden="1" x14ac:dyDescent="0.3">
      <c r="A1693" s="98">
        <v>45568</v>
      </c>
      <c r="B1693" s="99">
        <v>0.89012474537037034</v>
      </c>
      <c r="C1693" s="80">
        <v>21</v>
      </c>
      <c r="D1693" s="100" t="s">
        <v>403</v>
      </c>
      <c r="E1693" s="80">
        <v>35.76</v>
      </c>
      <c r="F1693" s="100" t="s">
        <v>408</v>
      </c>
      <c r="G1693" s="100" t="s">
        <v>412</v>
      </c>
      <c r="H1693" s="100" t="s">
        <v>422</v>
      </c>
      <c r="I1693" s="100" t="s">
        <v>429</v>
      </c>
      <c r="J1693" s="80">
        <v>4</v>
      </c>
      <c r="K1693" s="101">
        <v>10</v>
      </c>
    </row>
    <row r="1694" spans="1:11" hidden="1" x14ac:dyDescent="0.3">
      <c r="A1694" s="98">
        <v>45568</v>
      </c>
      <c r="B1694" s="99">
        <v>0.89517812500000005</v>
      </c>
      <c r="C1694" s="80">
        <v>21</v>
      </c>
      <c r="D1694" s="100" t="s">
        <v>403</v>
      </c>
      <c r="E1694" s="80">
        <v>35.76</v>
      </c>
      <c r="F1694" s="100" t="s">
        <v>421</v>
      </c>
      <c r="G1694" s="100" t="s">
        <v>412</v>
      </c>
      <c r="H1694" s="100" t="s">
        <v>422</v>
      </c>
      <c r="I1694" s="100" t="s">
        <v>429</v>
      </c>
      <c r="J1694" s="80">
        <v>4</v>
      </c>
      <c r="K1694" s="101">
        <v>10</v>
      </c>
    </row>
    <row r="1695" spans="1:11" hidden="1" x14ac:dyDescent="0.3">
      <c r="A1695" s="98">
        <v>45568</v>
      </c>
      <c r="B1695" s="99">
        <v>0.89653299768518524</v>
      </c>
      <c r="C1695" s="80">
        <v>21</v>
      </c>
      <c r="D1695" s="100" t="s">
        <v>403</v>
      </c>
      <c r="E1695" s="80">
        <v>35.76</v>
      </c>
      <c r="F1695" s="100" t="s">
        <v>408</v>
      </c>
      <c r="G1695" s="100" t="s">
        <v>412</v>
      </c>
      <c r="H1695" s="100" t="s">
        <v>422</v>
      </c>
      <c r="I1695" s="100" t="s">
        <v>429</v>
      </c>
      <c r="J1695" s="80">
        <v>4</v>
      </c>
      <c r="K1695" s="101">
        <v>10</v>
      </c>
    </row>
    <row r="1696" spans="1:11" x14ac:dyDescent="0.3">
      <c r="A1696" s="98">
        <v>45569</v>
      </c>
      <c r="B1696" s="99">
        <v>0.36389899305555556</v>
      </c>
      <c r="C1696" s="80">
        <v>8</v>
      </c>
      <c r="D1696" s="100" t="s">
        <v>403</v>
      </c>
      <c r="E1696" s="80">
        <v>25.96</v>
      </c>
      <c r="F1696" s="100" t="s">
        <v>410</v>
      </c>
      <c r="G1696" s="100" t="s">
        <v>405</v>
      </c>
      <c r="H1696" s="100" t="s">
        <v>406</v>
      </c>
      <c r="I1696" s="100" t="s">
        <v>429</v>
      </c>
      <c r="J1696" s="80">
        <v>5</v>
      </c>
      <c r="K1696" s="101">
        <v>10</v>
      </c>
    </row>
    <row r="1697" spans="1:11" x14ac:dyDescent="0.3">
      <c r="A1697" s="98">
        <v>45569</v>
      </c>
      <c r="B1697" s="99">
        <v>0.36503416666666666</v>
      </c>
      <c r="C1697" s="80">
        <v>8</v>
      </c>
      <c r="D1697" s="100" t="s">
        <v>403</v>
      </c>
      <c r="E1697" s="80">
        <v>25.96</v>
      </c>
      <c r="F1697" s="100" t="s">
        <v>410</v>
      </c>
      <c r="G1697" s="100" t="s">
        <v>405</v>
      </c>
      <c r="H1697" s="100" t="s">
        <v>406</v>
      </c>
      <c r="I1697" s="100" t="s">
        <v>429</v>
      </c>
      <c r="J1697" s="80">
        <v>5</v>
      </c>
      <c r="K1697" s="101">
        <v>10</v>
      </c>
    </row>
    <row r="1698" spans="1:11" x14ac:dyDescent="0.3">
      <c r="A1698" s="98">
        <v>45569</v>
      </c>
      <c r="B1698" s="99">
        <v>0.39608840277777779</v>
      </c>
      <c r="C1698" s="80">
        <v>9</v>
      </c>
      <c r="D1698" s="100" t="s">
        <v>403</v>
      </c>
      <c r="E1698" s="80">
        <v>30.86</v>
      </c>
      <c r="F1698" s="100" t="s">
        <v>411</v>
      </c>
      <c r="G1698" s="100" t="s">
        <v>405</v>
      </c>
      <c r="H1698" s="100" t="s">
        <v>406</v>
      </c>
      <c r="I1698" s="100" t="s">
        <v>429</v>
      </c>
      <c r="J1698" s="80">
        <v>5</v>
      </c>
      <c r="K1698" s="101">
        <v>10</v>
      </c>
    </row>
    <row r="1699" spans="1:11" x14ac:dyDescent="0.3">
      <c r="A1699" s="98">
        <v>45569</v>
      </c>
      <c r="B1699" s="99">
        <v>0.39684109953703706</v>
      </c>
      <c r="C1699" s="80">
        <v>9</v>
      </c>
      <c r="D1699" s="100" t="s">
        <v>403</v>
      </c>
      <c r="E1699" s="80">
        <v>25.96</v>
      </c>
      <c r="F1699" s="100" t="s">
        <v>410</v>
      </c>
      <c r="G1699" s="100" t="s">
        <v>405</v>
      </c>
      <c r="H1699" s="100" t="s">
        <v>406</v>
      </c>
      <c r="I1699" s="100" t="s">
        <v>429</v>
      </c>
      <c r="J1699" s="80">
        <v>5</v>
      </c>
      <c r="K1699" s="101">
        <v>10</v>
      </c>
    </row>
    <row r="1700" spans="1:11" hidden="1" x14ac:dyDescent="0.3">
      <c r="A1700" s="98">
        <v>45569</v>
      </c>
      <c r="B1700" s="99">
        <v>0.41248353009259259</v>
      </c>
      <c r="C1700" s="80">
        <v>9</v>
      </c>
      <c r="D1700" s="100" t="s">
        <v>403</v>
      </c>
      <c r="E1700" s="80">
        <v>25.96</v>
      </c>
      <c r="F1700" s="100" t="s">
        <v>416</v>
      </c>
      <c r="G1700" s="100" t="s">
        <v>405</v>
      </c>
      <c r="H1700" s="100" t="s">
        <v>406</v>
      </c>
      <c r="I1700" s="100" t="s">
        <v>429</v>
      </c>
      <c r="J1700" s="80">
        <v>5</v>
      </c>
      <c r="K1700" s="101">
        <v>10</v>
      </c>
    </row>
    <row r="1701" spans="1:11" hidden="1" x14ac:dyDescent="0.3">
      <c r="A1701" s="98">
        <v>45569</v>
      </c>
      <c r="B1701" s="99">
        <v>0.4132471875</v>
      </c>
      <c r="C1701" s="80">
        <v>9</v>
      </c>
      <c r="D1701" s="100" t="s">
        <v>403</v>
      </c>
      <c r="E1701" s="80">
        <v>25.96</v>
      </c>
      <c r="F1701" s="100" t="s">
        <v>416</v>
      </c>
      <c r="G1701" s="100" t="s">
        <v>405</v>
      </c>
      <c r="H1701" s="100" t="s">
        <v>406</v>
      </c>
      <c r="I1701" s="100" t="s">
        <v>429</v>
      </c>
      <c r="J1701" s="80">
        <v>5</v>
      </c>
      <c r="K1701" s="101">
        <v>10</v>
      </c>
    </row>
    <row r="1702" spans="1:11" hidden="1" x14ac:dyDescent="0.3">
      <c r="A1702" s="98">
        <v>45569</v>
      </c>
      <c r="B1702" s="99">
        <v>0.73281028935185188</v>
      </c>
      <c r="C1702" s="80">
        <v>17</v>
      </c>
      <c r="D1702" s="100" t="s">
        <v>403</v>
      </c>
      <c r="E1702" s="80">
        <v>35.76</v>
      </c>
      <c r="F1702" s="100" t="s">
        <v>404</v>
      </c>
      <c r="G1702" s="100" t="s">
        <v>412</v>
      </c>
      <c r="H1702" s="100" t="s">
        <v>406</v>
      </c>
      <c r="I1702" s="100" t="s">
        <v>429</v>
      </c>
      <c r="J1702" s="80">
        <v>5</v>
      </c>
      <c r="K1702" s="101">
        <v>10</v>
      </c>
    </row>
    <row r="1703" spans="1:11" hidden="1" x14ac:dyDescent="0.3">
      <c r="A1703" s="98">
        <v>45569</v>
      </c>
      <c r="B1703" s="99">
        <v>0.737756724537037</v>
      </c>
      <c r="C1703" s="80">
        <v>17</v>
      </c>
      <c r="D1703" s="100" t="s">
        <v>403</v>
      </c>
      <c r="E1703" s="80">
        <v>35.76</v>
      </c>
      <c r="F1703" s="100" t="s">
        <v>408</v>
      </c>
      <c r="G1703" s="100" t="s">
        <v>412</v>
      </c>
      <c r="H1703" s="100" t="s">
        <v>406</v>
      </c>
      <c r="I1703" s="100" t="s">
        <v>429</v>
      </c>
      <c r="J1703" s="80">
        <v>5</v>
      </c>
      <c r="K1703" s="101">
        <v>10</v>
      </c>
    </row>
    <row r="1704" spans="1:11" hidden="1" x14ac:dyDescent="0.3">
      <c r="A1704" s="98">
        <v>45569</v>
      </c>
      <c r="B1704" s="99">
        <v>0.73930983796296301</v>
      </c>
      <c r="C1704" s="80">
        <v>17</v>
      </c>
      <c r="D1704" s="100" t="s">
        <v>403</v>
      </c>
      <c r="E1704" s="80">
        <v>35.76</v>
      </c>
      <c r="F1704" s="100" t="s">
        <v>413</v>
      </c>
      <c r="G1704" s="100" t="s">
        <v>412</v>
      </c>
      <c r="H1704" s="100" t="s">
        <v>406</v>
      </c>
      <c r="I1704" s="100" t="s">
        <v>429</v>
      </c>
      <c r="J1704" s="80">
        <v>5</v>
      </c>
      <c r="K1704" s="101">
        <v>10</v>
      </c>
    </row>
    <row r="1705" spans="1:11" hidden="1" x14ac:dyDescent="0.3">
      <c r="A1705" s="98">
        <v>45570</v>
      </c>
      <c r="B1705" s="99">
        <v>0.3755423726851852</v>
      </c>
      <c r="C1705" s="80">
        <v>9</v>
      </c>
      <c r="D1705" s="100" t="s">
        <v>403</v>
      </c>
      <c r="E1705" s="80">
        <v>25.96</v>
      </c>
      <c r="F1705" s="100" t="s">
        <v>416</v>
      </c>
      <c r="G1705" s="100" t="s">
        <v>405</v>
      </c>
      <c r="H1705" s="100" t="s">
        <v>414</v>
      </c>
      <c r="I1705" s="100" t="s">
        <v>429</v>
      </c>
      <c r="J1705" s="80">
        <v>6</v>
      </c>
      <c r="K1705" s="101">
        <v>10</v>
      </c>
    </row>
    <row r="1706" spans="1:11" hidden="1" x14ac:dyDescent="0.3">
      <c r="A1706" s="98">
        <v>45570</v>
      </c>
      <c r="B1706" s="99">
        <v>0.37618829861111114</v>
      </c>
      <c r="C1706" s="80">
        <v>9</v>
      </c>
      <c r="D1706" s="100" t="s">
        <v>403</v>
      </c>
      <c r="E1706" s="80">
        <v>25.96</v>
      </c>
      <c r="F1706" s="100" t="s">
        <v>416</v>
      </c>
      <c r="G1706" s="100" t="s">
        <v>405</v>
      </c>
      <c r="H1706" s="100" t="s">
        <v>414</v>
      </c>
      <c r="I1706" s="100" t="s">
        <v>429</v>
      </c>
      <c r="J1706" s="80">
        <v>6</v>
      </c>
      <c r="K1706" s="101">
        <v>10</v>
      </c>
    </row>
    <row r="1707" spans="1:11" hidden="1" x14ac:dyDescent="0.3">
      <c r="A1707" s="98">
        <v>45570</v>
      </c>
      <c r="B1707" s="99">
        <v>0.39982526620370368</v>
      </c>
      <c r="C1707" s="80">
        <v>9</v>
      </c>
      <c r="D1707" s="100" t="s">
        <v>403</v>
      </c>
      <c r="E1707" s="80">
        <v>35.76</v>
      </c>
      <c r="F1707" s="100" t="s">
        <v>413</v>
      </c>
      <c r="G1707" s="100" t="s">
        <v>405</v>
      </c>
      <c r="H1707" s="100" t="s">
        <v>414</v>
      </c>
      <c r="I1707" s="100" t="s">
        <v>429</v>
      </c>
      <c r="J1707" s="80">
        <v>6</v>
      </c>
      <c r="K1707" s="101">
        <v>10</v>
      </c>
    </row>
    <row r="1708" spans="1:11" hidden="1" x14ac:dyDescent="0.3">
      <c r="A1708" s="98">
        <v>45570</v>
      </c>
      <c r="B1708" s="99">
        <v>0.55015376157407403</v>
      </c>
      <c r="C1708" s="80">
        <v>13</v>
      </c>
      <c r="D1708" s="100" t="s">
        <v>403</v>
      </c>
      <c r="E1708" s="80">
        <v>35.76</v>
      </c>
      <c r="F1708" s="100" t="s">
        <v>421</v>
      </c>
      <c r="G1708" s="100" t="s">
        <v>409</v>
      </c>
      <c r="H1708" s="100" t="s">
        <v>414</v>
      </c>
      <c r="I1708" s="100" t="s">
        <v>429</v>
      </c>
      <c r="J1708" s="80">
        <v>6</v>
      </c>
      <c r="K1708" s="101">
        <v>10</v>
      </c>
    </row>
    <row r="1709" spans="1:11" x14ac:dyDescent="0.3">
      <c r="A1709" s="98">
        <v>45570</v>
      </c>
      <c r="B1709" s="99">
        <v>0.83932937500000004</v>
      </c>
      <c r="C1709" s="80">
        <v>20</v>
      </c>
      <c r="D1709" s="100" t="s">
        <v>403</v>
      </c>
      <c r="E1709" s="80">
        <v>25.96</v>
      </c>
      <c r="F1709" s="100" t="s">
        <v>410</v>
      </c>
      <c r="G1709" s="100" t="s">
        <v>412</v>
      </c>
      <c r="H1709" s="100" t="s">
        <v>414</v>
      </c>
      <c r="I1709" s="100" t="s">
        <v>429</v>
      </c>
      <c r="J1709" s="80">
        <v>6</v>
      </c>
      <c r="K1709" s="101">
        <v>10</v>
      </c>
    </row>
    <row r="1710" spans="1:11" x14ac:dyDescent="0.3">
      <c r="A1710" s="98">
        <v>45570</v>
      </c>
      <c r="B1710" s="99">
        <v>0.83997276620370376</v>
      </c>
      <c r="C1710" s="80">
        <v>20</v>
      </c>
      <c r="D1710" s="100" t="s">
        <v>403</v>
      </c>
      <c r="E1710" s="80">
        <v>25.96</v>
      </c>
      <c r="F1710" s="100" t="s">
        <v>410</v>
      </c>
      <c r="G1710" s="100" t="s">
        <v>412</v>
      </c>
      <c r="H1710" s="100" t="s">
        <v>414</v>
      </c>
      <c r="I1710" s="100" t="s">
        <v>429</v>
      </c>
      <c r="J1710" s="80">
        <v>6</v>
      </c>
      <c r="K1710" s="101">
        <v>10</v>
      </c>
    </row>
    <row r="1711" spans="1:11" hidden="1" x14ac:dyDescent="0.3">
      <c r="A1711" s="98">
        <v>45571</v>
      </c>
      <c r="B1711" s="99">
        <v>0.34926760416666669</v>
      </c>
      <c r="C1711" s="80">
        <v>8</v>
      </c>
      <c r="D1711" s="100" t="s">
        <v>403</v>
      </c>
      <c r="E1711" s="80">
        <v>25.96</v>
      </c>
      <c r="F1711" s="100" t="s">
        <v>416</v>
      </c>
      <c r="G1711" s="100" t="s">
        <v>405</v>
      </c>
      <c r="H1711" s="100" t="s">
        <v>415</v>
      </c>
      <c r="I1711" s="100" t="s">
        <v>429</v>
      </c>
      <c r="J1711" s="80">
        <v>7</v>
      </c>
      <c r="K1711" s="101">
        <v>10</v>
      </c>
    </row>
    <row r="1712" spans="1:11" hidden="1" x14ac:dyDescent="0.3">
      <c r="A1712" s="98">
        <v>45571</v>
      </c>
      <c r="B1712" s="99">
        <v>0.42064400462962964</v>
      </c>
      <c r="C1712" s="80">
        <v>10</v>
      </c>
      <c r="D1712" s="100" t="s">
        <v>403</v>
      </c>
      <c r="E1712" s="80">
        <v>35.76</v>
      </c>
      <c r="F1712" s="100" t="s">
        <v>421</v>
      </c>
      <c r="G1712" s="100" t="s">
        <v>405</v>
      </c>
      <c r="H1712" s="100" t="s">
        <v>415</v>
      </c>
      <c r="I1712" s="100" t="s">
        <v>429</v>
      </c>
      <c r="J1712" s="80">
        <v>7</v>
      </c>
      <c r="K1712" s="101">
        <v>10</v>
      </c>
    </row>
    <row r="1713" spans="1:11" hidden="1" x14ac:dyDescent="0.3">
      <c r="A1713" s="98">
        <v>45571</v>
      </c>
      <c r="B1713" s="99">
        <v>0.42137888888888891</v>
      </c>
      <c r="C1713" s="80">
        <v>10</v>
      </c>
      <c r="D1713" s="100" t="s">
        <v>403</v>
      </c>
      <c r="E1713" s="80">
        <v>25.96</v>
      </c>
      <c r="F1713" s="100" t="s">
        <v>416</v>
      </c>
      <c r="G1713" s="100" t="s">
        <v>405</v>
      </c>
      <c r="H1713" s="100" t="s">
        <v>415</v>
      </c>
      <c r="I1713" s="100" t="s">
        <v>429</v>
      </c>
      <c r="J1713" s="80">
        <v>7</v>
      </c>
      <c r="K1713" s="101">
        <v>10</v>
      </c>
    </row>
    <row r="1714" spans="1:11" hidden="1" x14ac:dyDescent="0.3">
      <c r="A1714" s="98">
        <v>45571</v>
      </c>
      <c r="B1714" s="99">
        <v>0.49686164351851853</v>
      </c>
      <c r="C1714" s="80">
        <v>11</v>
      </c>
      <c r="D1714" s="100" t="s">
        <v>403</v>
      </c>
      <c r="E1714" s="80">
        <v>35.76</v>
      </c>
      <c r="F1714" s="100" t="s">
        <v>404</v>
      </c>
      <c r="G1714" s="100" t="s">
        <v>405</v>
      </c>
      <c r="H1714" s="100" t="s">
        <v>415</v>
      </c>
      <c r="I1714" s="100" t="s">
        <v>429</v>
      </c>
      <c r="J1714" s="80">
        <v>7</v>
      </c>
      <c r="K1714" s="101">
        <v>10</v>
      </c>
    </row>
    <row r="1715" spans="1:11" hidden="1" x14ac:dyDescent="0.3">
      <c r="A1715" s="98">
        <v>45571</v>
      </c>
      <c r="B1715" s="99">
        <v>0.50629458333333333</v>
      </c>
      <c r="C1715" s="80">
        <v>12</v>
      </c>
      <c r="D1715" s="100" t="s">
        <v>403</v>
      </c>
      <c r="E1715" s="80">
        <v>35.76</v>
      </c>
      <c r="F1715" s="100" t="s">
        <v>404</v>
      </c>
      <c r="G1715" s="100" t="s">
        <v>409</v>
      </c>
      <c r="H1715" s="100" t="s">
        <v>415</v>
      </c>
      <c r="I1715" s="100" t="s">
        <v>429</v>
      </c>
      <c r="J1715" s="80">
        <v>7</v>
      </c>
      <c r="K1715" s="101">
        <v>10</v>
      </c>
    </row>
    <row r="1716" spans="1:11" hidden="1" x14ac:dyDescent="0.3">
      <c r="A1716" s="98">
        <v>45571</v>
      </c>
      <c r="B1716" s="99">
        <v>0.50714517361111111</v>
      </c>
      <c r="C1716" s="80">
        <v>12</v>
      </c>
      <c r="D1716" s="100" t="s">
        <v>403</v>
      </c>
      <c r="E1716" s="80">
        <v>35.76</v>
      </c>
      <c r="F1716" s="100" t="s">
        <v>421</v>
      </c>
      <c r="G1716" s="100" t="s">
        <v>409</v>
      </c>
      <c r="H1716" s="100" t="s">
        <v>415</v>
      </c>
      <c r="I1716" s="100" t="s">
        <v>429</v>
      </c>
      <c r="J1716" s="80">
        <v>7</v>
      </c>
      <c r="K1716" s="101">
        <v>10</v>
      </c>
    </row>
    <row r="1717" spans="1:11" x14ac:dyDescent="0.3">
      <c r="A1717" s="98">
        <v>45571</v>
      </c>
      <c r="B1717" s="99">
        <v>0.50814074074074078</v>
      </c>
      <c r="C1717" s="80">
        <v>12</v>
      </c>
      <c r="D1717" s="100" t="s">
        <v>403</v>
      </c>
      <c r="E1717" s="80">
        <v>30.86</v>
      </c>
      <c r="F1717" s="100" t="s">
        <v>411</v>
      </c>
      <c r="G1717" s="100" t="s">
        <v>409</v>
      </c>
      <c r="H1717" s="100" t="s">
        <v>415</v>
      </c>
      <c r="I1717" s="100" t="s">
        <v>429</v>
      </c>
      <c r="J1717" s="80">
        <v>7</v>
      </c>
      <c r="K1717" s="101">
        <v>10</v>
      </c>
    </row>
    <row r="1718" spans="1:11" x14ac:dyDescent="0.3">
      <c r="A1718" s="98">
        <v>45571</v>
      </c>
      <c r="B1718" s="99">
        <v>0.57365364583333334</v>
      </c>
      <c r="C1718" s="80">
        <v>13</v>
      </c>
      <c r="D1718" s="100" t="s">
        <v>403</v>
      </c>
      <c r="E1718" s="80">
        <v>25.96</v>
      </c>
      <c r="F1718" s="100" t="s">
        <v>410</v>
      </c>
      <c r="G1718" s="100" t="s">
        <v>409</v>
      </c>
      <c r="H1718" s="100" t="s">
        <v>415</v>
      </c>
      <c r="I1718" s="100" t="s">
        <v>429</v>
      </c>
      <c r="J1718" s="80">
        <v>7</v>
      </c>
      <c r="K1718" s="101">
        <v>10</v>
      </c>
    </row>
    <row r="1719" spans="1:11" hidden="1" x14ac:dyDescent="0.3">
      <c r="A1719" s="98">
        <v>45571</v>
      </c>
      <c r="B1719" s="99">
        <v>0.57432815972222218</v>
      </c>
      <c r="C1719" s="80">
        <v>13</v>
      </c>
      <c r="D1719" s="100" t="s">
        <v>403</v>
      </c>
      <c r="E1719" s="80">
        <v>35.76</v>
      </c>
      <c r="F1719" s="100" t="s">
        <v>421</v>
      </c>
      <c r="G1719" s="100" t="s">
        <v>409</v>
      </c>
      <c r="H1719" s="100" t="s">
        <v>415</v>
      </c>
      <c r="I1719" s="100" t="s">
        <v>429</v>
      </c>
      <c r="J1719" s="80">
        <v>7</v>
      </c>
      <c r="K1719" s="101">
        <v>10</v>
      </c>
    </row>
    <row r="1720" spans="1:11" x14ac:dyDescent="0.3">
      <c r="A1720" s="98">
        <v>45571</v>
      </c>
      <c r="B1720" s="99">
        <v>0.57639050925925928</v>
      </c>
      <c r="C1720" s="80">
        <v>13</v>
      </c>
      <c r="D1720" s="100" t="s">
        <v>403</v>
      </c>
      <c r="E1720" s="80">
        <v>30.86</v>
      </c>
      <c r="F1720" s="100" t="s">
        <v>411</v>
      </c>
      <c r="G1720" s="100" t="s">
        <v>409</v>
      </c>
      <c r="H1720" s="100" t="s">
        <v>415</v>
      </c>
      <c r="I1720" s="100" t="s">
        <v>429</v>
      </c>
      <c r="J1720" s="80">
        <v>7</v>
      </c>
      <c r="K1720" s="101">
        <v>10</v>
      </c>
    </row>
    <row r="1721" spans="1:11" hidden="1" x14ac:dyDescent="0.3">
      <c r="A1721" s="98">
        <v>45571</v>
      </c>
      <c r="B1721" s="99">
        <v>0.57713252314814811</v>
      </c>
      <c r="C1721" s="80">
        <v>13</v>
      </c>
      <c r="D1721" s="100" t="s">
        <v>403</v>
      </c>
      <c r="E1721" s="80">
        <v>35.76</v>
      </c>
      <c r="F1721" s="100" t="s">
        <v>404</v>
      </c>
      <c r="G1721" s="100" t="s">
        <v>409</v>
      </c>
      <c r="H1721" s="100" t="s">
        <v>415</v>
      </c>
      <c r="I1721" s="100" t="s">
        <v>429</v>
      </c>
      <c r="J1721" s="80">
        <v>7</v>
      </c>
      <c r="K1721" s="101">
        <v>10</v>
      </c>
    </row>
    <row r="1722" spans="1:11" hidden="1" x14ac:dyDescent="0.3">
      <c r="A1722" s="98">
        <v>45571</v>
      </c>
      <c r="B1722" s="99">
        <v>0.57773475694444443</v>
      </c>
      <c r="C1722" s="80">
        <v>13</v>
      </c>
      <c r="D1722" s="100" t="s">
        <v>403</v>
      </c>
      <c r="E1722" s="80">
        <v>35.76</v>
      </c>
      <c r="F1722" s="100" t="s">
        <v>421</v>
      </c>
      <c r="G1722" s="100" t="s">
        <v>409</v>
      </c>
      <c r="H1722" s="100" t="s">
        <v>415</v>
      </c>
      <c r="I1722" s="100" t="s">
        <v>429</v>
      </c>
      <c r="J1722" s="80">
        <v>7</v>
      </c>
      <c r="K1722" s="101">
        <v>10</v>
      </c>
    </row>
    <row r="1723" spans="1:11" hidden="1" x14ac:dyDescent="0.3">
      <c r="A1723" s="98">
        <v>45571</v>
      </c>
      <c r="B1723" s="99">
        <v>0.68858319444444449</v>
      </c>
      <c r="C1723" s="80">
        <v>16</v>
      </c>
      <c r="D1723" s="100" t="s">
        <v>403</v>
      </c>
      <c r="E1723" s="80">
        <v>35.76</v>
      </c>
      <c r="F1723" s="100" t="s">
        <v>421</v>
      </c>
      <c r="G1723" s="100" t="s">
        <v>409</v>
      </c>
      <c r="H1723" s="100" t="s">
        <v>415</v>
      </c>
      <c r="I1723" s="100" t="s">
        <v>429</v>
      </c>
      <c r="J1723" s="80">
        <v>7</v>
      </c>
      <c r="K1723" s="101">
        <v>10</v>
      </c>
    </row>
    <row r="1724" spans="1:11" hidden="1" x14ac:dyDescent="0.3">
      <c r="A1724" s="98">
        <v>45571</v>
      </c>
      <c r="B1724" s="99">
        <v>0.69150028935185182</v>
      </c>
      <c r="C1724" s="80">
        <v>16</v>
      </c>
      <c r="D1724" s="100" t="s">
        <v>403</v>
      </c>
      <c r="E1724" s="80">
        <v>21.06</v>
      </c>
      <c r="F1724" s="100" t="s">
        <v>418</v>
      </c>
      <c r="G1724" s="100" t="s">
        <v>409</v>
      </c>
      <c r="H1724" s="100" t="s">
        <v>415</v>
      </c>
      <c r="I1724" s="100" t="s">
        <v>429</v>
      </c>
      <c r="J1724" s="80">
        <v>7</v>
      </c>
      <c r="K1724" s="101">
        <v>10</v>
      </c>
    </row>
    <row r="1725" spans="1:11" x14ac:dyDescent="0.3">
      <c r="A1725" s="98">
        <v>45571</v>
      </c>
      <c r="B1725" s="99">
        <v>0.76232609953703701</v>
      </c>
      <c r="C1725" s="80">
        <v>18</v>
      </c>
      <c r="D1725" s="100" t="s">
        <v>403</v>
      </c>
      <c r="E1725" s="80">
        <v>30.86</v>
      </c>
      <c r="F1725" s="100" t="s">
        <v>411</v>
      </c>
      <c r="G1725" s="100" t="s">
        <v>412</v>
      </c>
      <c r="H1725" s="100" t="s">
        <v>415</v>
      </c>
      <c r="I1725" s="100" t="s">
        <v>429</v>
      </c>
      <c r="J1725" s="80">
        <v>7</v>
      </c>
      <c r="K1725" s="101">
        <v>10</v>
      </c>
    </row>
    <row r="1726" spans="1:11" hidden="1" x14ac:dyDescent="0.3">
      <c r="A1726" s="98">
        <v>45571</v>
      </c>
      <c r="B1726" s="99">
        <v>0.7744961574074074</v>
      </c>
      <c r="C1726" s="80">
        <v>18</v>
      </c>
      <c r="D1726" s="100" t="s">
        <v>403</v>
      </c>
      <c r="E1726" s="80">
        <v>35.76</v>
      </c>
      <c r="F1726" s="100" t="s">
        <v>408</v>
      </c>
      <c r="G1726" s="100" t="s">
        <v>412</v>
      </c>
      <c r="H1726" s="100" t="s">
        <v>415</v>
      </c>
      <c r="I1726" s="100" t="s">
        <v>429</v>
      </c>
      <c r="J1726" s="80">
        <v>7</v>
      </c>
      <c r="K1726" s="101">
        <v>10</v>
      </c>
    </row>
    <row r="1727" spans="1:11" hidden="1" x14ac:dyDescent="0.3">
      <c r="A1727" s="98">
        <v>45571</v>
      </c>
      <c r="B1727" s="99">
        <v>0.88139917824074077</v>
      </c>
      <c r="C1727" s="80">
        <v>21</v>
      </c>
      <c r="D1727" s="100" t="s">
        <v>403</v>
      </c>
      <c r="E1727" s="80">
        <v>35.76</v>
      </c>
      <c r="F1727" s="100" t="s">
        <v>408</v>
      </c>
      <c r="G1727" s="100" t="s">
        <v>412</v>
      </c>
      <c r="H1727" s="100" t="s">
        <v>415</v>
      </c>
      <c r="I1727" s="100" t="s">
        <v>429</v>
      </c>
      <c r="J1727" s="80">
        <v>7</v>
      </c>
      <c r="K1727" s="101">
        <v>10</v>
      </c>
    </row>
    <row r="1728" spans="1:11" hidden="1" x14ac:dyDescent="0.3">
      <c r="A1728" s="98">
        <v>45571</v>
      </c>
      <c r="B1728" s="99">
        <v>0.88194995370370366</v>
      </c>
      <c r="C1728" s="80">
        <v>21</v>
      </c>
      <c r="D1728" s="100" t="s">
        <v>403</v>
      </c>
      <c r="E1728" s="80">
        <v>35.76</v>
      </c>
      <c r="F1728" s="100" t="s">
        <v>408</v>
      </c>
      <c r="G1728" s="100" t="s">
        <v>412</v>
      </c>
      <c r="H1728" s="100" t="s">
        <v>415</v>
      </c>
      <c r="I1728" s="100" t="s">
        <v>429</v>
      </c>
      <c r="J1728" s="80">
        <v>7</v>
      </c>
      <c r="K1728" s="101">
        <v>10</v>
      </c>
    </row>
    <row r="1729" spans="1:11" hidden="1" x14ac:dyDescent="0.3">
      <c r="A1729" s="98">
        <v>45571</v>
      </c>
      <c r="B1729" s="99">
        <v>0.88246821759259264</v>
      </c>
      <c r="C1729" s="80">
        <v>21</v>
      </c>
      <c r="D1729" s="100" t="s">
        <v>403</v>
      </c>
      <c r="E1729" s="80">
        <v>35.76</v>
      </c>
      <c r="F1729" s="100" t="s">
        <v>408</v>
      </c>
      <c r="G1729" s="100" t="s">
        <v>412</v>
      </c>
      <c r="H1729" s="100" t="s">
        <v>415</v>
      </c>
      <c r="I1729" s="100" t="s">
        <v>429</v>
      </c>
      <c r="J1729" s="80">
        <v>7</v>
      </c>
      <c r="K1729" s="101">
        <v>10</v>
      </c>
    </row>
    <row r="1730" spans="1:11" hidden="1" x14ac:dyDescent="0.3">
      <c r="A1730" s="98">
        <v>45571</v>
      </c>
      <c r="B1730" s="99">
        <v>0.8866768055555555</v>
      </c>
      <c r="C1730" s="80">
        <v>21</v>
      </c>
      <c r="D1730" s="100" t="s">
        <v>403</v>
      </c>
      <c r="E1730" s="80">
        <v>35.76</v>
      </c>
      <c r="F1730" s="100" t="s">
        <v>404</v>
      </c>
      <c r="G1730" s="100" t="s">
        <v>412</v>
      </c>
      <c r="H1730" s="100" t="s">
        <v>415</v>
      </c>
      <c r="I1730" s="100" t="s">
        <v>429</v>
      </c>
      <c r="J1730" s="80">
        <v>7</v>
      </c>
      <c r="K1730" s="101">
        <v>10</v>
      </c>
    </row>
    <row r="1731" spans="1:11" hidden="1" x14ac:dyDescent="0.3">
      <c r="A1731" s="98">
        <v>45572</v>
      </c>
      <c r="B1731" s="99">
        <v>0.35667156249999998</v>
      </c>
      <c r="C1731" s="80">
        <v>8</v>
      </c>
      <c r="D1731" s="100" t="s">
        <v>403</v>
      </c>
      <c r="E1731" s="80">
        <v>35.76</v>
      </c>
      <c r="F1731" s="100" t="s">
        <v>404</v>
      </c>
      <c r="G1731" s="100" t="s">
        <v>405</v>
      </c>
      <c r="H1731" s="100" t="s">
        <v>417</v>
      </c>
      <c r="I1731" s="100" t="s">
        <v>429</v>
      </c>
      <c r="J1731" s="80">
        <v>1</v>
      </c>
      <c r="K1731" s="101">
        <v>10</v>
      </c>
    </row>
    <row r="1732" spans="1:11" hidden="1" x14ac:dyDescent="0.3">
      <c r="A1732" s="98">
        <v>45572</v>
      </c>
      <c r="B1732" s="99">
        <v>0.36778329861111109</v>
      </c>
      <c r="C1732" s="80">
        <v>8</v>
      </c>
      <c r="D1732" s="100" t="s">
        <v>403</v>
      </c>
      <c r="E1732" s="80">
        <v>35.76</v>
      </c>
      <c r="F1732" s="100" t="s">
        <v>404</v>
      </c>
      <c r="G1732" s="100" t="s">
        <v>405</v>
      </c>
      <c r="H1732" s="100" t="s">
        <v>417</v>
      </c>
      <c r="I1732" s="100" t="s">
        <v>429</v>
      </c>
      <c r="J1732" s="80">
        <v>1</v>
      </c>
      <c r="K1732" s="101">
        <v>10</v>
      </c>
    </row>
    <row r="1733" spans="1:11" x14ac:dyDescent="0.3">
      <c r="A1733" s="98">
        <v>45572</v>
      </c>
      <c r="B1733" s="99">
        <v>0.36853782407407409</v>
      </c>
      <c r="C1733" s="80">
        <v>8</v>
      </c>
      <c r="D1733" s="100" t="s">
        <v>403</v>
      </c>
      <c r="E1733" s="80">
        <v>30.86</v>
      </c>
      <c r="F1733" s="100" t="s">
        <v>411</v>
      </c>
      <c r="G1733" s="100" t="s">
        <v>405</v>
      </c>
      <c r="H1733" s="100" t="s">
        <v>417</v>
      </c>
      <c r="I1733" s="100" t="s">
        <v>429</v>
      </c>
      <c r="J1733" s="80">
        <v>1</v>
      </c>
      <c r="K1733" s="101">
        <v>10</v>
      </c>
    </row>
    <row r="1734" spans="1:11" hidden="1" x14ac:dyDescent="0.3">
      <c r="A1734" s="98">
        <v>45572</v>
      </c>
      <c r="B1734" s="99">
        <v>0.37879734953703703</v>
      </c>
      <c r="C1734" s="80">
        <v>9</v>
      </c>
      <c r="D1734" s="100" t="s">
        <v>403</v>
      </c>
      <c r="E1734" s="80">
        <v>35.76</v>
      </c>
      <c r="F1734" s="100" t="s">
        <v>413</v>
      </c>
      <c r="G1734" s="100" t="s">
        <v>405</v>
      </c>
      <c r="H1734" s="100" t="s">
        <v>417</v>
      </c>
      <c r="I1734" s="100" t="s">
        <v>429</v>
      </c>
      <c r="J1734" s="80">
        <v>1</v>
      </c>
      <c r="K1734" s="101">
        <v>10</v>
      </c>
    </row>
    <row r="1735" spans="1:11" hidden="1" x14ac:dyDescent="0.3">
      <c r="A1735" s="98">
        <v>45572</v>
      </c>
      <c r="B1735" s="99">
        <v>0.38192503472222222</v>
      </c>
      <c r="C1735" s="80">
        <v>9</v>
      </c>
      <c r="D1735" s="100" t="s">
        <v>403</v>
      </c>
      <c r="E1735" s="80">
        <v>35.76</v>
      </c>
      <c r="F1735" s="100" t="s">
        <v>404</v>
      </c>
      <c r="G1735" s="100" t="s">
        <v>405</v>
      </c>
      <c r="H1735" s="100" t="s">
        <v>417</v>
      </c>
      <c r="I1735" s="100" t="s">
        <v>429</v>
      </c>
      <c r="J1735" s="80">
        <v>1</v>
      </c>
      <c r="K1735" s="101">
        <v>10</v>
      </c>
    </row>
    <row r="1736" spans="1:11" x14ac:dyDescent="0.3">
      <c r="A1736" s="98">
        <v>45572</v>
      </c>
      <c r="B1736" s="99">
        <v>0.51246200231481487</v>
      </c>
      <c r="C1736" s="80">
        <v>12</v>
      </c>
      <c r="D1736" s="100" t="s">
        <v>403</v>
      </c>
      <c r="E1736" s="80">
        <v>30.86</v>
      </c>
      <c r="F1736" s="100" t="s">
        <v>411</v>
      </c>
      <c r="G1736" s="100" t="s">
        <v>409</v>
      </c>
      <c r="H1736" s="100" t="s">
        <v>417</v>
      </c>
      <c r="I1736" s="100" t="s">
        <v>429</v>
      </c>
      <c r="J1736" s="80">
        <v>1</v>
      </c>
      <c r="K1736" s="101">
        <v>10</v>
      </c>
    </row>
    <row r="1737" spans="1:11" x14ac:dyDescent="0.3">
      <c r="A1737" s="98">
        <v>45572</v>
      </c>
      <c r="B1737" s="99">
        <v>0.60538493055555553</v>
      </c>
      <c r="C1737" s="80">
        <v>14</v>
      </c>
      <c r="D1737" s="100" t="s">
        <v>403</v>
      </c>
      <c r="E1737" s="80">
        <v>25.96</v>
      </c>
      <c r="F1737" s="100" t="s">
        <v>410</v>
      </c>
      <c r="G1737" s="100" t="s">
        <v>409</v>
      </c>
      <c r="H1737" s="100" t="s">
        <v>417</v>
      </c>
      <c r="I1737" s="100" t="s">
        <v>429</v>
      </c>
      <c r="J1737" s="80">
        <v>1</v>
      </c>
      <c r="K1737" s="101">
        <v>10</v>
      </c>
    </row>
    <row r="1738" spans="1:11" x14ac:dyDescent="0.3">
      <c r="A1738" s="98">
        <v>45572</v>
      </c>
      <c r="B1738" s="99">
        <v>0.60600422453703706</v>
      </c>
      <c r="C1738" s="80">
        <v>14</v>
      </c>
      <c r="D1738" s="100" t="s">
        <v>403</v>
      </c>
      <c r="E1738" s="80">
        <v>25.96</v>
      </c>
      <c r="F1738" s="100" t="s">
        <v>410</v>
      </c>
      <c r="G1738" s="100" t="s">
        <v>409</v>
      </c>
      <c r="H1738" s="100" t="s">
        <v>417</v>
      </c>
      <c r="I1738" s="100" t="s">
        <v>429</v>
      </c>
      <c r="J1738" s="80">
        <v>1</v>
      </c>
      <c r="K1738" s="101">
        <v>10</v>
      </c>
    </row>
    <row r="1739" spans="1:11" hidden="1" x14ac:dyDescent="0.3">
      <c r="A1739" s="98">
        <v>45572</v>
      </c>
      <c r="B1739" s="99">
        <v>0.74230331018518514</v>
      </c>
      <c r="C1739" s="80">
        <v>17</v>
      </c>
      <c r="D1739" s="100" t="s">
        <v>403</v>
      </c>
      <c r="E1739" s="80">
        <v>35.76</v>
      </c>
      <c r="F1739" s="100" t="s">
        <v>404</v>
      </c>
      <c r="G1739" s="100" t="s">
        <v>412</v>
      </c>
      <c r="H1739" s="100" t="s">
        <v>417</v>
      </c>
      <c r="I1739" s="100" t="s">
        <v>429</v>
      </c>
      <c r="J1739" s="80">
        <v>1</v>
      </c>
      <c r="K1739" s="101">
        <v>10</v>
      </c>
    </row>
    <row r="1740" spans="1:11" hidden="1" x14ac:dyDescent="0.3">
      <c r="A1740" s="98">
        <v>45572</v>
      </c>
      <c r="B1740" s="99">
        <v>0.88520983796296293</v>
      </c>
      <c r="C1740" s="80">
        <v>21</v>
      </c>
      <c r="D1740" s="100" t="s">
        <v>403</v>
      </c>
      <c r="E1740" s="80">
        <v>35.76</v>
      </c>
      <c r="F1740" s="100" t="s">
        <v>408</v>
      </c>
      <c r="G1740" s="100" t="s">
        <v>412</v>
      </c>
      <c r="H1740" s="100" t="s">
        <v>417</v>
      </c>
      <c r="I1740" s="100" t="s">
        <v>429</v>
      </c>
      <c r="J1740" s="80">
        <v>1</v>
      </c>
      <c r="K1740" s="101">
        <v>10</v>
      </c>
    </row>
    <row r="1741" spans="1:11" hidden="1" x14ac:dyDescent="0.3">
      <c r="A1741" s="98">
        <v>45572</v>
      </c>
      <c r="B1741" s="99">
        <v>0.88564956018518515</v>
      </c>
      <c r="C1741" s="80">
        <v>21</v>
      </c>
      <c r="D1741" s="100" t="s">
        <v>403</v>
      </c>
      <c r="E1741" s="80">
        <v>35.76</v>
      </c>
      <c r="F1741" s="100" t="s">
        <v>408</v>
      </c>
      <c r="G1741" s="100" t="s">
        <v>412</v>
      </c>
      <c r="H1741" s="100" t="s">
        <v>417</v>
      </c>
      <c r="I1741" s="100" t="s">
        <v>429</v>
      </c>
      <c r="J1741" s="80">
        <v>1</v>
      </c>
      <c r="K1741" s="101">
        <v>10</v>
      </c>
    </row>
    <row r="1742" spans="1:11" hidden="1" x14ac:dyDescent="0.3">
      <c r="A1742" s="98">
        <v>45572</v>
      </c>
      <c r="B1742" s="99">
        <v>0.90333929398148149</v>
      </c>
      <c r="C1742" s="80">
        <v>21</v>
      </c>
      <c r="D1742" s="100" t="s">
        <v>403</v>
      </c>
      <c r="E1742" s="80">
        <v>35.76</v>
      </c>
      <c r="F1742" s="100" t="s">
        <v>404</v>
      </c>
      <c r="G1742" s="100" t="s">
        <v>412</v>
      </c>
      <c r="H1742" s="100" t="s">
        <v>417</v>
      </c>
      <c r="I1742" s="100" t="s">
        <v>429</v>
      </c>
      <c r="J1742" s="80">
        <v>1</v>
      </c>
      <c r="K1742" s="101">
        <v>10</v>
      </c>
    </row>
    <row r="1743" spans="1:11" hidden="1" x14ac:dyDescent="0.3">
      <c r="A1743" s="98">
        <v>45573</v>
      </c>
      <c r="B1743" s="99">
        <v>0.34156115740740739</v>
      </c>
      <c r="C1743" s="80">
        <v>8</v>
      </c>
      <c r="D1743" s="100" t="s">
        <v>403</v>
      </c>
      <c r="E1743" s="80">
        <v>35.76</v>
      </c>
      <c r="F1743" s="100" t="s">
        <v>404</v>
      </c>
      <c r="G1743" s="100" t="s">
        <v>405</v>
      </c>
      <c r="H1743" s="100" t="s">
        <v>419</v>
      </c>
      <c r="I1743" s="100" t="s">
        <v>429</v>
      </c>
      <c r="J1743" s="80">
        <v>2</v>
      </c>
      <c r="K1743" s="101">
        <v>10</v>
      </c>
    </row>
    <row r="1744" spans="1:11" x14ac:dyDescent="0.3">
      <c r="A1744" s="98">
        <v>45573</v>
      </c>
      <c r="B1744" s="99">
        <v>0.37863457175925924</v>
      </c>
      <c r="C1744" s="80">
        <v>9</v>
      </c>
      <c r="D1744" s="100" t="s">
        <v>403</v>
      </c>
      <c r="E1744" s="80">
        <v>30.86</v>
      </c>
      <c r="F1744" s="100" t="s">
        <v>411</v>
      </c>
      <c r="G1744" s="100" t="s">
        <v>405</v>
      </c>
      <c r="H1744" s="100" t="s">
        <v>419</v>
      </c>
      <c r="I1744" s="100" t="s">
        <v>429</v>
      </c>
      <c r="J1744" s="80">
        <v>2</v>
      </c>
      <c r="K1744" s="101">
        <v>10</v>
      </c>
    </row>
    <row r="1745" spans="1:11" x14ac:dyDescent="0.3">
      <c r="A1745" s="98">
        <v>45573</v>
      </c>
      <c r="B1745" s="99">
        <v>0.43230756944444443</v>
      </c>
      <c r="C1745" s="80">
        <v>10</v>
      </c>
      <c r="D1745" s="100" t="s">
        <v>403</v>
      </c>
      <c r="E1745" s="80">
        <v>25.96</v>
      </c>
      <c r="F1745" s="100" t="s">
        <v>410</v>
      </c>
      <c r="G1745" s="100" t="s">
        <v>405</v>
      </c>
      <c r="H1745" s="100" t="s">
        <v>419</v>
      </c>
      <c r="I1745" s="100" t="s">
        <v>429</v>
      </c>
      <c r="J1745" s="80">
        <v>2</v>
      </c>
      <c r="K1745" s="101">
        <v>10</v>
      </c>
    </row>
    <row r="1746" spans="1:11" hidden="1" x14ac:dyDescent="0.3">
      <c r="A1746" s="98">
        <v>45573</v>
      </c>
      <c r="B1746" s="99">
        <v>0.4355187152777778</v>
      </c>
      <c r="C1746" s="80">
        <v>10</v>
      </c>
      <c r="D1746" s="100" t="s">
        <v>403</v>
      </c>
      <c r="E1746" s="80">
        <v>35.76</v>
      </c>
      <c r="F1746" s="100" t="s">
        <v>404</v>
      </c>
      <c r="G1746" s="100" t="s">
        <v>405</v>
      </c>
      <c r="H1746" s="100" t="s">
        <v>419</v>
      </c>
      <c r="I1746" s="100" t="s">
        <v>429</v>
      </c>
      <c r="J1746" s="80">
        <v>2</v>
      </c>
      <c r="K1746" s="101">
        <v>10</v>
      </c>
    </row>
    <row r="1747" spans="1:11" hidden="1" x14ac:dyDescent="0.3">
      <c r="A1747" s="98">
        <v>45573</v>
      </c>
      <c r="B1747" s="99">
        <v>0.47928533564814813</v>
      </c>
      <c r="C1747" s="80">
        <v>11</v>
      </c>
      <c r="D1747" s="100" t="s">
        <v>403</v>
      </c>
      <c r="E1747" s="80">
        <v>35.76</v>
      </c>
      <c r="F1747" s="100" t="s">
        <v>404</v>
      </c>
      <c r="G1747" s="100" t="s">
        <v>405</v>
      </c>
      <c r="H1747" s="100" t="s">
        <v>419</v>
      </c>
      <c r="I1747" s="100" t="s">
        <v>429</v>
      </c>
      <c r="J1747" s="80">
        <v>2</v>
      </c>
      <c r="K1747" s="101">
        <v>10</v>
      </c>
    </row>
    <row r="1748" spans="1:11" x14ac:dyDescent="0.3">
      <c r="A1748" s="98">
        <v>45573</v>
      </c>
      <c r="B1748" s="99">
        <v>0.53338564814814815</v>
      </c>
      <c r="C1748" s="80">
        <v>12</v>
      </c>
      <c r="D1748" s="100" t="s">
        <v>403</v>
      </c>
      <c r="E1748" s="80">
        <v>25.96</v>
      </c>
      <c r="F1748" s="100" t="s">
        <v>410</v>
      </c>
      <c r="G1748" s="100" t="s">
        <v>409</v>
      </c>
      <c r="H1748" s="100" t="s">
        <v>419</v>
      </c>
      <c r="I1748" s="100" t="s">
        <v>429</v>
      </c>
      <c r="J1748" s="80">
        <v>2</v>
      </c>
      <c r="K1748" s="101">
        <v>10</v>
      </c>
    </row>
    <row r="1749" spans="1:11" x14ac:dyDescent="0.3">
      <c r="A1749" s="98">
        <v>45573</v>
      </c>
      <c r="B1749" s="99">
        <v>0.53408079861111113</v>
      </c>
      <c r="C1749" s="80">
        <v>12</v>
      </c>
      <c r="D1749" s="100" t="s">
        <v>403</v>
      </c>
      <c r="E1749" s="80">
        <v>25.96</v>
      </c>
      <c r="F1749" s="100" t="s">
        <v>410</v>
      </c>
      <c r="G1749" s="100" t="s">
        <v>409</v>
      </c>
      <c r="H1749" s="100" t="s">
        <v>419</v>
      </c>
      <c r="I1749" s="100" t="s">
        <v>429</v>
      </c>
      <c r="J1749" s="80">
        <v>2</v>
      </c>
      <c r="K1749" s="101">
        <v>10</v>
      </c>
    </row>
    <row r="1750" spans="1:11" hidden="1" x14ac:dyDescent="0.3">
      <c r="A1750" s="98">
        <v>45573</v>
      </c>
      <c r="B1750" s="99">
        <v>0.54445491898148146</v>
      </c>
      <c r="C1750" s="80">
        <v>13</v>
      </c>
      <c r="D1750" s="100" t="s">
        <v>403</v>
      </c>
      <c r="E1750" s="80">
        <v>35.76</v>
      </c>
      <c r="F1750" s="100" t="s">
        <v>404</v>
      </c>
      <c r="G1750" s="100" t="s">
        <v>409</v>
      </c>
      <c r="H1750" s="100" t="s">
        <v>419</v>
      </c>
      <c r="I1750" s="100" t="s">
        <v>429</v>
      </c>
      <c r="J1750" s="80">
        <v>2</v>
      </c>
      <c r="K1750" s="101">
        <v>10</v>
      </c>
    </row>
    <row r="1751" spans="1:11" hidden="1" x14ac:dyDescent="0.3">
      <c r="A1751" s="98">
        <v>45573</v>
      </c>
      <c r="B1751" s="99">
        <v>0.54513245370370367</v>
      </c>
      <c r="C1751" s="80">
        <v>13</v>
      </c>
      <c r="D1751" s="100" t="s">
        <v>403</v>
      </c>
      <c r="E1751" s="80">
        <v>35.76</v>
      </c>
      <c r="F1751" s="100" t="s">
        <v>404</v>
      </c>
      <c r="G1751" s="100" t="s">
        <v>409</v>
      </c>
      <c r="H1751" s="100" t="s">
        <v>419</v>
      </c>
      <c r="I1751" s="100" t="s">
        <v>429</v>
      </c>
      <c r="J1751" s="80">
        <v>2</v>
      </c>
      <c r="K1751" s="101">
        <v>10</v>
      </c>
    </row>
    <row r="1752" spans="1:11" hidden="1" x14ac:dyDescent="0.3">
      <c r="A1752" s="98">
        <v>45573</v>
      </c>
      <c r="B1752" s="99">
        <v>0.61310677083333331</v>
      </c>
      <c r="C1752" s="80">
        <v>14</v>
      </c>
      <c r="D1752" s="100" t="s">
        <v>403</v>
      </c>
      <c r="E1752" s="80">
        <v>35.76</v>
      </c>
      <c r="F1752" s="100" t="s">
        <v>404</v>
      </c>
      <c r="G1752" s="100" t="s">
        <v>409</v>
      </c>
      <c r="H1752" s="100" t="s">
        <v>419</v>
      </c>
      <c r="I1752" s="100" t="s">
        <v>429</v>
      </c>
      <c r="J1752" s="80">
        <v>2</v>
      </c>
      <c r="K1752" s="101">
        <v>10</v>
      </c>
    </row>
    <row r="1753" spans="1:11" hidden="1" x14ac:dyDescent="0.3">
      <c r="A1753" s="98">
        <v>45573</v>
      </c>
      <c r="B1753" s="99">
        <v>0.63450405092592588</v>
      </c>
      <c r="C1753" s="80">
        <v>15</v>
      </c>
      <c r="D1753" s="100" t="s">
        <v>403</v>
      </c>
      <c r="E1753" s="80">
        <v>35.76</v>
      </c>
      <c r="F1753" s="100" t="s">
        <v>404</v>
      </c>
      <c r="G1753" s="100" t="s">
        <v>409</v>
      </c>
      <c r="H1753" s="100" t="s">
        <v>419</v>
      </c>
      <c r="I1753" s="100" t="s">
        <v>429</v>
      </c>
      <c r="J1753" s="80">
        <v>2</v>
      </c>
      <c r="K1753" s="101">
        <v>10</v>
      </c>
    </row>
    <row r="1754" spans="1:11" x14ac:dyDescent="0.3">
      <c r="A1754" s="98">
        <v>45573</v>
      </c>
      <c r="B1754" s="99">
        <v>0.63879748842592587</v>
      </c>
      <c r="C1754" s="80">
        <v>15</v>
      </c>
      <c r="D1754" s="100" t="s">
        <v>403</v>
      </c>
      <c r="E1754" s="80">
        <v>25.96</v>
      </c>
      <c r="F1754" s="100" t="s">
        <v>410</v>
      </c>
      <c r="G1754" s="100" t="s">
        <v>409</v>
      </c>
      <c r="H1754" s="100" t="s">
        <v>419</v>
      </c>
      <c r="I1754" s="100" t="s">
        <v>429</v>
      </c>
      <c r="J1754" s="80">
        <v>2</v>
      </c>
      <c r="K1754" s="101">
        <v>10</v>
      </c>
    </row>
    <row r="1755" spans="1:11" x14ac:dyDescent="0.3">
      <c r="A1755" s="98">
        <v>45573</v>
      </c>
      <c r="B1755" s="99">
        <v>0.6602213194444444</v>
      </c>
      <c r="C1755" s="80">
        <v>15</v>
      </c>
      <c r="D1755" s="100" t="s">
        <v>403</v>
      </c>
      <c r="E1755" s="80">
        <v>30.86</v>
      </c>
      <c r="F1755" s="100" t="s">
        <v>411</v>
      </c>
      <c r="G1755" s="100" t="s">
        <v>409</v>
      </c>
      <c r="H1755" s="100" t="s">
        <v>419</v>
      </c>
      <c r="I1755" s="100" t="s">
        <v>429</v>
      </c>
      <c r="J1755" s="80">
        <v>2</v>
      </c>
      <c r="K1755" s="101">
        <v>10</v>
      </c>
    </row>
    <row r="1756" spans="1:11" hidden="1" x14ac:dyDescent="0.3">
      <c r="A1756" s="98">
        <v>45573</v>
      </c>
      <c r="B1756" s="99">
        <v>0.86157938657407407</v>
      </c>
      <c r="C1756" s="80">
        <v>20</v>
      </c>
      <c r="D1756" s="100" t="s">
        <v>403</v>
      </c>
      <c r="E1756" s="80">
        <v>35.76</v>
      </c>
      <c r="F1756" s="100" t="s">
        <v>408</v>
      </c>
      <c r="G1756" s="100" t="s">
        <v>412</v>
      </c>
      <c r="H1756" s="100" t="s">
        <v>419</v>
      </c>
      <c r="I1756" s="100" t="s">
        <v>429</v>
      </c>
      <c r="J1756" s="80">
        <v>2</v>
      </c>
      <c r="K1756" s="101">
        <v>10</v>
      </c>
    </row>
    <row r="1757" spans="1:11" hidden="1" x14ac:dyDescent="0.3">
      <c r="A1757" s="98">
        <v>45573</v>
      </c>
      <c r="B1757" s="99">
        <v>0.8621928703703704</v>
      </c>
      <c r="C1757" s="80">
        <v>20</v>
      </c>
      <c r="D1757" s="100" t="s">
        <v>403</v>
      </c>
      <c r="E1757" s="80">
        <v>35.76</v>
      </c>
      <c r="F1757" s="100" t="s">
        <v>421</v>
      </c>
      <c r="G1757" s="100" t="s">
        <v>412</v>
      </c>
      <c r="H1757" s="100" t="s">
        <v>419</v>
      </c>
      <c r="I1757" s="100" t="s">
        <v>429</v>
      </c>
      <c r="J1757" s="80">
        <v>2</v>
      </c>
      <c r="K1757" s="101">
        <v>10</v>
      </c>
    </row>
    <row r="1758" spans="1:11" hidden="1" x14ac:dyDescent="0.3">
      <c r="A1758" s="98">
        <v>45573</v>
      </c>
      <c r="B1758" s="99">
        <v>0.86885094907407412</v>
      </c>
      <c r="C1758" s="80">
        <v>20</v>
      </c>
      <c r="D1758" s="100" t="s">
        <v>403</v>
      </c>
      <c r="E1758" s="80">
        <v>35.76</v>
      </c>
      <c r="F1758" s="100" t="s">
        <v>404</v>
      </c>
      <c r="G1758" s="100" t="s">
        <v>412</v>
      </c>
      <c r="H1758" s="100" t="s">
        <v>419</v>
      </c>
      <c r="I1758" s="100" t="s">
        <v>429</v>
      </c>
      <c r="J1758" s="80">
        <v>2</v>
      </c>
      <c r="K1758" s="101">
        <v>10</v>
      </c>
    </row>
    <row r="1759" spans="1:11" x14ac:dyDescent="0.3">
      <c r="A1759" s="98">
        <v>45573</v>
      </c>
      <c r="B1759" s="99">
        <v>0.89203746527777783</v>
      </c>
      <c r="C1759" s="80">
        <v>21</v>
      </c>
      <c r="D1759" s="100" t="s">
        <v>403</v>
      </c>
      <c r="E1759" s="80">
        <v>30.86</v>
      </c>
      <c r="F1759" s="100" t="s">
        <v>411</v>
      </c>
      <c r="G1759" s="100" t="s">
        <v>412</v>
      </c>
      <c r="H1759" s="100" t="s">
        <v>419</v>
      </c>
      <c r="I1759" s="100" t="s">
        <v>429</v>
      </c>
      <c r="J1759" s="80">
        <v>2</v>
      </c>
      <c r="K1759" s="101">
        <v>10</v>
      </c>
    </row>
    <row r="1760" spans="1:11" x14ac:dyDescent="0.3">
      <c r="A1760" s="98">
        <v>45573</v>
      </c>
      <c r="B1760" s="99">
        <v>0.89273148148148151</v>
      </c>
      <c r="C1760" s="80">
        <v>21</v>
      </c>
      <c r="D1760" s="100" t="s">
        <v>403</v>
      </c>
      <c r="E1760" s="80">
        <v>30.86</v>
      </c>
      <c r="F1760" s="100" t="s">
        <v>411</v>
      </c>
      <c r="G1760" s="100" t="s">
        <v>412</v>
      </c>
      <c r="H1760" s="100" t="s">
        <v>419</v>
      </c>
      <c r="I1760" s="100" t="s">
        <v>429</v>
      </c>
      <c r="J1760" s="80">
        <v>2</v>
      </c>
      <c r="K1760" s="101">
        <v>10</v>
      </c>
    </row>
    <row r="1761" spans="1:11" hidden="1" x14ac:dyDescent="0.3">
      <c r="A1761" s="98">
        <v>45574</v>
      </c>
      <c r="B1761" s="99">
        <v>0.32965971064814814</v>
      </c>
      <c r="C1761" s="80">
        <v>7</v>
      </c>
      <c r="D1761" s="100" t="s">
        <v>403</v>
      </c>
      <c r="E1761" s="80">
        <v>35.76</v>
      </c>
      <c r="F1761" s="100" t="s">
        <v>404</v>
      </c>
      <c r="G1761" s="100" t="s">
        <v>405</v>
      </c>
      <c r="H1761" s="100" t="s">
        <v>420</v>
      </c>
      <c r="I1761" s="100" t="s">
        <v>429</v>
      </c>
      <c r="J1761" s="80">
        <v>3</v>
      </c>
      <c r="K1761" s="101">
        <v>10</v>
      </c>
    </row>
    <row r="1762" spans="1:11" x14ac:dyDescent="0.3">
      <c r="A1762" s="98">
        <v>45574</v>
      </c>
      <c r="B1762" s="99">
        <v>0.35136005787037039</v>
      </c>
      <c r="C1762" s="80">
        <v>8</v>
      </c>
      <c r="D1762" s="100" t="s">
        <v>403</v>
      </c>
      <c r="E1762" s="80">
        <v>30.86</v>
      </c>
      <c r="F1762" s="100" t="s">
        <v>411</v>
      </c>
      <c r="G1762" s="100" t="s">
        <v>405</v>
      </c>
      <c r="H1762" s="100" t="s">
        <v>420</v>
      </c>
      <c r="I1762" s="100" t="s">
        <v>429</v>
      </c>
      <c r="J1762" s="80">
        <v>3</v>
      </c>
      <c r="K1762" s="101">
        <v>10</v>
      </c>
    </row>
    <row r="1763" spans="1:11" x14ac:dyDescent="0.3">
      <c r="A1763" s="98">
        <v>45574</v>
      </c>
      <c r="B1763" s="99">
        <v>0.40510450231481482</v>
      </c>
      <c r="C1763" s="80">
        <v>9</v>
      </c>
      <c r="D1763" s="100" t="s">
        <v>403</v>
      </c>
      <c r="E1763" s="80">
        <v>30.86</v>
      </c>
      <c r="F1763" s="100" t="s">
        <v>411</v>
      </c>
      <c r="G1763" s="100" t="s">
        <v>405</v>
      </c>
      <c r="H1763" s="100" t="s">
        <v>420</v>
      </c>
      <c r="I1763" s="100" t="s">
        <v>429</v>
      </c>
      <c r="J1763" s="80">
        <v>3</v>
      </c>
      <c r="K1763" s="101">
        <v>10</v>
      </c>
    </row>
    <row r="1764" spans="1:11" hidden="1" x14ac:dyDescent="0.3">
      <c r="A1764" s="98">
        <v>45574</v>
      </c>
      <c r="B1764" s="99">
        <v>0.41643484953703702</v>
      </c>
      <c r="C1764" s="80">
        <v>9</v>
      </c>
      <c r="D1764" s="100" t="s">
        <v>403</v>
      </c>
      <c r="E1764" s="80">
        <v>35.76</v>
      </c>
      <c r="F1764" s="100" t="s">
        <v>404</v>
      </c>
      <c r="G1764" s="100" t="s">
        <v>405</v>
      </c>
      <c r="H1764" s="100" t="s">
        <v>420</v>
      </c>
      <c r="I1764" s="100" t="s">
        <v>429</v>
      </c>
      <c r="J1764" s="80">
        <v>3</v>
      </c>
      <c r="K1764" s="101">
        <v>10</v>
      </c>
    </row>
    <row r="1765" spans="1:11" hidden="1" x14ac:dyDescent="0.3">
      <c r="A1765" s="98">
        <v>45574</v>
      </c>
      <c r="B1765" s="99">
        <v>0.44301997685185185</v>
      </c>
      <c r="C1765" s="80">
        <v>10</v>
      </c>
      <c r="D1765" s="100" t="s">
        <v>403</v>
      </c>
      <c r="E1765" s="80">
        <v>21.06</v>
      </c>
      <c r="F1765" s="100" t="s">
        <v>418</v>
      </c>
      <c r="G1765" s="100" t="s">
        <v>405</v>
      </c>
      <c r="H1765" s="100" t="s">
        <v>420</v>
      </c>
      <c r="I1765" s="100" t="s">
        <v>429</v>
      </c>
      <c r="J1765" s="80">
        <v>3</v>
      </c>
      <c r="K1765" s="101">
        <v>10</v>
      </c>
    </row>
    <row r="1766" spans="1:11" x14ac:dyDescent="0.3">
      <c r="A1766" s="98">
        <v>45574</v>
      </c>
      <c r="B1766" s="99">
        <v>0.47085807870370372</v>
      </c>
      <c r="C1766" s="80">
        <v>11</v>
      </c>
      <c r="D1766" s="100" t="s">
        <v>403</v>
      </c>
      <c r="E1766" s="80">
        <v>25.96</v>
      </c>
      <c r="F1766" s="100" t="s">
        <v>410</v>
      </c>
      <c r="G1766" s="100" t="s">
        <v>405</v>
      </c>
      <c r="H1766" s="100" t="s">
        <v>420</v>
      </c>
      <c r="I1766" s="100" t="s">
        <v>429</v>
      </c>
      <c r="J1766" s="80">
        <v>3</v>
      </c>
      <c r="K1766" s="101">
        <v>10</v>
      </c>
    </row>
    <row r="1767" spans="1:11" hidden="1" x14ac:dyDescent="0.3">
      <c r="A1767" s="98">
        <v>45574</v>
      </c>
      <c r="B1767" s="99">
        <v>0.54384854166666663</v>
      </c>
      <c r="C1767" s="80">
        <v>13</v>
      </c>
      <c r="D1767" s="100" t="s">
        <v>403</v>
      </c>
      <c r="E1767" s="80">
        <v>35.76</v>
      </c>
      <c r="F1767" s="100" t="s">
        <v>404</v>
      </c>
      <c r="G1767" s="100" t="s">
        <v>409</v>
      </c>
      <c r="H1767" s="100" t="s">
        <v>420</v>
      </c>
      <c r="I1767" s="100" t="s">
        <v>429</v>
      </c>
      <c r="J1767" s="80">
        <v>3</v>
      </c>
      <c r="K1767" s="101">
        <v>10</v>
      </c>
    </row>
    <row r="1768" spans="1:11" x14ac:dyDescent="0.3">
      <c r="A1768" s="98">
        <v>45574</v>
      </c>
      <c r="B1768" s="99">
        <v>0.57817981481481484</v>
      </c>
      <c r="C1768" s="80">
        <v>13</v>
      </c>
      <c r="D1768" s="100" t="s">
        <v>403</v>
      </c>
      <c r="E1768" s="80">
        <v>30.86</v>
      </c>
      <c r="F1768" s="100" t="s">
        <v>411</v>
      </c>
      <c r="G1768" s="100" t="s">
        <v>409</v>
      </c>
      <c r="H1768" s="100" t="s">
        <v>420</v>
      </c>
      <c r="I1768" s="100" t="s">
        <v>429</v>
      </c>
      <c r="J1768" s="80">
        <v>3</v>
      </c>
      <c r="K1768" s="101">
        <v>10</v>
      </c>
    </row>
    <row r="1769" spans="1:11" hidden="1" x14ac:dyDescent="0.3">
      <c r="A1769" s="98">
        <v>45574</v>
      </c>
      <c r="B1769" s="99">
        <v>0.72690244212962962</v>
      </c>
      <c r="C1769" s="80">
        <v>17</v>
      </c>
      <c r="D1769" s="100" t="s">
        <v>403</v>
      </c>
      <c r="E1769" s="80">
        <v>35.76</v>
      </c>
      <c r="F1769" s="100" t="s">
        <v>421</v>
      </c>
      <c r="G1769" s="100" t="s">
        <v>412</v>
      </c>
      <c r="H1769" s="100" t="s">
        <v>420</v>
      </c>
      <c r="I1769" s="100" t="s">
        <v>429</v>
      </c>
      <c r="J1769" s="80">
        <v>3</v>
      </c>
      <c r="K1769" s="101">
        <v>10</v>
      </c>
    </row>
    <row r="1770" spans="1:11" x14ac:dyDescent="0.3">
      <c r="A1770" s="98">
        <v>45574</v>
      </c>
      <c r="B1770" s="99">
        <v>0.72764907407407409</v>
      </c>
      <c r="C1770" s="80">
        <v>17</v>
      </c>
      <c r="D1770" s="100" t="s">
        <v>403</v>
      </c>
      <c r="E1770" s="80">
        <v>25.96</v>
      </c>
      <c r="F1770" s="100" t="s">
        <v>410</v>
      </c>
      <c r="G1770" s="100" t="s">
        <v>412</v>
      </c>
      <c r="H1770" s="100" t="s">
        <v>420</v>
      </c>
      <c r="I1770" s="100" t="s">
        <v>429</v>
      </c>
      <c r="J1770" s="80">
        <v>3</v>
      </c>
      <c r="K1770" s="101">
        <v>10</v>
      </c>
    </row>
    <row r="1771" spans="1:11" hidden="1" x14ac:dyDescent="0.3">
      <c r="A1771" s="98">
        <v>45574</v>
      </c>
      <c r="B1771" s="99">
        <v>0.74305037037037036</v>
      </c>
      <c r="C1771" s="80">
        <v>17</v>
      </c>
      <c r="D1771" s="100" t="s">
        <v>403</v>
      </c>
      <c r="E1771" s="80">
        <v>21.06</v>
      </c>
      <c r="F1771" s="100" t="s">
        <v>418</v>
      </c>
      <c r="G1771" s="100" t="s">
        <v>412</v>
      </c>
      <c r="H1771" s="100" t="s">
        <v>420</v>
      </c>
      <c r="I1771" s="100" t="s">
        <v>429</v>
      </c>
      <c r="J1771" s="80">
        <v>3</v>
      </c>
      <c r="K1771" s="101">
        <v>10</v>
      </c>
    </row>
    <row r="1772" spans="1:11" hidden="1" x14ac:dyDescent="0.3">
      <c r="A1772" s="98">
        <v>45574</v>
      </c>
      <c r="B1772" s="99">
        <v>0.86750578703703707</v>
      </c>
      <c r="C1772" s="80">
        <v>20</v>
      </c>
      <c r="D1772" s="100" t="s">
        <v>403</v>
      </c>
      <c r="E1772" s="80">
        <v>35.76</v>
      </c>
      <c r="F1772" s="100" t="s">
        <v>421</v>
      </c>
      <c r="G1772" s="100" t="s">
        <v>412</v>
      </c>
      <c r="H1772" s="100" t="s">
        <v>420</v>
      </c>
      <c r="I1772" s="100" t="s">
        <v>429</v>
      </c>
      <c r="J1772" s="80">
        <v>3</v>
      </c>
      <c r="K1772" s="101">
        <v>10</v>
      </c>
    </row>
    <row r="1773" spans="1:11" x14ac:dyDescent="0.3">
      <c r="A1773" s="98">
        <v>45575</v>
      </c>
      <c r="B1773" s="99">
        <v>0.36674652777777778</v>
      </c>
      <c r="C1773" s="80">
        <v>8</v>
      </c>
      <c r="D1773" s="100" t="s">
        <v>403</v>
      </c>
      <c r="E1773" s="80">
        <v>25.96</v>
      </c>
      <c r="F1773" s="100" t="s">
        <v>410</v>
      </c>
      <c r="G1773" s="100" t="s">
        <v>405</v>
      </c>
      <c r="H1773" s="100" t="s">
        <v>422</v>
      </c>
      <c r="I1773" s="100" t="s">
        <v>429</v>
      </c>
      <c r="J1773" s="80">
        <v>4</v>
      </c>
      <c r="K1773" s="101">
        <v>10</v>
      </c>
    </row>
    <row r="1774" spans="1:11" x14ac:dyDescent="0.3">
      <c r="A1774" s="98">
        <v>45575</v>
      </c>
      <c r="B1774" s="99">
        <v>0.39120506944444444</v>
      </c>
      <c r="C1774" s="80">
        <v>9</v>
      </c>
      <c r="D1774" s="100" t="s">
        <v>403</v>
      </c>
      <c r="E1774" s="80">
        <v>30.86</v>
      </c>
      <c r="F1774" s="100" t="s">
        <v>411</v>
      </c>
      <c r="G1774" s="100" t="s">
        <v>405</v>
      </c>
      <c r="H1774" s="100" t="s">
        <v>422</v>
      </c>
      <c r="I1774" s="100" t="s">
        <v>429</v>
      </c>
      <c r="J1774" s="80">
        <v>4</v>
      </c>
      <c r="K1774" s="101">
        <v>10</v>
      </c>
    </row>
    <row r="1775" spans="1:11" hidden="1" x14ac:dyDescent="0.3">
      <c r="A1775" s="98">
        <v>45575</v>
      </c>
      <c r="B1775" s="99">
        <v>0.41092836805555555</v>
      </c>
      <c r="C1775" s="80">
        <v>9</v>
      </c>
      <c r="D1775" s="100" t="s">
        <v>403</v>
      </c>
      <c r="E1775" s="80">
        <v>35.76</v>
      </c>
      <c r="F1775" s="100" t="s">
        <v>408</v>
      </c>
      <c r="G1775" s="100" t="s">
        <v>405</v>
      </c>
      <c r="H1775" s="100" t="s">
        <v>422</v>
      </c>
      <c r="I1775" s="100" t="s">
        <v>429</v>
      </c>
      <c r="J1775" s="80">
        <v>4</v>
      </c>
      <c r="K1775" s="101">
        <v>10</v>
      </c>
    </row>
    <row r="1776" spans="1:11" hidden="1" x14ac:dyDescent="0.3">
      <c r="A1776" s="98">
        <v>45575</v>
      </c>
      <c r="B1776" s="99">
        <v>0.42024877314814812</v>
      </c>
      <c r="C1776" s="80">
        <v>10</v>
      </c>
      <c r="D1776" s="100" t="s">
        <v>403</v>
      </c>
      <c r="E1776" s="80">
        <v>35.76</v>
      </c>
      <c r="F1776" s="100" t="s">
        <v>404</v>
      </c>
      <c r="G1776" s="100" t="s">
        <v>405</v>
      </c>
      <c r="H1776" s="100" t="s">
        <v>422</v>
      </c>
      <c r="I1776" s="100" t="s">
        <v>429</v>
      </c>
      <c r="J1776" s="80">
        <v>4</v>
      </c>
      <c r="K1776" s="101">
        <v>10</v>
      </c>
    </row>
    <row r="1777" spans="1:11" hidden="1" x14ac:dyDescent="0.3">
      <c r="A1777" s="98">
        <v>45575</v>
      </c>
      <c r="B1777" s="99">
        <v>0.44633153935185182</v>
      </c>
      <c r="C1777" s="80">
        <v>10</v>
      </c>
      <c r="D1777" s="100" t="s">
        <v>403</v>
      </c>
      <c r="E1777" s="80">
        <v>25.96</v>
      </c>
      <c r="F1777" s="100" t="s">
        <v>416</v>
      </c>
      <c r="G1777" s="100" t="s">
        <v>405</v>
      </c>
      <c r="H1777" s="100" t="s">
        <v>422</v>
      </c>
      <c r="I1777" s="100" t="s">
        <v>429</v>
      </c>
      <c r="J1777" s="80">
        <v>4</v>
      </c>
      <c r="K1777" s="101">
        <v>10</v>
      </c>
    </row>
    <row r="1778" spans="1:11" hidden="1" x14ac:dyDescent="0.3">
      <c r="A1778" s="98">
        <v>45575</v>
      </c>
      <c r="B1778" s="99">
        <v>0.44687530092592592</v>
      </c>
      <c r="C1778" s="80">
        <v>10</v>
      </c>
      <c r="D1778" s="100" t="s">
        <v>403</v>
      </c>
      <c r="E1778" s="80">
        <v>25.96</v>
      </c>
      <c r="F1778" s="100" t="s">
        <v>416</v>
      </c>
      <c r="G1778" s="100" t="s">
        <v>405</v>
      </c>
      <c r="H1778" s="100" t="s">
        <v>422</v>
      </c>
      <c r="I1778" s="100" t="s">
        <v>429</v>
      </c>
      <c r="J1778" s="80">
        <v>4</v>
      </c>
      <c r="K1778" s="101">
        <v>10</v>
      </c>
    </row>
    <row r="1779" spans="1:11" hidden="1" x14ac:dyDescent="0.3">
      <c r="A1779" s="98">
        <v>45575</v>
      </c>
      <c r="B1779" s="99">
        <v>0.45523861111111114</v>
      </c>
      <c r="C1779" s="80">
        <v>10</v>
      </c>
      <c r="D1779" s="100" t="s">
        <v>403</v>
      </c>
      <c r="E1779" s="80">
        <v>35.76</v>
      </c>
      <c r="F1779" s="100" t="s">
        <v>404</v>
      </c>
      <c r="G1779" s="100" t="s">
        <v>405</v>
      </c>
      <c r="H1779" s="100" t="s">
        <v>422</v>
      </c>
      <c r="I1779" s="100" t="s">
        <v>429</v>
      </c>
      <c r="J1779" s="80">
        <v>4</v>
      </c>
      <c r="K1779" s="101">
        <v>10</v>
      </c>
    </row>
    <row r="1780" spans="1:11" hidden="1" x14ac:dyDescent="0.3">
      <c r="A1780" s="98">
        <v>45575</v>
      </c>
      <c r="B1780" s="99">
        <v>0.46133505787037038</v>
      </c>
      <c r="C1780" s="80">
        <v>11</v>
      </c>
      <c r="D1780" s="100" t="s">
        <v>403</v>
      </c>
      <c r="E1780" s="80">
        <v>35.76</v>
      </c>
      <c r="F1780" s="100" t="s">
        <v>404</v>
      </c>
      <c r="G1780" s="100" t="s">
        <v>405</v>
      </c>
      <c r="H1780" s="100" t="s">
        <v>422</v>
      </c>
      <c r="I1780" s="100" t="s">
        <v>429</v>
      </c>
      <c r="J1780" s="80">
        <v>4</v>
      </c>
      <c r="K1780" s="101">
        <v>10</v>
      </c>
    </row>
    <row r="1781" spans="1:11" hidden="1" x14ac:dyDescent="0.3">
      <c r="A1781" s="98">
        <v>45575</v>
      </c>
      <c r="B1781" s="99">
        <v>0.6289687268518519</v>
      </c>
      <c r="C1781" s="80">
        <v>15</v>
      </c>
      <c r="D1781" s="100" t="s">
        <v>403</v>
      </c>
      <c r="E1781" s="80">
        <v>35.76</v>
      </c>
      <c r="F1781" s="100" t="s">
        <v>421</v>
      </c>
      <c r="G1781" s="100" t="s">
        <v>409</v>
      </c>
      <c r="H1781" s="100" t="s">
        <v>422</v>
      </c>
      <c r="I1781" s="100" t="s">
        <v>429</v>
      </c>
      <c r="J1781" s="80">
        <v>4</v>
      </c>
      <c r="K1781" s="101">
        <v>10</v>
      </c>
    </row>
    <row r="1782" spans="1:11" hidden="1" x14ac:dyDescent="0.3">
      <c r="A1782" s="98">
        <v>45575</v>
      </c>
      <c r="B1782" s="99">
        <v>0.73662481481481479</v>
      </c>
      <c r="C1782" s="80">
        <v>17</v>
      </c>
      <c r="D1782" s="100" t="s">
        <v>403</v>
      </c>
      <c r="E1782" s="80">
        <v>35.76</v>
      </c>
      <c r="F1782" s="100" t="s">
        <v>404</v>
      </c>
      <c r="G1782" s="100" t="s">
        <v>412</v>
      </c>
      <c r="H1782" s="100" t="s">
        <v>422</v>
      </c>
      <c r="I1782" s="100" t="s">
        <v>429</v>
      </c>
      <c r="J1782" s="80">
        <v>4</v>
      </c>
      <c r="K1782" s="101">
        <v>10</v>
      </c>
    </row>
    <row r="1783" spans="1:11" x14ac:dyDescent="0.3">
      <c r="A1783" s="98">
        <v>45575</v>
      </c>
      <c r="B1783" s="99">
        <v>0.76287859953703707</v>
      </c>
      <c r="C1783" s="80">
        <v>18</v>
      </c>
      <c r="D1783" s="100" t="s">
        <v>403</v>
      </c>
      <c r="E1783" s="80">
        <v>25.96</v>
      </c>
      <c r="F1783" s="100" t="s">
        <v>410</v>
      </c>
      <c r="G1783" s="100" t="s">
        <v>412</v>
      </c>
      <c r="H1783" s="100" t="s">
        <v>422</v>
      </c>
      <c r="I1783" s="100" t="s">
        <v>429</v>
      </c>
      <c r="J1783" s="80">
        <v>4</v>
      </c>
      <c r="K1783" s="101">
        <v>10</v>
      </c>
    </row>
    <row r="1784" spans="1:11" x14ac:dyDescent="0.3">
      <c r="A1784" s="98">
        <v>45575</v>
      </c>
      <c r="B1784" s="99">
        <v>0.78924418981481481</v>
      </c>
      <c r="C1784" s="80">
        <v>18</v>
      </c>
      <c r="D1784" s="100" t="s">
        <v>403</v>
      </c>
      <c r="E1784" s="80">
        <v>30.86</v>
      </c>
      <c r="F1784" s="100" t="s">
        <v>411</v>
      </c>
      <c r="G1784" s="100" t="s">
        <v>412</v>
      </c>
      <c r="H1784" s="100" t="s">
        <v>422</v>
      </c>
      <c r="I1784" s="100" t="s">
        <v>429</v>
      </c>
      <c r="J1784" s="80">
        <v>4</v>
      </c>
      <c r="K1784" s="101">
        <v>10</v>
      </c>
    </row>
    <row r="1785" spans="1:11" hidden="1" x14ac:dyDescent="0.3">
      <c r="A1785" s="98">
        <v>45575</v>
      </c>
      <c r="B1785" s="99">
        <v>0.78999130787037042</v>
      </c>
      <c r="C1785" s="80">
        <v>18</v>
      </c>
      <c r="D1785" s="100" t="s">
        <v>403</v>
      </c>
      <c r="E1785" s="80">
        <v>35.76</v>
      </c>
      <c r="F1785" s="100" t="s">
        <v>404</v>
      </c>
      <c r="G1785" s="100" t="s">
        <v>412</v>
      </c>
      <c r="H1785" s="100" t="s">
        <v>422</v>
      </c>
      <c r="I1785" s="100" t="s">
        <v>429</v>
      </c>
      <c r="J1785" s="80">
        <v>4</v>
      </c>
      <c r="K1785" s="101">
        <v>10</v>
      </c>
    </row>
    <row r="1786" spans="1:11" hidden="1" x14ac:dyDescent="0.3">
      <c r="A1786" s="98">
        <v>45575</v>
      </c>
      <c r="B1786" s="99">
        <v>0.93977981481481476</v>
      </c>
      <c r="C1786" s="80">
        <v>22</v>
      </c>
      <c r="D1786" s="100" t="s">
        <v>403</v>
      </c>
      <c r="E1786" s="80">
        <v>35.76</v>
      </c>
      <c r="F1786" s="100" t="s">
        <v>408</v>
      </c>
      <c r="G1786" s="100" t="s">
        <v>412</v>
      </c>
      <c r="H1786" s="100" t="s">
        <v>422</v>
      </c>
      <c r="I1786" s="100" t="s">
        <v>429</v>
      </c>
      <c r="J1786" s="80">
        <v>4</v>
      </c>
      <c r="K1786" s="101">
        <v>10</v>
      </c>
    </row>
    <row r="1787" spans="1:11" hidden="1" x14ac:dyDescent="0.3">
      <c r="A1787" s="98">
        <v>45575</v>
      </c>
      <c r="B1787" s="99">
        <v>0.94027464120370374</v>
      </c>
      <c r="C1787" s="80">
        <v>22</v>
      </c>
      <c r="D1787" s="100" t="s">
        <v>403</v>
      </c>
      <c r="E1787" s="80">
        <v>35.76</v>
      </c>
      <c r="F1787" s="100" t="s">
        <v>408</v>
      </c>
      <c r="G1787" s="100" t="s">
        <v>412</v>
      </c>
      <c r="H1787" s="100" t="s">
        <v>422</v>
      </c>
      <c r="I1787" s="100" t="s">
        <v>429</v>
      </c>
      <c r="J1787" s="80">
        <v>4</v>
      </c>
      <c r="K1787" s="101">
        <v>10</v>
      </c>
    </row>
    <row r="1788" spans="1:11" x14ac:dyDescent="0.3">
      <c r="A1788" s="98">
        <v>45576</v>
      </c>
      <c r="B1788" s="99">
        <v>0.32976365740740743</v>
      </c>
      <c r="C1788" s="80">
        <v>7</v>
      </c>
      <c r="D1788" s="100" t="s">
        <v>403</v>
      </c>
      <c r="E1788" s="80">
        <v>30.86</v>
      </c>
      <c r="F1788" s="100" t="s">
        <v>411</v>
      </c>
      <c r="G1788" s="100" t="s">
        <v>405</v>
      </c>
      <c r="H1788" s="100" t="s">
        <v>406</v>
      </c>
      <c r="I1788" s="100" t="s">
        <v>429</v>
      </c>
      <c r="J1788" s="80">
        <v>5</v>
      </c>
      <c r="K1788" s="101">
        <v>10</v>
      </c>
    </row>
    <row r="1789" spans="1:11" hidden="1" x14ac:dyDescent="0.3">
      <c r="A1789" s="98">
        <v>45576</v>
      </c>
      <c r="B1789" s="99">
        <v>0.3339228935185185</v>
      </c>
      <c r="C1789" s="80">
        <v>8</v>
      </c>
      <c r="D1789" s="100" t="s">
        <v>403</v>
      </c>
      <c r="E1789" s="80">
        <v>35.76</v>
      </c>
      <c r="F1789" s="100" t="s">
        <v>404</v>
      </c>
      <c r="G1789" s="100" t="s">
        <v>405</v>
      </c>
      <c r="H1789" s="100" t="s">
        <v>406</v>
      </c>
      <c r="I1789" s="100" t="s">
        <v>429</v>
      </c>
      <c r="J1789" s="80">
        <v>5</v>
      </c>
      <c r="K1789" s="101">
        <v>10</v>
      </c>
    </row>
    <row r="1790" spans="1:11" hidden="1" x14ac:dyDescent="0.3">
      <c r="A1790" s="98">
        <v>45576</v>
      </c>
      <c r="B1790" s="99">
        <v>0.34190108796296298</v>
      </c>
      <c r="C1790" s="80">
        <v>8</v>
      </c>
      <c r="D1790" s="100" t="s">
        <v>403</v>
      </c>
      <c r="E1790" s="80">
        <v>25.96</v>
      </c>
      <c r="F1790" s="100" t="s">
        <v>416</v>
      </c>
      <c r="G1790" s="100" t="s">
        <v>405</v>
      </c>
      <c r="H1790" s="100" t="s">
        <v>406</v>
      </c>
      <c r="I1790" s="100" t="s">
        <v>429</v>
      </c>
      <c r="J1790" s="80">
        <v>5</v>
      </c>
      <c r="K1790" s="101">
        <v>10</v>
      </c>
    </row>
    <row r="1791" spans="1:11" hidden="1" x14ac:dyDescent="0.3">
      <c r="A1791" s="98">
        <v>45576</v>
      </c>
      <c r="B1791" s="99">
        <v>0.35299625000000001</v>
      </c>
      <c r="C1791" s="80">
        <v>8</v>
      </c>
      <c r="D1791" s="100" t="s">
        <v>403</v>
      </c>
      <c r="E1791" s="80">
        <v>35.76</v>
      </c>
      <c r="F1791" s="100" t="s">
        <v>404</v>
      </c>
      <c r="G1791" s="100" t="s">
        <v>405</v>
      </c>
      <c r="H1791" s="100" t="s">
        <v>406</v>
      </c>
      <c r="I1791" s="100" t="s">
        <v>429</v>
      </c>
      <c r="J1791" s="80">
        <v>5</v>
      </c>
      <c r="K1791" s="101">
        <v>10</v>
      </c>
    </row>
    <row r="1792" spans="1:11" hidden="1" x14ac:dyDescent="0.3">
      <c r="A1792" s="98">
        <v>45576</v>
      </c>
      <c r="B1792" s="99">
        <v>0.35373136574074077</v>
      </c>
      <c r="C1792" s="80">
        <v>8</v>
      </c>
      <c r="D1792" s="100" t="s">
        <v>403</v>
      </c>
      <c r="E1792" s="80">
        <v>35.76</v>
      </c>
      <c r="F1792" s="100" t="s">
        <v>413</v>
      </c>
      <c r="G1792" s="100" t="s">
        <v>405</v>
      </c>
      <c r="H1792" s="100" t="s">
        <v>406</v>
      </c>
      <c r="I1792" s="100" t="s">
        <v>429</v>
      </c>
      <c r="J1792" s="80">
        <v>5</v>
      </c>
      <c r="K1792" s="101">
        <v>10</v>
      </c>
    </row>
    <row r="1793" spans="1:11" hidden="1" x14ac:dyDescent="0.3">
      <c r="A1793" s="98">
        <v>45576</v>
      </c>
      <c r="B1793" s="99">
        <v>0.37203457175925925</v>
      </c>
      <c r="C1793" s="80">
        <v>8</v>
      </c>
      <c r="D1793" s="100" t="s">
        <v>403</v>
      </c>
      <c r="E1793" s="80">
        <v>35.76</v>
      </c>
      <c r="F1793" s="100" t="s">
        <v>413</v>
      </c>
      <c r="G1793" s="100" t="s">
        <v>405</v>
      </c>
      <c r="H1793" s="100" t="s">
        <v>406</v>
      </c>
      <c r="I1793" s="100" t="s">
        <v>429</v>
      </c>
      <c r="J1793" s="80">
        <v>5</v>
      </c>
      <c r="K1793" s="101">
        <v>10</v>
      </c>
    </row>
    <row r="1794" spans="1:11" x14ac:dyDescent="0.3">
      <c r="A1794" s="98">
        <v>45576</v>
      </c>
      <c r="B1794" s="99">
        <v>0.37290252314814815</v>
      </c>
      <c r="C1794" s="80">
        <v>8</v>
      </c>
      <c r="D1794" s="100" t="s">
        <v>403</v>
      </c>
      <c r="E1794" s="80">
        <v>30.86</v>
      </c>
      <c r="F1794" s="100" t="s">
        <v>411</v>
      </c>
      <c r="G1794" s="100" t="s">
        <v>405</v>
      </c>
      <c r="H1794" s="100" t="s">
        <v>406</v>
      </c>
      <c r="I1794" s="100" t="s">
        <v>429</v>
      </c>
      <c r="J1794" s="80">
        <v>5</v>
      </c>
      <c r="K1794" s="101">
        <v>10</v>
      </c>
    </row>
    <row r="1795" spans="1:11" hidden="1" x14ac:dyDescent="0.3">
      <c r="A1795" s="98">
        <v>45576</v>
      </c>
      <c r="B1795" s="99">
        <v>0.37371645833333333</v>
      </c>
      <c r="C1795" s="80">
        <v>8</v>
      </c>
      <c r="D1795" s="100" t="s">
        <v>403</v>
      </c>
      <c r="E1795" s="80">
        <v>35.76</v>
      </c>
      <c r="F1795" s="100" t="s">
        <v>408</v>
      </c>
      <c r="G1795" s="100" t="s">
        <v>405</v>
      </c>
      <c r="H1795" s="100" t="s">
        <v>406</v>
      </c>
      <c r="I1795" s="100" t="s">
        <v>429</v>
      </c>
      <c r="J1795" s="80">
        <v>5</v>
      </c>
      <c r="K1795" s="101">
        <v>10</v>
      </c>
    </row>
    <row r="1796" spans="1:11" x14ac:dyDescent="0.3">
      <c r="A1796" s="98">
        <v>45576</v>
      </c>
      <c r="B1796" s="99">
        <v>0.39701780092592592</v>
      </c>
      <c r="C1796" s="80">
        <v>9</v>
      </c>
      <c r="D1796" s="100" t="s">
        <v>403</v>
      </c>
      <c r="E1796" s="80">
        <v>30.86</v>
      </c>
      <c r="F1796" s="100" t="s">
        <v>411</v>
      </c>
      <c r="G1796" s="100" t="s">
        <v>405</v>
      </c>
      <c r="H1796" s="100" t="s">
        <v>406</v>
      </c>
      <c r="I1796" s="100" t="s">
        <v>429</v>
      </c>
      <c r="J1796" s="80">
        <v>5</v>
      </c>
      <c r="K1796" s="101">
        <v>10</v>
      </c>
    </row>
    <row r="1797" spans="1:11" hidden="1" x14ac:dyDescent="0.3">
      <c r="A1797" s="98">
        <v>45576</v>
      </c>
      <c r="B1797" s="99">
        <v>0.40193202546296297</v>
      </c>
      <c r="C1797" s="80">
        <v>9</v>
      </c>
      <c r="D1797" s="100" t="s">
        <v>403</v>
      </c>
      <c r="E1797" s="80">
        <v>25.96</v>
      </c>
      <c r="F1797" s="100" t="s">
        <v>416</v>
      </c>
      <c r="G1797" s="100" t="s">
        <v>405</v>
      </c>
      <c r="H1797" s="100" t="s">
        <v>406</v>
      </c>
      <c r="I1797" s="100" t="s">
        <v>429</v>
      </c>
      <c r="J1797" s="80">
        <v>5</v>
      </c>
      <c r="K1797" s="101">
        <v>10</v>
      </c>
    </row>
    <row r="1798" spans="1:11" x14ac:dyDescent="0.3">
      <c r="A1798" s="98">
        <v>45576</v>
      </c>
      <c r="B1798" s="99">
        <v>0.41713396990740742</v>
      </c>
      <c r="C1798" s="80">
        <v>10</v>
      </c>
      <c r="D1798" s="100" t="s">
        <v>403</v>
      </c>
      <c r="E1798" s="80">
        <v>25.96</v>
      </c>
      <c r="F1798" s="100" t="s">
        <v>410</v>
      </c>
      <c r="G1798" s="100" t="s">
        <v>405</v>
      </c>
      <c r="H1798" s="100" t="s">
        <v>406</v>
      </c>
      <c r="I1798" s="100" t="s">
        <v>429</v>
      </c>
      <c r="J1798" s="80">
        <v>5</v>
      </c>
      <c r="K1798" s="101">
        <v>10</v>
      </c>
    </row>
    <row r="1799" spans="1:11" x14ac:dyDescent="0.3">
      <c r="A1799" s="98">
        <v>45576</v>
      </c>
      <c r="B1799" s="99">
        <v>0.41799621527777781</v>
      </c>
      <c r="C1799" s="80">
        <v>10</v>
      </c>
      <c r="D1799" s="100" t="s">
        <v>403</v>
      </c>
      <c r="E1799" s="80">
        <v>25.96</v>
      </c>
      <c r="F1799" s="100" t="s">
        <v>410</v>
      </c>
      <c r="G1799" s="100" t="s">
        <v>405</v>
      </c>
      <c r="H1799" s="100" t="s">
        <v>406</v>
      </c>
      <c r="I1799" s="100" t="s">
        <v>429</v>
      </c>
      <c r="J1799" s="80">
        <v>5</v>
      </c>
      <c r="K1799" s="101">
        <v>10</v>
      </c>
    </row>
    <row r="1800" spans="1:11" x14ac:dyDescent="0.3">
      <c r="A1800" s="98">
        <v>45576</v>
      </c>
      <c r="B1800" s="99">
        <v>0.43791633101851851</v>
      </c>
      <c r="C1800" s="80">
        <v>10</v>
      </c>
      <c r="D1800" s="100" t="s">
        <v>403</v>
      </c>
      <c r="E1800" s="80">
        <v>30.86</v>
      </c>
      <c r="F1800" s="100" t="s">
        <v>411</v>
      </c>
      <c r="G1800" s="100" t="s">
        <v>405</v>
      </c>
      <c r="H1800" s="100" t="s">
        <v>406</v>
      </c>
      <c r="I1800" s="100" t="s">
        <v>429</v>
      </c>
      <c r="J1800" s="80">
        <v>5</v>
      </c>
      <c r="K1800" s="101">
        <v>10</v>
      </c>
    </row>
    <row r="1801" spans="1:11" hidden="1" x14ac:dyDescent="0.3">
      <c r="A1801" s="98">
        <v>45576</v>
      </c>
      <c r="B1801" s="99">
        <v>0.54515512731481486</v>
      </c>
      <c r="C1801" s="80">
        <v>13</v>
      </c>
      <c r="D1801" s="100" t="s">
        <v>403</v>
      </c>
      <c r="E1801" s="80">
        <v>35.76</v>
      </c>
      <c r="F1801" s="100" t="s">
        <v>404</v>
      </c>
      <c r="G1801" s="100" t="s">
        <v>409</v>
      </c>
      <c r="H1801" s="100" t="s">
        <v>406</v>
      </c>
      <c r="I1801" s="100" t="s">
        <v>429</v>
      </c>
      <c r="J1801" s="80">
        <v>5</v>
      </c>
      <c r="K1801" s="101">
        <v>10</v>
      </c>
    </row>
    <row r="1802" spans="1:11" x14ac:dyDescent="0.3">
      <c r="A1802" s="98">
        <v>45576</v>
      </c>
      <c r="B1802" s="99">
        <v>0.56183399305555559</v>
      </c>
      <c r="C1802" s="80">
        <v>13</v>
      </c>
      <c r="D1802" s="100" t="s">
        <v>403</v>
      </c>
      <c r="E1802" s="80">
        <v>25.96</v>
      </c>
      <c r="F1802" s="100" t="s">
        <v>410</v>
      </c>
      <c r="G1802" s="100" t="s">
        <v>409</v>
      </c>
      <c r="H1802" s="100" t="s">
        <v>406</v>
      </c>
      <c r="I1802" s="100" t="s">
        <v>429</v>
      </c>
      <c r="J1802" s="80">
        <v>5</v>
      </c>
      <c r="K1802" s="101">
        <v>10</v>
      </c>
    </row>
    <row r="1803" spans="1:11" x14ac:dyDescent="0.3">
      <c r="A1803" s="98">
        <v>45576</v>
      </c>
      <c r="B1803" s="99">
        <v>0.56260440972222225</v>
      </c>
      <c r="C1803" s="80">
        <v>13</v>
      </c>
      <c r="D1803" s="100" t="s">
        <v>403</v>
      </c>
      <c r="E1803" s="80">
        <v>25.96</v>
      </c>
      <c r="F1803" s="100" t="s">
        <v>410</v>
      </c>
      <c r="G1803" s="100" t="s">
        <v>409</v>
      </c>
      <c r="H1803" s="100" t="s">
        <v>406</v>
      </c>
      <c r="I1803" s="100" t="s">
        <v>429</v>
      </c>
      <c r="J1803" s="80">
        <v>5</v>
      </c>
      <c r="K1803" s="101">
        <v>10</v>
      </c>
    </row>
    <row r="1804" spans="1:11" hidden="1" x14ac:dyDescent="0.3">
      <c r="A1804" s="98">
        <v>45576</v>
      </c>
      <c r="B1804" s="99">
        <v>0.60671915509259255</v>
      </c>
      <c r="C1804" s="80">
        <v>14</v>
      </c>
      <c r="D1804" s="100" t="s">
        <v>403</v>
      </c>
      <c r="E1804" s="80">
        <v>35.76</v>
      </c>
      <c r="F1804" s="100" t="s">
        <v>413</v>
      </c>
      <c r="G1804" s="100" t="s">
        <v>409</v>
      </c>
      <c r="H1804" s="100" t="s">
        <v>406</v>
      </c>
      <c r="I1804" s="100" t="s">
        <v>429</v>
      </c>
      <c r="J1804" s="80">
        <v>5</v>
      </c>
      <c r="K1804" s="101">
        <v>10</v>
      </c>
    </row>
    <row r="1805" spans="1:11" x14ac:dyDescent="0.3">
      <c r="A1805" s="98">
        <v>45576</v>
      </c>
      <c r="B1805" s="99">
        <v>0.6079781481481481</v>
      </c>
      <c r="C1805" s="80">
        <v>14</v>
      </c>
      <c r="D1805" s="100" t="s">
        <v>403</v>
      </c>
      <c r="E1805" s="80">
        <v>25.96</v>
      </c>
      <c r="F1805" s="100" t="s">
        <v>410</v>
      </c>
      <c r="G1805" s="100" t="s">
        <v>409</v>
      </c>
      <c r="H1805" s="100" t="s">
        <v>406</v>
      </c>
      <c r="I1805" s="100" t="s">
        <v>429</v>
      </c>
      <c r="J1805" s="80">
        <v>5</v>
      </c>
      <c r="K1805" s="101">
        <v>10</v>
      </c>
    </row>
    <row r="1806" spans="1:11" hidden="1" x14ac:dyDescent="0.3">
      <c r="A1806" s="98">
        <v>45576</v>
      </c>
      <c r="B1806" s="99">
        <v>0.6181569560185185</v>
      </c>
      <c r="C1806" s="80">
        <v>14</v>
      </c>
      <c r="D1806" s="100" t="s">
        <v>403</v>
      </c>
      <c r="E1806" s="80">
        <v>35.76</v>
      </c>
      <c r="F1806" s="100" t="s">
        <v>421</v>
      </c>
      <c r="G1806" s="100" t="s">
        <v>409</v>
      </c>
      <c r="H1806" s="100" t="s">
        <v>406</v>
      </c>
      <c r="I1806" s="100" t="s">
        <v>429</v>
      </c>
      <c r="J1806" s="80">
        <v>5</v>
      </c>
      <c r="K1806" s="101">
        <v>10</v>
      </c>
    </row>
    <row r="1807" spans="1:11" hidden="1" x14ac:dyDescent="0.3">
      <c r="A1807" s="98">
        <v>45576</v>
      </c>
      <c r="B1807" s="99">
        <v>0.71675153935185187</v>
      </c>
      <c r="C1807" s="80">
        <v>17</v>
      </c>
      <c r="D1807" s="100" t="s">
        <v>403</v>
      </c>
      <c r="E1807" s="80">
        <v>35.76</v>
      </c>
      <c r="F1807" s="100" t="s">
        <v>404</v>
      </c>
      <c r="G1807" s="100" t="s">
        <v>412</v>
      </c>
      <c r="H1807" s="100" t="s">
        <v>406</v>
      </c>
      <c r="I1807" s="100" t="s">
        <v>429</v>
      </c>
      <c r="J1807" s="80">
        <v>5</v>
      </c>
      <c r="K1807" s="101">
        <v>10</v>
      </c>
    </row>
    <row r="1808" spans="1:11" hidden="1" x14ac:dyDescent="0.3">
      <c r="A1808" s="98">
        <v>45576</v>
      </c>
      <c r="B1808" s="99">
        <v>0.71761107638888888</v>
      </c>
      <c r="C1808" s="80">
        <v>17</v>
      </c>
      <c r="D1808" s="100" t="s">
        <v>403</v>
      </c>
      <c r="E1808" s="80">
        <v>35.76</v>
      </c>
      <c r="F1808" s="100" t="s">
        <v>408</v>
      </c>
      <c r="G1808" s="100" t="s">
        <v>412</v>
      </c>
      <c r="H1808" s="100" t="s">
        <v>406</v>
      </c>
      <c r="I1808" s="100" t="s">
        <v>429</v>
      </c>
      <c r="J1808" s="80">
        <v>5</v>
      </c>
      <c r="K1808" s="101">
        <v>10</v>
      </c>
    </row>
    <row r="1809" spans="1:11" hidden="1" x14ac:dyDescent="0.3">
      <c r="A1809" s="98">
        <v>45576</v>
      </c>
      <c r="B1809" s="99">
        <v>0.72651812500000001</v>
      </c>
      <c r="C1809" s="80">
        <v>17</v>
      </c>
      <c r="D1809" s="100" t="s">
        <v>403</v>
      </c>
      <c r="E1809" s="80">
        <v>35.76</v>
      </c>
      <c r="F1809" s="100" t="s">
        <v>408</v>
      </c>
      <c r="G1809" s="100" t="s">
        <v>412</v>
      </c>
      <c r="H1809" s="100" t="s">
        <v>406</v>
      </c>
      <c r="I1809" s="100" t="s">
        <v>429</v>
      </c>
      <c r="J1809" s="80">
        <v>5</v>
      </c>
      <c r="K1809" s="101">
        <v>10</v>
      </c>
    </row>
    <row r="1810" spans="1:11" hidden="1" x14ac:dyDescent="0.3">
      <c r="A1810" s="98">
        <v>45576</v>
      </c>
      <c r="B1810" s="99">
        <v>0.90876990740740737</v>
      </c>
      <c r="C1810" s="80">
        <v>21</v>
      </c>
      <c r="D1810" s="100" t="s">
        <v>403</v>
      </c>
      <c r="E1810" s="80">
        <v>35.76</v>
      </c>
      <c r="F1810" s="100" t="s">
        <v>404</v>
      </c>
      <c r="G1810" s="100" t="s">
        <v>412</v>
      </c>
      <c r="H1810" s="100" t="s">
        <v>406</v>
      </c>
      <c r="I1810" s="100" t="s">
        <v>429</v>
      </c>
      <c r="J1810" s="80">
        <v>5</v>
      </c>
      <c r="K1810" s="101">
        <v>10</v>
      </c>
    </row>
    <row r="1811" spans="1:11" x14ac:dyDescent="0.3">
      <c r="A1811" s="98">
        <v>45576</v>
      </c>
      <c r="B1811" s="99">
        <v>0.91242600694444442</v>
      </c>
      <c r="C1811" s="80">
        <v>21</v>
      </c>
      <c r="D1811" s="100" t="s">
        <v>403</v>
      </c>
      <c r="E1811" s="80">
        <v>30.86</v>
      </c>
      <c r="F1811" s="100" t="s">
        <v>411</v>
      </c>
      <c r="G1811" s="100" t="s">
        <v>412</v>
      </c>
      <c r="H1811" s="100" t="s">
        <v>406</v>
      </c>
      <c r="I1811" s="100" t="s">
        <v>429</v>
      </c>
      <c r="J1811" s="80">
        <v>5</v>
      </c>
      <c r="K1811" s="101">
        <v>10</v>
      </c>
    </row>
    <row r="1812" spans="1:11" hidden="1" x14ac:dyDescent="0.3">
      <c r="A1812" s="98">
        <v>45576</v>
      </c>
      <c r="B1812" s="99">
        <v>0.9419864930555556</v>
      </c>
      <c r="C1812" s="80">
        <v>22</v>
      </c>
      <c r="D1812" s="100" t="s">
        <v>403</v>
      </c>
      <c r="E1812" s="80">
        <v>35.76</v>
      </c>
      <c r="F1812" s="100" t="s">
        <v>408</v>
      </c>
      <c r="G1812" s="100" t="s">
        <v>412</v>
      </c>
      <c r="H1812" s="100" t="s">
        <v>406</v>
      </c>
      <c r="I1812" s="100" t="s">
        <v>429</v>
      </c>
      <c r="J1812" s="80">
        <v>5</v>
      </c>
      <c r="K1812" s="101">
        <v>10</v>
      </c>
    </row>
    <row r="1813" spans="1:11" hidden="1" x14ac:dyDescent="0.3">
      <c r="A1813" s="98">
        <v>45576</v>
      </c>
      <c r="B1813" s="99">
        <v>0.94267015046296299</v>
      </c>
      <c r="C1813" s="80">
        <v>22</v>
      </c>
      <c r="D1813" s="100" t="s">
        <v>403</v>
      </c>
      <c r="E1813" s="80">
        <v>35.76</v>
      </c>
      <c r="F1813" s="100" t="s">
        <v>408</v>
      </c>
      <c r="G1813" s="100" t="s">
        <v>412</v>
      </c>
      <c r="H1813" s="100" t="s">
        <v>406</v>
      </c>
      <c r="I1813" s="100" t="s">
        <v>429</v>
      </c>
      <c r="J1813" s="80">
        <v>5</v>
      </c>
      <c r="K1813" s="101">
        <v>10</v>
      </c>
    </row>
    <row r="1814" spans="1:11" hidden="1" x14ac:dyDescent="0.3">
      <c r="A1814" s="98">
        <v>45577</v>
      </c>
      <c r="B1814" s="99">
        <v>0.35295738425925927</v>
      </c>
      <c r="C1814" s="80">
        <v>8</v>
      </c>
      <c r="D1814" s="100" t="s">
        <v>403</v>
      </c>
      <c r="E1814" s="80">
        <v>25.96</v>
      </c>
      <c r="F1814" s="100" t="s">
        <v>416</v>
      </c>
      <c r="G1814" s="100" t="s">
        <v>405</v>
      </c>
      <c r="H1814" s="100" t="s">
        <v>414</v>
      </c>
      <c r="I1814" s="100" t="s">
        <v>429</v>
      </c>
      <c r="J1814" s="80">
        <v>6</v>
      </c>
      <c r="K1814" s="101">
        <v>10</v>
      </c>
    </row>
    <row r="1815" spans="1:11" hidden="1" x14ac:dyDescent="0.3">
      <c r="A1815" s="98">
        <v>45577</v>
      </c>
      <c r="B1815" s="99">
        <v>0.43864466435185184</v>
      </c>
      <c r="C1815" s="80">
        <v>10</v>
      </c>
      <c r="D1815" s="100" t="s">
        <v>403</v>
      </c>
      <c r="E1815" s="80">
        <v>25.96</v>
      </c>
      <c r="F1815" s="100" t="s">
        <v>416</v>
      </c>
      <c r="G1815" s="100" t="s">
        <v>405</v>
      </c>
      <c r="H1815" s="100" t="s">
        <v>414</v>
      </c>
      <c r="I1815" s="100" t="s">
        <v>429</v>
      </c>
      <c r="J1815" s="80">
        <v>6</v>
      </c>
      <c r="K1815" s="101">
        <v>10</v>
      </c>
    </row>
    <row r="1816" spans="1:11" hidden="1" x14ac:dyDescent="0.3">
      <c r="A1816" s="98">
        <v>45577</v>
      </c>
      <c r="B1816" s="99">
        <v>0.43953150462962964</v>
      </c>
      <c r="C1816" s="80">
        <v>10</v>
      </c>
      <c r="D1816" s="100" t="s">
        <v>403</v>
      </c>
      <c r="E1816" s="80">
        <v>25.96</v>
      </c>
      <c r="F1816" s="100" t="s">
        <v>416</v>
      </c>
      <c r="G1816" s="100" t="s">
        <v>405</v>
      </c>
      <c r="H1816" s="100" t="s">
        <v>414</v>
      </c>
      <c r="I1816" s="100" t="s">
        <v>429</v>
      </c>
      <c r="J1816" s="80">
        <v>6</v>
      </c>
      <c r="K1816" s="101">
        <v>10</v>
      </c>
    </row>
    <row r="1817" spans="1:11" hidden="1" x14ac:dyDescent="0.3">
      <c r="A1817" s="98">
        <v>45577</v>
      </c>
      <c r="B1817" s="99">
        <v>0.49462383101851853</v>
      </c>
      <c r="C1817" s="80">
        <v>11</v>
      </c>
      <c r="D1817" s="100" t="s">
        <v>403</v>
      </c>
      <c r="E1817" s="80">
        <v>35.76</v>
      </c>
      <c r="F1817" s="100" t="s">
        <v>404</v>
      </c>
      <c r="G1817" s="100" t="s">
        <v>405</v>
      </c>
      <c r="H1817" s="100" t="s">
        <v>414</v>
      </c>
      <c r="I1817" s="100" t="s">
        <v>429</v>
      </c>
      <c r="J1817" s="80">
        <v>6</v>
      </c>
      <c r="K1817" s="101">
        <v>10</v>
      </c>
    </row>
    <row r="1818" spans="1:11" x14ac:dyDescent="0.3">
      <c r="A1818" s="98">
        <v>45577</v>
      </c>
      <c r="B1818" s="99">
        <v>0.4956145023148148</v>
      </c>
      <c r="C1818" s="80">
        <v>11</v>
      </c>
      <c r="D1818" s="100" t="s">
        <v>403</v>
      </c>
      <c r="E1818" s="80">
        <v>30.86</v>
      </c>
      <c r="F1818" s="100" t="s">
        <v>411</v>
      </c>
      <c r="G1818" s="100" t="s">
        <v>405</v>
      </c>
      <c r="H1818" s="100" t="s">
        <v>414</v>
      </c>
      <c r="I1818" s="100" t="s">
        <v>429</v>
      </c>
      <c r="J1818" s="80">
        <v>6</v>
      </c>
      <c r="K1818" s="101">
        <v>10</v>
      </c>
    </row>
    <row r="1819" spans="1:11" hidden="1" x14ac:dyDescent="0.3">
      <c r="A1819" s="98">
        <v>45577</v>
      </c>
      <c r="B1819" s="99">
        <v>0.5547112847222222</v>
      </c>
      <c r="C1819" s="80">
        <v>13</v>
      </c>
      <c r="D1819" s="100" t="s">
        <v>403</v>
      </c>
      <c r="E1819" s="80">
        <v>35.76</v>
      </c>
      <c r="F1819" s="100" t="s">
        <v>421</v>
      </c>
      <c r="G1819" s="100" t="s">
        <v>409</v>
      </c>
      <c r="H1819" s="100" t="s">
        <v>414</v>
      </c>
      <c r="I1819" s="100" t="s">
        <v>429</v>
      </c>
      <c r="J1819" s="80">
        <v>6</v>
      </c>
      <c r="K1819" s="101">
        <v>10</v>
      </c>
    </row>
    <row r="1820" spans="1:11" hidden="1" x14ac:dyDescent="0.3">
      <c r="A1820" s="98">
        <v>45577</v>
      </c>
      <c r="B1820" s="99">
        <v>0.84090175925925925</v>
      </c>
      <c r="C1820" s="80">
        <v>20</v>
      </c>
      <c r="D1820" s="100" t="s">
        <v>403</v>
      </c>
      <c r="E1820" s="80">
        <v>35.76</v>
      </c>
      <c r="F1820" s="100" t="s">
        <v>404</v>
      </c>
      <c r="G1820" s="100" t="s">
        <v>412</v>
      </c>
      <c r="H1820" s="100" t="s">
        <v>414</v>
      </c>
      <c r="I1820" s="100" t="s">
        <v>429</v>
      </c>
      <c r="J1820" s="80">
        <v>6</v>
      </c>
      <c r="K1820" s="101">
        <v>10</v>
      </c>
    </row>
    <row r="1821" spans="1:11" hidden="1" x14ac:dyDescent="0.3">
      <c r="A1821" s="98">
        <v>45578</v>
      </c>
      <c r="B1821" s="99">
        <v>0.41313873842592591</v>
      </c>
      <c r="C1821" s="80">
        <v>9</v>
      </c>
      <c r="D1821" s="100" t="s">
        <v>403</v>
      </c>
      <c r="E1821" s="80">
        <v>25.96</v>
      </c>
      <c r="F1821" s="100" t="s">
        <v>416</v>
      </c>
      <c r="G1821" s="100" t="s">
        <v>405</v>
      </c>
      <c r="H1821" s="100" t="s">
        <v>415</v>
      </c>
      <c r="I1821" s="100" t="s">
        <v>429</v>
      </c>
      <c r="J1821" s="80">
        <v>7</v>
      </c>
      <c r="K1821" s="101">
        <v>10</v>
      </c>
    </row>
    <row r="1822" spans="1:11" x14ac:dyDescent="0.3">
      <c r="A1822" s="98">
        <v>45578</v>
      </c>
      <c r="B1822" s="99">
        <v>0.5144281828703704</v>
      </c>
      <c r="C1822" s="80">
        <v>12</v>
      </c>
      <c r="D1822" s="100" t="s">
        <v>403</v>
      </c>
      <c r="E1822" s="80">
        <v>30.86</v>
      </c>
      <c r="F1822" s="100" t="s">
        <v>411</v>
      </c>
      <c r="G1822" s="100" t="s">
        <v>409</v>
      </c>
      <c r="H1822" s="100" t="s">
        <v>415</v>
      </c>
      <c r="I1822" s="100" t="s">
        <v>429</v>
      </c>
      <c r="J1822" s="80">
        <v>7</v>
      </c>
      <c r="K1822" s="101">
        <v>10</v>
      </c>
    </row>
    <row r="1823" spans="1:11" hidden="1" x14ac:dyDescent="0.3">
      <c r="A1823" s="98">
        <v>45578</v>
      </c>
      <c r="B1823" s="99">
        <v>0.56423055555555557</v>
      </c>
      <c r="C1823" s="80">
        <v>13</v>
      </c>
      <c r="D1823" s="100" t="s">
        <v>403</v>
      </c>
      <c r="E1823" s="80">
        <v>25.96</v>
      </c>
      <c r="F1823" s="100" t="s">
        <v>416</v>
      </c>
      <c r="G1823" s="100" t="s">
        <v>409</v>
      </c>
      <c r="H1823" s="100" t="s">
        <v>415</v>
      </c>
      <c r="I1823" s="100" t="s">
        <v>429</v>
      </c>
      <c r="J1823" s="80">
        <v>7</v>
      </c>
      <c r="K1823" s="101">
        <v>10</v>
      </c>
    </row>
    <row r="1824" spans="1:11" hidden="1" x14ac:dyDescent="0.3">
      <c r="A1824" s="98">
        <v>45578</v>
      </c>
      <c r="B1824" s="99">
        <v>0.56492343749999996</v>
      </c>
      <c r="C1824" s="80">
        <v>13</v>
      </c>
      <c r="D1824" s="100" t="s">
        <v>403</v>
      </c>
      <c r="E1824" s="80">
        <v>21.06</v>
      </c>
      <c r="F1824" s="100" t="s">
        <v>418</v>
      </c>
      <c r="G1824" s="100" t="s">
        <v>409</v>
      </c>
      <c r="H1824" s="100" t="s">
        <v>415</v>
      </c>
      <c r="I1824" s="100" t="s">
        <v>429</v>
      </c>
      <c r="J1824" s="80">
        <v>7</v>
      </c>
      <c r="K1824" s="101">
        <v>10</v>
      </c>
    </row>
    <row r="1825" spans="1:11" hidden="1" x14ac:dyDescent="0.3">
      <c r="A1825" s="98">
        <v>45578</v>
      </c>
      <c r="B1825" s="99">
        <v>0.56557762731481487</v>
      </c>
      <c r="C1825" s="80">
        <v>13</v>
      </c>
      <c r="D1825" s="100" t="s">
        <v>403</v>
      </c>
      <c r="E1825" s="80">
        <v>25.96</v>
      </c>
      <c r="F1825" s="100" t="s">
        <v>416</v>
      </c>
      <c r="G1825" s="100" t="s">
        <v>409</v>
      </c>
      <c r="H1825" s="100" t="s">
        <v>415</v>
      </c>
      <c r="I1825" s="100" t="s">
        <v>429</v>
      </c>
      <c r="J1825" s="80">
        <v>7</v>
      </c>
      <c r="K1825" s="101">
        <v>10</v>
      </c>
    </row>
    <row r="1826" spans="1:11" hidden="1" x14ac:dyDescent="0.3">
      <c r="A1826" s="98">
        <v>45578</v>
      </c>
      <c r="B1826" s="99">
        <v>0.74537866898148153</v>
      </c>
      <c r="C1826" s="80">
        <v>17</v>
      </c>
      <c r="D1826" s="100" t="s">
        <v>403</v>
      </c>
      <c r="E1826" s="80">
        <v>35.76</v>
      </c>
      <c r="F1826" s="100" t="s">
        <v>404</v>
      </c>
      <c r="G1826" s="100" t="s">
        <v>412</v>
      </c>
      <c r="H1826" s="100" t="s">
        <v>415</v>
      </c>
      <c r="I1826" s="100" t="s">
        <v>429</v>
      </c>
      <c r="J1826" s="80">
        <v>7</v>
      </c>
      <c r="K1826" s="101">
        <v>10</v>
      </c>
    </row>
    <row r="1827" spans="1:11" hidden="1" x14ac:dyDescent="0.3">
      <c r="A1827" s="98">
        <v>45578</v>
      </c>
      <c r="B1827" s="99">
        <v>0.74609293981481484</v>
      </c>
      <c r="C1827" s="80">
        <v>17</v>
      </c>
      <c r="D1827" s="100" t="s">
        <v>403</v>
      </c>
      <c r="E1827" s="80">
        <v>35.76</v>
      </c>
      <c r="F1827" s="100" t="s">
        <v>404</v>
      </c>
      <c r="G1827" s="100" t="s">
        <v>412</v>
      </c>
      <c r="H1827" s="100" t="s">
        <v>415</v>
      </c>
      <c r="I1827" s="100" t="s">
        <v>429</v>
      </c>
      <c r="J1827" s="80">
        <v>7</v>
      </c>
      <c r="K1827" s="101">
        <v>10</v>
      </c>
    </row>
    <row r="1828" spans="1:11" hidden="1" x14ac:dyDescent="0.3">
      <c r="A1828" s="98">
        <v>45578</v>
      </c>
      <c r="B1828" s="99">
        <v>0.76595855324074069</v>
      </c>
      <c r="C1828" s="80">
        <v>18</v>
      </c>
      <c r="D1828" s="100" t="s">
        <v>403</v>
      </c>
      <c r="E1828" s="80">
        <v>35.76</v>
      </c>
      <c r="F1828" s="100" t="s">
        <v>421</v>
      </c>
      <c r="G1828" s="100" t="s">
        <v>412</v>
      </c>
      <c r="H1828" s="100" t="s">
        <v>415</v>
      </c>
      <c r="I1828" s="100" t="s">
        <v>429</v>
      </c>
      <c r="J1828" s="80">
        <v>7</v>
      </c>
      <c r="K1828" s="101">
        <v>10</v>
      </c>
    </row>
    <row r="1829" spans="1:11" hidden="1" x14ac:dyDescent="0.3">
      <c r="A1829" s="98">
        <v>45578</v>
      </c>
      <c r="B1829" s="99">
        <v>0.86325148148148145</v>
      </c>
      <c r="C1829" s="80">
        <v>20</v>
      </c>
      <c r="D1829" s="100" t="s">
        <v>403</v>
      </c>
      <c r="E1829" s="80">
        <v>35.76</v>
      </c>
      <c r="F1829" s="100" t="s">
        <v>421</v>
      </c>
      <c r="G1829" s="100" t="s">
        <v>412</v>
      </c>
      <c r="H1829" s="100" t="s">
        <v>415</v>
      </c>
      <c r="I1829" s="100" t="s">
        <v>429</v>
      </c>
      <c r="J1829" s="80">
        <v>7</v>
      </c>
      <c r="K1829" s="101">
        <v>10</v>
      </c>
    </row>
    <row r="1830" spans="1:11" x14ac:dyDescent="0.3">
      <c r="A1830" s="98">
        <v>45579</v>
      </c>
      <c r="B1830" s="99">
        <v>0.35202128472222222</v>
      </c>
      <c r="C1830" s="80">
        <v>8</v>
      </c>
      <c r="D1830" s="100" t="s">
        <v>403</v>
      </c>
      <c r="E1830" s="80">
        <v>30.86</v>
      </c>
      <c r="F1830" s="100" t="s">
        <v>411</v>
      </c>
      <c r="G1830" s="100" t="s">
        <v>405</v>
      </c>
      <c r="H1830" s="100" t="s">
        <v>417</v>
      </c>
      <c r="I1830" s="100" t="s">
        <v>429</v>
      </c>
      <c r="J1830" s="80">
        <v>1</v>
      </c>
      <c r="K1830" s="101">
        <v>10</v>
      </c>
    </row>
    <row r="1831" spans="1:11" hidden="1" x14ac:dyDescent="0.3">
      <c r="A1831" s="98">
        <v>45579</v>
      </c>
      <c r="B1831" s="99">
        <v>0.4096591550925926</v>
      </c>
      <c r="C1831" s="80">
        <v>9</v>
      </c>
      <c r="D1831" s="100" t="s">
        <v>403</v>
      </c>
      <c r="E1831" s="80">
        <v>35.76</v>
      </c>
      <c r="F1831" s="100" t="s">
        <v>413</v>
      </c>
      <c r="G1831" s="100" t="s">
        <v>405</v>
      </c>
      <c r="H1831" s="100" t="s">
        <v>417</v>
      </c>
      <c r="I1831" s="100" t="s">
        <v>429</v>
      </c>
      <c r="J1831" s="80">
        <v>1</v>
      </c>
      <c r="K1831" s="101">
        <v>10</v>
      </c>
    </row>
    <row r="1832" spans="1:11" hidden="1" x14ac:dyDescent="0.3">
      <c r="A1832" s="98">
        <v>45579</v>
      </c>
      <c r="B1832" s="99">
        <v>0.43600817129629632</v>
      </c>
      <c r="C1832" s="80">
        <v>10</v>
      </c>
      <c r="D1832" s="100" t="s">
        <v>403</v>
      </c>
      <c r="E1832" s="80">
        <v>25.96</v>
      </c>
      <c r="F1832" s="100" t="s">
        <v>416</v>
      </c>
      <c r="G1832" s="100" t="s">
        <v>405</v>
      </c>
      <c r="H1832" s="100" t="s">
        <v>417</v>
      </c>
      <c r="I1832" s="100" t="s">
        <v>429</v>
      </c>
      <c r="J1832" s="80">
        <v>1</v>
      </c>
      <c r="K1832" s="101">
        <v>10</v>
      </c>
    </row>
    <row r="1833" spans="1:11" hidden="1" x14ac:dyDescent="0.3">
      <c r="A1833" s="98">
        <v>45579</v>
      </c>
      <c r="B1833" s="99">
        <v>0.44313377314814817</v>
      </c>
      <c r="C1833" s="80">
        <v>10</v>
      </c>
      <c r="D1833" s="100" t="s">
        <v>403</v>
      </c>
      <c r="E1833" s="80">
        <v>35.76</v>
      </c>
      <c r="F1833" s="100" t="s">
        <v>404</v>
      </c>
      <c r="G1833" s="100" t="s">
        <v>405</v>
      </c>
      <c r="H1833" s="100" t="s">
        <v>417</v>
      </c>
      <c r="I1833" s="100" t="s">
        <v>429</v>
      </c>
      <c r="J1833" s="80">
        <v>1</v>
      </c>
      <c r="K1833" s="101">
        <v>10</v>
      </c>
    </row>
    <row r="1834" spans="1:11" hidden="1" x14ac:dyDescent="0.3">
      <c r="A1834" s="98">
        <v>45579</v>
      </c>
      <c r="B1834" s="99">
        <v>0.44390875000000002</v>
      </c>
      <c r="C1834" s="80">
        <v>10</v>
      </c>
      <c r="D1834" s="100" t="s">
        <v>403</v>
      </c>
      <c r="E1834" s="80">
        <v>35.76</v>
      </c>
      <c r="F1834" s="100" t="s">
        <v>404</v>
      </c>
      <c r="G1834" s="100" t="s">
        <v>405</v>
      </c>
      <c r="H1834" s="100" t="s">
        <v>417</v>
      </c>
      <c r="I1834" s="100" t="s">
        <v>429</v>
      </c>
      <c r="J1834" s="80">
        <v>1</v>
      </c>
      <c r="K1834" s="101">
        <v>10</v>
      </c>
    </row>
    <row r="1835" spans="1:11" hidden="1" x14ac:dyDescent="0.3">
      <c r="A1835" s="98">
        <v>45579</v>
      </c>
      <c r="B1835" s="99">
        <v>0.47489092592592591</v>
      </c>
      <c r="C1835" s="80">
        <v>11</v>
      </c>
      <c r="D1835" s="100" t="s">
        <v>403</v>
      </c>
      <c r="E1835" s="80">
        <v>35.76</v>
      </c>
      <c r="F1835" s="100" t="s">
        <v>421</v>
      </c>
      <c r="G1835" s="100" t="s">
        <v>405</v>
      </c>
      <c r="H1835" s="100" t="s">
        <v>417</v>
      </c>
      <c r="I1835" s="100" t="s">
        <v>429</v>
      </c>
      <c r="J1835" s="80">
        <v>1</v>
      </c>
      <c r="K1835" s="101">
        <v>10</v>
      </c>
    </row>
    <row r="1836" spans="1:11" x14ac:dyDescent="0.3">
      <c r="A1836" s="98">
        <v>45579</v>
      </c>
      <c r="B1836" s="99">
        <v>0.47612614583333335</v>
      </c>
      <c r="C1836" s="80">
        <v>11</v>
      </c>
      <c r="D1836" s="100" t="s">
        <v>403</v>
      </c>
      <c r="E1836" s="80">
        <v>25.96</v>
      </c>
      <c r="F1836" s="100" t="s">
        <v>410</v>
      </c>
      <c r="G1836" s="100" t="s">
        <v>405</v>
      </c>
      <c r="H1836" s="100" t="s">
        <v>417</v>
      </c>
      <c r="I1836" s="100" t="s">
        <v>429</v>
      </c>
      <c r="J1836" s="80">
        <v>1</v>
      </c>
      <c r="K1836" s="101">
        <v>10</v>
      </c>
    </row>
    <row r="1837" spans="1:11" x14ac:dyDescent="0.3">
      <c r="A1837" s="98">
        <v>45579</v>
      </c>
      <c r="B1837" s="99">
        <v>0.47691255787037035</v>
      </c>
      <c r="C1837" s="80">
        <v>11</v>
      </c>
      <c r="D1837" s="100" t="s">
        <v>403</v>
      </c>
      <c r="E1837" s="80">
        <v>25.96</v>
      </c>
      <c r="F1837" s="100" t="s">
        <v>410</v>
      </c>
      <c r="G1837" s="100" t="s">
        <v>405</v>
      </c>
      <c r="H1837" s="100" t="s">
        <v>417</v>
      </c>
      <c r="I1837" s="100" t="s">
        <v>429</v>
      </c>
      <c r="J1837" s="80">
        <v>1</v>
      </c>
      <c r="K1837" s="101">
        <v>10</v>
      </c>
    </row>
    <row r="1838" spans="1:11" hidden="1" x14ac:dyDescent="0.3">
      <c r="A1838" s="98">
        <v>45579</v>
      </c>
      <c r="B1838" s="99">
        <v>0.60841592592592597</v>
      </c>
      <c r="C1838" s="80">
        <v>14</v>
      </c>
      <c r="D1838" s="100" t="s">
        <v>403</v>
      </c>
      <c r="E1838" s="80">
        <v>35.76</v>
      </c>
      <c r="F1838" s="100" t="s">
        <v>404</v>
      </c>
      <c r="G1838" s="100" t="s">
        <v>409</v>
      </c>
      <c r="H1838" s="100" t="s">
        <v>417</v>
      </c>
      <c r="I1838" s="100" t="s">
        <v>429</v>
      </c>
      <c r="J1838" s="80">
        <v>1</v>
      </c>
      <c r="K1838" s="101">
        <v>10</v>
      </c>
    </row>
    <row r="1839" spans="1:11" hidden="1" x14ac:dyDescent="0.3">
      <c r="A1839" s="98">
        <v>45579</v>
      </c>
      <c r="B1839" s="99">
        <v>0.61795673611111113</v>
      </c>
      <c r="C1839" s="80">
        <v>14</v>
      </c>
      <c r="D1839" s="100" t="s">
        <v>403</v>
      </c>
      <c r="E1839" s="80">
        <v>35.76</v>
      </c>
      <c r="F1839" s="100" t="s">
        <v>404</v>
      </c>
      <c r="G1839" s="100" t="s">
        <v>409</v>
      </c>
      <c r="H1839" s="100" t="s">
        <v>417</v>
      </c>
      <c r="I1839" s="100" t="s">
        <v>429</v>
      </c>
      <c r="J1839" s="80">
        <v>1</v>
      </c>
      <c r="K1839" s="101">
        <v>10</v>
      </c>
    </row>
    <row r="1840" spans="1:11" x14ac:dyDescent="0.3">
      <c r="A1840" s="98">
        <v>45579</v>
      </c>
      <c r="B1840" s="99">
        <v>0.69291048611111106</v>
      </c>
      <c r="C1840" s="80">
        <v>16</v>
      </c>
      <c r="D1840" s="100" t="s">
        <v>403</v>
      </c>
      <c r="E1840" s="80">
        <v>25.96</v>
      </c>
      <c r="F1840" s="100" t="s">
        <v>410</v>
      </c>
      <c r="G1840" s="100" t="s">
        <v>409</v>
      </c>
      <c r="H1840" s="100" t="s">
        <v>417</v>
      </c>
      <c r="I1840" s="100" t="s">
        <v>429</v>
      </c>
      <c r="J1840" s="80">
        <v>1</v>
      </c>
      <c r="K1840" s="101">
        <v>10</v>
      </c>
    </row>
    <row r="1841" spans="1:11" hidden="1" x14ac:dyDescent="0.3">
      <c r="A1841" s="98">
        <v>45579</v>
      </c>
      <c r="B1841" s="99">
        <v>0.76341656250000001</v>
      </c>
      <c r="C1841" s="80">
        <v>18</v>
      </c>
      <c r="D1841" s="100" t="s">
        <v>403</v>
      </c>
      <c r="E1841" s="80">
        <v>35.76</v>
      </c>
      <c r="F1841" s="100" t="s">
        <v>404</v>
      </c>
      <c r="G1841" s="100" t="s">
        <v>412</v>
      </c>
      <c r="H1841" s="100" t="s">
        <v>417</v>
      </c>
      <c r="I1841" s="100" t="s">
        <v>429</v>
      </c>
      <c r="J1841" s="80">
        <v>1</v>
      </c>
      <c r="K1841" s="101">
        <v>10</v>
      </c>
    </row>
    <row r="1842" spans="1:11" hidden="1" x14ac:dyDescent="0.3">
      <c r="A1842" s="98">
        <v>45579</v>
      </c>
      <c r="B1842" s="99">
        <v>0.76412712962962959</v>
      </c>
      <c r="C1842" s="80">
        <v>18</v>
      </c>
      <c r="D1842" s="100" t="s">
        <v>403</v>
      </c>
      <c r="E1842" s="80">
        <v>35.76</v>
      </c>
      <c r="F1842" s="100" t="s">
        <v>421</v>
      </c>
      <c r="G1842" s="100" t="s">
        <v>412</v>
      </c>
      <c r="H1842" s="100" t="s">
        <v>417</v>
      </c>
      <c r="I1842" s="100" t="s">
        <v>429</v>
      </c>
      <c r="J1842" s="80">
        <v>1</v>
      </c>
      <c r="K1842" s="101">
        <v>10</v>
      </c>
    </row>
    <row r="1843" spans="1:11" hidden="1" x14ac:dyDescent="0.3">
      <c r="A1843" s="98">
        <v>45579</v>
      </c>
      <c r="B1843" s="99">
        <v>0.92284409722222227</v>
      </c>
      <c r="C1843" s="80">
        <v>22</v>
      </c>
      <c r="D1843" s="100" t="s">
        <v>403</v>
      </c>
      <c r="E1843" s="80">
        <v>35.76</v>
      </c>
      <c r="F1843" s="100" t="s">
        <v>404</v>
      </c>
      <c r="G1843" s="100" t="s">
        <v>412</v>
      </c>
      <c r="H1843" s="100" t="s">
        <v>417</v>
      </c>
      <c r="I1843" s="100" t="s">
        <v>429</v>
      </c>
      <c r="J1843" s="80">
        <v>1</v>
      </c>
      <c r="K1843" s="101">
        <v>10</v>
      </c>
    </row>
    <row r="1844" spans="1:11" hidden="1" x14ac:dyDescent="0.3">
      <c r="A1844" s="98">
        <v>45579</v>
      </c>
      <c r="B1844" s="99">
        <v>0.92388509259259255</v>
      </c>
      <c r="C1844" s="80">
        <v>22</v>
      </c>
      <c r="D1844" s="100" t="s">
        <v>403</v>
      </c>
      <c r="E1844" s="80">
        <v>35.76</v>
      </c>
      <c r="F1844" s="100" t="s">
        <v>404</v>
      </c>
      <c r="G1844" s="100" t="s">
        <v>412</v>
      </c>
      <c r="H1844" s="100" t="s">
        <v>417</v>
      </c>
      <c r="I1844" s="100" t="s">
        <v>429</v>
      </c>
      <c r="J1844" s="80">
        <v>1</v>
      </c>
      <c r="K1844" s="101">
        <v>10</v>
      </c>
    </row>
    <row r="1845" spans="1:11" hidden="1" x14ac:dyDescent="0.3">
      <c r="A1845" s="98">
        <v>45579</v>
      </c>
      <c r="B1845" s="99">
        <v>0.93187343749999996</v>
      </c>
      <c r="C1845" s="80">
        <v>22</v>
      </c>
      <c r="D1845" s="100" t="s">
        <v>403</v>
      </c>
      <c r="E1845" s="80">
        <v>35.76</v>
      </c>
      <c r="F1845" s="100" t="s">
        <v>404</v>
      </c>
      <c r="G1845" s="100" t="s">
        <v>412</v>
      </c>
      <c r="H1845" s="100" t="s">
        <v>417</v>
      </c>
      <c r="I1845" s="100" t="s">
        <v>429</v>
      </c>
      <c r="J1845" s="80">
        <v>1</v>
      </c>
      <c r="K1845" s="101">
        <v>10</v>
      </c>
    </row>
    <row r="1846" spans="1:11" hidden="1" x14ac:dyDescent="0.3">
      <c r="A1846" s="98">
        <v>45580</v>
      </c>
      <c r="B1846" s="99">
        <v>0.34338734953703703</v>
      </c>
      <c r="C1846" s="80">
        <v>8</v>
      </c>
      <c r="D1846" s="100" t="s">
        <v>403</v>
      </c>
      <c r="E1846" s="80">
        <v>25.96</v>
      </c>
      <c r="F1846" s="100" t="s">
        <v>416</v>
      </c>
      <c r="G1846" s="100" t="s">
        <v>405</v>
      </c>
      <c r="H1846" s="100" t="s">
        <v>419</v>
      </c>
      <c r="I1846" s="100" t="s">
        <v>429</v>
      </c>
      <c r="J1846" s="80">
        <v>2</v>
      </c>
      <c r="K1846" s="101">
        <v>10</v>
      </c>
    </row>
    <row r="1847" spans="1:11" hidden="1" x14ac:dyDescent="0.3">
      <c r="A1847" s="98">
        <v>45580</v>
      </c>
      <c r="B1847" s="99">
        <v>0.35715123842592594</v>
      </c>
      <c r="C1847" s="80">
        <v>8</v>
      </c>
      <c r="D1847" s="100" t="s">
        <v>403</v>
      </c>
      <c r="E1847" s="80">
        <v>21.06</v>
      </c>
      <c r="F1847" s="100" t="s">
        <v>418</v>
      </c>
      <c r="G1847" s="100" t="s">
        <v>405</v>
      </c>
      <c r="H1847" s="100" t="s">
        <v>419</v>
      </c>
      <c r="I1847" s="100" t="s">
        <v>429</v>
      </c>
      <c r="J1847" s="80">
        <v>2</v>
      </c>
      <c r="K1847" s="101">
        <v>10</v>
      </c>
    </row>
    <row r="1848" spans="1:11" hidden="1" x14ac:dyDescent="0.3">
      <c r="A1848" s="98">
        <v>45580</v>
      </c>
      <c r="B1848" s="99">
        <v>0.46761531249999999</v>
      </c>
      <c r="C1848" s="80">
        <v>11</v>
      </c>
      <c r="D1848" s="100" t="s">
        <v>403</v>
      </c>
      <c r="E1848" s="80">
        <v>35.76</v>
      </c>
      <c r="F1848" s="100" t="s">
        <v>408</v>
      </c>
      <c r="G1848" s="100" t="s">
        <v>405</v>
      </c>
      <c r="H1848" s="100" t="s">
        <v>419</v>
      </c>
      <c r="I1848" s="100" t="s">
        <v>429</v>
      </c>
      <c r="J1848" s="80">
        <v>2</v>
      </c>
      <c r="K1848" s="101">
        <v>10</v>
      </c>
    </row>
    <row r="1849" spans="1:11" hidden="1" x14ac:dyDescent="0.3">
      <c r="A1849" s="98">
        <v>45580</v>
      </c>
      <c r="B1849" s="99">
        <v>0.46898868055555554</v>
      </c>
      <c r="C1849" s="80">
        <v>11</v>
      </c>
      <c r="D1849" s="100" t="s">
        <v>403</v>
      </c>
      <c r="E1849" s="80">
        <v>35.76</v>
      </c>
      <c r="F1849" s="100" t="s">
        <v>404</v>
      </c>
      <c r="G1849" s="100" t="s">
        <v>405</v>
      </c>
      <c r="H1849" s="100" t="s">
        <v>419</v>
      </c>
      <c r="I1849" s="100" t="s">
        <v>429</v>
      </c>
      <c r="J1849" s="80">
        <v>2</v>
      </c>
      <c r="K1849" s="101">
        <v>10</v>
      </c>
    </row>
    <row r="1850" spans="1:11" hidden="1" x14ac:dyDescent="0.3">
      <c r="A1850" s="98">
        <v>45580</v>
      </c>
      <c r="B1850" s="99">
        <v>0.46976237268518517</v>
      </c>
      <c r="C1850" s="80">
        <v>11</v>
      </c>
      <c r="D1850" s="100" t="s">
        <v>403</v>
      </c>
      <c r="E1850" s="80">
        <v>35.76</v>
      </c>
      <c r="F1850" s="100" t="s">
        <v>408</v>
      </c>
      <c r="G1850" s="100" t="s">
        <v>405</v>
      </c>
      <c r="H1850" s="100" t="s">
        <v>419</v>
      </c>
      <c r="I1850" s="100" t="s">
        <v>429</v>
      </c>
      <c r="J1850" s="80">
        <v>2</v>
      </c>
      <c r="K1850" s="101">
        <v>10</v>
      </c>
    </row>
    <row r="1851" spans="1:11" hidden="1" x14ac:dyDescent="0.3">
      <c r="A1851" s="98">
        <v>45580</v>
      </c>
      <c r="B1851" s="99">
        <v>0.54216704861111109</v>
      </c>
      <c r="C1851" s="80">
        <v>13</v>
      </c>
      <c r="D1851" s="100" t="s">
        <v>403</v>
      </c>
      <c r="E1851" s="80">
        <v>35.76</v>
      </c>
      <c r="F1851" s="100" t="s">
        <v>404</v>
      </c>
      <c r="G1851" s="100" t="s">
        <v>409</v>
      </c>
      <c r="H1851" s="100" t="s">
        <v>419</v>
      </c>
      <c r="I1851" s="100" t="s">
        <v>429</v>
      </c>
      <c r="J1851" s="80">
        <v>2</v>
      </c>
      <c r="K1851" s="101">
        <v>10</v>
      </c>
    </row>
    <row r="1852" spans="1:11" x14ac:dyDescent="0.3">
      <c r="A1852" s="98">
        <v>45580</v>
      </c>
      <c r="B1852" s="99">
        <v>0.55260226851851857</v>
      </c>
      <c r="C1852" s="80">
        <v>13</v>
      </c>
      <c r="D1852" s="100" t="s">
        <v>403</v>
      </c>
      <c r="E1852" s="80">
        <v>30.86</v>
      </c>
      <c r="F1852" s="100" t="s">
        <v>411</v>
      </c>
      <c r="G1852" s="100" t="s">
        <v>409</v>
      </c>
      <c r="H1852" s="100" t="s">
        <v>419</v>
      </c>
      <c r="I1852" s="100" t="s">
        <v>429</v>
      </c>
      <c r="J1852" s="80">
        <v>2</v>
      </c>
      <c r="K1852" s="101">
        <v>10</v>
      </c>
    </row>
    <row r="1853" spans="1:11" hidden="1" x14ac:dyDescent="0.3">
      <c r="A1853" s="98">
        <v>45580</v>
      </c>
      <c r="B1853" s="99">
        <v>0.6473527546296296</v>
      </c>
      <c r="C1853" s="80">
        <v>15</v>
      </c>
      <c r="D1853" s="100" t="s">
        <v>403</v>
      </c>
      <c r="E1853" s="80">
        <v>35.76</v>
      </c>
      <c r="F1853" s="100" t="s">
        <v>404</v>
      </c>
      <c r="G1853" s="100" t="s">
        <v>409</v>
      </c>
      <c r="H1853" s="100" t="s">
        <v>419</v>
      </c>
      <c r="I1853" s="100" t="s">
        <v>429</v>
      </c>
      <c r="J1853" s="80">
        <v>2</v>
      </c>
      <c r="K1853" s="101">
        <v>10</v>
      </c>
    </row>
    <row r="1854" spans="1:11" x14ac:dyDescent="0.3">
      <c r="A1854" s="98">
        <v>45580</v>
      </c>
      <c r="B1854" s="99">
        <v>0.66269112268518515</v>
      </c>
      <c r="C1854" s="80">
        <v>15</v>
      </c>
      <c r="D1854" s="100" t="s">
        <v>403</v>
      </c>
      <c r="E1854" s="80">
        <v>25.96</v>
      </c>
      <c r="F1854" s="100" t="s">
        <v>410</v>
      </c>
      <c r="G1854" s="100" t="s">
        <v>409</v>
      </c>
      <c r="H1854" s="100" t="s">
        <v>419</v>
      </c>
      <c r="I1854" s="100" t="s">
        <v>429</v>
      </c>
      <c r="J1854" s="80">
        <v>2</v>
      </c>
      <c r="K1854" s="101">
        <v>10</v>
      </c>
    </row>
    <row r="1855" spans="1:11" hidden="1" x14ac:dyDescent="0.3">
      <c r="A1855" s="98">
        <v>45580</v>
      </c>
      <c r="B1855" s="99">
        <v>0.66341480324074076</v>
      </c>
      <c r="C1855" s="80">
        <v>15</v>
      </c>
      <c r="D1855" s="100" t="s">
        <v>403</v>
      </c>
      <c r="E1855" s="80">
        <v>21.06</v>
      </c>
      <c r="F1855" s="100" t="s">
        <v>418</v>
      </c>
      <c r="G1855" s="100" t="s">
        <v>409</v>
      </c>
      <c r="H1855" s="100" t="s">
        <v>419</v>
      </c>
      <c r="I1855" s="100" t="s">
        <v>429</v>
      </c>
      <c r="J1855" s="80">
        <v>2</v>
      </c>
      <c r="K1855" s="101">
        <v>10</v>
      </c>
    </row>
    <row r="1856" spans="1:11" hidden="1" x14ac:dyDescent="0.3">
      <c r="A1856" s="98">
        <v>45580</v>
      </c>
      <c r="B1856" s="99">
        <v>0.71124230324074078</v>
      </c>
      <c r="C1856" s="80">
        <v>17</v>
      </c>
      <c r="D1856" s="100" t="s">
        <v>403</v>
      </c>
      <c r="E1856" s="80">
        <v>35.76</v>
      </c>
      <c r="F1856" s="100" t="s">
        <v>408</v>
      </c>
      <c r="G1856" s="100" t="s">
        <v>412</v>
      </c>
      <c r="H1856" s="100" t="s">
        <v>419</v>
      </c>
      <c r="I1856" s="100" t="s">
        <v>429</v>
      </c>
      <c r="J1856" s="80">
        <v>2</v>
      </c>
      <c r="K1856" s="101">
        <v>10</v>
      </c>
    </row>
    <row r="1857" spans="1:11" x14ac:dyDescent="0.3">
      <c r="A1857" s="98">
        <v>45580</v>
      </c>
      <c r="B1857" s="99">
        <v>0.80719188657407404</v>
      </c>
      <c r="C1857" s="80">
        <v>19</v>
      </c>
      <c r="D1857" s="100" t="s">
        <v>403</v>
      </c>
      <c r="E1857" s="80">
        <v>25.96</v>
      </c>
      <c r="F1857" s="100" t="s">
        <v>410</v>
      </c>
      <c r="G1857" s="100" t="s">
        <v>412</v>
      </c>
      <c r="H1857" s="100" t="s">
        <v>419</v>
      </c>
      <c r="I1857" s="100" t="s">
        <v>429</v>
      </c>
      <c r="J1857" s="80">
        <v>2</v>
      </c>
      <c r="K1857" s="101">
        <v>10</v>
      </c>
    </row>
    <row r="1858" spans="1:11" hidden="1" x14ac:dyDescent="0.3">
      <c r="A1858" s="98">
        <v>45580</v>
      </c>
      <c r="B1858" s="99">
        <v>0.80783973379629626</v>
      </c>
      <c r="C1858" s="80">
        <v>19</v>
      </c>
      <c r="D1858" s="100" t="s">
        <v>403</v>
      </c>
      <c r="E1858" s="80">
        <v>35.76</v>
      </c>
      <c r="F1858" s="100" t="s">
        <v>413</v>
      </c>
      <c r="G1858" s="100" t="s">
        <v>412</v>
      </c>
      <c r="H1858" s="100" t="s">
        <v>419</v>
      </c>
      <c r="I1858" s="100" t="s">
        <v>429</v>
      </c>
      <c r="J1858" s="80">
        <v>2</v>
      </c>
      <c r="K1858" s="101">
        <v>10</v>
      </c>
    </row>
    <row r="1859" spans="1:11" hidden="1" x14ac:dyDescent="0.3">
      <c r="A1859" s="98">
        <v>45580</v>
      </c>
      <c r="B1859" s="99">
        <v>0.84114449074074071</v>
      </c>
      <c r="C1859" s="80">
        <v>20</v>
      </c>
      <c r="D1859" s="100" t="s">
        <v>403</v>
      </c>
      <c r="E1859" s="80">
        <v>35.76</v>
      </c>
      <c r="F1859" s="100" t="s">
        <v>404</v>
      </c>
      <c r="G1859" s="100" t="s">
        <v>412</v>
      </c>
      <c r="H1859" s="100" t="s">
        <v>419</v>
      </c>
      <c r="I1859" s="100" t="s">
        <v>429</v>
      </c>
      <c r="J1859" s="80">
        <v>2</v>
      </c>
      <c r="K1859" s="101">
        <v>10</v>
      </c>
    </row>
    <row r="1860" spans="1:11" hidden="1" x14ac:dyDescent="0.3">
      <c r="A1860" s="98">
        <v>45580</v>
      </c>
      <c r="B1860" s="99">
        <v>0.84199804398148148</v>
      </c>
      <c r="C1860" s="80">
        <v>20</v>
      </c>
      <c r="D1860" s="100" t="s">
        <v>403</v>
      </c>
      <c r="E1860" s="80">
        <v>35.76</v>
      </c>
      <c r="F1860" s="100" t="s">
        <v>404</v>
      </c>
      <c r="G1860" s="100" t="s">
        <v>412</v>
      </c>
      <c r="H1860" s="100" t="s">
        <v>419</v>
      </c>
      <c r="I1860" s="100" t="s">
        <v>429</v>
      </c>
      <c r="J1860" s="80">
        <v>2</v>
      </c>
      <c r="K1860" s="101">
        <v>10</v>
      </c>
    </row>
    <row r="1861" spans="1:11" hidden="1" x14ac:dyDescent="0.3">
      <c r="A1861" s="98">
        <v>45580</v>
      </c>
      <c r="B1861" s="99">
        <v>0.88759732638888889</v>
      </c>
      <c r="C1861" s="80">
        <v>21</v>
      </c>
      <c r="D1861" s="100" t="s">
        <v>403</v>
      </c>
      <c r="E1861" s="80">
        <v>35.76</v>
      </c>
      <c r="F1861" s="100" t="s">
        <v>408</v>
      </c>
      <c r="G1861" s="100" t="s">
        <v>412</v>
      </c>
      <c r="H1861" s="100" t="s">
        <v>419</v>
      </c>
      <c r="I1861" s="100" t="s">
        <v>429</v>
      </c>
      <c r="J1861" s="80">
        <v>2</v>
      </c>
      <c r="K1861" s="101">
        <v>10</v>
      </c>
    </row>
    <row r="1862" spans="1:11" hidden="1" x14ac:dyDescent="0.3">
      <c r="A1862" s="98">
        <v>45580</v>
      </c>
      <c r="B1862" s="99">
        <v>0.89953637731481484</v>
      </c>
      <c r="C1862" s="80">
        <v>21</v>
      </c>
      <c r="D1862" s="100" t="s">
        <v>403</v>
      </c>
      <c r="E1862" s="80">
        <v>35.76</v>
      </c>
      <c r="F1862" s="100" t="s">
        <v>408</v>
      </c>
      <c r="G1862" s="100" t="s">
        <v>412</v>
      </c>
      <c r="H1862" s="100" t="s">
        <v>419</v>
      </c>
      <c r="I1862" s="100" t="s">
        <v>429</v>
      </c>
      <c r="J1862" s="80">
        <v>2</v>
      </c>
      <c r="K1862" s="101">
        <v>10</v>
      </c>
    </row>
    <row r="1863" spans="1:11" hidden="1" x14ac:dyDescent="0.3">
      <c r="A1863" s="98">
        <v>45580</v>
      </c>
      <c r="B1863" s="99">
        <v>0.9273107986111111</v>
      </c>
      <c r="C1863" s="80">
        <v>22</v>
      </c>
      <c r="D1863" s="100" t="s">
        <v>403</v>
      </c>
      <c r="E1863" s="80">
        <v>35.76</v>
      </c>
      <c r="F1863" s="100" t="s">
        <v>404</v>
      </c>
      <c r="G1863" s="100" t="s">
        <v>412</v>
      </c>
      <c r="H1863" s="100" t="s">
        <v>419</v>
      </c>
      <c r="I1863" s="100" t="s">
        <v>429</v>
      </c>
      <c r="J1863" s="80">
        <v>2</v>
      </c>
      <c r="K1863" s="101">
        <v>10</v>
      </c>
    </row>
    <row r="1864" spans="1:11" x14ac:dyDescent="0.3">
      <c r="A1864" s="98">
        <v>45581</v>
      </c>
      <c r="B1864" s="99">
        <v>0.34821774305555553</v>
      </c>
      <c r="C1864" s="80">
        <v>8</v>
      </c>
      <c r="D1864" s="100" t="s">
        <v>403</v>
      </c>
      <c r="E1864" s="80">
        <v>30.86</v>
      </c>
      <c r="F1864" s="100" t="s">
        <v>411</v>
      </c>
      <c r="G1864" s="100" t="s">
        <v>405</v>
      </c>
      <c r="H1864" s="100" t="s">
        <v>420</v>
      </c>
      <c r="I1864" s="100" t="s">
        <v>429</v>
      </c>
      <c r="J1864" s="80">
        <v>3</v>
      </c>
      <c r="K1864" s="101">
        <v>10</v>
      </c>
    </row>
    <row r="1865" spans="1:11" hidden="1" x14ac:dyDescent="0.3">
      <c r="A1865" s="98">
        <v>45581</v>
      </c>
      <c r="B1865" s="99">
        <v>0.35860634259259261</v>
      </c>
      <c r="C1865" s="80">
        <v>8</v>
      </c>
      <c r="D1865" s="100" t="s">
        <v>403</v>
      </c>
      <c r="E1865" s="80">
        <v>35.76</v>
      </c>
      <c r="F1865" s="100" t="s">
        <v>408</v>
      </c>
      <c r="G1865" s="100" t="s">
        <v>405</v>
      </c>
      <c r="H1865" s="100" t="s">
        <v>420</v>
      </c>
      <c r="I1865" s="100" t="s">
        <v>429</v>
      </c>
      <c r="J1865" s="80">
        <v>3</v>
      </c>
      <c r="K1865" s="101">
        <v>10</v>
      </c>
    </row>
    <row r="1866" spans="1:11" hidden="1" x14ac:dyDescent="0.3">
      <c r="A1866" s="98">
        <v>45581</v>
      </c>
      <c r="B1866" s="99">
        <v>0.39295341435185183</v>
      </c>
      <c r="C1866" s="80">
        <v>9</v>
      </c>
      <c r="D1866" s="100" t="s">
        <v>403</v>
      </c>
      <c r="E1866" s="80">
        <v>35.76</v>
      </c>
      <c r="F1866" s="100" t="s">
        <v>404</v>
      </c>
      <c r="G1866" s="100" t="s">
        <v>405</v>
      </c>
      <c r="H1866" s="100" t="s">
        <v>420</v>
      </c>
      <c r="I1866" s="100" t="s">
        <v>429</v>
      </c>
      <c r="J1866" s="80">
        <v>3</v>
      </c>
      <c r="K1866" s="101">
        <v>10</v>
      </c>
    </row>
    <row r="1867" spans="1:11" x14ac:dyDescent="0.3">
      <c r="A1867" s="98">
        <v>45581</v>
      </c>
      <c r="B1867" s="99">
        <v>0.42763824074074075</v>
      </c>
      <c r="C1867" s="80">
        <v>10</v>
      </c>
      <c r="D1867" s="100" t="s">
        <v>403</v>
      </c>
      <c r="E1867" s="80">
        <v>30.86</v>
      </c>
      <c r="F1867" s="100" t="s">
        <v>411</v>
      </c>
      <c r="G1867" s="100" t="s">
        <v>405</v>
      </c>
      <c r="H1867" s="100" t="s">
        <v>420</v>
      </c>
      <c r="I1867" s="100" t="s">
        <v>429</v>
      </c>
      <c r="J1867" s="80">
        <v>3</v>
      </c>
      <c r="K1867" s="101">
        <v>10</v>
      </c>
    </row>
    <row r="1868" spans="1:11" x14ac:dyDescent="0.3">
      <c r="A1868" s="98">
        <v>45581</v>
      </c>
      <c r="B1868" s="99">
        <v>0.42839975694444443</v>
      </c>
      <c r="C1868" s="80">
        <v>10</v>
      </c>
      <c r="D1868" s="100" t="s">
        <v>403</v>
      </c>
      <c r="E1868" s="80">
        <v>30.86</v>
      </c>
      <c r="F1868" s="100" t="s">
        <v>411</v>
      </c>
      <c r="G1868" s="100" t="s">
        <v>405</v>
      </c>
      <c r="H1868" s="100" t="s">
        <v>420</v>
      </c>
      <c r="I1868" s="100" t="s">
        <v>429</v>
      </c>
      <c r="J1868" s="80">
        <v>3</v>
      </c>
      <c r="K1868" s="101">
        <v>10</v>
      </c>
    </row>
    <row r="1869" spans="1:11" x14ac:dyDescent="0.3">
      <c r="A1869" s="98">
        <v>45581</v>
      </c>
      <c r="B1869" s="99">
        <v>0.44820559027777779</v>
      </c>
      <c r="C1869" s="80">
        <v>10</v>
      </c>
      <c r="D1869" s="100" t="s">
        <v>403</v>
      </c>
      <c r="E1869" s="80">
        <v>30.86</v>
      </c>
      <c r="F1869" s="100" t="s">
        <v>411</v>
      </c>
      <c r="G1869" s="100" t="s">
        <v>405</v>
      </c>
      <c r="H1869" s="100" t="s">
        <v>420</v>
      </c>
      <c r="I1869" s="100" t="s">
        <v>429</v>
      </c>
      <c r="J1869" s="80">
        <v>3</v>
      </c>
      <c r="K1869" s="101">
        <v>10</v>
      </c>
    </row>
    <row r="1870" spans="1:11" x14ac:dyDescent="0.3">
      <c r="A1870" s="98">
        <v>45581</v>
      </c>
      <c r="B1870" s="99">
        <v>0.49287769675925924</v>
      </c>
      <c r="C1870" s="80">
        <v>11</v>
      </c>
      <c r="D1870" s="100" t="s">
        <v>403</v>
      </c>
      <c r="E1870" s="80">
        <v>25.96</v>
      </c>
      <c r="F1870" s="100" t="s">
        <v>410</v>
      </c>
      <c r="G1870" s="100" t="s">
        <v>405</v>
      </c>
      <c r="H1870" s="100" t="s">
        <v>420</v>
      </c>
      <c r="I1870" s="100" t="s">
        <v>429</v>
      </c>
      <c r="J1870" s="80">
        <v>3</v>
      </c>
      <c r="K1870" s="101">
        <v>10</v>
      </c>
    </row>
    <row r="1871" spans="1:11" x14ac:dyDescent="0.3">
      <c r="A1871" s="98">
        <v>45581</v>
      </c>
      <c r="B1871" s="99">
        <v>0.520651087962963</v>
      </c>
      <c r="C1871" s="80">
        <v>12</v>
      </c>
      <c r="D1871" s="100" t="s">
        <v>403</v>
      </c>
      <c r="E1871" s="80">
        <v>30.86</v>
      </c>
      <c r="F1871" s="100" t="s">
        <v>411</v>
      </c>
      <c r="G1871" s="100" t="s">
        <v>409</v>
      </c>
      <c r="H1871" s="100" t="s">
        <v>420</v>
      </c>
      <c r="I1871" s="100" t="s">
        <v>429</v>
      </c>
      <c r="J1871" s="80">
        <v>3</v>
      </c>
      <c r="K1871" s="101">
        <v>10</v>
      </c>
    </row>
    <row r="1872" spans="1:11" x14ac:dyDescent="0.3">
      <c r="A1872" s="98">
        <v>45581</v>
      </c>
      <c r="B1872" s="99">
        <v>0.55567673611111112</v>
      </c>
      <c r="C1872" s="80">
        <v>13</v>
      </c>
      <c r="D1872" s="100" t="s">
        <v>403</v>
      </c>
      <c r="E1872" s="80">
        <v>25.96</v>
      </c>
      <c r="F1872" s="100" t="s">
        <v>410</v>
      </c>
      <c r="G1872" s="100" t="s">
        <v>409</v>
      </c>
      <c r="H1872" s="100" t="s">
        <v>420</v>
      </c>
      <c r="I1872" s="100" t="s">
        <v>429</v>
      </c>
      <c r="J1872" s="80">
        <v>3</v>
      </c>
      <c r="K1872" s="101">
        <v>10</v>
      </c>
    </row>
    <row r="1873" spans="1:11" hidden="1" x14ac:dyDescent="0.3">
      <c r="A1873" s="98">
        <v>45581</v>
      </c>
      <c r="B1873" s="99">
        <v>0.69825853009259264</v>
      </c>
      <c r="C1873" s="80">
        <v>16</v>
      </c>
      <c r="D1873" s="100" t="s">
        <v>403</v>
      </c>
      <c r="E1873" s="80">
        <v>35.76</v>
      </c>
      <c r="F1873" s="100" t="s">
        <v>404</v>
      </c>
      <c r="G1873" s="100" t="s">
        <v>409</v>
      </c>
      <c r="H1873" s="100" t="s">
        <v>420</v>
      </c>
      <c r="I1873" s="100" t="s">
        <v>429</v>
      </c>
      <c r="J1873" s="80">
        <v>3</v>
      </c>
      <c r="K1873" s="101">
        <v>10</v>
      </c>
    </row>
    <row r="1874" spans="1:11" x14ac:dyDescent="0.3">
      <c r="A1874" s="98">
        <v>45581</v>
      </c>
      <c r="B1874" s="99">
        <v>0.7384335300925926</v>
      </c>
      <c r="C1874" s="80">
        <v>17</v>
      </c>
      <c r="D1874" s="100" t="s">
        <v>403</v>
      </c>
      <c r="E1874" s="80">
        <v>30.86</v>
      </c>
      <c r="F1874" s="100" t="s">
        <v>411</v>
      </c>
      <c r="G1874" s="100" t="s">
        <v>412</v>
      </c>
      <c r="H1874" s="100" t="s">
        <v>420</v>
      </c>
      <c r="I1874" s="100" t="s">
        <v>429</v>
      </c>
      <c r="J1874" s="80">
        <v>3</v>
      </c>
      <c r="K1874" s="101">
        <v>10</v>
      </c>
    </row>
    <row r="1875" spans="1:11" x14ac:dyDescent="0.3">
      <c r="A1875" s="98">
        <v>45581</v>
      </c>
      <c r="B1875" s="99">
        <v>0.81785197916666663</v>
      </c>
      <c r="C1875" s="80">
        <v>19</v>
      </c>
      <c r="D1875" s="100" t="s">
        <v>403</v>
      </c>
      <c r="E1875" s="80">
        <v>30.86</v>
      </c>
      <c r="F1875" s="100" t="s">
        <v>411</v>
      </c>
      <c r="G1875" s="100" t="s">
        <v>412</v>
      </c>
      <c r="H1875" s="100" t="s">
        <v>420</v>
      </c>
      <c r="I1875" s="100" t="s">
        <v>429</v>
      </c>
      <c r="J1875" s="80">
        <v>3</v>
      </c>
      <c r="K1875" s="101">
        <v>10</v>
      </c>
    </row>
    <row r="1876" spans="1:11" x14ac:dyDescent="0.3">
      <c r="A1876" s="98">
        <v>45581</v>
      </c>
      <c r="B1876" s="99">
        <v>0.81847972222222221</v>
      </c>
      <c r="C1876" s="80">
        <v>19</v>
      </c>
      <c r="D1876" s="100" t="s">
        <v>403</v>
      </c>
      <c r="E1876" s="80">
        <v>30.86</v>
      </c>
      <c r="F1876" s="100" t="s">
        <v>411</v>
      </c>
      <c r="G1876" s="100" t="s">
        <v>412</v>
      </c>
      <c r="H1876" s="100" t="s">
        <v>420</v>
      </c>
      <c r="I1876" s="100" t="s">
        <v>429</v>
      </c>
      <c r="J1876" s="80">
        <v>3</v>
      </c>
      <c r="K1876" s="101">
        <v>10</v>
      </c>
    </row>
    <row r="1877" spans="1:11" hidden="1" x14ac:dyDescent="0.3">
      <c r="A1877" s="98">
        <v>45581</v>
      </c>
      <c r="B1877" s="99">
        <v>0.88921913194444446</v>
      </c>
      <c r="C1877" s="80">
        <v>21</v>
      </c>
      <c r="D1877" s="100" t="s">
        <v>403</v>
      </c>
      <c r="E1877" s="80">
        <v>35.76</v>
      </c>
      <c r="F1877" s="100" t="s">
        <v>408</v>
      </c>
      <c r="G1877" s="100" t="s">
        <v>412</v>
      </c>
      <c r="H1877" s="100" t="s">
        <v>420</v>
      </c>
      <c r="I1877" s="100" t="s">
        <v>429</v>
      </c>
      <c r="J1877" s="80">
        <v>3</v>
      </c>
      <c r="K1877" s="101">
        <v>10</v>
      </c>
    </row>
    <row r="1878" spans="1:11" hidden="1" x14ac:dyDescent="0.3">
      <c r="A1878" s="98">
        <v>45582</v>
      </c>
      <c r="B1878" s="99">
        <v>0.32431621527777776</v>
      </c>
      <c r="C1878" s="80">
        <v>7</v>
      </c>
      <c r="D1878" s="100" t="s">
        <v>403</v>
      </c>
      <c r="E1878" s="80">
        <v>35.76</v>
      </c>
      <c r="F1878" s="100" t="s">
        <v>404</v>
      </c>
      <c r="G1878" s="100" t="s">
        <v>405</v>
      </c>
      <c r="H1878" s="100" t="s">
        <v>422</v>
      </c>
      <c r="I1878" s="100" t="s">
        <v>429</v>
      </c>
      <c r="J1878" s="80">
        <v>4</v>
      </c>
      <c r="K1878" s="101">
        <v>10</v>
      </c>
    </row>
    <row r="1879" spans="1:11" hidden="1" x14ac:dyDescent="0.3">
      <c r="A1879" s="98">
        <v>45582</v>
      </c>
      <c r="B1879" s="99">
        <v>0.33202271990740739</v>
      </c>
      <c r="C1879" s="80">
        <v>7</v>
      </c>
      <c r="D1879" s="100" t="s">
        <v>403</v>
      </c>
      <c r="E1879" s="80">
        <v>35.76</v>
      </c>
      <c r="F1879" s="100" t="s">
        <v>404</v>
      </c>
      <c r="G1879" s="100" t="s">
        <v>405</v>
      </c>
      <c r="H1879" s="100" t="s">
        <v>422</v>
      </c>
      <c r="I1879" s="100" t="s">
        <v>429</v>
      </c>
      <c r="J1879" s="80">
        <v>4</v>
      </c>
      <c r="K1879" s="101">
        <v>10</v>
      </c>
    </row>
    <row r="1880" spans="1:11" x14ac:dyDescent="0.3">
      <c r="A1880" s="98">
        <v>45582</v>
      </c>
      <c r="B1880" s="99">
        <v>0.39198104166666664</v>
      </c>
      <c r="C1880" s="80">
        <v>9</v>
      </c>
      <c r="D1880" s="100" t="s">
        <v>403</v>
      </c>
      <c r="E1880" s="80">
        <v>30.86</v>
      </c>
      <c r="F1880" s="100" t="s">
        <v>411</v>
      </c>
      <c r="G1880" s="100" t="s">
        <v>405</v>
      </c>
      <c r="H1880" s="100" t="s">
        <v>422</v>
      </c>
      <c r="I1880" s="100" t="s">
        <v>429</v>
      </c>
      <c r="J1880" s="80">
        <v>4</v>
      </c>
      <c r="K1880" s="101">
        <v>10</v>
      </c>
    </row>
    <row r="1881" spans="1:11" hidden="1" x14ac:dyDescent="0.3">
      <c r="A1881" s="98">
        <v>45582</v>
      </c>
      <c r="B1881" s="99">
        <v>0.4351596064814815</v>
      </c>
      <c r="C1881" s="80">
        <v>10</v>
      </c>
      <c r="D1881" s="100" t="s">
        <v>403</v>
      </c>
      <c r="E1881" s="80">
        <v>35.76</v>
      </c>
      <c r="F1881" s="100" t="s">
        <v>404</v>
      </c>
      <c r="G1881" s="100" t="s">
        <v>405</v>
      </c>
      <c r="H1881" s="100" t="s">
        <v>422</v>
      </c>
      <c r="I1881" s="100" t="s">
        <v>429</v>
      </c>
      <c r="J1881" s="80">
        <v>4</v>
      </c>
      <c r="K1881" s="101">
        <v>10</v>
      </c>
    </row>
    <row r="1882" spans="1:11" hidden="1" x14ac:dyDescent="0.3">
      <c r="A1882" s="98">
        <v>45582</v>
      </c>
      <c r="B1882" s="99">
        <v>0.44784990740740743</v>
      </c>
      <c r="C1882" s="80">
        <v>10</v>
      </c>
      <c r="D1882" s="100" t="s">
        <v>403</v>
      </c>
      <c r="E1882" s="80">
        <v>35.76</v>
      </c>
      <c r="F1882" s="100" t="s">
        <v>408</v>
      </c>
      <c r="G1882" s="100" t="s">
        <v>405</v>
      </c>
      <c r="H1882" s="100" t="s">
        <v>422</v>
      </c>
      <c r="I1882" s="100" t="s">
        <v>429</v>
      </c>
      <c r="J1882" s="80">
        <v>4</v>
      </c>
      <c r="K1882" s="101">
        <v>10</v>
      </c>
    </row>
    <row r="1883" spans="1:11" x14ac:dyDescent="0.3">
      <c r="A1883" s="98">
        <v>45582</v>
      </c>
      <c r="B1883" s="99">
        <v>0.49961635416666667</v>
      </c>
      <c r="C1883" s="80">
        <v>11</v>
      </c>
      <c r="D1883" s="100" t="s">
        <v>403</v>
      </c>
      <c r="E1883" s="80">
        <v>30.86</v>
      </c>
      <c r="F1883" s="100" t="s">
        <v>411</v>
      </c>
      <c r="G1883" s="100" t="s">
        <v>405</v>
      </c>
      <c r="H1883" s="100" t="s">
        <v>422</v>
      </c>
      <c r="I1883" s="100" t="s">
        <v>429</v>
      </c>
      <c r="J1883" s="80">
        <v>4</v>
      </c>
      <c r="K1883" s="101">
        <v>10</v>
      </c>
    </row>
    <row r="1884" spans="1:11" hidden="1" x14ac:dyDescent="0.3">
      <c r="A1884" s="98">
        <v>45582</v>
      </c>
      <c r="B1884" s="99">
        <v>0.58153813657407405</v>
      </c>
      <c r="C1884" s="80">
        <v>13</v>
      </c>
      <c r="D1884" s="100" t="s">
        <v>403</v>
      </c>
      <c r="E1884" s="80">
        <v>35.76</v>
      </c>
      <c r="F1884" s="100" t="s">
        <v>404</v>
      </c>
      <c r="G1884" s="100" t="s">
        <v>409</v>
      </c>
      <c r="H1884" s="100" t="s">
        <v>422</v>
      </c>
      <c r="I1884" s="100" t="s">
        <v>429</v>
      </c>
      <c r="J1884" s="80">
        <v>4</v>
      </c>
      <c r="K1884" s="101">
        <v>10</v>
      </c>
    </row>
    <row r="1885" spans="1:11" x14ac:dyDescent="0.3">
      <c r="A1885" s="98">
        <v>45582</v>
      </c>
      <c r="B1885" s="99">
        <v>0.6074374768518519</v>
      </c>
      <c r="C1885" s="80">
        <v>14</v>
      </c>
      <c r="D1885" s="100" t="s">
        <v>403</v>
      </c>
      <c r="E1885" s="80">
        <v>25.96</v>
      </c>
      <c r="F1885" s="100" t="s">
        <v>410</v>
      </c>
      <c r="G1885" s="100" t="s">
        <v>409</v>
      </c>
      <c r="H1885" s="100" t="s">
        <v>422</v>
      </c>
      <c r="I1885" s="100" t="s">
        <v>429</v>
      </c>
      <c r="J1885" s="80">
        <v>4</v>
      </c>
      <c r="K1885" s="101">
        <v>10</v>
      </c>
    </row>
    <row r="1886" spans="1:11" hidden="1" x14ac:dyDescent="0.3">
      <c r="A1886" s="98">
        <v>45582</v>
      </c>
      <c r="B1886" s="99">
        <v>0.69250678240740737</v>
      </c>
      <c r="C1886" s="80">
        <v>16</v>
      </c>
      <c r="D1886" s="100" t="s">
        <v>403</v>
      </c>
      <c r="E1886" s="80">
        <v>35.76</v>
      </c>
      <c r="F1886" s="100" t="s">
        <v>408</v>
      </c>
      <c r="G1886" s="100" t="s">
        <v>409</v>
      </c>
      <c r="H1886" s="100" t="s">
        <v>422</v>
      </c>
      <c r="I1886" s="100" t="s">
        <v>429</v>
      </c>
      <c r="J1886" s="80">
        <v>4</v>
      </c>
      <c r="K1886" s="101">
        <v>10</v>
      </c>
    </row>
    <row r="1887" spans="1:11" hidden="1" x14ac:dyDescent="0.3">
      <c r="A1887" s="98">
        <v>45582</v>
      </c>
      <c r="B1887" s="99">
        <v>0.69326353009259256</v>
      </c>
      <c r="C1887" s="80">
        <v>16</v>
      </c>
      <c r="D1887" s="100" t="s">
        <v>403</v>
      </c>
      <c r="E1887" s="80">
        <v>35.76</v>
      </c>
      <c r="F1887" s="100" t="s">
        <v>408</v>
      </c>
      <c r="G1887" s="100" t="s">
        <v>409</v>
      </c>
      <c r="H1887" s="100" t="s">
        <v>422</v>
      </c>
      <c r="I1887" s="100" t="s">
        <v>429</v>
      </c>
      <c r="J1887" s="80">
        <v>4</v>
      </c>
      <c r="K1887" s="101">
        <v>10</v>
      </c>
    </row>
    <row r="1888" spans="1:11" hidden="1" x14ac:dyDescent="0.3">
      <c r="A1888" s="98">
        <v>45582</v>
      </c>
      <c r="B1888" s="99">
        <v>0.69386118055555557</v>
      </c>
      <c r="C1888" s="80">
        <v>16</v>
      </c>
      <c r="D1888" s="100" t="s">
        <v>403</v>
      </c>
      <c r="E1888" s="80">
        <v>35.76</v>
      </c>
      <c r="F1888" s="100" t="s">
        <v>404</v>
      </c>
      <c r="G1888" s="100" t="s">
        <v>409</v>
      </c>
      <c r="H1888" s="100" t="s">
        <v>422</v>
      </c>
      <c r="I1888" s="100" t="s">
        <v>429</v>
      </c>
      <c r="J1888" s="80">
        <v>4</v>
      </c>
      <c r="K1888" s="101">
        <v>10</v>
      </c>
    </row>
    <row r="1889" spans="1:11" hidden="1" x14ac:dyDescent="0.3">
      <c r="A1889" s="98">
        <v>45582</v>
      </c>
      <c r="B1889" s="99">
        <v>0.70041501157407404</v>
      </c>
      <c r="C1889" s="80">
        <v>16</v>
      </c>
      <c r="D1889" s="100" t="s">
        <v>403</v>
      </c>
      <c r="E1889" s="80">
        <v>35.76</v>
      </c>
      <c r="F1889" s="100" t="s">
        <v>408</v>
      </c>
      <c r="G1889" s="100" t="s">
        <v>409</v>
      </c>
      <c r="H1889" s="100" t="s">
        <v>422</v>
      </c>
      <c r="I1889" s="100" t="s">
        <v>429</v>
      </c>
      <c r="J1889" s="80">
        <v>4</v>
      </c>
      <c r="K1889" s="101">
        <v>10</v>
      </c>
    </row>
    <row r="1890" spans="1:11" hidden="1" x14ac:dyDescent="0.3">
      <c r="A1890" s="98">
        <v>45582</v>
      </c>
      <c r="B1890" s="99">
        <v>0.70107819444444441</v>
      </c>
      <c r="C1890" s="80">
        <v>16</v>
      </c>
      <c r="D1890" s="100" t="s">
        <v>403</v>
      </c>
      <c r="E1890" s="80">
        <v>35.76</v>
      </c>
      <c r="F1890" s="100" t="s">
        <v>408</v>
      </c>
      <c r="G1890" s="100" t="s">
        <v>409</v>
      </c>
      <c r="H1890" s="100" t="s">
        <v>422</v>
      </c>
      <c r="I1890" s="100" t="s">
        <v>429</v>
      </c>
      <c r="J1890" s="80">
        <v>4</v>
      </c>
      <c r="K1890" s="101">
        <v>10</v>
      </c>
    </row>
    <row r="1891" spans="1:11" hidden="1" x14ac:dyDescent="0.3">
      <c r="A1891" s="98">
        <v>45582</v>
      </c>
      <c r="B1891" s="99">
        <v>0.71421008101851857</v>
      </c>
      <c r="C1891" s="80">
        <v>17</v>
      </c>
      <c r="D1891" s="100" t="s">
        <v>403</v>
      </c>
      <c r="E1891" s="80">
        <v>35.76</v>
      </c>
      <c r="F1891" s="100" t="s">
        <v>421</v>
      </c>
      <c r="G1891" s="100" t="s">
        <v>412</v>
      </c>
      <c r="H1891" s="100" t="s">
        <v>422</v>
      </c>
      <c r="I1891" s="100" t="s">
        <v>429</v>
      </c>
      <c r="J1891" s="80">
        <v>4</v>
      </c>
      <c r="K1891" s="101">
        <v>10</v>
      </c>
    </row>
    <row r="1892" spans="1:11" hidden="1" x14ac:dyDescent="0.3">
      <c r="A1892" s="98">
        <v>45582</v>
      </c>
      <c r="B1892" s="99">
        <v>0.71493406250000002</v>
      </c>
      <c r="C1892" s="80">
        <v>17</v>
      </c>
      <c r="D1892" s="100" t="s">
        <v>403</v>
      </c>
      <c r="E1892" s="80">
        <v>35.76</v>
      </c>
      <c r="F1892" s="100" t="s">
        <v>408</v>
      </c>
      <c r="G1892" s="100" t="s">
        <v>412</v>
      </c>
      <c r="H1892" s="100" t="s">
        <v>422</v>
      </c>
      <c r="I1892" s="100" t="s">
        <v>429</v>
      </c>
      <c r="J1892" s="80">
        <v>4</v>
      </c>
      <c r="K1892" s="101">
        <v>10</v>
      </c>
    </row>
    <row r="1893" spans="1:11" hidden="1" x14ac:dyDescent="0.3">
      <c r="A1893" s="98">
        <v>45582</v>
      </c>
      <c r="B1893" s="99">
        <v>0.82166859953703708</v>
      </c>
      <c r="C1893" s="80">
        <v>19</v>
      </c>
      <c r="D1893" s="100" t="s">
        <v>403</v>
      </c>
      <c r="E1893" s="80">
        <v>35.76</v>
      </c>
      <c r="F1893" s="100" t="s">
        <v>404</v>
      </c>
      <c r="G1893" s="100" t="s">
        <v>412</v>
      </c>
      <c r="H1893" s="100" t="s">
        <v>422</v>
      </c>
      <c r="I1893" s="100" t="s">
        <v>429</v>
      </c>
      <c r="J1893" s="80">
        <v>4</v>
      </c>
      <c r="K1893" s="101">
        <v>10</v>
      </c>
    </row>
    <row r="1894" spans="1:11" x14ac:dyDescent="0.3">
      <c r="A1894" s="98">
        <v>45582</v>
      </c>
      <c r="B1894" s="99">
        <v>0.84139356481481486</v>
      </c>
      <c r="C1894" s="80">
        <v>20</v>
      </c>
      <c r="D1894" s="100" t="s">
        <v>403</v>
      </c>
      <c r="E1894" s="80">
        <v>30.86</v>
      </c>
      <c r="F1894" s="100" t="s">
        <v>411</v>
      </c>
      <c r="G1894" s="100" t="s">
        <v>412</v>
      </c>
      <c r="H1894" s="100" t="s">
        <v>422</v>
      </c>
      <c r="I1894" s="100" t="s">
        <v>429</v>
      </c>
      <c r="J1894" s="80">
        <v>4</v>
      </c>
      <c r="K1894" s="101">
        <v>10</v>
      </c>
    </row>
    <row r="1895" spans="1:11" hidden="1" x14ac:dyDescent="0.3">
      <c r="A1895" s="98">
        <v>45582</v>
      </c>
      <c r="B1895" s="99">
        <v>0.90709427083333338</v>
      </c>
      <c r="C1895" s="80">
        <v>21</v>
      </c>
      <c r="D1895" s="100" t="s">
        <v>403</v>
      </c>
      <c r="E1895" s="80">
        <v>35.76</v>
      </c>
      <c r="F1895" s="100" t="s">
        <v>404</v>
      </c>
      <c r="G1895" s="100" t="s">
        <v>412</v>
      </c>
      <c r="H1895" s="100" t="s">
        <v>422</v>
      </c>
      <c r="I1895" s="100" t="s">
        <v>429</v>
      </c>
      <c r="J1895" s="80">
        <v>4</v>
      </c>
      <c r="K1895" s="101">
        <v>10</v>
      </c>
    </row>
    <row r="1896" spans="1:11" hidden="1" x14ac:dyDescent="0.3">
      <c r="A1896" s="98">
        <v>45582</v>
      </c>
      <c r="B1896" s="99">
        <v>0.90787570601851852</v>
      </c>
      <c r="C1896" s="80">
        <v>21</v>
      </c>
      <c r="D1896" s="100" t="s">
        <v>403</v>
      </c>
      <c r="E1896" s="80">
        <v>35.76</v>
      </c>
      <c r="F1896" s="100" t="s">
        <v>404</v>
      </c>
      <c r="G1896" s="100" t="s">
        <v>412</v>
      </c>
      <c r="H1896" s="100" t="s">
        <v>422</v>
      </c>
      <c r="I1896" s="100" t="s">
        <v>429</v>
      </c>
      <c r="J1896" s="80">
        <v>4</v>
      </c>
      <c r="K1896" s="101">
        <v>10</v>
      </c>
    </row>
    <row r="1897" spans="1:11" hidden="1" x14ac:dyDescent="0.3">
      <c r="A1897" s="98">
        <v>45582</v>
      </c>
      <c r="B1897" s="99">
        <v>0.90870021990740746</v>
      </c>
      <c r="C1897" s="80">
        <v>21</v>
      </c>
      <c r="D1897" s="100" t="s">
        <v>403</v>
      </c>
      <c r="E1897" s="80">
        <v>35.76</v>
      </c>
      <c r="F1897" s="100" t="s">
        <v>404</v>
      </c>
      <c r="G1897" s="100" t="s">
        <v>412</v>
      </c>
      <c r="H1897" s="100" t="s">
        <v>422</v>
      </c>
      <c r="I1897" s="100" t="s">
        <v>429</v>
      </c>
      <c r="J1897" s="80">
        <v>4</v>
      </c>
      <c r="K1897" s="101">
        <v>10</v>
      </c>
    </row>
    <row r="1898" spans="1:11" hidden="1" x14ac:dyDescent="0.3">
      <c r="A1898" s="98">
        <v>45582</v>
      </c>
      <c r="B1898" s="99">
        <v>0.90965994212962964</v>
      </c>
      <c r="C1898" s="80">
        <v>21</v>
      </c>
      <c r="D1898" s="100" t="s">
        <v>403</v>
      </c>
      <c r="E1898" s="80">
        <v>35.76</v>
      </c>
      <c r="F1898" s="100" t="s">
        <v>408</v>
      </c>
      <c r="G1898" s="100" t="s">
        <v>412</v>
      </c>
      <c r="H1898" s="100" t="s">
        <v>422</v>
      </c>
      <c r="I1898" s="100" t="s">
        <v>429</v>
      </c>
      <c r="J1898" s="80">
        <v>4</v>
      </c>
      <c r="K1898" s="101">
        <v>10</v>
      </c>
    </row>
    <row r="1899" spans="1:11" hidden="1" x14ac:dyDescent="0.3">
      <c r="A1899" s="98">
        <v>45583</v>
      </c>
      <c r="B1899" s="99">
        <v>0.36249408564814817</v>
      </c>
      <c r="C1899" s="80">
        <v>8</v>
      </c>
      <c r="D1899" s="100" t="s">
        <v>403</v>
      </c>
      <c r="E1899" s="80">
        <v>35.76</v>
      </c>
      <c r="F1899" s="100" t="s">
        <v>413</v>
      </c>
      <c r="G1899" s="100" t="s">
        <v>405</v>
      </c>
      <c r="H1899" s="100" t="s">
        <v>406</v>
      </c>
      <c r="I1899" s="100" t="s">
        <v>429</v>
      </c>
      <c r="J1899" s="80">
        <v>5</v>
      </c>
      <c r="K1899" s="101">
        <v>10</v>
      </c>
    </row>
    <row r="1900" spans="1:11" hidden="1" x14ac:dyDescent="0.3">
      <c r="A1900" s="98">
        <v>45583</v>
      </c>
      <c r="B1900" s="99">
        <v>0.36318490740740739</v>
      </c>
      <c r="C1900" s="80">
        <v>8</v>
      </c>
      <c r="D1900" s="100" t="s">
        <v>403</v>
      </c>
      <c r="E1900" s="80">
        <v>35.76</v>
      </c>
      <c r="F1900" s="100" t="s">
        <v>413</v>
      </c>
      <c r="G1900" s="100" t="s">
        <v>405</v>
      </c>
      <c r="H1900" s="100" t="s">
        <v>406</v>
      </c>
      <c r="I1900" s="100" t="s">
        <v>429</v>
      </c>
      <c r="J1900" s="80">
        <v>5</v>
      </c>
      <c r="K1900" s="101">
        <v>10</v>
      </c>
    </row>
    <row r="1901" spans="1:11" hidden="1" x14ac:dyDescent="0.3">
      <c r="A1901" s="98">
        <v>45583</v>
      </c>
      <c r="B1901" s="99">
        <v>0.39770255787037034</v>
      </c>
      <c r="C1901" s="80">
        <v>9</v>
      </c>
      <c r="D1901" s="100" t="s">
        <v>403</v>
      </c>
      <c r="E1901" s="80">
        <v>35.76</v>
      </c>
      <c r="F1901" s="100" t="s">
        <v>413</v>
      </c>
      <c r="G1901" s="100" t="s">
        <v>405</v>
      </c>
      <c r="H1901" s="100" t="s">
        <v>406</v>
      </c>
      <c r="I1901" s="100" t="s">
        <v>429</v>
      </c>
      <c r="J1901" s="80">
        <v>5</v>
      </c>
      <c r="K1901" s="101">
        <v>10</v>
      </c>
    </row>
    <row r="1902" spans="1:11" hidden="1" x14ac:dyDescent="0.3">
      <c r="A1902" s="98">
        <v>45583</v>
      </c>
      <c r="B1902" s="99">
        <v>0.39870394675925924</v>
      </c>
      <c r="C1902" s="80">
        <v>9</v>
      </c>
      <c r="D1902" s="100" t="s">
        <v>403</v>
      </c>
      <c r="E1902" s="80">
        <v>35.76</v>
      </c>
      <c r="F1902" s="100" t="s">
        <v>413</v>
      </c>
      <c r="G1902" s="100" t="s">
        <v>405</v>
      </c>
      <c r="H1902" s="100" t="s">
        <v>406</v>
      </c>
      <c r="I1902" s="100" t="s">
        <v>429</v>
      </c>
      <c r="J1902" s="80">
        <v>5</v>
      </c>
      <c r="K1902" s="101">
        <v>10</v>
      </c>
    </row>
    <row r="1903" spans="1:11" hidden="1" x14ac:dyDescent="0.3">
      <c r="A1903" s="98">
        <v>45583</v>
      </c>
      <c r="B1903" s="99">
        <v>0.41342857638888891</v>
      </c>
      <c r="C1903" s="80">
        <v>9</v>
      </c>
      <c r="D1903" s="100" t="s">
        <v>403</v>
      </c>
      <c r="E1903" s="80">
        <v>35.76</v>
      </c>
      <c r="F1903" s="100" t="s">
        <v>421</v>
      </c>
      <c r="G1903" s="100" t="s">
        <v>405</v>
      </c>
      <c r="H1903" s="100" t="s">
        <v>406</v>
      </c>
      <c r="I1903" s="100" t="s">
        <v>429</v>
      </c>
      <c r="J1903" s="80">
        <v>5</v>
      </c>
      <c r="K1903" s="101">
        <v>10</v>
      </c>
    </row>
    <row r="1904" spans="1:11" hidden="1" x14ac:dyDescent="0.3">
      <c r="A1904" s="98">
        <v>45583</v>
      </c>
      <c r="B1904" s="99">
        <v>0.49651407407407405</v>
      </c>
      <c r="C1904" s="80">
        <v>11</v>
      </c>
      <c r="D1904" s="100" t="s">
        <v>403</v>
      </c>
      <c r="E1904" s="80">
        <v>35.76</v>
      </c>
      <c r="F1904" s="100" t="s">
        <v>421</v>
      </c>
      <c r="G1904" s="100" t="s">
        <v>405</v>
      </c>
      <c r="H1904" s="100" t="s">
        <v>406</v>
      </c>
      <c r="I1904" s="100" t="s">
        <v>429</v>
      </c>
      <c r="J1904" s="80">
        <v>5</v>
      </c>
      <c r="K1904" s="101">
        <v>10</v>
      </c>
    </row>
    <row r="1905" spans="1:11" hidden="1" x14ac:dyDescent="0.3">
      <c r="A1905" s="98">
        <v>45583</v>
      </c>
      <c r="B1905" s="99">
        <v>0.61879765046296298</v>
      </c>
      <c r="C1905" s="80">
        <v>14</v>
      </c>
      <c r="D1905" s="100" t="s">
        <v>403</v>
      </c>
      <c r="E1905" s="80">
        <v>35.76</v>
      </c>
      <c r="F1905" s="100" t="s">
        <v>404</v>
      </c>
      <c r="G1905" s="100" t="s">
        <v>409</v>
      </c>
      <c r="H1905" s="100" t="s">
        <v>406</v>
      </c>
      <c r="I1905" s="100" t="s">
        <v>429</v>
      </c>
      <c r="J1905" s="80">
        <v>5</v>
      </c>
      <c r="K1905" s="101">
        <v>10</v>
      </c>
    </row>
    <row r="1906" spans="1:11" hidden="1" x14ac:dyDescent="0.3">
      <c r="A1906" s="98">
        <v>45583</v>
      </c>
      <c r="B1906" s="99">
        <v>0.6196218171296296</v>
      </c>
      <c r="C1906" s="80">
        <v>14</v>
      </c>
      <c r="D1906" s="100" t="s">
        <v>403</v>
      </c>
      <c r="E1906" s="80">
        <v>35.76</v>
      </c>
      <c r="F1906" s="100" t="s">
        <v>421</v>
      </c>
      <c r="G1906" s="100" t="s">
        <v>409</v>
      </c>
      <c r="H1906" s="100" t="s">
        <v>406</v>
      </c>
      <c r="I1906" s="100" t="s">
        <v>429</v>
      </c>
      <c r="J1906" s="80">
        <v>5</v>
      </c>
      <c r="K1906" s="101">
        <v>10</v>
      </c>
    </row>
    <row r="1907" spans="1:11" x14ac:dyDescent="0.3">
      <c r="A1907" s="98">
        <v>45583</v>
      </c>
      <c r="B1907" s="99">
        <v>0.6523144675925926</v>
      </c>
      <c r="C1907" s="80">
        <v>15</v>
      </c>
      <c r="D1907" s="100" t="s">
        <v>403</v>
      </c>
      <c r="E1907" s="80">
        <v>25.96</v>
      </c>
      <c r="F1907" s="100" t="s">
        <v>410</v>
      </c>
      <c r="G1907" s="100" t="s">
        <v>409</v>
      </c>
      <c r="H1907" s="100" t="s">
        <v>406</v>
      </c>
      <c r="I1907" s="100" t="s">
        <v>429</v>
      </c>
      <c r="J1907" s="80">
        <v>5</v>
      </c>
      <c r="K1907" s="101">
        <v>10</v>
      </c>
    </row>
    <row r="1908" spans="1:11" hidden="1" x14ac:dyDescent="0.3">
      <c r="A1908" s="98">
        <v>45583</v>
      </c>
      <c r="B1908" s="99">
        <v>0.67358652777777783</v>
      </c>
      <c r="C1908" s="80">
        <v>16</v>
      </c>
      <c r="D1908" s="100" t="s">
        <v>403</v>
      </c>
      <c r="E1908" s="80">
        <v>35.76</v>
      </c>
      <c r="F1908" s="100" t="s">
        <v>404</v>
      </c>
      <c r="G1908" s="100" t="s">
        <v>409</v>
      </c>
      <c r="H1908" s="100" t="s">
        <v>406</v>
      </c>
      <c r="I1908" s="100" t="s">
        <v>429</v>
      </c>
      <c r="J1908" s="80">
        <v>5</v>
      </c>
      <c r="K1908" s="101">
        <v>10</v>
      </c>
    </row>
    <row r="1909" spans="1:11" hidden="1" x14ac:dyDescent="0.3">
      <c r="A1909" s="98">
        <v>45583</v>
      </c>
      <c r="B1909" s="99">
        <v>0.74003446759259262</v>
      </c>
      <c r="C1909" s="80">
        <v>17</v>
      </c>
      <c r="D1909" s="100" t="s">
        <v>403</v>
      </c>
      <c r="E1909" s="80">
        <v>35.76</v>
      </c>
      <c r="F1909" s="100" t="s">
        <v>408</v>
      </c>
      <c r="G1909" s="100" t="s">
        <v>412</v>
      </c>
      <c r="H1909" s="100" t="s">
        <v>406</v>
      </c>
      <c r="I1909" s="100" t="s">
        <v>429</v>
      </c>
      <c r="J1909" s="80">
        <v>5</v>
      </c>
      <c r="K1909" s="101">
        <v>10</v>
      </c>
    </row>
    <row r="1910" spans="1:11" hidden="1" x14ac:dyDescent="0.3">
      <c r="A1910" s="98">
        <v>45583</v>
      </c>
      <c r="B1910" s="99">
        <v>0.88518799768518519</v>
      </c>
      <c r="C1910" s="80">
        <v>21</v>
      </c>
      <c r="D1910" s="100" t="s">
        <v>403</v>
      </c>
      <c r="E1910" s="80">
        <v>35.76</v>
      </c>
      <c r="F1910" s="100" t="s">
        <v>413</v>
      </c>
      <c r="G1910" s="100" t="s">
        <v>412</v>
      </c>
      <c r="H1910" s="100" t="s">
        <v>406</v>
      </c>
      <c r="I1910" s="100" t="s">
        <v>429</v>
      </c>
      <c r="J1910" s="80">
        <v>5</v>
      </c>
      <c r="K1910" s="101">
        <v>10</v>
      </c>
    </row>
    <row r="1911" spans="1:11" hidden="1" x14ac:dyDescent="0.3">
      <c r="A1911" s="98">
        <v>45583</v>
      </c>
      <c r="B1911" s="99">
        <v>0.88567723379629626</v>
      </c>
      <c r="C1911" s="80">
        <v>21</v>
      </c>
      <c r="D1911" s="100" t="s">
        <v>403</v>
      </c>
      <c r="E1911" s="80">
        <v>35.76</v>
      </c>
      <c r="F1911" s="100" t="s">
        <v>413</v>
      </c>
      <c r="G1911" s="100" t="s">
        <v>412</v>
      </c>
      <c r="H1911" s="100" t="s">
        <v>406</v>
      </c>
      <c r="I1911" s="100" t="s">
        <v>429</v>
      </c>
      <c r="J1911" s="80">
        <v>5</v>
      </c>
      <c r="K1911" s="101">
        <v>10</v>
      </c>
    </row>
    <row r="1912" spans="1:11" x14ac:dyDescent="0.3">
      <c r="A1912" s="98">
        <v>45583</v>
      </c>
      <c r="B1912" s="99">
        <v>0.91138203703703702</v>
      </c>
      <c r="C1912" s="80">
        <v>21</v>
      </c>
      <c r="D1912" s="100" t="s">
        <v>403</v>
      </c>
      <c r="E1912" s="80">
        <v>30.86</v>
      </c>
      <c r="F1912" s="100" t="s">
        <v>411</v>
      </c>
      <c r="G1912" s="100" t="s">
        <v>412</v>
      </c>
      <c r="H1912" s="100" t="s">
        <v>406</v>
      </c>
      <c r="I1912" s="100" t="s">
        <v>429</v>
      </c>
      <c r="J1912" s="80">
        <v>5</v>
      </c>
      <c r="K1912" s="101">
        <v>10</v>
      </c>
    </row>
    <row r="1913" spans="1:11" hidden="1" x14ac:dyDescent="0.3">
      <c r="A1913" s="98">
        <v>45583</v>
      </c>
      <c r="B1913" s="99">
        <v>0.91906208333333328</v>
      </c>
      <c r="C1913" s="80">
        <v>22</v>
      </c>
      <c r="D1913" s="100" t="s">
        <v>403</v>
      </c>
      <c r="E1913" s="80">
        <v>35.76</v>
      </c>
      <c r="F1913" s="100" t="s">
        <v>404</v>
      </c>
      <c r="G1913" s="100" t="s">
        <v>412</v>
      </c>
      <c r="H1913" s="100" t="s">
        <v>406</v>
      </c>
      <c r="I1913" s="100" t="s">
        <v>429</v>
      </c>
      <c r="J1913" s="80">
        <v>5</v>
      </c>
      <c r="K1913" s="101">
        <v>10</v>
      </c>
    </row>
    <row r="1914" spans="1:11" x14ac:dyDescent="0.3">
      <c r="A1914" s="98">
        <v>45584</v>
      </c>
      <c r="B1914" s="99">
        <v>0.35710247685185187</v>
      </c>
      <c r="C1914" s="80">
        <v>8</v>
      </c>
      <c r="D1914" s="100" t="s">
        <v>403</v>
      </c>
      <c r="E1914" s="80">
        <v>30.86</v>
      </c>
      <c r="F1914" s="100" t="s">
        <v>411</v>
      </c>
      <c r="G1914" s="100" t="s">
        <v>405</v>
      </c>
      <c r="H1914" s="100" t="s">
        <v>414</v>
      </c>
      <c r="I1914" s="100" t="s">
        <v>429</v>
      </c>
      <c r="J1914" s="80">
        <v>6</v>
      </c>
      <c r="K1914" s="101">
        <v>10</v>
      </c>
    </row>
    <row r="1915" spans="1:11" hidden="1" x14ac:dyDescent="0.3">
      <c r="A1915" s="98">
        <v>45584</v>
      </c>
      <c r="B1915" s="99">
        <v>0.55701490740740744</v>
      </c>
      <c r="C1915" s="80">
        <v>13</v>
      </c>
      <c r="D1915" s="100" t="s">
        <v>403</v>
      </c>
      <c r="E1915" s="80">
        <v>35.76</v>
      </c>
      <c r="F1915" s="100" t="s">
        <v>404</v>
      </c>
      <c r="G1915" s="100" t="s">
        <v>409</v>
      </c>
      <c r="H1915" s="100" t="s">
        <v>414</v>
      </c>
      <c r="I1915" s="100" t="s">
        <v>429</v>
      </c>
      <c r="J1915" s="80">
        <v>6</v>
      </c>
      <c r="K1915" s="101">
        <v>10</v>
      </c>
    </row>
    <row r="1916" spans="1:11" hidden="1" x14ac:dyDescent="0.3">
      <c r="A1916" s="98">
        <v>45584</v>
      </c>
      <c r="B1916" s="99">
        <v>0.59065519675925926</v>
      </c>
      <c r="C1916" s="80">
        <v>14</v>
      </c>
      <c r="D1916" s="100" t="s">
        <v>403</v>
      </c>
      <c r="E1916" s="80">
        <v>35.76</v>
      </c>
      <c r="F1916" s="100" t="s">
        <v>421</v>
      </c>
      <c r="G1916" s="100" t="s">
        <v>409</v>
      </c>
      <c r="H1916" s="100" t="s">
        <v>414</v>
      </c>
      <c r="I1916" s="100" t="s">
        <v>429</v>
      </c>
      <c r="J1916" s="80">
        <v>6</v>
      </c>
      <c r="K1916" s="101">
        <v>10</v>
      </c>
    </row>
    <row r="1917" spans="1:11" hidden="1" x14ac:dyDescent="0.3">
      <c r="A1917" s="98">
        <v>45584</v>
      </c>
      <c r="B1917" s="99">
        <v>0.66452798611111108</v>
      </c>
      <c r="C1917" s="80">
        <v>15</v>
      </c>
      <c r="D1917" s="100" t="s">
        <v>403</v>
      </c>
      <c r="E1917" s="80">
        <v>35.76</v>
      </c>
      <c r="F1917" s="100" t="s">
        <v>408</v>
      </c>
      <c r="G1917" s="100" t="s">
        <v>409</v>
      </c>
      <c r="H1917" s="100" t="s">
        <v>414</v>
      </c>
      <c r="I1917" s="100" t="s">
        <v>429</v>
      </c>
      <c r="J1917" s="80">
        <v>6</v>
      </c>
      <c r="K1917" s="101">
        <v>10</v>
      </c>
    </row>
    <row r="1918" spans="1:11" hidden="1" x14ac:dyDescent="0.3">
      <c r="A1918" s="98">
        <v>45584</v>
      </c>
      <c r="B1918" s="99">
        <v>0.66625087962962959</v>
      </c>
      <c r="C1918" s="80">
        <v>15</v>
      </c>
      <c r="D1918" s="100" t="s">
        <v>403</v>
      </c>
      <c r="E1918" s="80">
        <v>35.76</v>
      </c>
      <c r="F1918" s="100" t="s">
        <v>404</v>
      </c>
      <c r="G1918" s="100" t="s">
        <v>409</v>
      </c>
      <c r="H1918" s="100" t="s">
        <v>414</v>
      </c>
      <c r="I1918" s="100" t="s">
        <v>429</v>
      </c>
      <c r="J1918" s="80">
        <v>6</v>
      </c>
      <c r="K1918" s="101">
        <v>10</v>
      </c>
    </row>
    <row r="1919" spans="1:11" hidden="1" x14ac:dyDescent="0.3">
      <c r="A1919" s="98">
        <v>45584</v>
      </c>
      <c r="B1919" s="99">
        <v>0.66858600694444448</v>
      </c>
      <c r="C1919" s="80">
        <v>16</v>
      </c>
      <c r="D1919" s="100" t="s">
        <v>403</v>
      </c>
      <c r="E1919" s="80">
        <v>35.76</v>
      </c>
      <c r="F1919" s="100" t="s">
        <v>404</v>
      </c>
      <c r="G1919" s="100" t="s">
        <v>409</v>
      </c>
      <c r="H1919" s="100" t="s">
        <v>414</v>
      </c>
      <c r="I1919" s="100" t="s">
        <v>429</v>
      </c>
      <c r="J1919" s="80">
        <v>6</v>
      </c>
      <c r="K1919" s="101">
        <v>10</v>
      </c>
    </row>
    <row r="1920" spans="1:11" hidden="1" x14ac:dyDescent="0.3">
      <c r="A1920" s="98">
        <v>45584</v>
      </c>
      <c r="B1920" s="99">
        <v>0.6789642939814815</v>
      </c>
      <c r="C1920" s="80">
        <v>16</v>
      </c>
      <c r="D1920" s="100" t="s">
        <v>403</v>
      </c>
      <c r="E1920" s="80">
        <v>35.76</v>
      </c>
      <c r="F1920" s="100" t="s">
        <v>404</v>
      </c>
      <c r="G1920" s="100" t="s">
        <v>409</v>
      </c>
      <c r="H1920" s="100" t="s">
        <v>414</v>
      </c>
      <c r="I1920" s="100" t="s">
        <v>429</v>
      </c>
      <c r="J1920" s="80">
        <v>6</v>
      </c>
      <c r="K1920" s="101">
        <v>10</v>
      </c>
    </row>
    <row r="1921" spans="1:11" hidden="1" x14ac:dyDescent="0.3">
      <c r="A1921" s="98">
        <v>45584</v>
      </c>
      <c r="B1921" s="99">
        <v>0.9074712615740741</v>
      </c>
      <c r="C1921" s="80">
        <v>21</v>
      </c>
      <c r="D1921" s="100" t="s">
        <v>403</v>
      </c>
      <c r="E1921" s="80">
        <v>35.76</v>
      </c>
      <c r="F1921" s="100" t="s">
        <v>413</v>
      </c>
      <c r="G1921" s="100" t="s">
        <v>412</v>
      </c>
      <c r="H1921" s="100" t="s">
        <v>414</v>
      </c>
      <c r="I1921" s="100" t="s">
        <v>429</v>
      </c>
      <c r="J1921" s="80">
        <v>6</v>
      </c>
      <c r="K1921" s="101">
        <v>10</v>
      </c>
    </row>
    <row r="1922" spans="1:11" hidden="1" x14ac:dyDescent="0.3">
      <c r="A1922" s="98">
        <v>45584</v>
      </c>
      <c r="B1922" s="99">
        <v>0.94904741898148148</v>
      </c>
      <c r="C1922" s="80">
        <v>22</v>
      </c>
      <c r="D1922" s="100" t="s">
        <v>403</v>
      </c>
      <c r="E1922" s="80">
        <v>35.76</v>
      </c>
      <c r="F1922" s="100" t="s">
        <v>421</v>
      </c>
      <c r="G1922" s="100" t="s">
        <v>412</v>
      </c>
      <c r="H1922" s="100" t="s">
        <v>414</v>
      </c>
      <c r="I1922" s="100" t="s">
        <v>429</v>
      </c>
      <c r="J1922" s="80">
        <v>6</v>
      </c>
      <c r="K1922" s="101">
        <v>10</v>
      </c>
    </row>
    <row r="1923" spans="1:11" hidden="1" x14ac:dyDescent="0.3">
      <c r="A1923" s="98">
        <v>45585</v>
      </c>
      <c r="B1923" s="99">
        <v>0.36161997685185188</v>
      </c>
      <c r="C1923" s="80">
        <v>8</v>
      </c>
      <c r="D1923" s="100" t="s">
        <v>403</v>
      </c>
      <c r="E1923" s="80">
        <v>35.76</v>
      </c>
      <c r="F1923" s="100" t="s">
        <v>404</v>
      </c>
      <c r="G1923" s="100" t="s">
        <v>405</v>
      </c>
      <c r="H1923" s="100" t="s">
        <v>415</v>
      </c>
      <c r="I1923" s="100" t="s">
        <v>429</v>
      </c>
      <c r="J1923" s="80">
        <v>7</v>
      </c>
      <c r="K1923" s="101">
        <v>10</v>
      </c>
    </row>
    <row r="1924" spans="1:11" hidden="1" x14ac:dyDescent="0.3">
      <c r="A1924" s="98">
        <v>45585</v>
      </c>
      <c r="B1924" s="99">
        <v>0.36238971064814812</v>
      </c>
      <c r="C1924" s="80">
        <v>8</v>
      </c>
      <c r="D1924" s="100" t="s">
        <v>403</v>
      </c>
      <c r="E1924" s="80">
        <v>35.76</v>
      </c>
      <c r="F1924" s="100" t="s">
        <v>413</v>
      </c>
      <c r="G1924" s="100" t="s">
        <v>405</v>
      </c>
      <c r="H1924" s="100" t="s">
        <v>415</v>
      </c>
      <c r="I1924" s="100" t="s">
        <v>429</v>
      </c>
      <c r="J1924" s="80">
        <v>7</v>
      </c>
      <c r="K1924" s="101">
        <v>10</v>
      </c>
    </row>
    <row r="1925" spans="1:11" hidden="1" x14ac:dyDescent="0.3">
      <c r="A1925" s="98">
        <v>45585</v>
      </c>
      <c r="B1925" s="99">
        <v>0.47004445601851852</v>
      </c>
      <c r="C1925" s="80">
        <v>11</v>
      </c>
      <c r="D1925" s="100" t="s">
        <v>403</v>
      </c>
      <c r="E1925" s="80">
        <v>35.76</v>
      </c>
      <c r="F1925" s="100" t="s">
        <v>404</v>
      </c>
      <c r="G1925" s="100" t="s">
        <v>405</v>
      </c>
      <c r="H1925" s="100" t="s">
        <v>415</v>
      </c>
      <c r="I1925" s="100" t="s">
        <v>429</v>
      </c>
      <c r="J1925" s="80">
        <v>7</v>
      </c>
      <c r="K1925" s="101">
        <v>10</v>
      </c>
    </row>
    <row r="1926" spans="1:11" hidden="1" x14ac:dyDescent="0.3">
      <c r="A1926" s="98">
        <v>45585</v>
      </c>
      <c r="B1926" s="99">
        <v>0.60331069444444441</v>
      </c>
      <c r="C1926" s="80">
        <v>14</v>
      </c>
      <c r="D1926" s="100" t="s">
        <v>403</v>
      </c>
      <c r="E1926" s="80">
        <v>35.76</v>
      </c>
      <c r="F1926" s="100" t="s">
        <v>408</v>
      </c>
      <c r="G1926" s="100" t="s">
        <v>409</v>
      </c>
      <c r="H1926" s="100" t="s">
        <v>415</v>
      </c>
      <c r="I1926" s="100" t="s">
        <v>429</v>
      </c>
      <c r="J1926" s="80">
        <v>7</v>
      </c>
      <c r="K1926" s="101">
        <v>10</v>
      </c>
    </row>
    <row r="1927" spans="1:11" hidden="1" x14ac:dyDescent="0.3">
      <c r="A1927" s="98">
        <v>45585</v>
      </c>
      <c r="B1927" s="99">
        <v>0.60397621527777778</v>
      </c>
      <c r="C1927" s="80">
        <v>14</v>
      </c>
      <c r="D1927" s="100" t="s">
        <v>403</v>
      </c>
      <c r="E1927" s="80">
        <v>25.96</v>
      </c>
      <c r="F1927" s="100" t="s">
        <v>416</v>
      </c>
      <c r="G1927" s="100" t="s">
        <v>409</v>
      </c>
      <c r="H1927" s="100" t="s">
        <v>415</v>
      </c>
      <c r="I1927" s="100" t="s">
        <v>429</v>
      </c>
      <c r="J1927" s="80">
        <v>7</v>
      </c>
      <c r="K1927" s="101">
        <v>10</v>
      </c>
    </row>
    <row r="1928" spans="1:11" x14ac:dyDescent="0.3">
      <c r="A1928" s="98">
        <v>45585</v>
      </c>
      <c r="B1928" s="99">
        <v>0.66163258101851852</v>
      </c>
      <c r="C1928" s="80">
        <v>15</v>
      </c>
      <c r="D1928" s="100" t="s">
        <v>403</v>
      </c>
      <c r="E1928" s="80">
        <v>30.86</v>
      </c>
      <c r="F1928" s="100" t="s">
        <v>411</v>
      </c>
      <c r="G1928" s="100" t="s">
        <v>409</v>
      </c>
      <c r="H1928" s="100" t="s">
        <v>415</v>
      </c>
      <c r="I1928" s="100" t="s">
        <v>429</v>
      </c>
      <c r="J1928" s="80">
        <v>7</v>
      </c>
      <c r="K1928" s="101">
        <v>10</v>
      </c>
    </row>
    <row r="1929" spans="1:11" hidden="1" x14ac:dyDescent="0.3">
      <c r="A1929" s="98">
        <v>45585</v>
      </c>
      <c r="B1929" s="99">
        <v>0.6980298958333333</v>
      </c>
      <c r="C1929" s="80">
        <v>16</v>
      </c>
      <c r="D1929" s="100" t="s">
        <v>403</v>
      </c>
      <c r="E1929" s="80">
        <v>35.76</v>
      </c>
      <c r="F1929" s="100" t="s">
        <v>404</v>
      </c>
      <c r="G1929" s="100" t="s">
        <v>409</v>
      </c>
      <c r="H1929" s="100" t="s">
        <v>415</v>
      </c>
      <c r="I1929" s="100" t="s">
        <v>429</v>
      </c>
      <c r="J1929" s="80">
        <v>7</v>
      </c>
      <c r="K1929" s="101">
        <v>10</v>
      </c>
    </row>
    <row r="1930" spans="1:11" hidden="1" x14ac:dyDescent="0.3">
      <c r="A1930" s="98">
        <v>45585</v>
      </c>
      <c r="B1930" s="99">
        <v>0.69866684027777781</v>
      </c>
      <c r="C1930" s="80">
        <v>16</v>
      </c>
      <c r="D1930" s="100" t="s">
        <v>403</v>
      </c>
      <c r="E1930" s="80">
        <v>35.76</v>
      </c>
      <c r="F1930" s="100" t="s">
        <v>404</v>
      </c>
      <c r="G1930" s="100" t="s">
        <v>409</v>
      </c>
      <c r="H1930" s="100" t="s">
        <v>415</v>
      </c>
      <c r="I1930" s="100" t="s">
        <v>429</v>
      </c>
      <c r="J1930" s="80">
        <v>7</v>
      </c>
      <c r="K1930" s="101">
        <v>10</v>
      </c>
    </row>
    <row r="1931" spans="1:11" hidden="1" x14ac:dyDescent="0.3">
      <c r="A1931" s="98">
        <v>45585</v>
      </c>
      <c r="B1931" s="99">
        <v>0.72715077546296292</v>
      </c>
      <c r="C1931" s="80">
        <v>17</v>
      </c>
      <c r="D1931" s="100" t="s">
        <v>403</v>
      </c>
      <c r="E1931" s="80">
        <v>35.76</v>
      </c>
      <c r="F1931" s="100" t="s">
        <v>404</v>
      </c>
      <c r="G1931" s="100" t="s">
        <v>412</v>
      </c>
      <c r="H1931" s="100" t="s">
        <v>415</v>
      </c>
      <c r="I1931" s="100" t="s">
        <v>429</v>
      </c>
      <c r="J1931" s="80">
        <v>7</v>
      </c>
      <c r="K1931" s="101">
        <v>10</v>
      </c>
    </row>
    <row r="1932" spans="1:11" hidden="1" x14ac:dyDescent="0.3">
      <c r="A1932" s="98">
        <v>45585</v>
      </c>
      <c r="B1932" s="99">
        <v>0.773800775462963</v>
      </c>
      <c r="C1932" s="80">
        <v>18</v>
      </c>
      <c r="D1932" s="100" t="s">
        <v>403</v>
      </c>
      <c r="E1932" s="80">
        <v>35.76</v>
      </c>
      <c r="F1932" s="100" t="s">
        <v>413</v>
      </c>
      <c r="G1932" s="100" t="s">
        <v>412</v>
      </c>
      <c r="H1932" s="100" t="s">
        <v>415</v>
      </c>
      <c r="I1932" s="100" t="s">
        <v>429</v>
      </c>
      <c r="J1932" s="80">
        <v>7</v>
      </c>
      <c r="K1932" s="101">
        <v>10</v>
      </c>
    </row>
    <row r="1933" spans="1:11" hidden="1" x14ac:dyDescent="0.3">
      <c r="A1933" s="98">
        <v>45585</v>
      </c>
      <c r="B1933" s="99">
        <v>0.77440002314814815</v>
      </c>
      <c r="C1933" s="80">
        <v>18</v>
      </c>
      <c r="D1933" s="100" t="s">
        <v>403</v>
      </c>
      <c r="E1933" s="80">
        <v>35.76</v>
      </c>
      <c r="F1933" s="100" t="s">
        <v>413</v>
      </c>
      <c r="G1933" s="100" t="s">
        <v>412</v>
      </c>
      <c r="H1933" s="100" t="s">
        <v>415</v>
      </c>
      <c r="I1933" s="100" t="s">
        <v>429</v>
      </c>
      <c r="J1933" s="80">
        <v>7</v>
      </c>
      <c r="K1933" s="101">
        <v>10</v>
      </c>
    </row>
    <row r="1934" spans="1:11" hidden="1" x14ac:dyDescent="0.3">
      <c r="A1934" s="98">
        <v>45585</v>
      </c>
      <c r="B1934" s="99">
        <v>0.8849310763888889</v>
      </c>
      <c r="C1934" s="80">
        <v>21</v>
      </c>
      <c r="D1934" s="100" t="s">
        <v>403</v>
      </c>
      <c r="E1934" s="80">
        <v>35.76</v>
      </c>
      <c r="F1934" s="100" t="s">
        <v>408</v>
      </c>
      <c r="G1934" s="100" t="s">
        <v>412</v>
      </c>
      <c r="H1934" s="100" t="s">
        <v>415</v>
      </c>
      <c r="I1934" s="100" t="s">
        <v>429</v>
      </c>
      <c r="J1934" s="80">
        <v>7</v>
      </c>
      <c r="K1934" s="101">
        <v>10</v>
      </c>
    </row>
    <row r="1935" spans="1:11" hidden="1" x14ac:dyDescent="0.3">
      <c r="A1935" s="98">
        <v>45585</v>
      </c>
      <c r="B1935" s="99">
        <v>0.88562245370370374</v>
      </c>
      <c r="C1935" s="80">
        <v>21</v>
      </c>
      <c r="D1935" s="100" t="s">
        <v>403</v>
      </c>
      <c r="E1935" s="80">
        <v>25.96</v>
      </c>
      <c r="F1935" s="100" t="s">
        <v>416</v>
      </c>
      <c r="G1935" s="100" t="s">
        <v>412</v>
      </c>
      <c r="H1935" s="100" t="s">
        <v>415</v>
      </c>
      <c r="I1935" s="100" t="s">
        <v>429</v>
      </c>
      <c r="J1935" s="80">
        <v>7</v>
      </c>
      <c r="K1935" s="101">
        <v>10</v>
      </c>
    </row>
    <row r="1936" spans="1:11" hidden="1" x14ac:dyDescent="0.3">
      <c r="A1936" s="98">
        <v>45585</v>
      </c>
      <c r="B1936" s="99">
        <v>0.88711649305555551</v>
      </c>
      <c r="C1936" s="80">
        <v>21</v>
      </c>
      <c r="D1936" s="100" t="s">
        <v>403</v>
      </c>
      <c r="E1936" s="80">
        <v>35.76</v>
      </c>
      <c r="F1936" s="100" t="s">
        <v>413</v>
      </c>
      <c r="G1936" s="100" t="s">
        <v>412</v>
      </c>
      <c r="H1936" s="100" t="s">
        <v>415</v>
      </c>
      <c r="I1936" s="100" t="s">
        <v>429</v>
      </c>
      <c r="J1936" s="80">
        <v>7</v>
      </c>
      <c r="K1936" s="101">
        <v>10</v>
      </c>
    </row>
    <row r="1937" spans="1:11" hidden="1" x14ac:dyDescent="0.3">
      <c r="A1937" s="98">
        <v>45585</v>
      </c>
      <c r="B1937" s="99">
        <v>0.89236209490740737</v>
      </c>
      <c r="C1937" s="80">
        <v>21</v>
      </c>
      <c r="D1937" s="100" t="s">
        <v>403</v>
      </c>
      <c r="E1937" s="80">
        <v>35.76</v>
      </c>
      <c r="F1937" s="100" t="s">
        <v>404</v>
      </c>
      <c r="G1937" s="100" t="s">
        <v>412</v>
      </c>
      <c r="H1937" s="100" t="s">
        <v>415</v>
      </c>
      <c r="I1937" s="100" t="s">
        <v>429</v>
      </c>
      <c r="J1937" s="80">
        <v>7</v>
      </c>
      <c r="K1937" s="101">
        <v>10</v>
      </c>
    </row>
    <row r="1938" spans="1:11" hidden="1" x14ac:dyDescent="0.3">
      <c r="A1938" s="98">
        <v>45585</v>
      </c>
      <c r="B1938" s="99">
        <v>0.92880834490740738</v>
      </c>
      <c r="C1938" s="80">
        <v>22</v>
      </c>
      <c r="D1938" s="100" t="s">
        <v>403</v>
      </c>
      <c r="E1938" s="80">
        <v>35.76</v>
      </c>
      <c r="F1938" s="100" t="s">
        <v>421</v>
      </c>
      <c r="G1938" s="100" t="s">
        <v>412</v>
      </c>
      <c r="H1938" s="100" t="s">
        <v>415</v>
      </c>
      <c r="I1938" s="100" t="s">
        <v>429</v>
      </c>
      <c r="J1938" s="80">
        <v>7</v>
      </c>
      <c r="K1938" s="101">
        <v>10</v>
      </c>
    </row>
    <row r="1939" spans="1:11" hidden="1" x14ac:dyDescent="0.3">
      <c r="A1939" s="98">
        <v>45586</v>
      </c>
      <c r="B1939" s="99">
        <v>0.32549869212962962</v>
      </c>
      <c r="C1939" s="80">
        <v>7</v>
      </c>
      <c r="D1939" s="100" t="s">
        <v>403</v>
      </c>
      <c r="E1939" s="80">
        <v>35.76</v>
      </c>
      <c r="F1939" s="100" t="s">
        <v>404</v>
      </c>
      <c r="G1939" s="100" t="s">
        <v>405</v>
      </c>
      <c r="H1939" s="100" t="s">
        <v>417</v>
      </c>
      <c r="I1939" s="100" t="s">
        <v>429</v>
      </c>
      <c r="J1939" s="80">
        <v>1</v>
      </c>
      <c r="K1939" s="101">
        <v>10</v>
      </c>
    </row>
    <row r="1940" spans="1:11" hidden="1" x14ac:dyDescent="0.3">
      <c r="A1940" s="98">
        <v>45586</v>
      </c>
      <c r="B1940" s="99">
        <v>0.34718035879629627</v>
      </c>
      <c r="C1940" s="80">
        <v>8</v>
      </c>
      <c r="D1940" s="100" t="s">
        <v>403</v>
      </c>
      <c r="E1940" s="80">
        <v>35.76</v>
      </c>
      <c r="F1940" s="100" t="s">
        <v>404</v>
      </c>
      <c r="G1940" s="100" t="s">
        <v>405</v>
      </c>
      <c r="H1940" s="100" t="s">
        <v>417</v>
      </c>
      <c r="I1940" s="100" t="s">
        <v>429</v>
      </c>
      <c r="J1940" s="80">
        <v>1</v>
      </c>
      <c r="K1940" s="101">
        <v>10</v>
      </c>
    </row>
    <row r="1941" spans="1:11" x14ac:dyDescent="0.3">
      <c r="A1941" s="98">
        <v>45586</v>
      </c>
      <c r="B1941" s="99">
        <v>0.37840780092592591</v>
      </c>
      <c r="C1941" s="80">
        <v>9</v>
      </c>
      <c r="D1941" s="100" t="s">
        <v>403</v>
      </c>
      <c r="E1941" s="80">
        <v>30.86</v>
      </c>
      <c r="F1941" s="100" t="s">
        <v>411</v>
      </c>
      <c r="G1941" s="100" t="s">
        <v>405</v>
      </c>
      <c r="H1941" s="100" t="s">
        <v>417</v>
      </c>
      <c r="I1941" s="100" t="s">
        <v>429</v>
      </c>
      <c r="J1941" s="80">
        <v>1</v>
      </c>
      <c r="K1941" s="101">
        <v>10</v>
      </c>
    </row>
    <row r="1942" spans="1:11" hidden="1" x14ac:dyDescent="0.3">
      <c r="A1942" s="98">
        <v>45586</v>
      </c>
      <c r="B1942" s="99">
        <v>0.39890679398148149</v>
      </c>
      <c r="C1942" s="80">
        <v>9</v>
      </c>
      <c r="D1942" s="100" t="s">
        <v>403</v>
      </c>
      <c r="E1942" s="80">
        <v>35.76</v>
      </c>
      <c r="F1942" s="100" t="s">
        <v>404</v>
      </c>
      <c r="G1942" s="100" t="s">
        <v>405</v>
      </c>
      <c r="H1942" s="100" t="s">
        <v>417</v>
      </c>
      <c r="I1942" s="100" t="s">
        <v>429</v>
      </c>
      <c r="J1942" s="80">
        <v>1</v>
      </c>
      <c r="K1942" s="101">
        <v>10</v>
      </c>
    </row>
    <row r="1943" spans="1:11" x14ac:dyDescent="0.3">
      <c r="A1943" s="98">
        <v>45586</v>
      </c>
      <c r="B1943" s="99">
        <v>0.43413592592592593</v>
      </c>
      <c r="C1943" s="80">
        <v>10</v>
      </c>
      <c r="D1943" s="100" t="s">
        <v>403</v>
      </c>
      <c r="E1943" s="80">
        <v>25.96</v>
      </c>
      <c r="F1943" s="100" t="s">
        <v>410</v>
      </c>
      <c r="G1943" s="100" t="s">
        <v>405</v>
      </c>
      <c r="H1943" s="100" t="s">
        <v>417</v>
      </c>
      <c r="I1943" s="100" t="s">
        <v>429</v>
      </c>
      <c r="J1943" s="80">
        <v>1</v>
      </c>
      <c r="K1943" s="101">
        <v>10</v>
      </c>
    </row>
    <row r="1944" spans="1:11" hidden="1" x14ac:dyDescent="0.3">
      <c r="A1944" s="98">
        <v>45586</v>
      </c>
      <c r="B1944" s="99">
        <v>0.44565653935185184</v>
      </c>
      <c r="C1944" s="80">
        <v>10</v>
      </c>
      <c r="D1944" s="100" t="s">
        <v>403</v>
      </c>
      <c r="E1944" s="80">
        <v>25.96</v>
      </c>
      <c r="F1944" s="100" t="s">
        <v>416</v>
      </c>
      <c r="G1944" s="100" t="s">
        <v>405</v>
      </c>
      <c r="H1944" s="100" t="s">
        <v>417</v>
      </c>
      <c r="I1944" s="100" t="s">
        <v>429</v>
      </c>
      <c r="J1944" s="80">
        <v>1</v>
      </c>
      <c r="K1944" s="101">
        <v>10</v>
      </c>
    </row>
    <row r="1945" spans="1:11" hidden="1" x14ac:dyDescent="0.3">
      <c r="A1945" s="98">
        <v>45586</v>
      </c>
      <c r="B1945" s="99">
        <v>0.44624484953703702</v>
      </c>
      <c r="C1945" s="80">
        <v>10</v>
      </c>
      <c r="D1945" s="100" t="s">
        <v>403</v>
      </c>
      <c r="E1945" s="80">
        <v>25.96</v>
      </c>
      <c r="F1945" s="100" t="s">
        <v>416</v>
      </c>
      <c r="G1945" s="100" t="s">
        <v>405</v>
      </c>
      <c r="H1945" s="100" t="s">
        <v>417</v>
      </c>
      <c r="I1945" s="100" t="s">
        <v>429</v>
      </c>
      <c r="J1945" s="80">
        <v>1</v>
      </c>
      <c r="K1945" s="101">
        <v>10</v>
      </c>
    </row>
    <row r="1946" spans="1:11" hidden="1" x14ac:dyDescent="0.3">
      <c r="A1946" s="98">
        <v>45586</v>
      </c>
      <c r="B1946" s="99">
        <v>0.47756543981481481</v>
      </c>
      <c r="C1946" s="80">
        <v>11</v>
      </c>
      <c r="D1946" s="100" t="s">
        <v>403</v>
      </c>
      <c r="E1946" s="80">
        <v>21.06</v>
      </c>
      <c r="F1946" s="100" t="s">
        <v>418</v>
      </c>
      <c r="G1946" s="100" t="s">
        <v>405</v>
      </c>
      <c r="H1946" s="100" t="s">
        <v>417</v>
      </c>
      <c r="I1946" s="100" t="s">
        <v>429</v>
      </c>
      <c r="J1946" s="80">
        <v>1</v>
      </c>
      <c r="K1946" s="101">
        <v>10</v>
      </c>
    </row>
    <row r="1947" spans="1:11" hidden="1" x14ac:dyDescent="0.3">
      <c r="A1947" s="98">
        <v>45586</v>
      </c>
      <c r="B1947" s="99">
        <v>0.52805895833333338</v>
      </c>
      <c r="C1947" s="80">
        <v>12</v>
      </c>
      <c r="D1947" s="100" t="s">
        <v>403</v>
      </c>
      <c r="E1947" s="80">
        <v>35.76</v>
      </c>
      <c r="F1947" s="100" t="s">
        <v>421</v>
      </c>
      <c r="G1947" s="100" t="s">
        <v>409</v>
      </c>
      <c r="H1947" s="100" t="s">
        <v>417</v>
      </c>
      <c r="I1947" s="100" t="s">
        <v>429</v>
      </c>
      <c r="J1947" s="80">
        <v>1</v>
      </c>
      <c r="K1947" s="101">
        <v>10</v>
      </c>
    </row>
    <row r="1948" spans="1:11" hidden="1" x14ac:dyDescent="0.3">
      <c r="A1948" s="98">
        <v>45586</v>
      </c>
      <c r="B1948" s="99">
        <v>0.61314871527777781</v>
      </c>
      <c r="C1948" s="80">
        <v>14</v>
      </c>
      <c r="D1948" s="100" t="s">
        <v>403</v>
      </c>
      <c r="E1948" s="80">
        <v>35.76</v>
      </c>
      <c r="F1948" s="100" t="s">
        <v>404</v>
      </c>
      <c r="G1948" s="100" t="s">
        <v>409</v>
      </c>
      <c r="H1948" s="100" t="s">
        <v>417</v>
      </c>
      <c r="I1948" s="100" t="s">
        <v>429</v>
      </c>
      <c r="J1948" s="80">
        <v>1</v>
      </c>
      <c r="K1948" s="101">
        <v>10</v>
      </c>
    </row>
    <row r="1949" spans="1:11" hidden="1" x14ac:dyDescent="0.3">
      <c r="A1949" s="98">
        <v>45586</v>
      </c>
      <c r="B1949" s="99">
        <v>0.61386628472222227</v>
      </c>
      <c r="C1949" s="80">
        <v>14</v>
      </c>
      <c r="D1949" s="100" t="s">
        <v>403</v>
      </c>
      <c r="E1949" s="80">
        <v>35.76</v>
      </c>
      <c r="F1949" s="100" t="s">
        <v>404</v>
      </c>
      <c r="G1949" s="100" t="s">
        <v>409</v>
      </c>
      <c r="H1949" s="100" t="s">
        <v>417</v>
      </c>
      <c r="I1949" s="100" t="s">
        <v>429</v>
      </c>
      <c r="J1949" s="80">
        <v>1</v>
      </c>
      <c r="K1949" s="101">
        <v>10</v>
      </c>
    </row>
    <row r="1950" spans="1:11" x14ac:dyDescent="0.3">
      <c r="A1950" s="98">
        <v>45586</v>
      </c>
      <c r="B1950" s="99">
        <v>0.64377825231481478</v>
      </c>
      <c r="C1950" s="80">
        <v>15</v>
      </c>
      <c r="D1950" s="100" t="s">
        <v>403</v>
      </c>
      <c r="E1950" s="80">
        <v>30.86</v>
      </c>
      <c r="F1950" s="100" t="s">
        <v>411</v>
      </c>
      <c r="G1950" s="100" t="s">
        <v>409</v>
      </c>
      <c r="H1950" s="100" t="s">
        <v>417</v>
      </c>
      <c r="I1950" s="100" t="s">
        <v>429</v>
      </c>
      <c r="J1950" s="80">
        <v>1</v>
      </c>
      <c r="K1950" s="101">
        <v>10</v>
      </c>
    </row>
    <row r="1951" spans="1:11" hidden="1" x14ac:dyDescent="0.3">
      <c r="A1951" s="98">
        <v>45586</v>
      </c>
      <c r="B1951" s="99">
        <v>0.65213756944444445</v>
      </c>
      <c r="C1951" s="80">
        <v>15</v>
      </c>
      <c r="D1951" s="100" t="s">
        <v>403</v>
      </c>
      <c r="E1951" s="80">
        <v>25.96</v>
      </c>
      <c r="F1951" s="100" t="s">
        <v>416</v>
      </c>
      <c r="G1951" s="100" t="s">
        <v>409</v>
      </c>
      <c r="H1951" s="100" t="s">
        <v>417</v>
      </c>
      <c r="I1951" s="100" t="s">
        <v>429</v>
      </c>
      <c r="J1951" s="80">
        <v>1</v>
      </c>
      <c r="K1951" s="101">
        <v>10</v>
      </c>
    </row>
    <row r="1952" spans="1:11" hidden="1" x14ac:dyDescent="0.3">
      <c r="A1952" s="98">
        <v>45586</v>
      </c>
      <c r="B1952" s="99">
        <v>0.69649847222222228</v>
      </c>
      <c r="C1952" s="80">
        <v>16</v>
      </c>
      <c r="D1952" s="100" t="s">
        <v>403</v>
      </c>
      <c r="E1952" s="80">
        <v>35.76</v>
      </c>
      <c r="F1952" s="100" t="s">
        <v>413</v>
      </c>
      <c r="G1952" s="100" t="s">
        <v>409</v>
      </c>
      <c r="H1952" s="100" t="s">
        <v>417</v>
      </c>
      <c r="I1952" s="100" t="s">
        <v>429</v>
      </c>
      <c r="J1952" s="80">
        <v>1</v>
      </c>
      <c r="K1952" s="101">
        <v>10</v>
      </c>
    </row>
    <row r="1953" spans="1:11" hidden="1" x14ac:dyDescent="0.3">
      <c r="A1953" s="98">
        <v>45586</v>
      </c>
      <c r="B1953" s="99">
        <v>0.7051220949074074</v>
      </c>
      <c r="C1953" s="80">
        <v>16</v>
      </c>
      <c r="D1953" s="100" t="s">
        <v>403</v>
      </c>
      <c r="E1953" s="80">
        <v>35.76</v>
      </c>
      <c r="F1953" s="100" t="s">
        <v>404</v>
      </c>
      <c r="G1953" s="100" t="s">
        <v>409</v>
      </c>
      <c r="H1953" s="100" t="s">
        <v>417</v>
      </c>
      <c r="I1953" s="100" t="s">
        <v>429</v>
      </c>
      <c r="J1953" s="80">
        <v>1</v>
      </c>
      <c r="K1953" s="101">
        <v>10</v>
      </c>
    </row>
    <row r="1954" spans="1:11" hidden="1" x14ac:dyDescent="0.3">
      <c r="A1954" s="98">
        <v>45586</v>
      </c>
      <c r="B1954" s="99">
        <v>0.80640453703703707</v>
      </c>
      <c r="C1954" s="80">
        <v>19</v>
      </c>
      <c r="D1954" s="100" t="s">
        <v>403</v>
      </c>
      <c r="E1954" s="80">
        <v>35.76</v>
      </c>
      <c r="F1954" s="100" t="s">
        <v>408</v>
      </c>
      <c r="G1954" s="100" t="s">
        <v>412</v>
      </c>
      <c r="H1954" s="100" t="s">
        <v>417</v>
      </c>
      <c r="I1954" s="100" t="s">
        <v>429</v>
      </c>
      <c r="J1954" s="80">
        <v>1</v>
      </c>
      <c r="K1954" s="101">
        <v>10</v>
      </c>
    </row>
    <row r="1955" spans="1:11" hidden="1" x14ac:dyDescent="0.3">
      <c r="A1955" s="98">
        <v>45586</v>
      </c>
      <c r="B1955" s="99">
        <v>0.87889011574074072</v>
      </c>
      <c r="C1955" s="80">
        <v>21</v>
      </c>
      <c r="D1955" s="100" t="s">
        <v>403</v>
      </c>
      <c r="E1955" s="80">
        <v>35.76</v>
      </c>
      <c r="F1955" s="100" t="s">
        <v>404</v>
      </c>
      <c r="G1955" s="100" t="s">
        <v>412</v>
      </c>
      <c r="H1955" s="100" t="s">
        <v>417</v>
      </c>
      <c r="I1955" s="100" t="s">
        <v>429</v>
      </c>
      <c r="J1955" s="80">
        <v>1</v>
      </c>
      <c r="K1955" s="101">
        <v>10</v>
      </c>
    </row>
    <row r="1956" spans="1:11" hidden="1" x14ac:dyDescent="0.3">
      <c r="A1956" s="98">
        <v>45586</v>
      </c>
      <c r="B1956" s="99">
        <v>0.93801446759259255</v>
      </c>
      <c r="C1956" s="80">
        <v>22</v>
      </c>
      <c r="D1956" s="100" t="s">
        <v>403</v>
      </c>
      <c r="E1956" s="80">
        <v>35.76</v>
      </c>
      <c r="F1956" s="100" t="s">
        <v>413</v>
      </c>
      <c r="G1956" s="100" t="s">
        <v>412</v>
      </c>
      <c r="H1956" s="100" t="s">
        <v>417</v>
      </c>
      <c r="I1956" s="100" t="s">
        <v>429</v>
      </c>
      <c r="J1956" s="80">
        <v>1</v>
      </c>
      <c r="K1956" s="101">
        <v>10</v>
      </c>
    </row>
    <row r="1957" spans="1:11" hidden="1" x14ac:dyDescent="0.3">
      <c r="A1957" s="98">
        <v>45586</v>
      </c>
      <c r="B1957" s="99">
        <v>0.93858756944444444</v>
      </c>
      <c r="C1957" s="80">
        <v>22</v>
      </c>
      <c r="D1957" s="100" t="s">
        <v>403</v>
      </c>
      <c r="E1957" s="80">
        <v>35.76</v>
      </c>
      <c r="F1957" s="100" t="s">
        <v>408</v>
      </c>
      <c r="G1957" s="100" t="s">
        <v>412</v>
      </c>
      <c r="H1957" s="100" t="s">
        <v>417</v>
      </c>
      <c r="I1957" s="100" t="s">
        <v>429</v>
      </c>
      <c r="J1957" s="80">
        <v>1</v>
      </c>
      <c r="K1957" s="101">
        <v>10</v>
      </c>
    </row>
    <row r="1958" spans="1:11" hidden="1" x14ac:dyDescent="0.3">
      <c r="A1958" s="98">
        <v>45587</v>
      </c>
      <c r="B1958" s="99">
        <v>0.3145778935185185</v>
      </c>
      <c r="C1958" s="80">
        <v>7</v>
      </c>
      <c r="D1958" s="100" t="s">
        <v>403</v>
      </c>
      <c r="E1958" s="80">
        <v>35.76</v>
      </c>
      <c r="F1958" s="100" t="s">
        <v>404</v>
      </c>
      <c r="G1958" s="100" t="s">
        <v>405</v>
      </c>
      <c r="H1958" s="100" t="s">
        <v>419</v>
      </c>
      <c r="I1958" s="100" t="s">
        <v>429</v>
      </c>
      <c r="J1958" s="80">
        <v>2</v>
      </c>
      <c r="K1958" s="101">
        <v>10</v>
      </c>
    </row>
    <row r="1959" spans="1:11" hidden="1" x14ac:dyDescent="0.3">
      <c r="A1959" s="98">
        <v>45587</v>
      </c>
      <c r="B1959" s="99">
        <v>0.31527828703703703</v>
      </c>
      <c r="C1959" s="80">
        <v>7</v>
      </c>
      <c r="D1959" s="100" t="s">
        <v>403</v>
      </c>
      <c r="E1959" s="80">
        <v>35.76</v>
      </c>
      <c r="F1959" s="100" t="s">
        <v>421</v>
      </c>
      <c r="G1959" s="100" t="s">
        <v>405</v>
      </c>
      <c r="H1959" s="100" t="s">
        <v>419</v>
      </c>
      <c r="I1959" s="100" t="s">
        <v>429</v>
      </c>
      <c r="J1959" s="80">
        <v>2</v>
      </c>
      <c r="K1959" s="101">
        <v>10</v>
      </c>
    </row>
    <row r="1960" spans="1:11" x14ac:dyDescent="0.3">
      <c r="A1960" s="98">
        <v>45587</v>
      </c>
      <c r="B1960" s="99">
        <v>0.35106736111111109</v>
      </c>
      <c r="C1960" s="80">
        <v>8</v>
      </c>
      <c r="D1960" s="100" t="s">
        <v>403</v>
      </c>
      <c r="E1960" s="80">
        <v>30.86</v>
      </c>
      <c r="F1960" s="100" t="s">
        <v>411</v>
      </c>
      <c r="G1960" s="100" t="s">
        <v>405</v>
      </c>
      <c r="H1960" s="100" t="s">
        <v>419</v>
      </c>
      <c r="I1960" s="100" t="s">
        <v>429</v>
      </c>
      <c r="J1960" s="80">
        <v>2</v>
      </c>
      <c r="K1960" s="101">
        <v>10</v>
      </c>
    </row>
    <row r="1961" spans="1:11" hidden="1" x14ac:dyDescent="0.3">
      <c r="A1961" s="98">
        <v>45587</v>
      </c>
      <c r="B1961" s="99">
        <v>0.3873889699074074</v>
      </c>
      <c r="C1961" s="80">
        <v>9</v>
      </c>
      <c r="D1961" s="100" t="s">
        <v>403</v>
      </c>
      <c r="E1961" s="80">
        <v>25.96</v>
      </c>
      <c r="F1961" s="100" t="s">
        <v>416</v>
      </c>
      <c r="G1961" s="100" t="s">
        <v>405</v>
      </c>
      <c r="H1961" s="100" t="s">
        <v>419</v>
      </c>
      <c r="I1961" s="100" t="s">
        <v>429</v>
      </c>
      <c r="J1961" s="80">
        <v>2</v>
      </c>
      <c r="K1961" s="101">
        <v>10</v>
      </c>
    </row>
    <row r="1962" spans="1:11" hidden="1" x14ac:dyDescent="0.3">
      <c r="A1962" s="98">
        <v>45587</v>
      </c>
      <c r="B1962" s="99">
        <v>0.45245701388888887</v>
      </c>
      <c r="C1962" s="80">
        <v>10</v>
      </c>
      <c r="D1962" s="100" t="s">
        <v>403</v>
      </c>
      <c r="E1962" s="80">
        <v>21.06</v>
      </c>
      <c r="F1962" s="100" t="s">
        <v>418</v>
      </c>
      <c r="G1962" s="100" t="s">
        <v>405</v>
      </c>
      <c r="H1962" s="100" t="s">
        <v>419</v>
      </c>
      <c r="I1962" s="100" t="s">
        <v>429</v>
      </c>
      <c r="J1962" s="80">
        <v>2</v>
      </c>
      <c r="K1962" s="101">
        <v>10</v>
      </c>
    </row>
    <row r="1963" spans="1:11" hidden="1" x14ac:dyDescent="0.3">
      <c r="A1963" s="98">
        <v>45587</v>
      </c>
      <c r="B1963" s="99">
        <v>0.4529757060185185</v>
      </c>
      <c r="C1963" s="80">
        <v>10</v>
      </c>
      <c r="D1963" s="100" t="s">
        <v>403</v>
      </c>
      <c r="E1963" s="80">
        <v>25.96</v>
      </c>
      <c r="F1963" s="100" t="s">
        <v>416</v>
      </c>
      <c r="G1963" s="100" t="s">
        <v>405</v>
      </c>
      <c r="H1963" s="100" t="s">
        <v>419</v>
      </c>
      <c r="I1963" s="100" t="s">
        <v>429</v>
      </c>
      <c r="J1963" s="80">
        <v>2</v>
      </c>
      <c r="K1963" s="101">
        <v>10</v>
      </c>
    </row>
    <row r="1964" spans="1:11" x14ac:dyDescent="0.3">
      <c r="A1964" s="98">
        <v>45587</v>
      </c>
      <c r="B1964" s="99">
        <v>0.75489090277777782</v>
      </c>
      <c r="C1964" s="80">
        <v>18</v>
      </c>
      <c r="D1964" s="100" t="s">
        <v>403</v>
      </c>
      <c r="E1964" s="80">
        <v>25.96</v>
      </c>
      <c r="F1964" s="100" t="s">
        <v>410</v>
      </c>
      <c r="G1964" s="100" t="s">
        <v>412</v>
      </c>
      <c r="H1964" s="100" t="s">
        <v>419</v>
      </c>
      <c r="I1964" s="100" t="s">
        <v>429</v>
      </c>
      <c r="J1964" s="80">
        <v>2</v>
      </c>
      <c r="K1964" s="101">
        <v>10</v>
      </c>
    </row>
    <row r="1965" spans="1:11" hidden="1" x14ac:dyDescent="0.3">
      <c r="A1965" s="98">
        <v>45587</v>
      </c>
      <c r="B1965" s="99">
        <v>0.82406496527777773</v>
      </c>
      <c r="C1965" s="80">
        <v>19</v>
      </c>
      <c r="D1965" s="100" t="s">
        <v>403</v>
      </c>
      <c r="E1965" s="80">
        <v>35.76</v>
      </c>
      <c r="F1965" s="100" t="s">
        <v>408</v>
      </c>
      <c r="G1965" s="100" t="s">
        <v>412</v>
      </c>
      <c r="H1965" s="100" t="s">
        <v>419</v>
      </c>
      <c r="I1965" s="100" t="s">
        <v>429</v>
      </c>
      <c r="J1965" s="80">
        <v>2</v>
      </c>
      <c r="K1965" s="101">
        <v>10</v>
      </c>
    </row>
    <row r="1966" spans="1:11" hidden="1" x14ac:dyDescent="0.3">
      <c r="A1966" s="98">
        <v>45587</v>
      </c>
      <c r="B1966" s="99">
        <v>0.82488965277777782</v>
      </c>
      <c r="C1966" s="80">
        <v>19</v>
      </c>
      <c r="D1966" s="100" t="s">
        <v>403</v>
      </c>
      <c r="E1966" s="80">
        <v>35.76</v>
      </c>
      <c r="F1966" s="100" t="s">
        <v>404</v>
      </c>
      <c r="G1966" s="100" t="s">
        <v>412</v>
      </c>
      <c r="H1966" s="100" t="s">
        <v>419</v>
      </c>
      <c r="I1966" s="100" t="s">
        <v>429</v>
      </c>
      <c r="J1966" s="80">
        <v>2</v>
      </c>
      <c r="K1966" s="101">
        <v>10</v>
      </c>
    </row>
    <row r="1967" spans="1:11" hidden="1" x14ac:dyDescent="0.3">
      <c r="A1967" s="98">
        <v>45588</v>
      </c>
      <c r="B1967" s="99">
        <v>0.33202276620370369</v>
      </c>
      <c r="C1967" s="80">
        <v>7</v>
      </c>
      <c r="D1967" s="100" t="s">
        <v>403</v>
      </c>
      <c r="E1967" s="80">
        <v>35.76</v>
      </c>
      <c r="F1967" s="100" t="s">
        <v>404</v>
      </c>
      <c r="G1967" s="100" t="s">
        <v>405</v>
      </c>
      <c r="H1967" s="100" t="s">
        <v>420</v>
      </c>
      <c r="I1967" s="100" t="s">
        <v>429</v>
      </c>
      <c r="J1967" s="80">
        <v>3</v>
      </c>
      <c r="K1967" s="101">
        <v>10</v>
      </c>
    </row>
    <row r="1968" spans="1:11" x14ac:dyDescent="0.3">
      <c r="A1968" s="98">
        <v>45588</v>
      </c>
      <c r="B1968" s="99">
        <v>0.3647546064814815</v>
      </c>
      <c r="C1968" s="80">
        <v>8</v>
      </c>
      <c r="D1968" s="100" t="s">
        <v>403</v>
      </c>
      <c r="E1968" s="80">
        <v>30.86</v>
      </c>
      <c r="F1968" s="100" t="s">
        <v>411</v>
      </c>
      <c r="G1968" s="100" t="s">
        <v>405</v>
      </c>
      <c r="H1968" s="100" t="s">
        <v>420</v>
      </c>
      <c r="I1968" s="100" t="s">
        <v>429</v>
      </c>
      <c r="J1968" s="80">
        <v>3</v>
      </c>
      <c r="K1968" s="101">
        <v>10</v>
      </c>
    </row>
    <row r="1969" spans="1:11" hidden="1" x14ac:dyDescent="0.3">
      <c r="A1969" s="98">
        <v>45588</v>
      </c>
      <c r="B1969" s="99">
        <v>0.43400218750000003</v>
      </c>
      <c r="C1969" s="80">
        <v>10</v>
      </c>
      <c r="D1969" s="100" t="s">
        <v>403</v>
      </c>
      <c r="E1969" s="80">
        <v>25.96</v>
      </c>
      <c r="F1969" s="100" t="s">
        <v>416</v>
      </c>
      <c r="G1969" s="100" t="s">
        <v>405</v>
      </c>
      <c r="H1969" s="100" t="s">
        <v>420</v>
      </c>
      <c r="I1969" s="100" t="s">
        <v>429</v>
      </c>
      <c r="J1969" s="80">
        <v>3</v>
      </c>
      <c r="K1969" s="101">
        <v>10</v>
      </c>
    </row>
    <row r="1970" spans="1:11" x14ac:dyDescent="0.3">
      <c r="A1970" s="98">
        <v>45588</v>
      </c>
      <c r="B1970" s="99">
        <v>0.52159056712962959</v>
      </c>
      <c r="C1970" s="80">
        <v>12</v>
      </c>
      <c r="D1970" s="100" t="s">
        <v>403</v>
      </c>
      <c r="E1970" s="80">
        <v>30.86</v>
      </c>
      <c r="F1970" s="100" t="s">
        <v>411</v>
      </c>
      <c r="G1970" s="100" t="s">
        <v>409</v>
      </c>
      <c r="H1970" s="100" t="s">
        <v>420</v>
      </c>
      <c r="I1970" s="100" t="s">
        <v>429</v>
      </c>
      <c r="J1970" s="80">
        <v>3</v>
      </c>
      <c r="K1970" s="101">
        <v>10</v>
      </c>
    </row>
    <row r="1971" spans="1:11" x14ac:dyDescent="0.3">
      <c r="A1971" s="98">
        <v>45588</v>
      </c>
      <c r="B1971" s="99">
        <v>0.68058173611111106</v>
      </c>
      <c r="C1971" s="80">
        <v>16</v>
      </c>
      <c r="D1971" s="100" t="s">
        <v>403</v>
      </c>
      <c r="E1971" s="80">
        <v>30.86</v>
      </c>
      <c r="F1971" s="100" t="s">
        <v>411</v>
      </c>
      <c r="G1971" s="100" t="s">
        <v>409</v>
      </c>
      <c r="H1971" s="100" t="s">
        <v>420</v>
      </c>
      <c r="I1971" s="100" t="s">
        <v>429</v>
      </c>
      <c r="J1971" s="80">
        <v>3</v>
      </c>
      <c r="K1971" s="101">
        <v>10</v>
      </c>
    </row>
    <row r="1972" spans="1:11" x14ac:dyDescent="0.3">
      <c r="A1972" s="98">
        <v>45588</v>
      </c>
      <c r="B1972" s="99">
        <v>0.68135457175925929</v>
      </c>
      <c r="C1972" s="80">
        <v>16</v>
      </c>
      <c r="D1972" s="100" t="s">
        <v>403</v>
      </c>
      <c r="E1972" s="80">
        <v>30.86</v>
      </c>
      <c r="F1972" s="100" t="s">
        <v>411</v>
      </c>
      <c r="G1972" s="100" t="s">
        <v>409</v>
      </c>
      <c r="H1972" s="100" t="s">
        <v>420</v>
      </c>
      <c r="I1972" s="100" t="s">
        <v>429</v>
      </c>
      <c r="J1972" s="80">
        <v>3</v>
      </c>
      <c r="K1972" s="101">
        <v>10</v>
      </c>
    </row>
    <row r="1973" spans="1:11" hidden="1" x14ac:dyDescent="0.3">
      <c r="A1973" s="98">
        <v>45588</v>
      </c>
      <c r="B1973" s="99">
        <v>0.69618310185185184</v>
      </c>
      <c r="C1973" s="80">
        <v>16</v>
      </c>
      <c r="D1973" s="100" t="s">
        <v>403</v>
      </c>
      <c r="E1973" s="80">
        <v>35.76</v>
      </c>
      <c r="F1973" s="100" t="s">
        <v>421</v>
      </c>
      <c r="G1973" s="100" t="s">
        <v>409</v>
      </c>
      <c r="H1973" s="100" t="s">
        <v>420</v>
      </c>
      <c r="I1973" s="100" t="s">
        <v>429</v>
      </c>
      <c r="J1973" s="80">
        <v>3</v>
      </c>
      <c r="K1973" s="101">
        <v>10</v>
      </c>
    </row>
    <row r="1974" spans="1:11" hidden="1" x14ac:dyDescent="0.3">
      <c r="A1974" s="98">
        <v>45588</v>
      </c>
      <c r="B1974" s="99">
        <v>0.71025843749999995</v>
      </c>
      <c r="C1974" s="80">
        <v>17</v>
      </c>
      <c r="D1974" s="100" t="s">
        <v>403</v>
      </c>
      <c r="E1974" s="80">
        <v>21.06</v>
      </c>
      <c r="F1974" s="100" t="s">
        <v>418</v>
      </c>
      <c r="G1974" s="100" t="s">
        <v>412</v>
      </c>
      <c r="H1974" s="100" t="s">
        <v>420</v>
      </c>
      <c r="I1974" s="100" t="s">
        <v>429</v>
      </c>
      <c r="J1974" s="80">
        <v>3</v>
      </c>
      <c r="K1974" s="101">
        <v>10</v>
      </c>
    </row>
    <row r="1975" spans="1:11" hidden="1" x14ac:dyDescent="0.3">
      <c r="A1975" s="98">
        <v>45588</v>
      </c>
      <c r="B1975" s="99">
        <v>0.79095498842592593</v>
      </c>
      <c r="C1975" s="80">
        <v>18</v>
      </c>
      <c r="D1975" s="100" t="s">
        <v>403</v>
      </c>
      <c r="E1975" s="80">
        <v>35.76</v>
      </c>
      <c r="F1975" s="100" t="s">
        <v>413</v>
      </c>
      <c r="G1975" s="100" t="s">
        <v>412</v>
      </c>
      <c r="H1975" s="100" t="s">
        <v>420</v>
      </c>
      <c r="I1975" s="100" t="s">
        <v>429</v>
      </c>
      <c r="J1975" s="80">
        <v>3</v>
      </c>
      <c r="K1975" s="101">
        <v>10</v>
      </c>
    </row>
    <row r="1976" spans="1:11" hidden="1" x14ac:dyDescent="0.3">
      <c r="A1976" s="98">
        <v>45588</v>
      </c>
      <c r="B1976" s="99">
        <v>0.79216468750000002</v>
      </c>
      <c r="C1976" s="80">
        <v>19</v>
      </c>
      <c r="D1976" s="100" t="s">
        <v>403</v>
      </c>
      <c r="E1976" s="80">
        <v>35.76</v>
      </c>
      <c r="F1976" s="100" t="s">
        <v>421</v>
      </c>
      <c r="G1976" s="100" t="s">
        <v>412</v>
      </c>
      <c r="H1976" s="100" t="s">
        <v>420</v>
      </c>
      <c r="I1976" s="100" t="s">
        <v>429</v>
      </c>
      <c r="J1976" s="80">
        <v>3</v>
      </c>
      <c r="K1976" s="101">
        <v>10</v>
      </c>
    </row>
    <row r="1977" spans="1:11" x14ac:dyDescent="0.3">
      <c r="A1977" s="98">
        <v>45588</v>
      </c>
      <c r="B1977" s="99">
        <v>0.91482343749999995</v>
      </c>
      <c r="C1977" s="80">
        <v>21</v>
      </c>
      <c r="D1977" s="100" t="s">
        <v>403</v>
      </c>
      <c r="E1977" s="80">
        <v>30.86</v>
      </c>
      <c r="F1977" s="100" t="s">
        <v>411</v>
      </c>
      <c r="G1977" s="100" t="s">
        <v>412</v>
      </c>
      <c r="H1977" s="100" t="s">
        <v>420</v>
      </c>
      <c r="I1977" s="100" t="s">
        <v>429</v>
      </c>
      <c r="J1977" s="80">
        <v>3</v>
      </c>
      <c r="K1977" s="101">
        <v>10</v>
      </c>
    </row>
    <row r="1978" spans="1:11" hidden="1" x14ac:dyDescent="0.3">
      <c r="A1978" s="98">
        <v>45588</v>
      </c>
      <c r="B1978" s="99">
        <v>0.91555262731481479</v>
      </c>
      <c r="C1978" s="80">
        <v>21</v>
      </c>
      <c r="D1978" s="100" t="s">
        <v>403</v>
      </c>
      <c r="E1978" s="80">
        <v>35.76</v>
      </c>
      <c r="F1978" s="100" t="s">
        <v>408</v>
      </c>
      <c r="G1978" s="100" t="s">
        <v>412</v>
      </c>
      <c r="H1978" s="100" t="s">
        <v>420</v>
      </c>
      <c r="I1978" s="100" t="s">
        <v>429</v>
      </c>
      <c r="J1978" s="80">
        <v>3</v>
      </c>
      <c r="K1978" s="101">
        <v>10</v>
      </c>
    </row>
    <row r="1979" spans="1:11" hidden="1" x14ac:dyDescent="0.3">
      <c r="A1979" s="98">
        <v>45588</v>
      </c>
      <c r="B1979" s="99">
        <v>0.93308229166666667</v>
      </c>
      <c r="C1979" s="80">
        <v>22</v>
      </c>
      <c r="D1979" s="100" t="s">
        <v>403</v>
      </c>
      <c r="E1979" s="80">
        <v>35.76</v>
      </c>
      <c r="F1979" s="100" t="s">
        <v>404</v>
      </c>
      <c r="G1979" s="100" t="s">
        <v>412</v>
      </c>
      <c r="H1979" s="100" t="s">
        <v>420</v>
      </c>
      <c r="I1979" s="100" t="s">
        <v>429</v>
      </c>
      <c r="J1979" s="80">
        <v>3</v>
      </c>
      <c r="K1979" s="101">
        <v>10</v>
      </c>
    </row>
    <row r="1980" spans="1:11" x14ac:dyDescent="0.3">
      <c r="A1980" s="98">
        <v>45589</v>
      </c>
      <c r="B1980" s="99">
        <v>0.50540002314814814</v>
      </c>
      <c r="C1980" s="80">
        <v>12</v>
      </c>
      <c r="D1980" s="100" t="s">
        <v>403</v>
      </c>
      <c r="E1980" s="80">
        <v>25.96</v>
      </c>
      <c r="F1980" s="100" t="s">
        <v>410</v>
      </c>
      <c r="G1980" s="100" t="s">
        <v>409</v>
      </c>
      <c r="H1980" s="100" t="s">
        <v>422</v>
      </c>
      <c r="I1980" s="100" t="s">
        <v>429</v>
      </c>
      <c r="J1980" s="80">
        <v>4</v>
      </c>
      <c r="K1980" s="101">
        <v>10</v>
      </c>
    </row>
    <row r="1981" spans="1:11" hidden="1" x14ac:dyDescent="0.3">
      <c r="A1981" s="98">
        <v>45589</v>
      </c>
      <c r="B1981" s="99">
        <v>0.55832848379629629</v>
      </c>
      <c r="C1981" s="80">
        <v>13</v>
      </c>
      <c r="D1981" s="100" t="s">
        <v>403</v>
      </c>
      <c r="E1981" s="80">
        <v>35.76</v>
      </c>
      <c r="F1981" s="100" t="s">
        <v>421</v>
      </c>
      <c r="G1981" s="100" t="s">
        <v>409</v>
      </c>
      <c r="H1981" s="100" t="s">
        <v>422</v>
      </c>
      <c r="I1981" s="100" t="s">
        <v>429</v>
      </c>
      <c r="J1981" s="80">
        <v>4</v>
      </c>
      <c r="K1981" s="101">
        <v>10</v>
      </c>
    </row>
    <row r="1982" spans="1:11" hidden="1" x14ac:dyDescent="0.3">
      <c r="A1982" s="98">
        <v>45589</v>
      </c>
      <c r="B1982" s="99">
        <v>0.59012396990740745</v>
      </c>
      <c r="C1982" s="80">
        <v>14</v>
      </c>
      <c r="D1982" s="100" t="s">
        <v>403</v>
      </c>
      <c r="E1982" s="80">
        <v>35.76</v>
      </c>
      <c r="F1982" s="100" t="s">
        <v>421</v>
      </c>
      <c r="G1982" s="100" t="s">
        <v>409</v>
      </c>
      <c r="H1982" s="100" t="s">
        <v>422</v>
      </c>
      <c r="I1982" s="100" t="s">
        <v>429</v>
      </c>
      <c r="J1982" s="80">
        <v>4</v>
      </c>
      <c r="K1982" s="101">
        <v>10</v>
      </c>
    </row>
    <row r="1983" spans="1:11" hidden="1" x14ac:dyDescent="0.3">
      <c r="A1983" s="98">
        <v>45589</v>
      </c>
      <c r="B1983" s="99">
        <v>0.61738262731481486</v>
      </c>
      <c r="C1983" s="80">
        <v>14</v>
      </c>
      <c r="D1983" s="100" t="s">
        <v>403</v>
      </c>
      <c r="E1983" s="80">
        <v>35.76</v>
      </c>
      <c r="F1983" s="100" t="s">
        <v>408</v>
      </c>
      <c r="G1983" s="100" t="s">
        <v>409</v>
      </c>
      <c r="H1983" s="100" t="s">
        <v>422</v>
      </c>
      <c r="I1983" s="100" t="s">
        <v>429</v>
      </c>
      <c r="J1983" s="80">
        <v>4</v>
      </c>
      <c r="K1983" s="101">
        <v>10</v>
      </c>
    </row>
    <row r="1984" spans="1:11" hidden="1" x14ac:dyDescent="0.3">
      <c r="A1984" s="98">
        <v>45589</v>
      </c>
      <c r="B1984" s="99">
        <v>0.61793217592592597</v>
      </c>
      <c r="C1984" s="80">
        <v>14</v>
      </c>
      <c r="D1984" s="100" t="s">
        <v>403</v>
      </c>
      <c r="E1984" s="80">
        <v>35.76</v>
      </c>
      <c r="F1984" s="100" t="s">
        <v>404</v>
      </c>
      <c r="G1984" s="100" t="s">
        <v>409</v>
      </c>
      <c r="H1984" s="100" t="s">
        <v>422</v>
      </c>
      <c r="I1984" s="100" t="s">
        <v>429</v>
      </c>
      <c r="J1984" s="80">
        <v>4</v>
      </c>
      <c r="K1984" s="101">
        <v>10</v>
      </c>
    </row>
    <row r="1985" spans="1:11" hidden="1" x14ac:dyDescent="0.3">
      <c r="A1985" s="98">
        <v>45589</v>
      </c>
      <c r="B1985" s="99">
        <v>0.65801842592592596</v>
      </c>
      <c r="C1985" s="80">
        <v>15</v>
      </c>
      <c r="D1985" s="100" t="s">
        <v>403</v>
      </c>
      <c r="E1985" s="80">
        <v>35.76</v>
      </c>
      <c r="F1985" s="100" t="s">
        <v>404</v>
      </c>
      <c r="G1985" s="100" t="s">
        <v>409</v>
      </c>
      <c r="H1985" s="100" t="s">
        <v>422</v>
      </c>
      <c r="I1985" s="100" t="s">
        <v>429</v>
      </c>
      <c r="J1985" s="80">
        <v>4</v>
      </c>
      <c r="K1985" s="101">
        <v>10</v>
      </c>
    </row>
    <row r="1986" spans="1:11" hidden="1" x14ac:dyDescent="0.3">
      <c r="A1986" s="98">
        <v>45589</v>
      </c>
      <c r="B1986" s="99">
        <v>0.65867982638888889</v>
      </c>
      <c r="C1986" s="80">
        <v>15</v>
      </c>
      <c r="D1986" s="100" t="s">
        <v>403</v>
      </c>
      <c r="E1986" s="80">
        <v>35.76</v>
      </c>
      <c r="F1986" s="100" t="s">
        <v>404</v>
      </c>
      <c r="G1986" s="100" t="s">
        <v>409</v>
      </c>
      <c r="H1986" s="100" t="s">
        <v>422</v>
      </c>
      <c r="I1986" s="100" t="s">
        <v>429</v>
      </c>
      <c r="J1986" s="80">
        <v>4</v>
      </c>
      <c r="K1986" s="101">
        <v>10</v>
      </c>
    </row>
    <row r="1987" spans="1:11" x14ac:dyDescent="0.3">
      <c r="A1987" s="98">
        <v>45589</v>
      </c>
      <c r="B1987" s="99">
        <v>0.78735321759259258</v>
      </c>
      <c r="C1987" s="80">
        <v>18</v>
      </c>
      <c r="D1987" s="100" t="s">
        <v>403</v>
      </c>
      <c r="E1987" s="80">
        <v>25.96</v>
      </c>
      <c r="F1987" s="100" t="s">
        <v>410</v>
      </c>
      <c r="G1987" s="100" t="s">
        <v>412</v>
      </c>
      <c r="H1987" s="100" t="s">
        <v>422</v>
      </c>
      <c r="I1987" s="100" t="s">
        <v>429</v>
      </c>
      <c r="J1987" s="80">
        <v>4</v>
      </c>
      <c r="K1987" s="101">
        <v>10</v>
      </c>
    </row>
    <row r="1988" spans="1:11" x14ac:dyDescent="0.3">
      <c r="A1988" s="98">
        <v>45589</v>
      </c>
      <c r="B1988" s="99">
        <v>0.78828210648148145</v>
      </c>
      <c r="C1988" s="80">
        <v>18</v>
      </c>
      <c r="D1988" s="100" t="s">
        <v>403</v>
      </c>
      <c r="E1988" s="80">
        <v>25.96</v>
      </c>
      <c r="F1988" s="100" t="s">
        <v>410</v>
      </c>
      <c r="G1988" s="100" t="s">
        <v>412</v>
      </c>
      <c r="H1988" s="100" t="s">
        <v>422</v>
      </c>
      <c r="I1988" s="100" t="s">
        <v>429</v>
      </c>
      <c r="J1988" s="80">
        <v>4</v>
      </c>
      <c r="K1988" s="101">
        <v>10</v>
      </c>
    </row>
    <row r="1989" spans="1:11" hidden="1" x14ac:dyDescent="0.3">
      <c r="A1989" s="98">
        <v>45589</v>
      </c>
      <c r="B1989" s="99">
        <v>0.82660574074074078</v>
      </c>
      <c r="C1989" s="80">
        <v>19</v>
      </c>
      <c r="D1989" s="100" t="s">
        <v>403</v>
      </c>
      <c r="E1989" s="80">
        <v>35.76</v>
      </c>
      <c r="F1989" s="100" t="s">
        <v>404</v>
      </c>
      <c r="G1989" s="100" t="s">
        <v>412</v>
      </c>
      <c r="H1989" s="100" t="s">
        <v>422</v>
      </c>
      <c r="I1989" s="100" t="s">
        <v>429</v>
      </c>
      <c r="J1989" s="80">
        <v>4</v>
      </c>
      <c r="K1989" s="101">
        <v>10</v>
      </c>
    </row>
    <row r="1990" spans="1:11" x14ac:dyDescent="0.3">
      <c r="A1990" s="98">
        <v>45589</v>
      </c>
      <c r="B1990" s="99">
        <v>0.86402171296296293</v>
      </c>
      <c r="C1990" s="80">
        <v>20</v>
      </c>
      <c r="D1990" s="100" t="s">
        <v>403</v>
      </c>
      <c r="E1990" s="80">
        <v>25.96</v>
      </c>
      <c r="F1990" s="100" t="s">
        <v>410</v>
      </c>
      <c r="G1990" s="100" t="s">
        <v>412</v>
      </c>
      <c r="H1990" s="100" t="s">
        <v>422</v>
      </c>
      <c r="I1990" s="100" t="s">
        <v>429</v>
      </c>
      <c r="J1990" s="80">
        <v>4</v>
      </c>
      <c r="K1990" s="101">
        <v>10</v>
      </c>
    </row>
    <row r="1991" spans="1:11" hidden="1" x14ac:dyDescent="0.3">
      <c r="A1991" s="98">
        <v>45589</v>
      </c>
      <c r="B1991" s="99">
        <v>0.8852417592592593</v>
      </c>
      <c r="C1991" s="80">
        <v>21</v>
      </c>
      <c r="D1991" s="100" t="s">
        <v>403</v>
      </c>
      <c r="E1991" s="80">
        <v>35.76</v>
      </c>
      <c r="F1991" s="100" t="s">
        <v>408</v>
      </c>
      <c r="G1991" s="100" t="s">
        <v>412</v>
      </c>
      <c r="H1991" s="100" t="s">
        <v>422</v>
      </c>
      <c r="I1991" s="100" t="s">
        <v>429</v>
      </c>
      <c r="J1991" s="80">
        <v>4</v>
      </c>
      <c r="K1991" s="101">
        <v>10</v>
      </c>
    </row>
    <row r="1992" spans="1:11" hidden="1" x14ac:dyDescent="0.3">
      <c r="A1992" s="98">
        <v>45589</v>
      </c>
      <c r="B1992" s="99">
        <v>0.88575377314814818</v>
      </c>
      <c r="C1992" s="80">
        <v>21</v>
      </c>
      <c r="D1992" s="100" t="s">
        <v>403</v>
      </c>
      <c r="E1992" s="80">
        <v>35.76</v>
      </c>
      <c r="F1992" s="100" t="s">
        <v>408</v>
      </c>
      <c r="G1992" s="100" t="s">
        <v>412</v>
      </c>
      <c r="H1992" s="100" t="s">
        <v>422</v>
      </c>
      <c r="I1992" s="100" t="s">
        <v>429</v>
      </c>
      <c r="J1992" s="80">
        <v>4</v>
      </c>
      <c r="K1992" s="101">
        <v>10</v>
      </c>
    </row>
    <row r="1993" spans="1:11" hidden="1" x14ac:dyDescent="0.3">
      <c r="A1993" s="98">
        <v>45589</v>
      </c>
      <c r="B1993" s="99">
        <v>0.91412109953703702</v>
      </c>
      <c r="C1993" s="80">
        <v>21</v>
      </c>
      <c r="D1993" s="100" t="s">
        <v>403</v>
      </c>
      <c r="E1993" s="80">
        <v>35.76</v>
      </c>
      <c r="F1993" s="100" t="s">
        <v>408</v>
      </c>
      <c r="G1993" s="100" t="s">
        <v>412</v>
      </c>
      <c r="H1993" s="100" t="s">
        <v>422</v>
      </c>
      <c r="I1993" s="100" t="s">
        <v>429</v>
      </c>
      <c r="J1993" s="80">
        <v>4</v>
      </c>
      <c r="K1993" s="101">
        <v>10</v>
      </c>
    </row>
    <row r="1994" spans="1:11" hidden="1" x14ac:dyDescent="0.3">
      <c r="A1994" s="98">
        <v>45589</v>
      </c>
      <c r="B1994" s="99">
        <v>0.91469939814814816</v>
      </c>
      <c r="C1994" s="80">
        <v>21</v>
      </c>
      <c r="D1994" s="100" t="s">
        <v>403</v>
      </c>
      <c r="E1994" s="80">
        <v>35.76</v>
      </c>
      <c r="F1994" s="100" t="s">
        <v>421</v>
      </c>
      <c r="G1994" s="100" t="s">
        <v>412</v>
      </c>
      <c r="H1994" s="100" t="s">
        <v>422</v>
      </c>
      <c r="I1994" s="100" t="s">
        <v>429</v>
      </c>
      <c r="J1994" s="80">
        <v>4</v>
      </c>
      <c r="K1994" s="101">
        <v>10</v>
      </c>
    </row>
    <row r="1995" spans="1:11" hidden="1" x14ac:dyDescent="0.3">
      <c r="A1995" s="98">
        <v>45590</v>
      </c>
      <c r="B1995" s="99">
        <v>0.31818454861111112</v>
      </c>
      <c r="C1995" s="80">
        <v>7</v>
      </c>
      <c r="D1995" s="100" t="s">
        <v>403</v>
      </c>
      <c r="E1995" s="80">
        <v>35.76</v>
      </c>
      <c r="F1995" s="100" t="s">
        <v>421</v>
      </c>
      <c r="G1995" s="100" t="s">
        <v>405</v>
      </c>
      <c r="H1995" s="100" t="s">
        <v>406</v>
      </c>
      <c r="I1995" s="100" t="s">
        <v>429</v>
      </c>
      <c r="J1995" s="80">
        <v>5</v>
      </c>
      <c r="K1995" s="101">
        <v>10</v>
      </c>
    </row>
    <row r="1996" spans="1:11" hidden="1" x14ac:dyDescent="0.3">
      <c r="A1996" s="98">
        <v>45590</v>
      </c>
      <c r="B1996" s="99">
        <v>0.32318116898148147</v>
      </c>
      <c r="C1996" s="80">
        <v>7</v>
      </c>
      <c r="D1996" s="100" t="s">
        <v>403</v>
      </c>
      <c r="E1996" s="80">
        <v>21.06</v>
      </c>
      <c r="F1996" s="100" t="s">
        <v>418</v>
      </c>
      <c r="G1996" s="100" t="s">
        <v>405</v>
      </c>
      <c r="H1996" s="100" t="s">
        <v>406</v>
      </c>
      <c r="I1996" s="100" t="s">
        <v>429</v>
      </c>
      <c r="J1996" s="80">
        <v>5</v>
      </c>
      <c r="K1996" s="101">
        <v>10</v>
      </c>
    </row>
    <row r="1997" spans="1:11" hidden="1" x14ac:dyDescent="0.3">
      <c r="A1997" s="98">
        <v>45590</v>
      </c>
      <c r="B1997" s="99">
        <v>0.3403334837962963</v>
      </c>
      <c r="C1997" s="80">
        <v>8</v>
      </c>
      <c r="D1997" s="100" t="s">
        <v>403</v>
      </c>
      <c r="E1997" s="80">
        <v>35.76</v>
      </c>
      <c r="F1997" s="100" t="s">
        <v>413</v>
      </c>
      <c r="G1997" s="100" t="s">
        <v>405</v>
      </c>
      <c r="H1997" s="100" t="s">
        <v>406</v>
      </c>
      <c r="I1997" s="100" t="s">
        <v>429</v>
      </c>
      <c r="J1997" s="80">
        <v>5</v>
      </c>
      <c r="K1997" s="101">
        <v>10</v>
      </c>
    </row>
    <row r="1998" spans="1:11" hidden="1" x14ac:dyDescent="0.3">
      <c r="A1998" s="98">
        <v>45590</v>
      </c>
      <c r="B1998" s="99">
        <v>0.34090934027777775</v>
      </c>
      <c r="C1998" s="80">
        <v>8</v>
      </c>
      <c r="D1998" s="100" t="s">
        <v>403</v>
      </c>
      <c r="E1998" s="80">
        <v>35.76</v>
      </c>
      <c r="F1998" s="100" t="s">
        <v>404</v>
      </c>
      <c r="G1998" s="100" t="s">
        <v>405</v>
      </c>
      <c r="H1998" s="100" t="s">
        <v>406</v>
      </c>
      <c r="I1998" s="100" t="s">
        <v>429</v>
      </c>
      <c r="J1998" s="80">
        <v>5</v>
      </c>
      <c r="K1998" s="101">
        <v>10</v>
      </c>
    </row>
    <row r="1999" spans="1:11" hidden="1" x14ac:dyDescent="0.3">
      <c r="A1999" s="98">
        <v>45590</v>
      </c>
      <c r="B1999" s="99">
        <v>0.34640949074074073</v>
      </c>
      <c r="C1999" s="80">
        <v>8</v>
      </c>
      <c r="D1999" s="100" t="s">
        <v>403</v>
      </c>
      <c r="E1999" s="80">
        <v>35.76</v>
      </c>
      <c r="F1999" s="100" t="s">
        <v>413</v>
      </c>
      <c r="G1999" s="100" t="s">
        <v>405</v>
      </c>
      <c r="H1999" s="100" t="s">
        <v>406</v>
      </c>
      <c r="I1999" s="100" t="s">
        <v>429</v>
      </c>
      <c r="J1999" s="80">
        <v>5</v>
      </c>
      <c r="K1999" s="101">
        <v>10</v>
      </c>
    </row>
    <row r="2000" spans="1:11" x14ac:dyDescent="0.3">
      <c r="A2000" s="98">
        <v>45590</v>
      </c>
      <c r="B2000" s="99">
        <v>0.41907759259259258</v>
      </c>
      <c r="C2000" s="80">
        <v>10</v>
      </c>
      <c r="D2000" s="100" t="s">
        <v>403</v>
      </c>
      <c r="E2000" s="80">
        <v>25.96</v>
      </c>
      <c r="F2000" s="100" t="s">
        <v>410</v>
      </c>
      <c r="G2000" s="100" t="s">
        <v>405</v>
      </c>
      <c r="H2000" s="100" t="s">
        <v>406</v>
      </c>
      <c r="I2000" s="100" t="s">
        <v>429</v>
      </c>
      <c r="J2000" s="80">
        <v>5</v>
      </c>
      <c r="K2000" s="101">
        <v>10</v>
      </c>
    </row>
    <row r="2001" spans="1:11" x14ac:dyDescent="0.3">
      <c r="A2001" s="98">
        <v>45590</v>
      </c>
      <c r="B2001" s="99">
        <v>0.42038208333333332</v>
      </c>
      <c r="C2001" s="80">
        <v>10</v>
      </c>
      <c r="D2001" s="100" t="s">
        <v>403</v>
      </c>
      <c r="E2001" s="80">
        <v>25.96</v>
      </c>
      <c r="F2001" s="100" t="s">
        <v>410</v>
      </c>
      <c r="G2001" s="100" t="s">
        <v>405</v>
      </c>
      <c r="H2001" s="100" t="s">
        <v>406</v>
      </c>
      <c r="I2001" s="100" t="s">
        <v>429</v>
      </c>
      <c r="J2001" s="80">
        <v>5</v>
      </c>
      <c r="K2001" s="101">
        <v>10</v>
      </c>
    </row>
    <row r="2002" spans="1:11" x14ac:dyDescent="0.3">
      <c r="A2002" s="98">
        <v>45590</v>
      </c>
      <c r="B2002" s="99">
        <v>0.4520983564814815</v>
      </c>
      <c r="C2002" s="80">
        <v>10</v>
      </c>
      <c r="D2002" s="100" t="s">
        <v>403</v>
      </c>
      <c r="E2002" s="80">
        <v>30.86</v>
      </c>
      <c r="F2002" s="100" t="s">
        <v>411</v>
      </c>
      <c r="G2002" s="100" t="s">
        <v>405</v>
      </c>
      <c r="H2002" s="100" t="s">
        <v>406</v>
      </c>
      <c r="I2002" s="100" t="s">
        <v>429</v>
      </c>
      <c r="J2002" s="80">
        <v>5</v>
      </c>
      <c r="K2002" s="101">
        <v>10</v>
      </c>
    </row>
    <row r="2003" spans="1:11" hidden="1" x14ac:dyDescent="0.3">
      <c r="A2003" s="98">
        <v>45590</v>
      </c>
      <c r="B2003" s="99">
        <v>0.49285736111111111</v>
      </c>
      <c r="C2003" s="80">
        <v>11</v>
      </c>
      <c r="D2003" s="100" t="s">
        <v>403</v>
      </c>
      <c r="E2003" s="80">
        <v>35.76</v>
      </c>
      <c r="F2003" s="100" t="s">
        <v>413</v>
      </c>
      <c r="G2003" s="100" t="s">
        <v>405</v>
      </c>
      <c r="H2003" s="100" t="s">
        <v>406</v>
      </c>
      <c r="I2003" s="100" t="s">
        <v>429</v>
      </c>
      <c r="J2003" s="80">
        <v>5</v>
      </c>
      <c r="K2003" s="101">
        <v>10</v>
      </c>
    </row>
    <row r="2004" spans="1:11" hidden="1" x14ac:dyDescent="0.3">
      <c r="A2004" s="98">
        <v>45590</v>
      </c>
      <c r="B2004" s="99">
        <v>0.49340738425925929</v>
      </c>
      <c r="C2004" s="80">
        <v>11</v>
      </c>
      <c r="D2004" s="100" t="s">
        <v>403</v>
      </c>
      <c r="E2004" s="80">
        <v>35.76</v>
      </c>
      <c r="F2004" s="100" t="s">
        <v>413</v>
      </c>
      <c r="G2004" s="100" t="s">
        <v>405</v>
      </c>
      <c r="H2004" s="100" t="s">
        <v>406</v>
      </c>
      <c r="I2004" s="100" t="s">
        <v>429</v>
      </c>
      <c r="J2004" s="80">
        <v>5</v>
      </c>
      <c r="K2004" s="101">
        <v>10</v>
      </c>
    </row>
    <row r="2005" spans="1:11" hidden="1" x14ac:dyDescent="0.3">
      <c r="A2005" s="98">
        <v>45590</v>
      </c>
      <c r="B2005" s="99">
        <v>0.50474740740740742</v>
      </c>
      <c r="C2005" s="80">
        <v>12</v>
      </c>
      <c r="D2005" s="100" t="s">
        <v>403</v>
      </c>
      <c r="E2005" s="80">
        <v>25.96</v>
      </c>
      <c r="F2005" s="100" t="s">
        <v>416</v>
      </c>
      <c r="G2005" s="100" t="s">
        <v>409</v>
      </c>
      <c r="H2005" s="100" t="s">
        <v>406</v>
      </c>
      <c r="I2005" s="100" t="s">
        <v>429</v>
      </c>
      <c r="J2005" s="80">
        <v>5</v>
      </c>
      <c r="K2005" s="101">
        <v>10</v>
      </c>
    </row>
    <row r="2006" spans="1:11" hidden="1" x14ac:dyDescent="0.3">
      <c r="A2006" s="98">
        <v>45590</v>
      </c>
      <c r="B2006" s="99">
        <v>0.52821141203703703</v>
      </c>
      <c r="C2006" s="80">
        <v>12</v>
      </c>
      <c r="D2006" s="100" t="s">
        <v>403</v>
      </c>
      <c r="E2006" s="80">
        <v>35.76</v>
      </c>
      <c r="F2006" s="100" t="s">
        <v>404</v>
      </c>
      <c r="G2006" s="100" t="s">
        <v>409</v>
      </c>
      <c r="H2006" s="100" t="s">
        <v>406</v>
      </c>
      <c r="I2006" s="100" t="s">
        <v>429</v>
      </c>
      <c r="J2006" s="80">
        <v>5</v>
      </c>
      <c r="K2006" s="101">
        <v>10</v>
      </c>
    </row>
    <row r="2007" spans="1:11" hidden="1" x14ac:dyDescent="0.3">
      <c r="A2007" s="98">
        <v>45590</v>
      </c>
      <c r="B2007" s="99">
        <v>0.59949731481481483</v>
      </c>
      <c r="C2007" s="80">
        <v>14</v>
      </c>
      <c r="D2007" s="100" t="s">
        <v>403</v>
      </c>
      <c r="E2007" s="80">
        <v>35.76</v>
      </c>
      <c r="F2007" s="100" t="s">
        <v>421</v>
      </c>
      <c r="G2007" s="100" t="s">
        <v>409</v>
      </c>
      <c r="H2007" s="100" t="s">
        <v>406</v>
      </c>
      <c r="I2007" s="100" t="s">
        <v>429</v>
      </c>
      <c r="J2007" s="80">
        <v>5</v>
      </c>
      <c r="K2007" s="101">
        <v>10</v>
      </c>
    </row>
    <row r="2008" spans="1:11" hidden="1" x14ac:dyDescent="0.3">
      <c r="A2008" s="98">
        <v>45590</v>
      </c>
      <c r="B2008" s="99">
        <v>0.93013841435185185</v>
      </c>
      <c r="C2008" s="80">
        <v>22</v>
      </c>
      <c r="D2008" s="100" t="s">
        <v>403</v>
      </c>
      <c r="E2008" s="80">
        <v>35.76</v>
      </c>
      <c r="F2008" s="100" t="s">
        <v>408</v>
      </c>
      <c r="G2008" s="100" t="s">
        <v>412</v>
      </c>
      <c r="H2008" s="100" t="s">
        <v>406</v>
      </c>
      <c r="I2008" s="100" t="s">
        <v>429</v>
      </c>
      <c r="J2008" s="80">
        <v>5</v>
      </c>
      <c r="K2008" s="101">
        <v>10</v>
      </c>
    </row>
    <row r="2009" spans="1:11" hidden="1" x14ac:dyDescent="0.3">
      <c r="A2009" s="98">
        <v>45590</v>
      </c>
      <c r="B2009" s="99">
        <v>0.93231186342592598</v>
      </c>
      <c r="C2009" s="80">
        <v>22</v>
      </c>
      <c r="D2009" s="100" t="s">
        <v>403</v>
      </c>
      <c r="E2009" s="80">
        <v>21.06</v>
      </c>
      <c r="F2009" s="100" t="s">
        <v>418</v>
      </c>
      <c r="G2009" s="100" t="s">
        <v>412</v>
      </c>
      <c r="H2009" s="100" t="s">
        <v>406</v>
      </c>
      <c r="I2009" s="100" t="s">
        <v>429</v>
      </c>
      <c r="J2009" s="80">
        <v>5</v>
      </c>
      <c r="K2009" s="101">
        <v>10</v>
      </c>
    </row>
    <row r="2010" spans="1:11" hidden="1" x14ac:dyDescent="0.3">
      <c r="A2010" s="98">
        <v>45591</v>
      </c>
      <c r="B2010" s="99">
        <v>0.32637993055555553</v>
      </c>
      <c r="C2010" s="80">
        <v>7</v>
      </c>
      <c r="D2010" s="100" t="s">
        <v>403</v>
      </c>
      <c r="E2010" s="80">
        <v>35.76</v>
      </c>
      <c r="F2010" s="100" t="s">
        <v>421</v>
      </c>
      <c r="G2010" s="100" t="s">
        <v>405</v>
      </c>
      <c r="H2010" s="100" t="s">
        <v>414</v>
      </c>
      <c r="I2010" s="100" t="s">
        <v>429</v>
      </c>
      <c r="J2010" s="80">
        <v>6</v>
      </c>
      <c r="K2010" s="101">
        <v>10</v>
      </c>
    </row>
    <row r="2011" spans="1:11" hidden="1" x14ac:dyDescent="0.3">
      <c r="A2011" s="98">
        <v>45591</v>
      </c>
      <c r="B2011" s="99">
        <v>0.36232062500000001</v>
      </c>
      <c r="C2011" s="80">
        <v>8</v>
      </c>
      <c r="D2011" s="100" t="s">
        <v>403</v>
      </c>
      <c r="E2011" s="80">
        <v>25.96</v>
      </c>
      <c r="F2011" s="100" t="s">
        <v>416</v>
      </c>
      <c r="G2011" s="100" t="s">
        <v>405</v>
      </c>
      <c r="H2011" s="100" t="s">
        <v>414</v>
      </c>
      <c r="I2011" s="100" t="s">
        <v>429</v>
      </c>
      <c r="J2011" s="80">
        <v>6</v>
      </c>
      <c r="K2011" s="101">
        <v>10</v>
      </c>
    </row>
    <row r="2012" spans="1:11" hidden="1" x14ac:dyDescent="0.3">
      <c r="A2012" s="98">
        <v>45591</v>
      </c>
      <c r="B2012" s="99">
        <v>0.37013374999999998</v>
      </c>
      <c r="C2012" s="80">
        <v>8</v>
      </c>
      <c r="D2012" s="100" t="s">
        <v>403</v>
      </c>
      <c r="E2012" s="80">
        <v>35.76</v>
      </c>
      <c r="F2012" s="100" t="s">
        <v>421</v>
      </c>
      <c r="G2012" s="100" t="s">
        <v>405</v>
      </c>
      <c r="H2012" s="100" t="s">
        <v>414</v>
      </c>
      <c r="I2012" s="100" t="s">
        <v>429</v>
      </c>
      <c r="J2012" s="80">
        <v>6</v>
      </c>
      <c r="K2012" s="101">
        <v>10</v>
      </c>
    </row>
    <row r="2013" spans="1:11" x14ac:dyDescent="0.3">
      <c r="A2013" s="98">
        <v>45591</v>
      </c>
      <c r="B2013" s="99">
        <v>0.43377663194444444</v>
      </c>
      <c r="C2013" s="80">
        <v>10</v>
      </c>
      <c r="D2013" s="100" t="s">
        <v>403</v>
      </c>
      <c r="E2013" s="80">
        <v>25.96</v>
      </c>
      <c r="F2013" s="100" t="s">
        <v>410</v>
      </c>
      <c r="G2013" s="100" t="s">
        <v>405</v>
      </c>
      <c r="H2013" s="100" t="s">
        <v>414</v>
      </c>
      <c r="I2013" s="100" t="s">
        <v>429</v>
      </c>
      <c r="J2013" s="80">
        <v>6</v>
      </c>
      <c r="K2013" s="101">
        <v>10</v>
      </c>
    </row>
    <row r="2014" spans="1:11" hidden="1" x14ac:dyDescent="0.3">
      <c r="A2014" s="98">
        <v>45591</v>
      </c>
      <c r="B2014" s="99">
        <v>0.51260812499999997</v>
      </c>
      <c r="C2014" s="80">
        <v>12</v>
      </c>
      <c r="D2014" s="100" t="s">
        <v>403</v>
      </c>
      <c r="E2014" s="80">
        <v>35.76</v>
      </c>
      <c r="F2014" s="100" t="s">
        <v>413</v>
      </c>
      <c r="G2014" s="100" t="s">
        <v>409</v>
      </c>
      <c r="H2014" s="100" t="s">
        <v>414</v>
      </c>
      <c r="I2014" s="100" t="s">
        <v>429</v>
      </c>
      <c r="J2014" s="80">
        <v>6</v>
      </c>
      <c r="K2014" s="101">
        <v>10</v>
      </c>
    </row>
    <row r="2015" spans="1:11" hidden="1" x14ac:dyDescent="0.3">
      <c r="A2015" s="98">
        <v>45591</v>
      </c>
      <c r="B2015" s="99">
        <v>0.5441092476851852</v>
      </c>
      <c r="C2015" s="80">
        <v>13</v>
      </c>
      <c r="D2015" s="100" t="s">
        <v>403</v>
      </c>
      <c r="E2015" s="80">
        <v>35.76</v>
      </c>
      <c r="F2015" s="100" t="s">
        <v>404</v>
      </c>
      <c r="G2015" s="100" t="s">
        <v>409</v>
      </c>
      <c r="H2015" s="100" t="s">
        <v>414</v>
      </c>
      <c r="I2015" s="100" t="s">
        <v>429</v>
      </c>
      <c r="J2015" s="80">
        <v>6</v>
      </c>
      <c r="K2015" s="101">
        <v>10</v>
      </c>
    </row>
    <row r="2016" spans="1:11" hidden="1" x14ac:dyDescent="0.3">
      <c r="A2016" s="98">
        <v>45591</v>
      </c>
      <c r="B2016" s="99">
        <v>0.60762331018518523</v>
      </c>
      <c r="C2016" s="80">
        <v>14</v>
      </c>
      <c r="D2016" s="100" t="s">
        <v>403</v>
      </c>
      <c r="E2016" s="80">
        <v>35.76</v>
      </c>
      <c r="F2016" s="100" t="s">
        <v>404</v>
      </c>
      <c r="G2016" s="100" t="s">
        <v>409</v>
      </c>
      <c r="H2016" s="100" t="s">
        <v>414</v>
      </c>
      <c r="I2016" s="100" t="s">
        <v>429</v>
      </c>
      <c r="J2016" s="80">
        <v>6</v>
      </c>
      <c r="K2016" s="101">
        <v>10</v>
      </c>
    </row>
    <row r="2017" spans="1:11" x14ac:dyDescent="0.3">
      <c r="A2017" s="98">
        <v>45591</v>
      </c>
      <c r="B2017" s="99">
        <v>0.60850628472222223</v>
      </c>
      <c r="C2017" s="80">
        <v>14</v>
      </c>
      <c r="D2017" s="100" t="s">
        <v>403</v>
      </c>
      <c r="E2017" s="80">
        <v>30.86</v>
      </c>
      <c r="F2017" s="100" t="s">
        <v>411</v>
      </c>
      <c r="G2017" s="100" t="s">
        <v>409</v>
      </c>
      <c r="H2017" s="100" t="s">
        <v>414</v>
      </c>
      <c r="I2017" s="100" t="s">
        <v>429</v>
      </c>
      <c r="J2017" s="80">
        <v>6</v>
      </c>
      <c r="K2017" s="101">
        <v>10</v>
      </c>
    </row>
    <row r="2018" spans="1:11" hidden="1" x14ac:dyDescent="0.3">
      <c r="A2018" s="98">
        <v>45591</v>
      </c>
      <c r="B2018" s="99">
        <v>0.62872768518518518</v>
      </c>
      <c r="C2018" s="80">
        <v>15</v>
      </c>
      <c r="D2018" s="100" t="s">
        <v>403</v>
      </c>
      <c r="E2018" s="80">
        <v>25.96</v>
      </c>
      <c r="F2018" s="100" t="s">
        <v>416</v>
      </c>
      <c r="G2018" s="100" t="s">
        <v>409</v>
      </c>
      <c r="H2018" s="100" t="s">
        <v>414</v>
      </c>
      <c r="I2018" s="100" t="s">
        <v>429</v>
      </c>
      <c r="J2018" s="80">
        <v>6</v>
      </c>
      <c r="K2018" s="101">
        <v>10</v>
      </c>
    </row>
    <row r="2019" spans="1:11" hidden="1" x14ac:dyDescent="0.3">
      <c r="A2019" s="98">
        <v>45591</v>
      </c>
      <c r="B2019" s="99">
        <v>0.62938743055555557</v>
      </c>
      <c r="C2019" s="80">
        <v>15</v>
      </c>
      <c r="D2019" s="100" t="s">
        <v>403</v>
      </c>
      <c r="E2019" s="80">
        <v>25.96</v>
      </c>
      <c r="F2019" s="100" t="s">
        <v>416</v>
      </c>
      <c r="G2019" s="100" t="s">
        <v>409</v>
      </c>
      <c r="H2019" s="100" t="s">
        <v>414</v>
      </c>
      <c r="I2019" s="100" t="s">
        <v>429</v>
      </c>
      <c r="J2019" s="80">
        <v>6</v>
      </c>
      <c r="K2019" s="101">
        <v>10</v>
      </c>
    </row>
    <row r="2020" spans="1:11" hidden="1" x14ac:dyDescent="0.3">
      <c r="A2020" s="98">
        <v>45591</v>
      </c>
      <c r="B2020" s="99">
        <v>0.65172140046296301</v>
      </c>
      <c r="C2020" s="80">
        <v>15</v>
      </c>
      <c r="D2020" s="100" t="s">
        <v>403</v>
      </c>
      <c r="E2020" s="80">
        <v>35.76</v>
      </c>
      <c r="F2020" s="100" t="s">
        <v>404</v>
      </c>
      <c r="G2020" s="100" t="s">
        <v>409</v>
      </c>
      <c r="H2020" s="100" t="s">
        <v>414</v>
      </c>
      <c r="I2020" s="100" t="s">
        <v>429</v>
      </c>
      <c r="J2020" s="80">
        <v>6</v>
      </c>
      <c r="K2020" s="101">
        <v>10</v>
      </c>
    </row>
    <row r="2021" spans="1:11" hidden="1" x14ac:dyDescent="0.3">
      <c r="A2021" s="98">
        <v>45591</v>
      </c>
      <c r="B2021" s="99">
        <v>0.65242561342592598</v>
      </c>
      <c r="C2021" s="80">
        <v>15</v>
      </c>
      <c r="D2021" s="100" t="s">
        <v>403</v>
      </c>
      <c r="E2021" s="80">
        <v>35.76</v>
      </c>
      <c r="F2021" s="100" t="s">
        <v>404</v>
      </c>
      <c r="G2021" s="100" t="s">
        <v>409</v>
      </c>
      <c r="H2021" s="100" t="s">
        <v>414</v>
      </c>
      <c r="I2021" s="100" t="s">
        <v>429</v>
      </c>
      <c r="J2021" s="80">
        <v>6</v>
      </c>
      <c r="K2021" s="101">
        <v>10</v>
      </c>
    </row>
    <row r="2022" spans="1:11" x14ac:dyDescent="0.3">
      <c r="A2022" s="98">
        <v>45591</v>
      </c>
      <c r="B2022" s="99">
        <v>0.66113032407407413</v>
      </c>
      <c r="C2022" s="80">
        <v>15</v>
      </c>
      <c r="D2022" s="100" t="s">
        <v>403</v>
      </c>
      <c r="E2022" s="80">
        <v>30.86</v>
      </c>
      <c r="F2022" s="100" t="s">
        <v>411</v>
      </c>
      <c r="G2022" s="100" t="s">
        <v>409</v>
      </c>
      <c r="H2022" s="100" t="s">
        <v>414</v>
      </c>
      <c r="I2022" s="100" t="s">
        <v>429</v>
      </c>
      <c r="J2022" s="80">
        <v>6</v>
      </c>
      <c r="K2022" s="101">
        <v>10</v>
      </c>
    </row>
    <row r="2023" spans="1:11" x14ac:dyDescent="0.3">
      <c r="A2023" s="98">
        <v>45591</v>
      </c>
      <c r="B2023" s="99">
        <v>0.66205446759259257</v>
      </c>
      <c r="C2023" s="80">
        <v>15</v>
      </c>
      <c r="D2023" s="100" t="s">
        <v>403</v>
      </c>
      <c r="E2023" s="80">
        <v>30.86</v>
      </c>
      <c r="F2023" s="100" t="s">
        <v>411</v>
      </c>
      <c r="G2023" s="100" t="s">
        <v>409</v>
      </c>
      <c r="H2023" s="100" t="s">
        <v>414</v>
      </c>
      <c r="I2023" s="100" t="s">
        <v>429</v>
      </c>
      <c r="J2023" s="80">
        <v>6</v>
      </c>
      <c r="K2023" s="101">
        <v>10</v>
      </c>
    </row>
    <row r="2024" spans="1:11" hidden="1" x14ac:dyDescent="0.3">
      <c r="A2024" s="98">
        <v>45591</v>
      </c>
      <c r="B2024" s="99">
        <v>0.80510769675925931</v>
      </c>
      <c r="C2024" s="80">
        <v>19</v>
      </c>
      <c r="D2024" s="100" t="s">
        <v>403</v>
      </c>
      <c r="E2024" s="80">
        <v>35.76</v>
      </c>
      <c r="F2024" s="100" t="s">
        <v>421</v>
      </c>
      <c r="G2024" s="100" t="s">
        <v>412</v>
      </c>
      <c r="H2024" s="100" t="s">
        <v>414</v>
      </c>
      <c r="I2024" s="100" t="s">
        <v>429</v>
      </c>
      <c r="J2024" s="80">
        <v>6</v>
      </c>
      <c r="K2024" s="101">
        <v>10</v>
      </c>
    </row>
    <row r="2025" spans="1:11" x14ac:dyDescent="0.3">
      <c r="A2025" s="98">
        <v>45591</v>
      </c>
      <c r="B2025" s="99">
        <v>0.85748516203703706</v>
      </c>
      <c r="C2025" s="80">
        <v>20</v>
      </c>
      <c r="D2025" s="100" t="s">
        <v>403</v>
      </c>
      <c r="E2025" s="80">
        <v>30.86</v>
      </c>
      <c r="F2025" s="100" t="s">
        <v>411</v>
      </c>
      <c r="G2025" s="100" t="s">
        <v>412</v>
      </c>
      <c r="H2025" s="100" t="s">
        <v>414</v>
      </c>
      <c r="I2025" s="100" t="s">
        <v>429</v>
      </c>
      <c r="J2025" s="80">
        <v>6</v>
      </c>
      <c r="K2025" s="101">
        <v>10</v>
      </c>
    </row>
    <row r="2026" spans="1:11" x14ac:dyDescent="0.3">
      <c r="A2026" s="98">
        <v>45592</v>
      </c>
      <c r="B2026" s="99">
        <v>0.45968636574074073</v>
      </c>
      <c r="C2026" s="80">
        <v>11</v>
      </c>
      <c r="D2026" s="100" t="s">
        <v>403</v>
      </c>
      <c r="E2026" s="80">
        <v>30.86</v>
      </c>
      <c r="F2026" s="100" t="s">
        <v>411</v>
      </c>
      <c r="G2026" s="100" t="s">
        <v>405</v>
      </c>
      <c r="H2026" s="100" t="s">
        <v>415</v>
      </c>
      <c r="I2026" s="100" t="s">
        <v>429</v>
      </c>
      <c r="J2026" s="80">
        <v>7</v>
      </c>
      <c r="K2026" s="101">
        <v>10</v>
      </c>
    </row>
    <row r="2027" spans="1:11" hidden="1" x14ac:dyDescent="0.3">
      <c r="A2027" s="98">
        <v>45592</v>
      </c>
      <c r="B2027" s="99">
        <v>0.53710635416666663</v>
      </c>
      <c r="C2027" s="80">
        <v>12</v>
      </c>
      <c r="D2027" s="100" t="s">
        <v>403</v>
      </c>
      <c r="E2027" s="80">
        <v>35.76</v>
      </c>
      <c r="F2027" s="100" t="s">
        <v>404</v>
      </c>
      <c r="G2027" s="100" t="s">
        <v>409</v>
      </c>
      <c r="H2027" s="100" t="s">
        <v>415</v>
      </c>
      <c r="I2027" s="100" t="s">
        <v>429</v>
      </c>
      <c r="J2027" s="80">
        <v>7</v>
      </c>
      <c r="K2027" s="101">
        <v>10</v>
      </c>
    </row>
    <row r="2028" spans="1:11" x14ac:dyDescent="0.3">
      <c r="A2028" s="98">
        <v>45592</v>
      </c>
      <c r="B2028" s="99">
        <v>0.53781841435185185</v>
      </c>
      <c r="C2028" s="80">
        <v>12</v>
      </c>
      <c r="D2028" s="100" t="s">
        <v>403</v>
      </c>
      <c r="E2028" s="80">
        <v>30.86</v>
      </c>
      <c r="F2028" s="100" t="s">
        <v>411</v>
      </c>
      <c r="G2028" s="100" t="s">
        <v>409</v>
      </c>
      <c r="H2028" s="100" t="s">
        <v>415</v>
      </c>
      <c r="I2028" s="100" t="s">
        <v>429</v>
      </c>
      <c r="J2028" s="80">
        <v>7</v>
      </c>
      <c r="K2028" s="101">
        <v>10</v>
      </c>
    </row>
    <row r="2029" spans="1:11" hidden="1" x14ac:dyDescent="0.3">
      <c r="A2029" s="98">
        <v>45592</v>
      </c>
      <c r="B2029" s="99">
        <v>0.57206723379629631</v>
      </c>
      <c r="C2029" s="80">
        <v>13</v>
      </c>
      <c r="D2029" s="100" t="s">
        <v>403</v>
      </c>
      <c r="E2029" s="80">
        <v>35.76</v>
      </c>
      <c r="F2029" s="100" t="s">
        <v>421</v>
      </c>
      <c r="G2029" s="100" t="s">
        <v>409</v>
      </c>
      <c r="H2029" s="100" t="s">
        <v>415</v>
      </c>
      <c r="I2029" s="100" t="s">
        <v>429</v>
      </c>
      <c r="J2029" s="80">
        <v>7</v>
      </c>
      <c r="K2029" s="101">
        <v>10</v>
      </c>
    </row>
    <row r="2030" spans="1:11" hidden="1" x14ac:dyDescent="0.3">
      <c r="A2030" s="98">
        <v>45592</v>
      </c>
      <c r="B2030" s="99">
        <v>0.67854369212962962</v>
      </c>
      <c r="C2030" s="80">
        <v>16</v>
      </c>
      <c r="D2030" s="100" t="s">
        <v>403</v>
      </c>
      <c r="E2030" s="80">
        <v>35.76</v>
      </c>
      <c r="F2030" s="100" t="s">
        <v>404</v>
      </c>
      <c r="G2030" s="100" t="s">
        <v>409</v>
      </c>
      <c r="H2030" s="100" t="s">
        <v>415</v>
      </c>
      <c r="I2030" s="100" t="s">
        <v>429</v>
      </c>
      <c r="J2030" s="80">
        <v>7</v>
      </c>
      <c r="K2030" s="101">
        <v>10</v>
      </c>
    </row>
    <row r="2031" spans="1:11" hidden="1" x14ac:dyDescent="0.3">
      <c r="A2031" s="98">
        <v>45593</v>
      </c>
      <c r="B2031" s="99">
        <v>0.32393734953703701</v>
      </c>
      <c r="C2031" s="80">
        <v>7</v>
      </c>
      <c r="D2031" s="100" t="s">
        <v>403</v>
      </c>
      <c r="E2031" s="80">
        <v>35.76</v>
      </c>
      <c r="F2031" s="100" t="s">
        <v>421</v>
      </c>
      <c r="G2031" s="100" t="s">
        <v>405</v>
      </c>
      <c r="H2031" s="100" t="s">
        <v>417</v>
      </c>
      <c r="I2031" s="100" t="s">
        <v>429</v>
      </c>
      <c r="J2031" s="80">
        <v>1</v>
      </c>
      <c r="K2031" s="101">
        <v>10</v>
      </c>
    </row>
    <row r="2032" spans="1:11" x14ac:dyDescent="0.3">
      <c r="A2032" s="98">
        <v>45593</v>
      </c>
      <c r="B2032" s="99">
        <v>0.33417012731481482</v>
      </c>
      <c r="C2032" s="80">
        <v>8</v>
      </c>
      <c r="D2032" s="100" t="s">
        <v>403</v>
      </c>
      <c r="E2032" s="80">
        <v>25.96</v>
      </c>
      <c r="F2032" s="100" t="s">
        <v>410</v>
      </c>
      <c r="G2032" s="100" t="s">
        <v>405</v>
      </c>
      <c r="H2032" s="100" t="s">
        <v>417</v>
      </c>
      <c r="I2032" s="100" t="s">
        <v>429</v>
      </c>
      <c r="J2032" s="80">
        <v>1</v>
      </c>
      <c r="K2032" s="101">
        <v>10</v>
      </c>
    </row>
    <row r="2033" spans="1:11" hidden="1" x14ac:dyDescent="0.3">
      <c r="A2033" s="98">
        <v>45593</v>
      </c>
      <c r="B2033" s="99">
        <v>0.3576724652777778</v>
      </c>
      <c r="C2033" s="80">
        <v>8</v>
      </c>
      <c r="D2033" s="100" t="s">
        <v>403</v>
      </c>
      <c r="E2033" s="80">
        <v>35.76</v>
      </c>
      <c r="F2033" s="100" t="s">
        <v>404</v>
      </c>
      <c r="G2033" s="100" t="s">
        <v>405</v>
      </c>
      <c r="H2033" s="100" t="s">
        <v>417</v>
      </c>
      <c r="I2033" s="100" t="s">
        <v>429</v>
      </c>
      <c r="J2033" s="80">
        <v>1</v>
      </c>
      <c r="K2033" s="101">
        <v>10</v>
      </c>
    </row>
    <row r="2034" spans="1:11" x14ac:dyDescent="0.3">
      <c r="A2034" s="98">
        <v>45593</v>
      </c>
      <c r="B2034" s="99">
        <v>0.38591181712962963</v>
      </c>
      <c r="C2034" s="80">
        <v>9</v>
      </c>
      <c r="D2034" s="100" t="s">
        <v>403</v>
      </c>
      <c r="E2034" s="80">
        <v>30.86</v>
      </c>
      <c r="F2034" s="100" t="s">
        <v>411</v>
      </c>
      <c r="G2034" s="100" t="s">
        <v>405</v>
      </c>
      <c r="H2034" s="100" t="s">
        <v>417</v>
      </c>
      <c r="I2034" s="100" t="s">
        <v>429</v>
      </c>
      <c r="J2034" s="80">
        <v>1</v>
      </c>
      <c r="K2034" s="101">
        <v>10</v>
      </c>
    </row>
    <row r="2035" spans="1:11" hidden="1" x14ac:dyDescent="0.3">
      <c r="A2035" s="98">
        <v>45593</v>
      </c>
      <c r="B2035" s="99">
        <v>0.48792239583333336</v>
      </c>
      <c r="C2035" s="80">
        <v>11</v>
      </c>
      <c r="D2035" s="100" t="s">
        <v>403</v>
      </c>
      <c r="E2035" s="80">
        <v>35.76</v>
      </c>
      <c r="F2035" s="100" t="s">
        <v>404</v>
      </c>
      <c r="G2035" s="100" t="s">
        <v>405</v>
      </c>
      <c r="H2035" s="100" t="s">
        <v>417</v>
      </c>
      <c r="I2035" s="100" t="s">
        <v>429</v>
      </c>
      <c r="J2035" s="80">
        <v>1</v>
      </c>
      <c r="K2035" s="101">
        <v>10</v>
      </c>
    </row>
    <row r="2036" spans="1:11" hidden="1" x14ac:dyDescent="0.3">
      <c r="A2036" s="98">
        <v>45593</v>
      </c>
      <c r="B2036" s="99">
        <v>0.48869585648148151</v>
      </c>
      <c r="C2036" s="80">
        <v>11</v>
      </c>
      <c r="D2036" s="100" t="s">
        <v>403</v>
      </c>
      <c r="E2036" s="80">
        <v>35.76</v>
      </c>
      <c r="F2036" s="100" t="s">
        <v>404</v>
      </c>
      <c r="G2036" s="100" t="s">
        <v>405</v>
      </c>
      <c r="H2036" s="100" t="s">
        <v>417</v>
      </c>
      <c r="I2036" s="100" t="s">
        <v>429</v>
      </c>
      <c r="J2036" s="80">
        <v>1</v>
      </c>
      <c r="K2036" s="101">
        <v>10</v>
      </c>
    </row>
    <row r="2037" spans="1:11" hidden="1" x14ac:dyDescent="0.3">
      <c r="A2037" s="98">
        <v>45593</v>
      </c>
      <c r="B2037" s="99">
        <v>0.50111173611111115</v>
      </c>
      <c r="C2037" s="80">
        <v>12</v>
      </c>
      <c r="D2037" s="100" t="s">
        <v>403</v>
      </c>
      <c r="E2037" s="80">
        <v>35.76</v>
      </c>
      <c r="F2037" s="100" t="s">
        <v>408</v>
      </c>
      <c r="G2037" s="100" t="s">
        <v>409</v>
      </c>
      <c r="H2037" s="100" t="s">
        <v>417</v>
      </c>
      <c r="I2037" s="100" t="s">
        <v>429</v>
      </c>
      <c r="J2037" s="80">
        <v>1</v>
      </c>
      <c r="K2037" s="101">
        <v>10</v>
      </c>
    </row>
    <row r="2038" spans="1:11" x14ac:dyDescent="0.3">
      <c r="A2038" s="98">
        <v>45593</v>
      </c>
      <c r="B2038" s="99">
        <v>0.5017917476851852</v>
      </c>
      <c r="C2038" s="80">
        <v>12</v>
      </c>
      <c r="D2038" s="100" t="s">
        <v>403</v>
      </c>
      <c r="E2038" s="80">
        <v>30.86</v>
      </c>
      <c r="F2038" s="100" t="s">
        <v>411</v>
      </c>
      <c r="G2038" s="100" t="s">
        <v>409</v>
      </c>
      <c r="H2038" s="100" t="s">
        <v>417</v>
      </c>
      <c r="I2038" s="100" t="s">
        <v>429</v>
      </c>
      <c r="J2038" s="80">
        <v>1</v>
      </c>
      <c r="K2038" s="101">
        <v>10</v>
      </c>
    </row>
    <row r="2039" spans="1:11" hidden="1" x14ac:dyDescent="0.3">
      <c r="A2039" s="98">
        <v>45593</v>
      </c>
      <c r="B2039" s="99">
        <v>0.51493539351851847</v>
      </c>
      <c r="C2039" s="80">
        <v>12</v>
      </c>
      <c r="D2039" s="100" t="s">
        <v>403</v>
      </c>
      <c r="E2039" s="80">
        <v>35.76</v>
      </c>
      <c r="F2039" s="100" t="s">
        <v>421</v>
      </c>
      <c r="G2039" s="100" t="s">
        <v>409</v>
      </c>
      <c r="H2039" s="100" t="s">
        <v>417</v>
      </c>
      <c r="I2039" s="100" t="s">
        <v>429</v>
      </c>
      <c r="J2039" s="80">
        <v>1</v>
      </c>
      <c r="K2039" s="101">
        <v>10</v>
      </c>
    </row>
    <row r="2040" spans="1:11" x14ac:dyDescent="0.3">
      <c r="A2040" s="98">
        <v>45593</v>
      </c>
      <c r="B2040" s="99">
        <v>0.59090984953703707</v>
      </c>
      <c r="C2040" s="80">
        <v>14</v>
      </c>
      <c r="D2040" s="100" t="s">
        <v>403</v>
      </c>
      <c r="E2040" s="80">
        <v>30.86</v>
      </c>
      <c r="F2040" s="100" t="s">
        <v>411</v>
      </c>
      <c r="G2040" s="100" t="s">
        <v>409</v>
      </c>
      <c r="H2040" s="100" t="s">
        <v>417</v>
      </c>
      <c r="I2040" s="100" t="s">
        <v>429</v>
      </c>
      <c r="J2040" s="80">
        <v>1</v>
      </c>
      <c r="K2040" s="101">
        <v>10</v>
      </c>
    </row>
    <row r="2041" spans="1:11" x14ac:dyDescent="0.3">
      <c r="A2041" s="98">
        <v>45593</v>
      </c>
      <c r="B2041" s="99">
        <v>0.59162402777777778</v>
      </c>
      <c r="C2041" s="80">
        <v>14</v>
      </c>
      <c r="D2041" s="100" t="s">
        <v>403</v>
      </c>
      <c r="E2041" s="80">
        <v>30.86</v>
      </c>
      <c r="F2041" s="100" t="s">
        <v>411</v>
      </c>
      <c r="G2041" s="100" t="s">
        <v>409</v>
      </c>
      <c r="H2041" s="100" t="s">
        <v>417</v>
      </c>
      <c r="I2041" s="100" t="s">
        <v>429</v>
      </c>
      <c r="J2041" s="80">
        <v>1</v>
      </c>
      <c r="K2041" s="101">
        <v>10</v>
      </c>
    </row>
    <row r="2042" spans="1:11" x14ac:dyDescent="0.3">
      <c r="A2042" s="98">
        <v>45593</v>
      </c>
      <c r="B2042" s="99">
        <v>0.60485603009259259</v>
      </c>
      <c r="C2042" s="80">
        <v>14</v>
      </c>
      <c r="D2042" s="100" t="s">
        <v>403</v>
      </c>
      <c r="E2042" s="80">
        <v>30.86</v>
      </c>
      <c r="F2042" s="100" t="s">
        <v>411</v>
      </c>
      <c r="G2042" s="100" t="s">
        <v>409</v>
      </c>
      <c r="H2042" s="100" t="s">
        <v>417</v>
      </c>
      <c r="I2042" s="100" t="s">
        <v>429</v>
      </c>
      <c r="J2042" s="80">
        <v>1</v>
      </c>
      <c r="K2042" s="101">
        <v>10</v>
      </c>
    </row>
    <row r="2043" spans="1:11" hidden="1" x14ac:dyDescent="0.3">
      <c r="A2043" s="98">
        <v>45593</v>
      </c>
      <c r="B2043" s="99">
        <v>0.6675984606481481</v>
      </c>
      <c r="C2043" s="80">
        <v>16</v>
      </c>
      <c r="D2043" s="100" t="s">
        <v>403</v>
      </c>
      <c r="E2043" s="80">
        <v>35.76</v>
      </c>
      <c r="F2043" s="100" t="s">
        <v>404</v>
      </c>
      <c r="G2043" s="100" t="s">
        <v>409</v>
      </c>
      <c r="H2043" s="100" t="s">
        <v>417</v>
      </c>
      <c r="I2043" s="100" t="s">
        <v>429</v>
      </c>
      <c r="J2043" s="80">
        <v>1</v>
      </c>
      <c r="K2043" s="101">
        <v>10</v>
      </c>
    </row>
    <row r="2044" spans="1:11" hidden="1" x14ac:dyDescent="0.3">
      <c r="A2044" s="98">
        <v>45593</v>
      </c>
      <c r="B2044" s="99">
        <v>0.74673748842592591</v>
      </c>
      <c r="C2044" s="80">
        <v>17</v>
      </c>
      <c r="D2044" s="100" t="s">
        <v>403</v>
      </c>
      <c r="E2044" s="80">
        <v>35.76</v>
      </c>
      <c r="F2044" s="100" t="s">
        <v>413</v>
      </c>
      <c r="G2044" s="100" t="s">
        <v>412</v>
      </c>
      <c r="H2044" s="100" t="s">
        <v>417</v>
      </c>
      <c r="I2044" s="100" t="s">
        <v>429</v>
      </c>
      <c r="J2044" s="80">
        <v>1</v>
      </c>
      <c r="K2044" s="101">
        <v>10</v>
      </c>
    </row>
    <row r="2045" spans="1:11" hidden="1" x14ac:dyDescent="0.3">
      <c r="A2045" s="98">
        <v>45593</v>
      </c>
      <c r="B2045" s="99">
        <v>0.74724996527777776</v>
      </c>
      <c r="C2045" s="80">
        <v>17</v>
      </c>
      <c r="D2045" s="100" t="s">
        <v>403</v>
      </c>
      <c r="E2045" s="80">
        <v>35.76</v>
      </c>
      <c r="F2045" s="100" t="s">
        <v>413</v>
      </c>
      <c r="G2045" s="100" t="s">
        <v>412</v>
      </c>
      <c r="H2045" s="100" t="s">
        <v>417</v>
      </c>
      <c r="I2045" s="100" t="s">
        <v>429</v>
      </c>
      <c r="J2045" s="80">
        <v>1</v>
      </c>
      <c r="K2045" s="101">
        <v>10</v>
      </c>
    </row>
    <row r="2046" spans="1:11" hidden="1" x14ac:dyDescent="0.3">
      <c r="A2046" s="98">
        <v>45593</v>
      </c>
      <c r="B2046" s="99">
        <v>0.79890341435185186</v>
      </c>
      <c r="C2046" s="80">
        <v>19</v>
      </c>
      <c r="D2046" s="100" t="s">
        <v>403</v>
      </c>
      <c r="E2046" s="80">
        <v>35.76</v>
      </c>
      <c r="F2046" s="100" t="s">
        <v>421</v>
      </c>
      <c r="G2046" s="100" t="s">
        <v>412</v>
      </c>
      <c r="H2046" s="100" t="s">
        <v>417</v>
      </c>
      <c r="I2046" s="100" t="s">
        <v>429</v>
      </c>
      <c r="J2046" s="80">
        <v>1</v>
      </c>
      <c r="K2046" s="101">
        <v>10</v>
      </c>
    </row>
    <row r="2047" spans="1:11" x14ac:dyDescent="0.3">
      <c r="A2047" s="98">
        <v>45593</v>
      </c>
      <c r="B2047" s="99">
        <v>0.88893081018518516</v>
      </c>
      <c r="C2047" s="80">
        <v>21</v>
      </c>
      <c r="D2047" s="100" t="s">
        <v>403</v>
      </c>
      <c r="E2047" s="80">
        <v>30.86</v>
      </c>
      <c r="F2047" s="100" t="s">
        <v>411</v>
      </c>
      <c r="G2047" s="100" t="s">
        <v>412</v>
      </c>
      <c r="H2047" s="100" t="s">
        <v>417</v>
      </c>
      <c r="I2047" s="100" t="s">
        <v>429</v>
      </c>
      <c r="J2047" s="80">
        <v>1</v>
      </c>
      <c r="K2047" s="101">
        <v>10</v>
      </c>
    </row>
    <row r="2048" spans="1:11" x14ac:dyDescent="0.3">
      <c r="A2048" s="98">
        <v>45593</v>
      </c>
      <c r="B2048" s="99">
        <v>0.92072652777777775</v>
      </c>
      <c r="C2048" s="80">
        <v>22</v>
      </c>
      <c r="D2048" s="100" t="s">
        <v>403</v>
      </c>
      <c r="E2048" s="80">
        <v>30.86</v>
      </c>
      <c r="F2048" s="100" t="s">
        <v>411</v>
      </c>
      <c r="G2048" s="100" t="s">
        <v>412</v>
      </c>
      <c r="H2048" s="100" t="s">
        <v>417</v>
      </c>
      <c r="I2048" s="100" t="s">
        <v>429</v>
      </c>
      <c r="J2048" s="80">
        <v>1</v>
      </c>
      <c r="K2048" s="101">
        <v>10</v>
      </c>
    </row>
    <row r="2049" spans="1:11" hidden="1" x14ac:dyDescent="0.3">
      <c r="A2049" s="98">
        <v>45594</v>
      </c>
      <c r="B2049" s="99">
        <v>0.36171707175925927</v>
      </c>
      <c r="C2049" s="80">
        <v>8</v>
      </c>
      <c r="D2049" s="100" t="s">
        <v>403</v>
      </c>
      <c r="E2049" s="80">
        <v>35.76</v>
      </c>
      <c r="F2049" s="100" t="s">
        <v>404</v>
      </c>
      <c r="G2049" s="100" t="s">
        <v>405</v>
      </c>
      <c r="H2049" s="100" t="s">
        <v>419</v>
      </c>
      <c r="I2049" s="100" t="s">
        <v>429</v>
      </c>
      <c r="J2049" s="80">
        <v>2</v>
      </c>
      <c r="K2049" s="101">
        <v>10</v>
      </c>
    </row>
    <row r="2050" spans="1:11" hidden="1" x14ac:dyDescent="0.3">
      <c r="A2050" s="98">
        <v>45594</v>
      </c>
      <c r="B2050" s="99">
        <v>0.36603756944444443</v>
      </c>
      <c r="C2050" s="80">
        <v>8</v>
      </c>
      <c r="D2050" s="100" t="s">
        <v>403</v>
      </c>
      <c r="E2050" s="80">
        <v>35.76</v>
      </c>
      <c r="F2050" s="100" t="s">
        <v>404</v>
      </c>
      <c r="G2050" s="100" t="s">
        <v>405</v>
      </c>
      <c r="H2050" s="100" t="s">
        <v>419</v>
      </c>
      <c r="I2050" s="100" t="s">
        <v>429</v>
      </c>
      <c r="J2050" s="80">
        <v>2</v>
      </c>
      <c r="K2050" s="101">
        <v>10</v>
      </c>
    </row>
    <row r="2051" spans="1:11" hidden="1" x14ac:dyDescent="0.3">
      <c r="A2051" s="98">
        <v>45594</v>
      </c>
      <c r="B2051" s="99">
        <v>0.39719537037037039</v>
      </c>
      <c r="C2051" s="80">
        <v>9</v>
      </c>
      <c r="D2051" s="100" t="s">
        <v>403</v>
      </c>
      <c r="E2051" s="80">
        <v>35.76</v>
      </c>
      <c r="F2051" s="100" t="s">
        <v>404</v>
      </c>
      <c r="G2051" s="100" t="s">
        <v>405</v>
      </c>
      <c r="H2051" s="100" t="s">
        <v>419</v>
      </c>
      <c r="I2051" s="100" t="s">
        <v>429</v>
      </c>
      <c r="J2051" s="80">
        <v>2</v>
      </c>
      <c r="K2051" s="101">
        <v>10</v>
      </c>
    </row>
    <row r="2052" spans="1:11" x14ac:dyDescent="0.3">
      <c r="A2052" s="98">
        <v>45594</v>
      </c>
      <c r="B2052" s="99">
        <v>0.49984583333333332</v>
      </c>
      <c r="C2052" s="80">
        <v>11</v>
      </c>
      <c r="D2052" s="100" t="s">
        <v>403</v>
      </c>
      <c r="E2052" s="80">
        <v>30.86</v>
      </c>
      <c r="F2052" s="100" t="s">
        <v>411</v>
      </c>
      <c r="G2052" s="100" t="s">
        <v>405</v>
      </c>
      <c r="H2052" s="100" t="s">
        <v>419</v>
      </c>
      <c r="I2052" s="100" t="s">
        <v>429</v>
      </c>
      <c r="J2052" s="80">
        <v>2</v>
      </c>
      <c r="K2052" s="101">
        <v>10</v>
      </c>
    </row>
    <row r="2053" spans="1:11" hidden="1" x14ac:dyDescent="0.3">
      <c r="A2053" s="98">
        <v>45594</v>
      </c>
      <c r="B2053" s="99">
        <v>0.51500932870370375</v>
      </c>
      <c r="C2053" s="80">
        <v>12</v>
      </c>
      <c r="D2053" s="100" t="s">
        <v>403</v>
      </c>
      <c r="E2053" s="80">
        <v>21.06</v>
      </c>
      <c r="F2053" s="100" t="s">
        <v>418</v>
      </c>
      <c r="G2053" s="100" t="s">
        <v>409</v>
      </c>
      <c r="H2053" s="100" t="s">
        <v>419</v>
      </c>
      <c r="I2053" s="100" t="s">
        <v>429</v>
      </c>
      <c r="J2053" s="80">
        <v>2</v>
      </c>
      <c r="K2053" s="101">
        <v>10</v>
      </c>
    </row>
    <row r="2054" spans="1:11" hidden="1" x14ac:dyDescent="0.3">
      <c r="A2054" s="98">
        <v>45594</v>
      </c>
      <c r="B2054" s="99">
        <v>0.59425738425925922</v>
      </c>
      <c r="C2054" s="80">
        <v>14</v>
      </c>
      <c r="D2054" s="100" t="s">
        <v>403</v>
      </c>
      <c r="E2054" s="80">
        <v>25.96</v>
      </c>
      <c r="F2054" s="100" t="s">
        <v>416</v>
      </c>
      <c r="G2054" s="100" t="s">
        <v>409</v>
      </c>
      <c r="H2054" s="100" t="s">
        <v>419</v>
      </c>
      <c r="I2054" s="100" t="s">
        <v>429</v>
      </c>
      <c r="J2054" s="80">
        <v>2</v>
      </c>
      <c r="K2054" s="101">
        <v>10</v>
      </c>
    </row>
    <row r="2055" spans="1:11" hidden="1" x14ac:dyDescent="0.3">
      <c r="A2055" s="98">
        <v>45594</v>
      </c>
      <c r="B2055" s="99">
        <v>0.59514695601851852</v>
      </c>
      <c r="C2055" s="80">
        <v>14</v>
      </c>
      <c r="D2055" s="100" t="s">
        <v>403</v>
      </c>
      <c r="E2055" s="80">
        <v>25.96</v>
      </c>
      <c r="F2055" s="100" t="s">
        <v>416</v>
      </c>
      <c r="G2055" s="100" t="s">
        <v>409</v>
      </c>
      <c r="H2055" s="100" t="s">
        <v>419</v>
      </c>
      <c r="I2055" s="100" t="s">
        <v>429</v>
      </c>
      <c r="J2055" s="80">
        <v>2</v>
      </c>
      <c r="K2055" s="101">
        <v>10</v>
      </c>
    </row>
    <row r="2056" spans="1:11" hidden="1" x14ac:dyDescent="0.3">
      <c r="A2056" s="98">
        <v>45594</v>
      </c>
      <c r="B2056" s="99">
        <v>0.60944399305555552</v>
      </c>
      <c r="C2056" s="80">
        <v>14</v>
      </c>
      <c r="D2056" s="100" t="s">
        <v>403</v>
      </c>
      <c r="E2056" s="80">
        <v>35.76</v>
      </c>
      <c r="F2056" s="100" t="s">
        <v>421</v>
      </c>
      <c r="G2056" s="100" t="s">
        <v>409</v>
      </c>
      <c r="H2056" s="100" t="s">
        <v>419</v>
      </c>
      <c r="I2056" s="100" t="s">
        <v>429</v>
      </c>
      <c r="J2056" s="80">
        <v>2</v>
      </c>
      <c r="K2056" s="101">
        <v>10</v>
      </c>
    </row>
    <row r="2057" spans="1:11" hidden="1" x14ac:dyDescent="0.3">
      <c r="A2057" s="98">
        <v>45594</v>
      </c>
      <c r="B2057" s="99">
        <v>0.6733071990740741</v>
      </c>
      <c r="C2057" s="80">
        <v>16</v>
      </c>
      <c r="D2057" s="100" t="s">
        <v>403</v>
      </c>
      <c r="E2057" s="80">
        <v>35.76</v>
      </c>
      <c r="F2057" s="100" t="s">
        <v>408</v>
      </c>
      <c r="G2057" s="100" t="s">
        <v>409</v>
      </c>
      <c r="H2057" s="100" t="s">
        <v>419</v>
      </c>
      <c r="I2057" s="100" t="s">
        <v>429</v>
      </c>
      <c r="J2057" s="80">
        <v>2</v>
      </c>
      <c r="K2057" s="101">
        <v>10</v>
      </c>
    </row>
    <row r="2058" spans="1:11" hidden="1" x14ac:dyDescent="0.3">
      <c r="A2058" s="98">
        <v>45594</v>
      </c>
      <c r="B2058" s="99">
        <v>0.67426869212962959</v>
      </c>
      <c r="C2058" s="80">
        <v>16</v>
      </c>
      <c r="D2058" s="100" t="s">
        <v>403</v>
      </c>
      <c r="E2058" s="80">
        <v>35.76</v>
      </c>
      <c r="F2058" s="100" t="s">
        <v>413</v>
      </c>
      <c r="G2058" s="100" t="s">
        <v>409</v>
      </c>
      <c r="H2058" s="100" t="s">
        <v>419</v>
      </c>
      <c r="I2058" s="100" t="s">
        <v>429</v>
      </c>
      <c r="J2058" s="80">
        <v>2</v>
      </c>
      <c r="K2058" s="101">
        <v>10</v>
      </c>
    </row>
    <row r="2059" spans="1:11" hidden="1" x14ac:dyDescent="0.3">
      <c r="A2059" s="98">
        <v>45594</v>
      </c>
      <c r="B2059" s="99">
        <v>0.67885929398148148</v>
      </c>
      <c r="C2059" s="80">
        <v>16</v>
      </c>
      <c r="D2059" s="100" t="s">
        <v>403</v>
      </c>
      <c r="E2059" s="80">
        <v>35.76</v>
      </c>
      <c r="F2059" s="100" t="s">
        <v>413</v>
      </c>
      <c r="G2059" s="100" t="s">
        <v>409</v>
      </c>
      <c r="H2059" s="100" t="s">
        <v>419</v>
      </c>
      <c r="I2059" s="100" t="s">
        <v>429</v>
      </c>
      <c r="J2059" s="80">
        <v>2</v>
      </c>
      <c r="K2059" s="101">
        <v>10</v>
      </c>
    </row>
    <row r="2060" spans="1:11" x14ac:dyDescent="0.3">
      <c r="A2060" s="98">
        <v>45594</v>
      </c>
      <c r="B2060" s="99">
        <v>0.75143944444444444</v>
      </c>
      <c r="C2060" s="80">
        <v>18</v>
      </c>
      <c r="D2060" s="100" t="s">
        <v>403</v>
      </c>
      <c r="E2060" s="80">
        <v>30.86</v>
      </c>
      <c r="F2060" s="100" t="s">
        <v>411</v>
      </c>
      <c r="G2060" s="100" t="s">
        <v>412</v>
      </c>
      <c r="H2060" s="100" t="s">
        <v>419</v>
      </c>
      <c r="I2060" s="100" t="s">
        <v>429</v>
      </c>
      <c r="J2060" s="80">
        <v>2</v>
      </c>
      <c r="K2060" s="101">
        <v>10</v>
      </c>
    </row>
    <row r="2061" spans="1:11" x14ac:dyDescent="0.3">
      <c r="A2061" s="98">
        <v>45594</v>
      </c>
      <c r="B2061" s="99">
        <v>0.75205361111111113</v>
      </c>
      <c r="C2061" s="80">
        <v>18</v>
      </c>
      <c r="D2061" s="100" t="s">
        <v>403</v>
      </c>
      <c r="E2061" s="80">
        <v>30.86</v>
      </c>
      <c r="F2061" s="100" t="s">
        <v>411</v>
      </c>
      <c r="G2061" s="100" t="s">
        <v>412</v>
      </c>
      <c r="H2061" s="100" t="s">
        <v>419</v>
      </c>
      <c r="I2061" s="100" t="s">
        <v>429</v>
      </c>
      <c r="J2061" s="80">
        <v>2</v>
      </c>
      <c r="K2061" s="101">
        <v>10</v>
      </c>
    </row>
    <row r="2062" spans="1:11" x14ac:dyDescent="0.3">
      <c r="A2062" s="98">
        <v>45594</v>
      </c>
      <c r="B2062" s="99">
        <v>0.79311761574074069</v>
      </c>
      <c r="C2062" s="80">
        <v>19</v>
      </c>
      <c r="D2062" s="100" t="s">
        <v>403</v>
      </c>
      <c r="E2062" s="80">
        <v>30.86</v>
      </c>
      <c r="F2062" s="100" t="s">
        <v>411</v>
      </c>
      <c r="G2062" s="100" t="s">
        <v>412</v>
      </c>
      <c r="H2062" s="100" t="s">
        <v>419</v>
      </c>
      <c r="I2062" s="100" t="s">
        <v>429</v>
      </c>
      <c r="J2062" s="80">
        <v>2</v>
      </c>
      <c r="K2062" s="101">
        <v>10</v>
      </c>
    </row>
    <row r="2063" spans="1:11" hidden="1" x14ac:dyDescent="0.3">
      <c r="A2063" s="98">
        <v>45594</v>
      </c>
      <c r="B2063" s="99">
        <v>0.79565319444444449</v>
      </c>
      <c r="C2063" s="80">
        <v>19</v>
      </c>
      <c r="D2063" s="100" t="s">
        <v>403</v>
      </c>
      <c r="E2063" s="80">
        <v>35.76</v>
      </c>
      <c r="F2063" s="100" t="s">
        <v>421</v>
      </c>
      <c r="G2063" s="100" t="s">
        <v>412</v>
      </c>
      <c r="H2063" s="100" t="s">
        <v>419</v>
      </c>
      <c r="I2063" s="100" t="s">
        <v>429</v>
      </c>
      <c r="J2063" s="80">
        <v>2</v>
      </c>
      <c r="K2063" s="101">
        <v>10</v>
      </c>
    </row>
    <row r="2064" spans="1:11" hidden="1" x14ac:dyDescent="0.3">
      <c r="A2064" s="98">
        <v>45594</v>
      </c>
      <c r="B2064" s="99">
        <v>0.82723293981481483</v>
      </c>
      <c r="C2064" s="80">
        <v>19</v>
      </c>
      <c r="D2064" s="100" t="s">
        <v>403</v>
      </c>
      <c r="E2064" s="80">
        <v>35.76</v>
      </c>
      <c r="F2064" s="100" t="s">
        <v>408</v>
      </c>
      <c r="G2064" s="100" t="s">
        <v>412</v>
      </c>
      <c r="H2064" s="100" t="s">
        <v>419</v>
      </c>
      <c r="I2064" s="100" t="s">
        <v>429</v>
      </c>
      <c r="J2064" s="80">
        <v>2</v>
      </c>
      <c r="K2064" s="101">
        <v>10</v>
      </c>
    </row>
    <row r="2065" spans="1:11" hidden="1" x14ac:dyDescent="0.3">
      <c r="A2065" s="98">
        <v>45594</v>
      </c>
      <c r="B2065" s="99">
        <v>0.82919431712962965</v>
      </c>
      <c r="C2065" s="80">
        <v>19</v>
      </c>
      <c r="D2065" s="100" t="s">
        <v>403</v>
      </c>
      <c r="E2065" s="80">
        <v>35.76</v>
      </c>
      <c r="F2065" s="100" t="s">
        <v>404</v>
      </c>
      <c r="G2065" s="100" t="s">
        <v>412</v>
      </c>
      <c r="H2065" s="100" t="s">
        <v>419</v>
      </c>
      <c r="I2065" s="100" t="s">
        <v>429</v>
      </c>
      <c r="J2065" s="80">
        <v>2</v>
      </c>
      <c r="K2065" s="101">
        <v>10</v>
      </c>
    </row>
    <row r="2066" spans="1:11" hidden="1" x14ac:dyDescent="0.3">
      <c r="A2066" s="98">
        <v>45594</v>
      </c>
      <c r="B2066" s="99">
        <v>0.8386071643518519</v>
      </c>
      <c r="C2066" s="80">
        <v>20</v>
      </c>
      <c r="D2066" s="100" t="s">
        <v>403</v>
      </c>
      <c r="E2066" s="80">
        <v>35.76</v>
      </c>
      <c r="F2066" s="100" t="s">
        <v>404</v>
      </c>
      <c r="G2066" s="100" t="s">
        <v>412</v>
      </c>
      <c r="H2066" s="100" t="s">
        <v>419</v>
      </c>
      <c r="I2066" s="100" t="s">
        <v>429</v>
      </c>
      <c r="J2066" s="80">
        <v>2</v>
      </c>
      <c r="K2066" s="101">
        <v>10</v>
      </c>
    </row>
    <row r="2067" spans="1:11" hidden="1" x14ac:dyDescent="0.3">
      <c r="A2067" s="98">
        <v>45595</v>
      </c>
      <c r="B2067" s="99">
        <v>0.32784130787037036</v>
      </c>
      <c r="C2067" s="80">
        <v>7</v>
      </c>
      <c r="D2067" s="100" t="s">
        <v>403</v>
      </c>
      <c r="E2067" s="80">
        <v>35.76</v>
      </c>
      <c r="F2067" s="100" t="s">
        <v>404</v>
      </c>
      <c r="G2067" s="100" t="s">
        <v>405</v>
      </c>
      <c r="H2067" s="100" t="s">
        <v>420</v>
      </c>
      <c r="I2067" s="100" t="s">
        <v>429</v>
      </c>
      <c r="J2067" s="80">
        <v>3</v>
      </c>
      <c r="K2067" s="101">
        <v>10</v>
      </c>
    </row>
    <row r="2068" spans="1:11" x14ac:dyDescent="0.3">
      <c r="A2068" s="98">
        <v>45595</v>
      </c>
      <c r="B2068" s="99">
        <v>0.36558769675925928</v>
      </c>
      <c r="C2068" s="80">
        <v>8</v>
      </c>
      <c r="D2068" s="100" t="s">
        <v>403</v>
      </c>
      <c r="E2068" s="80">
        <v>30.86</v>
      </c>
      <c r="F2068" s="100" t="s">
        <v>411</v>
      </c>
      <c r="G2068" s="100" t="s">
        <v>405</v>
      </c>
      <c r="H2068" s="100" t="s">
        <v>420</v>
      </c>
      <c r="I2068" s="100" t="s">
        <v>429</v>
      </c>
      <c r="J2068" s="80">
        <v>3</v>
      </c>
      <c r="K2068" s="101">
        <v>10</v>
      </c>
    </row>
    <row r="2069" spans="1:11" x14ac:dyDescent="0.3">
      <c r="A2069" s="98">
        <v>45595</v>
      </c>
      <c r="B2069" s="99">
        <v>0.36631112268518518</v>
      </c>
      <c r="C2069" s="80">
        <v>8</v>
      </c>
      <c r="D2069" s="100" t="s">
        <v>403</v>
      </c>
      <c r="E2069" s="80">
        <v>30.86</v>
      </c>
      <c r="F2069" s="100" t="s">
        <v>411</v>
      </c>
      <c r="G2069" s="100" t="s">
        <v>405</v>
      </c>
      <c r="H2069" s="100" t="s">
        <v>420</v>
      </c>
      <c r="I2069" s="100" t="s">
        <v>429</v>
      </c>
      <c r="J2069" s="80">
        <v>3</v>
      </c>
      <c r="K2069" s="101">
        <v>10</v>
      </c>
    </row>
    <row r="2070" spans="1:11" hidden="1" x14ac:dyDescent="0.3">
      <c r="A2070" s="98">
        <v>45595</v>
      </c>
      <c r="B2070" s="99">
        <v>0.38297869212962965</v>
      </c>
      <c r="C2070" s="80">
        <v>9</v>
      </c>
      <c r="D2070" s="100" t="s">
        <v>403</v>
      </c>
      <c r="E2070" s="80">
        <v>35.76</v>
      </c>
      <c r="F2070" s="100" t="s">
        <v>404</v>
      </c>
      <c r="G2070" s="100" t="s">
        <v>405</v>
      </c>
      <c r="H2070" s="100" t="s">
        <v>420</v>
      </c>
      <c r="I2070" s="100" t="s">
        <v>429</v>
      </c>
      <c r="J2070" s="80">
        <v>3</v>
      </c>
      <c r="K2070" s="101">
        <v>10</v>
      </c>
    </row>
    <row r="2071" spans="1:11" hidden="1" x14ac:dyDescent="0.3">
      <c r="A2071" s="98">
        <v>45595</v>
      </c>
      <c r="B2071" s="99">
        <v>0.43880961805555557</v>
      </c>
      <c r="C2071" s="80">
        <v>10</v>
      </c>
      <c r="D2071" s="100" t="s">
        <v>403</v>
      </c>
      <c r="E2071" s="80">
        <v>35.76</v>
      </c>
      <c r="F2071" s="100" t="s">
        <v>404</v>
      </c>
      <c r="G2071" s="100" t="s">
        <v>405</v>
      </c>
      <c r="H2071" s="100" t="s">
        <v>420</v>
      </c>
      <c r="I2071" s="100" t="s">
        <v>429</v>
      </c>
      <c r="J2071" s="80">
        <v>3</v>
      </c>
      <c r="K2071" s="101">
        <v>10</v>
      </c>
    </row>
    <row r="2072" spans="1:11" hidden="1" x14ac:dyDescent="0.3">
      <c r="A2072" s="98">
        <v>45595</v>
      </c>
      <c r="B2072" s="99">
        <v>0.43967244212962964</v>
      </c>
      <c r="C2072" s="80">
        <v>10</v>
      </c>
      <c r="D2072" s="100" t="s">
        <v>403</v>
      </c>
      <c r="E2072" s="80">
        <v>35.76</v>
      </c>
      <c r="F2072" s="100" t="s">
        <v>404</v>
      </c>
      <c r="G2072" s="100" t="s">
        <v>405</v>
      </c>
      <c r="H2072" s="100" t="s">
        <v>420</v>
      </c>
      <c r="I2072" s="100" t="s">
        <v>429</v>
      </c>
      <c r="J2072" s="80">
        <v>3</v>
      </c>
      <c r="K2072" s="101">
        <v>10</v>
      </c>
    </row>
    <row r="2073" spans="1:11" hidden="1" x14ac:dyDescent="0.3">
      <c r="A2073" s="98">
        <v>45595</v>
      </c>
      <c r="B2073" s="99">
        <v>0.50608718750000004</v>
      </c>
      <c r="C2073" s="80">
        <v>12</v>
      </c>
      <c r="D2073" s="100" t="s">
        <v>403</v>
      </c>
      <c r="E2073" s="80">
        <v>35.76</v>
      </c>
      <c r="F2073" s="100" t="s">
        <v>404</v>
      </c>
      <c r="G2073" s="100" t="s">
        <v>409</v>
      </c>
      <c r="H2073" s="100" t="s">
        <v>420</v>
      </c>
      <c r="I2073" s="100" t="s">
        <v>429</v>
      </c>
      <c r="J2073" s="80">
        <v>3</v>
      </c>
      <c r="K2073" s="101">
        <v>10</v>
      </c>
    </row>
    <row r="2074" spans="1:11" x14ac:dyDescent="0.3">
      <c r="A2074" s="98">
        <v>45595</v>
      </c>
      <c r="B2074" s="99">
        <v>0.50679153935185184</v>
      </c>
      <c r="C2074" s="80">
        <v>12</v>
      </c>
      <c r="D2074" s="100" t="s">
        <v>403</v>
      </c>
      <c r="E2074" s="80">
        <v>25.96</v>
      </c>
      <c r="F2074" s="100" t="s">
        <v>410</v>
      </c>
      <c r="G2074" s="100" t="s">
        <v>409</v>
      </c>
      <c r="H2074" s="100" t="s">
        <v>420</v>
      </c>
      <c r="I2074" s="100" t="s">
        <v>429</v>
      </c>
      <c r="J2074" s="80">
        <v>3</v>
      </c>
      <c r="K2074" s="101">
        <v>10</v>
      </c>
    </row>
    <row r="2075" spans="1:11" x14ac:dyDescent="0.3">
      <c r="A2075" s="98">
        <v>45595</v>
      </c>
      <c r="B2075" s="99">
        <v>0.50762026620370371</v>
      </c>
      <c r="C2075" s="80">
        <v>12</v>
      </c>
      <c r="D2075" s="100" t="s">
        <v>403</v>
      </c>
      <c r="E2075" s="80">
        <v>30.86</v>
      </c>
      <c r="F2075" s="100" t="s">
        <v>411</v>
      </c>
      <c r="G2075" s="100" t="s">
        <v>409</v>
      </c>
      <c r="H2075" s="100" t="s">
        <v>420</v>
      </c>
      <c r="I2075" s="100" t="s">
        <v>429</v>
      </c>
      <c r="J2075" s="80">
        <v>3</v>
      </c>
      <c r="K2075" s="101">
        <v>10</v>
      </c>
    </row>
    <row r="2076" spans="1:11" x14ac:dyDescent="0.3">
      <c r="A2076" s="98">
        <v>45595</v>
      </c>
      <c r="B2076" s="99">
        <v>0.52570329861111109</v>
      </c>
      <c r="C2076" s="80">
        <v>12</v>
      </c>
      <c r="D2076" s="100" t="s">
        <v>403</v>
      </c>
      <c r="E2076" s="80">
        <v>25.96</v>
      </c>
      <c r="F2076" s="100" t="s">
        <v>410</v>
      </c>
      <c r="G2076" s="100" t="s">
        <v>409</v>
      </c>
      <c r="H2076" s="100" t="s">
        <v>420</v>
      </c>
      <c r="I2076" s="100" t="s">
        <v>429</v>
      </c>
      <c r="J2076" s="80">
        <v>3</v>
      </c>
      <c r="K2076" s="101">
        <v>10</v>
      </c>
    </row>
    <row r="2077" spans="1:11" hidden="1" x14ac:dyDescent="0.3">
      <c r="A2077" s="98">
        <v>45595</v>
      </c>
      <c r="B2077" s="99">
        <v>0.62864806712962962</v>
      </c>
      <c r="C2077" s="80">
        <v>15</v>
      </c>
      <c r="D2077" s="100" t="s">
        <v>403</v>
      </c>
      <c r="E2077" s="80">
        <v>35.76</v>
      </c>
      <c r="F2077" s="100" t="s">
        <v>404</v>
      </c>
      <c r="G2077" s="100" t="s">
        <v>409</v>
      </c>
      <c r="H2077" s="100" t="s">
        <v>420</v>
      </c>
      <c r="I2077" s="100" t="s">
        <v>429</v>
      </c>
      <c r="J2077" s="80">
        <v>3</v>
      </c>
      <c r="K2077" s="101">
        <v>10</v>
      </c>
    </row>
    <row r="2078" spans="1:11" hidden="1" x14ac:dyDescent="0.3">
      <c r="A2078" s="98">
        <v>45595</v>
      </c>
      <c r="B2078" s="99">
        <v>0.6298963310185185</v>
      </c>
      <c r="C2078" s="80">
        <v>15</v>
      </c>
      <c r="D2078" s="100" t="s">
        <v>403</v>
      </c>
      <c r="E2078" s="80">
        <v>35.76</v>
      </c>
      <c r="F2078" s="100" t="s">
        <v>404</v>
      </c>
      <c r="G2078" s="100" t="s">
        <v>409</v>
      </c>
      <c r="H2078" s="100" t="s">
        <v>420</v>
      </c>
      <c r="I2078" s="100" t="s">
        <v>429</v>
      </c>
      <c r="J2078" s="80">
        <v>3</v>
      </c>
      <c r="K2078" s="101">
        <v>10</v>
      </c>
    </row>
    <row r="2079" spans="1:11" x14ac:dyDescent="0.3">
      <c r="A2079" s="98">
        <v>45595</v>
      </c>
      <c r="B2079" s="99">
        <v>0.67000434027777778</v>
      </c>
      <c r="C2079" s="80">
        <v>16</v>
      </c>
      <c r="D2079" s="100" t="s">
        <v>403</v>
      </c>
      <c r="E2079" s="80">
        <v>30.86</v>
      </c>
      <c r="F2079" s="100" t="s">
        <v>411</v>
      </c>
      <c r="G2079" s="100" t="s">
        <v>409</v>
      </c>
      <c r="H2079" s="100" t="s">
        <v>420</v>
      </c>
      <c r="I2079" s="100" t="s">
        <v>429</v>
      </c>
      <c r="J2079" s="80">
        <v>3</v>
      </c>
      <c r="K2079" s="101">
        <v>10</v>
      </c>
    </row>
    <row r="2080" spans="1:11" hidden="1" x14ac:dyDescent="0.3">
      <c r="A2080" s="98">
        <v>45595</v>
      </c>
      <c r="B2080" s="99">
        <v>0.75570015046296302</v>
      </c>
      <c r="C2080" s="80">
        <v>18</v>
      </c>
      <c r="D2080" s="100" t="s">
        <v>403</v>
      </c>
      <c r="E2080" s="80">
        <v>35.76</v>
      </c>
      <c r="F2080" s="100" t="s">
        <v>408</v>
      </c>
      <c r="G2080" s="100" t="s">
        <v>412</v>
      </c>
      <c r="H2080" s="100" t="s">
        <v>420</v>
      </c>
      <c r="I2080" s="100" t="s">
        <v>429</v>
      </c>
      <c r="J2080" s="80">
        <v>3</v>
      </c>
      <c r="K2080" s="101">
        <v>10</v>
      </c>
    </row>
    <row r="2081" spans="1:11" x14ac:dyDescent="0.3">
      <c r="A2081" s="98">
        <v>45595</v>
      </c>
      <c r="B2081" s="99">
        <v>0.80453107638888888</v>
      </c>
      <c r="C2081" s="80">
        <v>19</v>
      </c>
      <c r="D2081" s="100" t="s">
        <v>403</v>
      </c>
      <c r="E2081" s="80">
        <v>30.86</v>
      </c>
      <c r="F2081" s="100" t="s">
        <v>411</v>
      </c>
      <c r="G2081" s="100" t="s">
        <v>412</v>
      </c>
      <c r="H2081" s="100" t="s">
        <v>420</v>
      </c>
      <c r="I2081" s="100" t="s">
        <v>429</v>
      </c>
      <c r="J2081" s="80">
        <v>3</v>
      </c>
      <c r="K2081" s="101">
        <v>10</v>
      </c>
    </row>
    <row r="2082" spans="1:11" x14ac:dyDescent="0.3">
      <c r="A2082" s="98">
        <v>45595</v>
      </c>
      <c r="B2082" s="99">
        <v>0.8217730324074074</v>
      </c>
      <c r="C2082" s="80">
        <v>19</v>
      </c>
      <c r="D2082" s="100" t="s">
        <v>403</v>
      </c>
      <c r="E2082" s="80">
        <v>30.86</v>
      </c>
      <c r="F2082" s="100" t="s">
        <v>411</v>
      </c>
      <c r="G2082" s="100" t="s">
        <v>412</v>
      </c>
      <c r="H2082" s="100" t="s">
        <v>420</v>
      </c>
      <c r="I2082" s="100" t="s">
        <v>429</v>
      </c>
      <c r="J2082" s="80">
        <v>3</v>
      </c>
      <c r="K2082" s="101">
        <v>10</v>
      </c>
    </row>
    <row r="2083" spans="1:11" hidden="1" x14ac:dyDescent="0.3">
      <c r="A2083" s="98">
        <v>45596</v>
      </c>
      <c r="B2083" s="99">
        <v>0.32936725694444446</v>
      </c>
      <c r="C2083" s="80">
        <v>7</v>
      </c>
      <c r="D2083" s="100" t="s">
        <v>403</v>
      </c>
      <c r="E2083" s="80">
        <v>35.76</v>
      </c>
      <c r="F2083" s="100" t="s">
        <v>404</v>
      </c>
      <c r="G2083" s="100" t="s">
        <v>405</v>
      </c>
      <c r="H2083" s="100" t="s">
        <v>422</v>
      </c>
      <c r="I2083" s="100" t="s">
        <v>429</v>
      </c>
      <c r="J2083" s="80">
        <v>4</v>
      </c>
      <c r="K2083" s="101">
        <v>10</v>
      </c>
    </row>
    <row r="2084" spans="1:11" hidden="1" x14ac:dyDescent="0.3">
      <c r="A2084" s="98">
        <v>45596</v>
      </c>
      <c r="B2084" s="99">
        <v>0.36034604166666667</v>
      </c>
      <c r="C2084" s="80">
        <v>8</v>
      </c>
      <c r="D2084" s="100" t="s">
        <v>403</v>
      </c>
      <c r="E2084" s="80">
        <v>35.76</v>
      </c>
      <c r="F2084" s="100" t="s">
        <v>404</v>
      </c>
      <c r="G2084" s="100" t="s">
        <v>405</v>
      </c>
      <c r="H2084" s="100" t="s">
        <v>422</v>
      </c>
      <c r="I2084" s="100" t="s">
        <v>429</v>
      </c>
      <c r="J2084" s="80">
        <v>4</v>
      </c>
      <c r="K2084" s="101">
        <v>10</v>
      </c>
    </row>
    <row r="2085" spans="1:11" x14ac:dyDescent="0.3">
      <c r="A2085" s="98">
        <v>45596</v>
      </c>
      <c r="B2085" s="99">
        <v>0.38772106481481483</v>
      </c>
      <c r="C2085" s="80">
        <v>9</v>
      </c>
      <c r="D2085" s="100" t="s">
        <v>403</v>
      </c>
      <c r="E2085" s="80">
        <v>30.86</v>
      </c>
      <c r="F2085" s="100" t="s">
        <v>411</v>
      </c>
      <c r="G2085" s="100" t="s">
        <v>405</v>
      </c>
      <c r="H2085" s="100" t="s">
        <v>422</v>
      </c>
      <c r="I2085" s="100" t="s">
        <v>429</v>
      </c>
      <c r="J2085" s="80">
        <v>4</v>
      </c>
      <c r="K2085" s="101">
        <v>10</v>
      </c>
    </row>
    <row r="2086" spans="1:11" hidden="1" x14ac:dyDescent="0.3">
      <c r="A2086" s="98">
        <v>45596</v>
      </c>
      <c r="B2086" s="99">
        <v>0.6662811111111111</v>
      </c>
      <c r="C2086" s="80">
        <v>15</v>
      </c>
      <c r="D2086" s="100" t="s">
        <v>403</v>
      </c>
      <c r="E2086" s="80">
        <v>35.76</v>
      </c>
      <c r="F2086" s="100" t="s">
        <v>404</v>
      </c>
      <c r="G2086" s="100" t="s">
        <v>409</v>
      </c>
      <c r="H2086" s="100" t="s">
        <v>422</v>
      </c>
      <c r="I2086" s="100" t="s">
        <v>429</v>
      </c>
      <c r="J2086" s="80">
        <v>4</v>
      </c>
      <c r="K2086" s="101">
        <v>10</v>
      </c>
    </row>
    <row r="2087" spans="1:11" x14ac:dyDescent="0.3">
      <c r="A2087" s="98">
        <v>45596</v>
      </c>
      <c r="B2087" s="99">
        <v>0.66702526620370373</v>
      </c>
      <c r="C2087" s="80">
        <v>16</v>
      </c>
      <c r="D2087" s="100" t="s">
        <v>403</v>
      </c>
      <c r="E2087" s="80">
        <v>30.86</v>
      </c>
      <c r="F2087" s="100" t="s">
        <v>411</v>
      </c>
      <c r="G2087" s="100" t="s">
        <v>409</v>
      </c>
      <c r="H2087" s="100" t="s">
        <v>422</v>
      </c>
      <c r="I2087" s="100" t="s">
        <v>429</v>
      </c>
      <c r="J2087" s="80">
        <v>4</v>
      </c>
      <c r="K2087" s="101">
        <v>10</v>
      </c>
    </row>
    <row r="2088" spans="1:11" hidden="1" x14ac:dyDescent="0.3">
      <c r="A2088" s="98">
        <v>45597</v>
      </c>
      <c r="B2088" s="99">
        <v>0.35003936342592595</v>
      </c>
      <c r="C2088" s="80">
        <v>8</v>
      </c>
      <c r="D2088" s="100" t="s">
        <v>403</v>
      </c>
      <c r="E2088" s="80">
        <v>35.76</v>
      </c>
      <c r="F2088" s="100" t="s">
        <v>413</v>
      </c>
      <c r="G2088" s="100" t="s">
        <v>405</v>
      </c>
      <c r="H2088" s="100" t="s">
        <v>406</v>
      </c>
      <c r="I2088" s="100" t="s">
        <v>430</v>
      </c>
      <c r="J2088" s="80">
        <v>5</v>
      </c>
      <c r="K2088" s="101">
        <v>11</v>
      </c>
    </row>
    <row r="2089" spans="1:11" x14ac:dyDescent="0.3">
      <c r="A2089" s="98">
        <v>45597</v>
      </c>
      <c r="B2089" s="99">
        <v>0.35483381944444442</v>
      </c>
      <c r="C2089" s="80">
        <v>8</v>
      </c>
      <c r="D2089" s="100" t="s">
        <v>403</v>
      </c>
      <c r="E2089" s="80">
        <v>25.96</v>
      </c>
      <c r="F2089" s="100" t="s">
        <v>410</v>
      </c>
      <c r="G2089" s="100" t="s">
        <v>405</v>
      </c>
      <c r="H2089" s="100" t="s">
        <v>406</v>
      </c>
      <c r="I2089" s="100" t="s">
        <v>430</v>
      </c>
      <c r="J2089" s="80">
        <v>5</v>
      </c>
      <c r="K2089" s="101">
        <v>11</v>
      </c>
    </row>
    <row r="2090" spans="1:11" hidden="1" x14ac:dyDescent="0.3">
      <c r="A2090" s="98">
        <v>45597</v>
      </c>
      <c r="B2090" s="99">
        <v>0.45474971064814818</v>
      </c>
      <c r="C2090" s="80">
        <v>10</v>
      </c>
      <c r="D2090" s="100" t="s">
        <v>403</v>
      </c>
      <c r="E2090" s="80">
        <v>35.76</v>
      </c>
      <c r="F2090" s="100" t="s">
        <v>404</v>
      </c>
      <c r="G2090" s="100" t="s">
        <v>405</v>
      </c>
      <c r="H2090" s="100" t="s">
        <v>406</v>
      </c>
      <c r="I2090" s="100" t="s">
        <v>430</v>
      </c>
      <c r="J2090" s="80">
        <v>5</v>
      </c>
      <c r="K2090" s="101">
        <v>11</v>
      </c>
    </row>
    <row r="2091" spans="1:11" hidden="1" x14ac:dyDescent="0.3">
      <c r="A2091" s="98">
        <v>45597</v>
      </c>
      <c r="B2091" s="99">
        <v>0.52877934027777773</v>
      </c>
      <c r="C2091" s="80">
        <v>12</v>
      </c>
      <c r="D2091" s="100" t="s">
        <v>403</v>
      </c>
      <c r="E2091" s="80">
        <v>35.76</v>
      </c>
      <c r="F2091" s="100" t="s">
        <v>413</v>
      </c>
      <c r="G2091" s="100" t="s">
        <v>409</v>
      </c>
      <c r="H2091" s="100" t="s">
        <v>406</v>
      </c>
      <c r="I2091" s="100" t="s">
        <v>430</v>
      </c>
      <c r="J2091" s="80">
        <v>5</v>
      </c>
      <c r="K2091" s="101">
        <v>11</v>
      </c>
    </row>
    <row r="2092" spans="1:11" hidden="1" x14ac:dyDescent="0.3">
      <c r="A2092" s="98">
        <v>45597</v>
      </c>
      <c r="B2092" s="99">
        <v>0.52938006944444449</v>
      </c>
      <c r="C2092" s="80">
        <v>12</v>
      </c>
      <c r="D2092" s="100" t="s">
        <v>403</v>
      </c>
      <c r="E2092" s="80">
        <v>35.76</v>
      </c>
      <c r="F2092" s="100" t="s">
        <v>413</v>
      </c>
      <c r="G2092" s="100" t="s">
        <v>409</v>
      </c>
      <c r="H2092" s="100" t="s">
        <v>406</v>
      </c>
      <c r="I2092" s="100" t="s">
        <v>430</v>
      </c>
      <c r="J2092" s="80">
        <v>5</v>
      </c>
      <c r="K2092" s="101">
        <v>11</v>
      </c>
    </row>
    <row r="2093" spans="1:11" hidden="1" x14ac:dyDescent="0.3">
      <c r="A2093" s="98">
        <v>45597</v>
      </c>
      <c r="B2093" s="99">
        <v>0.66368546296296294</v>
      </c>
      <c r="C2093" s="80">
        <v>15</v>
      </c>
      <c r="D2093" s="100" t="s">
        <v>403</v>
      </c>
      <c r="E2093" s="80">
        <v>25.96</v>
      </c>
      <c r="F2093" s="100" t="s">
        <v>416</v>
      </c>
      <c r="G2093" s="100" t="s">
        <v>409</v>
      </c>
      <c r="H2093" s="100" t="s">
        <v>406</v>
      </c>
      <c r="I2093" s="100" t="s">
        <v>430</v>
      </c>
      <c r="J2093" s="80">
        <v>5</v>
      </c>
      <c r="K2093" s="101">
        <v>11</v>
      </c>
    </row>
    <row r="2094" spans="1:11" x14ac:dyDescent="0.3">
      <c r="A2094" s="98">
        <v>45597</v>
      </c>
      <c r="B2094" s="99">
        <v>0.94578583333333333</v>
      </c>
      <c r="C2094" s="80">
        <v>22</v>
      </c>
      <c r="D2094" s="100" t="s">
        <v>403</v>
      </c>
      <c r="E2094" s="80">
        <v>30.86</v>
      </c>
      <c r="F2094" s="100" t="s">
        <v>411</v>
      </c>
      <c r="G2094" s="100" t="s">
        <v>412</v>
      </c>
      <c r="H2094" s="100" t="s">
        <v>406</v>
      </c>
      <c r="I2094" s="100" t="s">
        <v>430</v>
      </c>
      <c r="J2094" s="80">
        <v>5</v>
      </c>
      <c r="K2094" s="101">
        <v>11</v>
      </c>
    </row>
    <row r="2095" spans="1:11" hidden="1" x14ac:dyDescent="0.3">
      <c r="A2095" s="98">
        <v>45598</v>
      </c>
      <c r="B2095" s="99">
        <v>0.34704078703703706</v>
      </c>
      <c r="C2095" s="80">
        <v>8</v>
      </c>
      <c r="D2095" s="100" t="s">
        <v>403</v>
      </c>
      <c r="E2095" s="80">
        <v>25.96</v>
      </c>
      <c r="F2095" s="100" t="s">
        <v>416</v>
      </c>
      <c r="G2095" s="100" t="s">
        <v>405</v>
      </c>
      <c r="H2095" s="100" t="s">
        <v>414</v>
      </c>
      <c r="I2095" s="100" t="s">
        <v>430</v>
      </c>
      <c r="J2095" s="80">
        <v>6</v>
      </c>
      <c r="K2095" s="101">
        <v>11</v>
      </c>
    </row>
    <row r="2096" spans="1:11" hidden="1" x14ac:dyDescent="0.3">
      <c r="A2096" s="98">
        <v>45598</v>
      </c>
      <c r="B2096" s="99">
        <v>0.43455980324074073</v>
      </c>
      <c r="C2096" s="80">
        <v>10</v>
      </c>
      <c r="D2096" s="100" t="s">
        <v>403</v>
      </c>
      <c r="E2096" s="80">
        <v>35.76</v>
      </c>
      <c r="F2096" s="100" t="s">
        <v>413</v>
      </c>
      <c r="G2096" s="100" t="s">
        <v>405</v>
      </c>
      <c r="H2096" s="100" t="s">
        <v>414</v>
      </c>
      <c r="I2096" s="100" t="s">
        <v>430</v>
      </c>
      <c r="J2096" s="80">
        <v>6</v>
      </c>
      <c r="K2096" s="101">
        <v>11</v>
      </c>
    </row>
    <row r="2097" spans="1:11" x14ac:dyDescent="0.3">
      <c r="A2097" s="98">
        <v>45598</v>
      </c>
      <c r="B2097" s="99">
        <v>0.43969400462962965</v>
      </c>
      <c r="C2097" s="80">
        <v>10</v>
      </c>
      <c r="D2097" s="100" t="s">
        <v>403</v>
      </c>
      <c r="E2097" s="80">
        <v>30.86</v>
      </c>
      <c r="F2097" s="100" t="s">
        <v>411</v>
      </c>
      <c r="G2097" s="100" t="s">
        <v>405</v>
      </c>
      <c r="H2097" s="100" t="s">
        <v>414</v>
      </c>
      <c r="I2097" s="100" t="s">
        <v>430</v>
      </c>
      <c r="J2097" s="80">
        <v>6</v>
      </c>
      <c r="K2097" s="101">
        <v>11</v>
      </c>
    </row>
    <row r="2098" spans="1:11" x14ac:dyDescent="0.3">
      <c r="A2098" s="98">
        <v>45598</v>
      </c>
      <c r="B2098" s="99">
        <v>0.62100287037037039</v>
      </c>
      <c r="C2098" s="80">
        <v>14</v>
      </c>
      <c r="D2098" s="100" t="s">
        <v>403</v>
      </c>
      <c r="E2098" s="80">
        <v>30.86</v>
      </c>
      <c r="F2098" s="100" t="s">
        <v>411</v>
      </c>
      <c r="G2098" s="100" t="s">
        <v>409</v>
      </c>
      <c r="H2098" s="100" t="s">
        <v>414</v>
      </c>
      <c r="I2098" s="100" t="s">
        <v>430</v>
      </c>
      <c r="J2098" s="80">
        <v>6</v>
      </c>
      <c r="K2098" s="101">
        <v>11</v>
      </c>
    </row>
    <row r="2099" spans="1:11" hidden="1" x14ac:dyDescent="0.3">
      <c r="A2099" s="98">
        <v>45598</v>
      </c>
      <c r="B2099" s="99">
        <v>0.68351684027777782</v>
      </c>
      <c r="C2099" s="80">
        <v>16</v>
      </c>
      <c r="D2099" s="100" t="s">
        <v>403</v>
      </c>
      <c r="E2099" s="80">
        <v>35.76</v>
      </c>
      <c r="F2099" s="100" t="s">
        <v>408</v>
      </c>
      <c r="G2099" s="100" t="s">
        <v>409</v>
      </c>
      <c r="H2099" s="100" t="s">
        <v>414</v>
      </c>
      <c r="I2099" s="100" t="s">
        <v>430</v>
      </c>
      <c r="J2099" s="80">
        <v>6</v>
      </c>
      <c r="K2099" s="101">
        <v>11</v>
      </c>
    </row>
    <row r="2100" spans="1:11" hidden="1" x14ac:dyDescent="0.3">
      <c r="A2100" s="98">
        <v>45598</v>
      </c>
      <c r="B2100" s="99">
        <v>0.68468763888888884</v>
      </c>
      <c r="C2100" s="80">
        <v>16</v>
      </c>
      <c r="D2100" s="100" t="s">
        <v>403</v>
      </c>
      <c r="E2100" s="80">
        <v>35.76</v>
      </c>
      <c r="F2100" s="100" t="s">
        <v>404</v>
      </c>
      <c r="G2100" s="100" t="s">
        <v>409</v>
      </c>
      <c r="H2100" s="100" t="s">
        <v>414</v>
      </c>
      <c r="I2100" s="100" t="s">
        <v>430</v>
      </c>
      <c r="J2100" s="80">
        <v>6</v>
      </c>
      <c r="K2100" s="101">
        <v>11</v>
      </c>
    </row>
    <row r="2101" spans="1:11" hidden="1" x14ac:dyDescent="0.3">
      <c r="A2101" s="98">
        <v>45598</v>
      </c>
      <c r="B2101" s="99">
        <v>0.69241903935185189</v>
      </c>
      <c r="C2101" s="80">
        <v>16</v>
      </c>
      <c r="D2101" s="100" t="s">
        <v>403</v>
      </c>
      <c r="E2101" s="80">
        <v>35.76</v>
      </c>
      <c r="F2101" s="100" t="s">
        <v>404</v>
      </c>
      <c r="G2101" s="100" t="s">
        <v>409</v>
      </c>
      <c r="H2101" s="100" t="s">
        <v>414</v>
      </c>
      <c r="I2101" s="100" t="s">
        <v>430</v>
      </c>
      <c r="J2101" s="80">
        <v>6</v>
      </c>
      <c r="K2101" s="101">
        <v>11</v>
      </c>
    </row>
    <row r="2102" spans="1:11" x14ac:dyDescent="0.3">
      <c r="A2102" s="98">
        <v>45598</v>
      </c>
      <c r="B2102" s="99">
        <v>0.7628145833333333</v>
      </c>
      <c r="C2102" s="80">
        <v>18</v>
      </c>
      <c r="D2102" s="100" t="s">
        <v>403</v>
      </c>
      <c r="E2102" s="80">
        <v>30.86</v>
      </c>
      <c r="F2102" s="100" t="s">
        <v>411</v>
      </c>
      <c r="G2102" s="100" t="s">
        <v>412</v>
      </c>
      <c r="H2102" s="100" t="s">
        <v>414</v>
      </c>
      <c r="I2102" s="100" t="s">
        <v>430</v>
      </c>
      <c r="J2102" s="80">
        <v>6</v>
      </c>
      <c r="K2102" s="101">
        <v>11</v>
      </c>
    </row>
    <row r="2103" spans="1:11" x14ac:dyDescent="0.3">
      <c r="A2103" s="98">
        <v>45598</v>
      </c>
      <c r="B2103" s="99">
        <v>0.79055002314814815</v>
      </c>
      <c r="C2103" s="80">
        <v>18</v>
      </c>
      <c r="D2103" s="100" t="s">
        <v>403</v>
      </c>
      <c r="E2103" s="80">
        <v>25.96</v>
      </c>
      <c r="F2103" s="100" t="s">
        <v>410</v>
      </c>
      <c r="G2103" s="100" t="s">
        <v>412</v>
      </c>
      <c r="H2103" s="100" t="s">
        <v>414</v>
      </c>
      <c r="I2103" s="100" t="s">
        <v>430</v>
      </c>
      <c r="J2103" s="80">
        <v>6</v>
      </c>
      <c r="K2103" s="101">
        <v>11</v>
      </c>
    </row>
    <row r="2104" spans="1:11" hidden="1" x14ac:dyDescent="0.3">
      <c r="A2104" s="98">
        <v>45599</v>
      </c>
      <c r="B2104" s="99">
        <v>0.34930974537037035</v>
      </c>
      <c r="C2104" s="80">
        <v>8</v>
      </c>
      <c r="D2104" s="100" t="s">
        <v>403</v>
      </c>
      <c r="E2104" s="80">
        <v>25.96</v>
      </c>
      <c r="F2104" s="100" t="s">
        <v>416</v>
      </c>
      <c r="G2104" s="100" t="s">
        <v>405</v>
      </c>
      <c r="H2104" s="100" t="s">
        <v>415</v>
      </c>
      <c r="I2104" s="100" t="s">
        <v>430</v>
      </c>
      <c r="J2104" s="80">
        <v>7</v>
      </c>
      <c r="K2104" s="101">
        <v>11</v>
      </c>
    </row>
    <row r="2105" spans="1:11" x14ac:dyDescent="0.3">
      <c r="A2105" s="98">
        <v>45599</v>
      </c>
      <c r="B2105" s="99">
        <v>0.40770862268518521</v>
      </c>
      <c r="C2105" s="80">
        <v>9</v>
      </c>
      <c r="D2105" s="100" t="s">
        <v>403</v>
      </c>
      <c r="E2105" s="80">
        <v>30.86</v>
      </c>
      <c r="F2105" s="100" t="s">
        <v>411</v>
      </c>
      <c r="G2105" s="100" t="s">
        <v>405</v>
      </c>
      <c r="H2105" s="100" t="s">
        <v>415</v>
      </c>
      <c r="I2105" s="100" t="s">
        <v>430</v>
      </c>
      <c r="J2105" s="80">
        <v>7</v>
      </c>
      <c r="K2105" s="101">
        <v>11</v>
      </c>
    </row>
    <row r="2106" spans="1:11" x14ac:dyDescent="0.3">
      <c r="A2106" s="98">
        <v>45599</v>
      </c>
      <c r="B2106" s="99">
        <v>0.40847241898148146</v>
      </c>
      <c r="C2106" s="80">
        <v>9</v>
      </c>
      <c r="D2106" s="100" t="s">
        <v>403</v>
      </c>
      <c r="E2106" s="80">
        <v>30.86</v>
      </c>
      <c r="F2106" s="100" t="s">
        <v>411</v>
      </c>
      <c r="G2106" s="100" t="s">
        <v>405</v>
      </c>
      <c r="H2106" s="100" t="s">
        <v>415</v>
      </c>
      <c r="I2106" s="100" t="s">
        <v>430</v>
      </c>
      <c r="J2106" s="80">
        <v>7</v>
      </c>
      <c r="K2106" s="101">
        <v>11</v>
      </c>
    </row>
    <row r="2107" spans="1:11" hidden="1" x14ac:dyDescent="0.3">
      <c r="A2107" s="98">
        <v>45599</v>
      </c>
      <c r="B2107" s="99">
        <v>0.55128939814814815</v>
      </c>
      <c r="C2107" s="80">
        <v>13</v>
      </c>
      <c r="D2107" s="100" t="s">
        <v>403</v>
      </c>
      <c r="E2107" s="80">
        <v>35.76</v>
      </c>
      <c r="F2107" s="100" t="s">
        <v>404</v>
      </c>
      <c r="G2107" s="100" t="s">
        <v>409</v>
      </c>
      <c r="H2107" s="100" t="s">
        <v>415</v>
      </c>
      <c r="I2107" s="100" t="s">
        <v>430</v>
      </c>
      <c r="J2107" s="80">
        <v>7</v>
      </c>
      <c r="K2107" s="101">
        <v>11</v>
      </c>
    </row>
    <row r="2108" spans="1:11" x14ac:dyDescent="0.3">
      <c r="A2108" s="98">
        <v>45599</v>
      </c>
      <c r="B2108" s="99">
        <v>0.55204482638888885</v>
      </c>
      <c r="C2108" s="80">
        <v>13</v>
      </c>
      <c r="D2108" s="100" t="s">
        <v>403</v>
      </c>
      <c r="E2108" s="80">
        <v>30.86</v>
      </c>
      <c r="F2108" s="100" t="s">
        <v>411</v>
      </c>
      <c r="G2108" s="100" t="s">
        <v>409</v>
      </c>
      <c r="H2108" s="100" t="s">
        <v>415</v>
      </c>
      <c r="I2108" s="100" t="s">
        <v>430</v>
      </c>
      <c r="J2108" s="80">
        <v>7</v>
      </c>
      <c r="K2108" s="101">
        <v>11</v>
      </c>
    </row>
    <row r="2109" spans="1:11" hidden="1" x14ac:dyDescent="0.3">
      <c r="A2109" s="98">
        <v>45599</v>
      </c>
      <c r="B2109" s="99">
        <v>0.5544530324074074</v>
      </c>
      <c r="C2109" s="80">
        <v>13</v>
      </c>
      <c r="D2109" s="100" t="s">
        <v>403</v>
      </c>
      <c r="E2109" s="80">
        <v>35.76</v>
      </c>
      <c r="F2109" s="100" t="s">
        <v>413</v>
      </c>
      <c r="G2109" s="100" t="s">
        <v>409</v>
      </c>
      <c r="H2109" s="100" t="s">
        <v>415</v>
      </c>
      <c r="I2109" s="100" t="s">
        <v>430</v>
      </c>
      <c r="J2109" s="80">
        <v>7</v>
      </c>
      <c r="K2109" s="101">
        <v>11</v>
      </c>
    </row>
    <row r="2110" spans="1:11" x14ac:dyDescent="0.3">
      <c r="A2110" s="98">
        <v>45599</v>
      </c>
      <c r="B2110" s="99">
        <v>0.57243652777777776</v>
      </c>
      <c r="C2110" s="80">
        <v>13</v>
      </c>
      <c r="D2110" s="100" t="s">
        <v>403</v>
      </c>
      <c r="E2110" s="80">
        <v>25.96</v>
      </c>
      <c r="F2110" s="100" t="s">
        <v>410</v>
      </c>
      <c r="G2110" s="100" t="s">
        <v>409</v>
      </c>
      <c r="H2110" s="100" t="s">
        <v>415</v>
      </c>
      <c r="I2110" s="100" t="s">
        <v>430</v>
      </c>
      <c r="J2110" s="80">
        <v>7</v>
      </c>
      <c r="K2110" s="101">
        <v>11</v>
      </c>
    </row>
    <row r="2111" spans="1:11" x14ac:dyDescent="0.3">
      <c r="A2111" s="98">
        <v>45599</v>
      </c>
      <c r="B2111" s="99">
        <v>0.58265135416666669</v>
      </c>
      <c r="C2111" s="80">
        <v>13</v>
      </c>
      <c r="D2111" s="100" t="s">
        <v>403</v>
      </c>
      <c r="E2111" s="80">
        <v>30.86</v>
      </c>
      <c r="F2111" s="100" t="s">
        <v>411</v>
      </c>
      <c r="G2111" s="100" t="s">
        <v>409</v>
      </c>
      <c r="H2111" s="100" t="s">
        <v>415</v>
      </c>
      <c r="I2111" s="100" t="s">
        <v>430</v>
      </c>
      <c r="J2111" s="80">
        <v>7</v>
      </c>
      <c r="K2111" s="101">
        <v>11</v>
      </c>
    </row>
    <row r="2112" spans="1:11" hidden="1" x14ac:dyDescent="0.3">
      <c r="A2112" s="98">
        <v>45599</v>
      </c>
      <c r="B2112" s="99">
        <v>0.67728825231481482</v>
      </c>
      <c r="C2112" s="80">
        <v>16</v>
      </c>
      <c r="D2112" s="100" t="s">
        <v>403</v>
      </c>
      <c r="E2112" s="80">
        <v>35.76</v>
      </c>
      <c r="F2112" s="100" t="s">
        <v>408</v>
      </c>
      <c r="G2112" s="100" t="s">
        <v>409</v>
      </c>
      <c r="H2112" s="100" t="s">
        <v>415</v>
      </c>
      <c r="I2112" s="100" t="s">
        <v>430</v>
      </c>
      <c r="J2112" s="80">
        <v>7</v>
      </c>
      <c r="K2112" s="101">
        <v>11</v>
      </c>
    </row>
    <row r="2113" spans="1:11" hidden="1" x14ac:dyDescent="0.3">
      <c r="A2113" s="98">
        <v>45599</v>
      </c>
      <c r="B2113" s="99">
        <v>0.67828179398148147</v>
      </c>
      <c r="C2113" s="80">
        <v>16</v>
      </c>
      <c r="D2113" s="100" t="s">
        <v>403</v>
      </c>
      <c r="E2113" s="80">
        <v>35.76</v>
      </c>
      <c r="F2113" s="100" t="s">
        <v>408</v>
      </c>
      <c r="G2113" s="100" t="s">
        <v>409</v>
      </c>
      <c r="H2113" s="100" t="s">
        <v>415</v>
      </c>
      <c r="I2113" s="100" t="s">
        <v>430</v>
      </c>
      <c r="J2113" s="80">
        <v>7</v>
      </c>
      <c r="K2113" s="101">
        <v>11</v>
      </c>
    </row>
    <row r="2114" spans="1:11" x14ac:dyDescent="0.3">
      <c r="A2114" s="98">
        <v>45599</v>
      </c>
      <c r="B2114" s="99">
        <v>0.6809851388888889</v>
      </c>
      <c r="C2114" s="80">
        <v>16</v>
      </c>
      <c r="D2114" s="100" t="s">
        <v>403</v>
      </c>
      <c r="E2114" s="80">
        <v>25.96</v>
      </c>
      <c r="F2114" s="100" t="s">
        <v>410</v>
      </c>
      <c r="G2114" s="100" t="s">
        <v>409</v>
      </c>
      <c r="H2114" s="100" t="s">
        <v>415</v>
      </c>
      <c r="I2114" s="100" t="s">
        <v>430</v>
      </c>
      <c r="J2114" s="80">
        <v>7</v>
      </c>
      <c r="K2114" s="101">
        <v>11</v>
      </c>
    </row>
    <row r="2115" spans="1:11" x14ac:dyDescent="0.3">
      <c r="A2115" s="98">
        <v>45599</v>
      </c>
      <c r="B2115" s="99">
        <v>0.68178304398148148</v>
      </c>
      <c r="C2115" s="80">
        <v>16</v>
      </c>
      <c r="D2115" s="100" t="s">
        <v>403</v>
      </c>
      <c r="E2115" s="80">
        <v>25.96</v>
      </c>
      <c r="F2115" s="100" t="s">
        <v>410</v>
      </c>
      <c r="G2115" s="100" t="s">
        <v>409</v>
      </c>
      <c r="H2115" s="100" t="s">
        <v>415</v>
      </c>
      <c r="I2115" s="100" t="s">
        <v>430</v>
      </c>
      <c r="J2115" s="80">
        <v>7</v>
      </c>
      <c r="K2115" s="101">
        <v>11</v>
      </c>
    </row>
    <row r="2116" spans="1:11" hidden="1" x14ac:dyDescent="0.3">
      <c r="A2116" s="98">
        <v>45599</v>
      </c>
      <c r="B2116" s="99">
        <v>0.85155822916666668</v>
      </c>
      <c r="C2116" s="80">
        <v>20</v>
      </c>
      <c r="D2116" s="100" t="s">
        <v>403</v>
      </c>
      <c r="E2116" s="80">
        <v>35.76</v>
      </c>
      <c r="F2116" s="100" t="s">
        <v>413</v>
      </c>
      <c r="G2116" s="100" t="s">
        <v>412</v>
      </c>
      <c r="H2116" s="100" t="s">
        <v>415</v>
      </c>
      <c r="I2116" s="100" t="s">
        <v>430</v>
      </c>
      <c r="J2116" s="80">
        <v>7</v>
      </c>
      <c r="K2116" s="101">
        <v>11</v>
      </c>
    </row>
    <row r="2117" spans="1:11" hidden="1" x14ac:dyDescent="0.3">
      <c r="A2117" s="98">
        <v>45600</v>
      </c>
      <c r="B2117" s="99">
        <v>0.32195461805555553</v>
      </c>
      <c r="C2117" s="80">
        <v>7</v>
      </c>
      <c r="D2117" s="100" t="s">
        <v>403</v>
      </c>
      <c r="E2117" s="80">
        <v>35.76</v>
      </c>
      <c r="F2117" s="100" t="s">
        <v>404</v>
      </c>
      <c r="G2117" s="100" t="s">
        <v>405</v>
      </c>
      <c r="H2117" s="100" t="s">
        <v>417</v>
      </c>
      <c r="I2117" s="100" t="s">
        <v>430</v>
      </c>
      <c r="J2117" s="80">
        <v>1</v>
      </c>
      <c r="K2117" s="101">
        <v>11</v>
      </c>
    </row>
    <row r="2118" spans="1:11" hidden="1" x14ac:dyDescent="0.3">
      <c r="A2118" s="98">
        <v>45600</v>
      </c>
      <c r="B2118" s="99">
        <v>0.35941365740740738</v>
      </c>
      <c r="C2118" s="80">
        <v>8</v>
      </c>
      <c r="D2118" s="100" t="s">
        <v>403</v>
      </c>
      <c r="E2118" s="80">
        <v>35.76</v>
      </c>
      <c r="F2118" s="100" t="s">
        <v>404</v>
      </c>
      <c r="G2118" s="100" t="s">
        <v>405</v>
      </c>
      <c r="H2118" s="100" t="s">
        <v>417</v>
      </c>
      <c r="I2118" s="100" t="s">
        <v>430</v>
      </c>
      <c r="J2118" s="80">
        <v>1</v>
      </c>
      <c r="K2118" s="101">
        <v>11</v>
      </c>
    </row>
    <row r="2119" spans="1:11" x14ac:dyDescent="0.3">
      <c r="A2119" s="98">
        <v>45600</v>
      </c>
      <c r="B2119" s="99">
        <v>0.36040351851851854</v>
      </c>
      <c r="C2119" s="80">
        <v>8</v>
      </c>
      <c r="D2119" s="100" t="s">
        <v>403</v>
      </c>
      <c r="E2119" s="80">
        <v>30.86</v>
      </c>
      <c r="F2119" s="100" t="s">
        <v>411</v>
      </c>
      <c r="G2119" s="100" t="s">
        <v>405</v>
      </c>
      <c r="H2119" s="100" t="s">
        <v>417</v>
      </c>
      <c r="I2119" s="100" t="s">
        <v>430</v>
      </c>
      <c r="J2119" s="80">
        <v>1</v>
      </c>
      <c r="K2119" s="101">
        <v>11</v>
      </c>
    </row>
    <row r="2120" spans="1:11" x14ac:dyDescent="0.3">
      <c r="A2120" s="98">
        <v>45600</v>
      </c>
      <c r="B2120" s="99">
        <v>0.52333085648148148</v>
      </c>
      <c r="C2120" s="80">
        <v>12</v>
      </c>
      <c r="D2120" s="100" t="s">
        <v>403</v>
      </c>
      <c r="E2120" s="80">
        <v>25.96</v>
      </c>
      <c r="F2120" s="100" t="s">
        <v>410</v>
      </c>
      <c r="G2120" s="100" t="s">
        <v>409</v>
      </c>
      <c r="H2120" s="100" t="s">
        <v>417</v>
      </c>
      <c r="I2120" s="100" t="s">
        <v>430</v>
      </c>
      <c r="J2120" s="80">
        <v>1</v>
      </c>
      <c r="K2120" s="101">
        <v>11</v>
      </c>
    </row>
    <row r="2121" spans="1:11" x14ac:dyDescent="0.3">
      <c r="A2121" s="98">
        <v>45600</v>
      </c>
      <c r="B2121" s="99">
        <v>0.52437570601851857</v>
      </c>
      <c r="C2121" s="80">
        <v>12</v>
      </c>
      <c r="D2121" s="100" t="s">
        <v>403</v>
      </c>
      <c r="E2121" s="80">
        <v>30.86</v>
      </c>
      <c r="F2121" s="100" t="s">
        <v>411</v>
      </c>
      <c r="G2121" s="100" t="s">
        <v>409</v>
      </c>
      <c r="H2121" s="100" t="s">
        <v>417</v>
      </c>
      <c r="I2121" s="100" t="s">
        <v>430</v>
      </c>
      <c r="J2121" s="80">
        <v>1</v>
      </c>
      <c r="K2121" s="101">
        <v>11</v>
      </c>
    </row>
    <row r="2122" spans="1:11" hidden="1" x14ac:dyDescent="0.3">
      <c r="A2122" s="98">
        <v>45600</v>
      </c>
      <c r="B2122" s="99">
        <v>0.61432931712962968</v>
      </c>
      <c r="C2122" s="80">
        <v>14</v>
      </c>
      <c r="D2122" s="100" t="s">
        <v>403</v>
      </c>
      <c r="E2122" s="80">
        <v>35.76</v>
      </c>
      <c r="F2122" s="100" t="s">
        <v>413</v>
      </c>
      <c r="G2122" s="100" t="s">
        <v>409</v>
      </c>
      <c r="H2122" s="100" t="s">
        <v>417</v>
      </c>
      <c r="I2122" s="100" t="s">
        <v>430</v>
      </c>
      <c r="J2122" s="80">
        <v>1</v>
      </c>
      <c r="K2122" s="101">
        <v>11</v>
      </c>
    </row>
    <row r="2123" spans="1:11" hidden="1" x14ac:dyDescent="0.3">
      <c r="A2123" s="98">
        <v>45600</v>
      </c>
      <c r="B2123" s="99">
        <v>0.61481510416666663</v>
      </c>
      <c r="C2123" s="80">
        <v>14</v>
      </c>
      <c r="D2123" s="100" t="s">
        <v>403</v>
      </c>
      <c r="E2123" s="80">
        <v>35.76</v>
      </c>
      <c r="F2123" s="100" t="s">
        <v>413</v>
      </c>
      <c r="G2123" s="100" t="s">
        <v>409</v>
      </c>
      <c r="H2123" s="100" t="s">
        <v>417</v>
      </c>
      <c r="I2123" s="100" t="s">
        <v>430</v>
      </c>
      <c r="J2123" s="80">
        <v>1</v>
      </c>
      <c r="K2123" s="101">
        <v>11</v>
      </c>
    </row>
    <row r="2124" spans="1:11" hidden="1" x14ac:dyDescent="0.3">
      <c r="A2124" s="98">
        <v>45601</v>
      </c>
      <c r="B2124" s="99">
        <v>0.32606034722222221</v>
      </c>
      <c r="C2124" s="80">
        <v>7</v>
      </c>
      <c r="D2124" s="100" t="s">
        <v>403</v>
      </c>
      <c r="E2124" s="80">
        <v>35.76</v>
      </c>
      <c r="F2124" s="100" t="s">
        <v>413</v>
      </c>
      <c r="G2124" s="100" t="s">
        <v>405</v>
      </c>
      <c r="H2124" s="100" t="s">
        <v>419</v>
      </c>
      <c r="I2124" s="100" t="s">
        <v>430</v>
      </c>
      <c r="J2124" s="80">
        <v>2</v>
      </c>
      <c r="K2124" s="101">
        <v>11</v>
      </c>
    </row>
    <row r="2125" spans="1:11" x14ac:dyDescent="0.3">
      <c r="A2125" s="98">
        <v>45601</v>
      </c>
      <c r="B2125" s="99">
        <v>0.37895613425925928</v>
      </c>
      <c r="C2125" s="80">
        <v>9</v>
      </c>
      <c r="D2125" s="100" t="s">
        <v>403</v>
      </c>
      <c r="E2125" s="80">
        <v>30.86</v>
      </c>
      <c r="F2125" s="100" t="s">
        <v>411</v>
      </c>
      <c r="G2125" s="100" t="s">
        <v>405</v>
      </c>
      <c r="H2125" s="100" t="s">
        <v>419</v>
      </c>
      <c r="I2125" s="100" t="s">
        <v>430</v>
      </c>
      <c r="J2125" s="80">
        <v>2</v>
      </c>
      <c r="K2125" s="101">
        <v>11</v>
      </c>
    </row>
    <row r="2126" spans="1:11" hidden="1" x14ac:dyDescent="0.3">
      <c r="A2126" s="98">
        <v>45601</v>
      </c>
      <c r="B2126" s="99">
        <v>0.38347597222222224</v>
      </c>
      <c r="C2126" s="80">
        <v>9</v>
      </c>
      <c r="D2126" s="100" t="s">
        <v>403</v>
      </c>
      <c r="E2126" s="80">
        <v>35.76</v>
      </c>
      <c r="F2126" s="100" t="s">
        <v>421</v>
      </c>
      <c r="G2126" s="100" t="s">
        <v>405</v>
      </c>
      <c r="H2126" s="100" t="s">
        <v>419</v>
      </c>
      <c r="I2126" s="100" t="s">
        <v>430</v>
      </c>
      <c r="J2126" s="80">
        <v>2</v>
      </c>
      <c r="K2126" s="101">
        <v>11</v>
      </c>
    </row>
    <row r="2127" spans="1:11" x14ac:dyDescent="0.3">
      <c r="A2127" s="98">
        <v>45601</v>
      </c>
      <c r="B2127" s="99">
        <v>0.38449486111111109</v>
      </c>
      <c r="C2127" s="80">
        <v>9</v>
      </c>
      <c r="D2127" s="100" t="s">
        <v>403</v>
      </c>
      <c r="E2127" s="80">
        <v>30.86</v>
      </c>
      <c r="F2127" s="100" t="s">
        <v>411</v>
      </c>
      <c r="G2127" s="100" t="s">
        <v>405</v>
      </c>
      <c r="H2127" s="100" t="s">
        <v>419</v>
      </c>
      <c r="I2127" s="100" t="s">
        <v>430</v>
      </c>
      <c r="J2127" s="80">
        <v>2</v>
      </c>
      <c r="K2127" s="101">
        <v>11</v>
      </c>
    </row>
    <row r="2128" spans="1:11" x14ac:dyDescent="0.3">
      <c r="A2128" s="98">
        <v>45601</v>
      </c>
      <c r="B2128" s="99">
        <v>0.44565105324074072</v>
      </c>
      <c r="C2128" s="80">
        <v>10</v>
      </c>
      <c r="D2128" s="100" t="s">
        <v>403</v>
      </c>
      <c r="E2128" s="80">
        <v>30.86</v>
      </c>
      <c r="F2128" s="100" t="s">
        <v>411</v>
      </c>
      <c r="G2128" s="100" t="s">
        <v>405</v>
      </c>
      <c r="H2128" s="100" t="s">
        <v>419</v>
      </c>
      <c r="I2128" s="100" t="s">
        <v>430</v>
      </c>
      <c r="J2128" s="80">
        <v>2</v>
      </c>
      <c r="K2128" s="101">
        <v>11</v>
      </c>
    </row>
    <row r="2129" spans="1:11" hidden="1" x14ac:dyDescent="0.3">
      <c r="A2129" s="98">
        <v>45601</v>
      </c>
      <c r="B2129" s="99">
        <v>0.49131781250000001</v>
      </c>
      <c r="C2129" s="80">
        <v>11</v>
      </c>
      <c r="D2129" s="100" t="s">
        <v>403</v>
      </c>
      <c r="E2129" s="80">
        <v>35.76</v>
      </c>
      <c r="F2129" s="100" t="s">
        <v>413</v>
      </c>
      <c r="G2129" s="100" t="s">
        <v>405</v>
      </c>
      <c r="H2129" s="100" t="s">
        <v>419</v>
      </c>
      <c r="I2129" s="100" t="s">
        <v>430</v>
      </c>
      <c r="J2129" s="80">
        <v>2</v>
      </c>
      <c r="K2129" s="101">
        <v>11</v>
      </c>
    </row>
    <row r="2130" spans="1:11" hidden="1" x14ac:dyDescent="0.3">
      <c r="A2130" s="98">
        <v>45601</v>
      </c>
      <c r="B2130" s="99">
        <v>0.49192689814814816</v>
      </c>
      <c r="C2130" s="80">
        <v>11</v>
      </c>
      <c r="D2130" s="100" t="s">
        <v>403</v>
      </c>
      <c r="E2130" s="80">
        <v>35.76</v>
      </c>
      <c r="F2130" s="100" t="s">
        <v>404</v>
      </c>
      <c r="G2130" s="100" t="s">
        <v>405</v>
      </c>
      <c r="H2130" s="100" t="s">
        <v>419</v>
      </c>
      <c r="I2130" s="100" t="s">
        <v>430</v>
      </c>
      <c r="J2130" s="80">
        <v>2</v>
      </c>
      <c r="K2130" s="101">
        <v>11</v>
      </c>
    </row>
    <row r="2131" spans="1:11" hidden="1" x14ac:dyDescent="0.3">
      <c r="A2131" s="98">
        <v>45601</v>
      </c>
      <c r="B2131" s="99">
        <v>0.60877148148148152</v>
      </c>
      <c r="C2131" s="80">
        <v>14</v>
      </c>
      <c r="D2131" s="100" t="s">
        <v>403</v>
      </c>
      <c r="E2131" s="80">
        <v>35.76</v>
      </c>
      <c r="F2131" s="100" t="s">
        <v>404</v>
      </c>
      <c r="G2131" s="100" t="s">
        <v>409</v>
      </c>
      <c r="H2131" s="100" t="s">
        <v>419</v>
      </c>
      <c r="I2131" s="100" t="s">
        <v>430</v>
      </c>
      <c r="J2131" s="80">
        <v>2</v>
      </c>
      <c r="K2131" s="101">
        <v>11</v>
      </c>
    </row>
    <row r="2132" spans="1:11" hidden="1" x14ac:dyDescent="0.3">
      <c r="A2132" s="98">
        <v>45601</v>
      </c>
      <c r="B2132" s="99">
        <v>0.61236166666666669</v>
      </c>
      <c r="C2132" s="80">
        <v>14</v>
      </c>
      <c r="D2132" s="100" t="s">
        <v>403</v>
      </c>
      <c r="E2132" s="80">
        <v>35.76</v>
      </c>
      <c r="F2132" s="100" t="s">
        <v>404</v>
      </c>
      <c r="G2132" s="100" t="s">
        <v>409</v>
      </c>
      <c r="H2132" s="100" t="s">
        <v>419</v>
      </c>
      <c r="I2132" s="100" t="s">
        <v>430</v>
      </c>
      <c r="J2132" s="80">
        <v>2</v>
      </c>
      <c r="K2132" s="101">
        <v>11</v>
      </c>
    </row>
    <row r="2133" spans="1:11" hidden="1" x14ac:dyDescent="0.3">
      <c r="A2133" s="98">
        <v>45601</v>
      </c>
      <c r="B2133" s="99">
        <v>0.7867624305555555</v>
      </c>
      <c r="C2133" s="80">
        <v>18</v>
      </c>
      <c r="D2133" s="100" t="s">
        <v>403</v>
      </c>
      <c r="E2133" s="80">
        <v>35.76</v>
      </c>
      <c r="F2133" s="100" t="s">
        <v>421</v>
      </c>
      <c r="G2133" s="100" t="s">
        <v>412</v>
      </c>
      <c r="H2133" s="100" t="s">
        <v>419</v>
      </c>
      <c r="I2133" s="100" t="s">
        <v>430</v>
      </c>
      <c r="J2133" s="80">
        <v>2</v>
      </c>
      <c r="K2133" s="101">
        <v>11</v>
      </c>
    </row>
    <row r="2134" spans="1:11" hidden="1" x14ac:dyDescent="0.3">
      <c r="A2134" s="98">
        <v>45601</v>
      </c>
      <c r="B2134" s="99">
        <v>0.78762415509259254</v>
      </c>
      <c r="C2134" s="80">
        <v>18</v>
      </c>
      <c r="D2134" s="100" t="s">
        <v>403</v>
      </c>
      <c r="E2134" s="80">
        <v>35.76</v>
      </c>
      <c r="F2134" s="100" t="s">
        <v>421</v>
      </c>
      <c r="G2134" s="100" t="s">
        <v>412</v>
      </c>
      <c r="H2134" s="100" t="s">
        <v>419</v>
      </c>
      <c r="I2134" s="100" t="s">
        <v>430</v>
      </c>
      <c r="J2134" s="80">
        <v>2</v>
      </c>
      <c r="K2134" s="101">
        <v>11</v>
      </c>
    </row>
    <row r="2135" spans="1:11" hidden="1" x14ac:dyDescent="0.3">
      <c r="A2135" s="98">
        <v>45601</v>
      </c>
      <c r="B2135" s="99">
        <v>0.78841002314814812</v>
      </c>
      <c r="C2135" s="80">
        <v>18</v>
      </c>
      <c r="D2135" s="100" t="s">
        <v>403</v>
      </c>
      <c r="E2135" s="80">
        <v>35.76</v>
      </c>
      <c r="F2135" s="100" t="s">
        <v>421</v>
      </c>
      <c r="G2135" s="100" t="s">
        <v>412</v>
      </c>
      <c r="H2135" s="100" t="s">
        <v>419</v>
      </c>
      <c r="I2135" s="100" t="s">
        <v>430</v>
      </c>
      <c r="J2135" s="80">
        <v>2</v>
      </c>
      <c r="K2135" s="101">
        <v>11</v>
      </c>
    </row>
    <row r="2136" spans="1:11" hidden="1" x14ac:dyDescent="0.3">
      <c r="A2136" s="98">
        <v>45601</v>
      </c>
      <c r="B2136" s="99">
        <v>0.90329567129629629</v>
      </c>
      <c r="C2136" s="80">
        <v>21</v>
      </c>
      <c r="D2136" s="100" t="s">
        <v>403</v>
      </c>
      <c r="E2136" s="80">
        <v>35.76</v>
      </c>
      <c r="F2136" s="100" t="s">
        <v>413</v>
      </c>
      <c r="G2136" s="100" t="s">
        <v>412</v>
      </c>
      <c r="H2136" s="100" t="s">
        <v>419</v>
      </c>
      <c r="I2136" s="100" t="s">
        <v>430</v>
      </c>
      <c r="J2136" s="80">
        <v>2</v>
      </c>
      <c r="K2136" s="101">
        <v>11</v>
      </c>
    </row>
    <row r="2137" spans="1:11" hidden="1" x14ac:dyDescent="0.3">
      <c r="A2137" s="98">
        <v>45601</v>
      </c>
      <c r="B2137" s="99">
        <v>0.90419850694444448</v>
      </c>
      <c r="C2137" s="80">
        <v>21</v>
      </c>
      <c r="D2137" s="100" t="s">
        <v>403</v>
      </c>
      <c r="E2137" s="80">
        <v>35.76</v>
      </c>
      <c r="F2137" s="100" t="s">
        <v>413</v>
      </c>
      <c r="G2137" s="100" t="s">
        <v>412</v>
      </c>
      <c r="H2137" s="100" t="s">
        <v>419</v>
      </c>
      <c r="I2137" s="100" t="s">
        <v>430</v>
      </c>
      <c r="J2137" s="80">
        <v>2</v>
      </c>
      <c r="K2137" s="101">
        <v>11</v>
      </c>
    </row>
    <row r="2138" spans="1:11" hidden="1" x14ac:dyDescent="0.3">
      <c r="A2138" s="98">
        <v>45601</v>
      </c>
      <c r="B2138" s="99">
        <v>0.91272739583333329</v>
      </c>
      <c r="C2138" s="80">
        <v>21</v>
      </c>
      <c r="D2138" s="100" t="s">
        <v>403</v>
      </c>
      <c r="E2138" s="80">
        <v>35.76</v>
      </c>
      <c r="F2138" s="100" t="s">
        <v>408</v>
      </c>
      <c r="G2138" s="100" t="s">
        <v>412</v>
      </c>
      <c r="H2138" s="100" t="s">
        <v>419</v>
      </c>
      <c r="I2138" s="100" t="s">
        <v>430</v>
      </c>
      <c r="J2138" s="80">
        <v>2</v>
      </c>
      <c r="K2138" s="101">
        <v>11</v>
      </c>
    </row>
    <row r="2139" spans="1:11" hidden="1" x14ac:dyDescent="0.3">
      <c r="A2139" s="98">
        <v>45601</v>
      </c>
      <c r="B2139" s="99">
        <v>0.92072454861111108</v>
      </c>
      <c r="C2139" s="80">
        <v>22</v>
      </c>
      <c r="D2139" s="100" t="s">
        <v>403</v>
      </c>
      <c r="E2139" s="80">
        <v>35.76</v>
      </c>
      <c r="F2139" s="100" t="s">
        <v>408</v>
      </c>
      <c r="G2139" s="100" t="s">
        <v>412</v>
      </c>
      <c r="H2139" s="100" t="s">
        <v>419</v>
      </c>
      <c r="I2139" s="100" t="s">
        <v>430</v>
      </c>
      <c r="J2139" s="80">
        <v>2</v>
      </c>
      <c r="K2139" s="101">
        <v>11</v>
      </c>
    </row>
    <row r="2140" spans="1:11" x14ac:dyDescent="0.3">
      <c r="A2140" s="98">
        <v>45601</v>
      </c>
      <c r="B2140" s="99">
        <v>0.92128440972222225</v>
      </c>
      <c r="C2140" s="80">
        <v>22</v>
      </c>
      <c r="D2140" s="100" t="s">
        <v>403</v>
      </c>
      <c r="E2140" s="80">
        <v>30.86</v>
      </c>
      <c r="F2140" s="100" t="s">
        <v>411</v>
      </c>
      <c r="G2140" s="100" t="s">
        <v>412</v>
      </c>
      <c r="H2140" s="100" t="s">
        <v>419</v>
      </c>
      <c r="I2140" s="100" t="s">
        <v>430</v>
      </c>
      <c r="J2140" s="80">
        <v>2</v>
      </c>
      <c r="K2140" s="101">
        <v>11</v>
      </c>
    </row>
    <row r="2141" spans="1:11" hidden="1" x14ac:dyDescent="0.3">
      <c r="A2141" s="98">
        <v>45602</v>
      </c>
      <c r="B2141" s="99">
        <v>0.34126296296296299</v>
      </c>
      <c r="C2141" s="80">
        <v>8</v>
      </c>
      <c r="D2141" s="100" t="s">
        <v>403</v>
      </c>
      <c r="E2141" s="80">
        <v>35.76</v>
      </c>
      <c r="F2141" s="100" t="s">
        <v>404</v>
      </c>
      <c r="G2141" s="100" t="s">
        <v>405</v>
      </c>
      <c r="H2141" s="100" t="s">
        <v>420</v>
      </c>
      <c r="I2141" s="100" t="s">
        <v>430</v>
      </c>
      <c r="J2141" s="80">
        <v>3</v>
      </c>
      <c r="K2141" s="101">
        <v>11</v>
      </c>
    </row>
    <row r="2142" spans="1:11" hidden="1" x14ac:dyDescent="0.3">
      <c r="A2142" s="98">
        <v>45602</v>
      </c>
      <c r="B2142" s="99">
        <v>0.48994413194444447</v>
      </c>
      <c r="C2142" s="80">
        <v>11</v>
      </c>
      <c r="D2142" s="100" t="s">
        <v>403</v>
      </c>
      <c r="E2142" s="80">
        <v>21.06</v>
      </c>
      <c r="F2142" s="100" t="s">
        <v>418</v>
      </c>
      <c r="G2142" s="100" t="s">
        <v>405</v>
      </c>
      <c r="H2142" s="100" t="s">
        <v>420</v>
      </c>
      <c r="I2142" s="100" t="s">
        <v>430</v>
      </c>
      <c r="J2142" s="80">
        <v>3</v>
      </c>
      <c r="K2142" s="101">
        <v>11</v>
      </c>
    </row>
    <row r="2143" spans="1:11" x14ac:dyDescent="0.3">
      <c r="A2143" s="98">
        <v>45602</v>
      </c>
      <c r="B2143" s="99">
        <v>0.5524636805555555</v>
      </c>
      <c r="C2143" s="80">
        <v>13</v>
      </c>
      <c r="D2143" s="100" t="s">
        <v>403</v>
      </c>
      <c r="E2143" s="80">
        <v>25.96</v>
      </c>
      <c r="F2143" s="100" t="s">
        <v>410</v>
      </c>
      <c r="G2143" s="100" t="s">
        <v>409</v>
      </c>
      <c r="H2143" s="100" t="s">
        <v>420</v>
      </c>
      <c r="I2143" s="100" t="s">
        <v>430</v>
      </c>
      <c r="J2143" s="80">
        <v>3</v>
      </c>
      <c r="K2143" s="101">
        <v>11</v>
      </c>
    </row>
    <row r="2144" spans="1:11" hidden="1" x14ac:dyDescent="0.3">
      <c r="A2144" s="98">
        <v>45602</v>
      </c>
      <c r="B2144" s="99">
        <v>0.65574646990740737</v>
      </c>
      <c r="C2144" s="80">
        <v>15</v>
      </c>
      <c r="D2144" s="100" t="s">
        <v>403</v>
      </c>
      <c r="E2144" s="80">
        <v>35.76</v>
      </c>
      <c r="F2144" s="100" t="s">
        <v>421</v>
      </c>
      <c r="G2144" s="100" t="s">
        <v>409</v>
      </c>
      <c r="H2144" s="100" t="s">
        <v>420</v>
      </c>
      <c r="I2144" s="100" t="s">
        <v>430</v>
      </c>
      <c r="J2144" s="80">
        <v>3</v>
      </c>
      <c r="K2144" s="101">
        <v>11</v>
      </c>
    </row>
    <row r="2145" spans="1:11" hidden="1" x14ac:dyDescent="0.3">
      <c r="A2145" s="98">
        <v>45602</v>
      </c>
      <c r="B2145" s="99">
        <v>0.66717376157407404</v>
      </c>
      <c r="C2145" s="80">
        <v>16</v>
      </c>
      <c r="D2145" s="100" t="s">
        <v>403</v>
      </c>
      <c r="E2145" s="80">
        <v>35.76</v>
      </c>
      <c r="F2145" s="100" t="s">
        <v>404</v>
      </c>
      <c r="G2145" s="100" t="s">
        <v>409</v>
      </c>
      <c r="H2145" s="100" t="s">
        <v>420</v>
      </c>
      <c r="I2145" s="100" t="s">
        <v>430</v>
      </c>
      <c r="J2145" s="80">
        <v>3</v>
      </c>
      <c r="K2145" s="101">
        <v>11</v>
      </c>
    </row>
    <row r="2146" spans="1:11" hidden="1" x14ac:dyDescent="0.3">
      <c r="A2146" s="98">
        <v>45602</v>
      </c>
      <c r="B2146" s="99">
        <v>0.66811473379629627</v>
      </c>
      <c r="C2146" s="80">
        <v>16</v>
      </c>
      <c r="D2146" s="100" t="s">
        <v>403</v>
      </c>
      <c r="E2146" s="80">
        <v>35.76</v>
      </c>
      <c r="F2146" s="100" t="s">
        <v>421</v>
      </c>
      <c r="G2146" s="100" t="s">
        <v>409</v>
      </c>
      <c r="H2146" s="100" t="s">
        <v>420</v>
      </c>
      <c r="I2146" s="100" t="s">
        <v>430</v>
      </c>
      <c r="J2146" s="80">
        <v>3</v>
      </c>
      <c r="K2146" s="101">
        <v>11</v>
      </c>
    </row>
    <row r="2147" spans="1:11" hidden="1" x14ac:dyDescent="0.3">
      <c r="A2147" s="98">
        <v>45602</v>
      </c>
      <c r="B2147" s="99">
        <v>0.77827378472222219</v>
      </c>
      <c r="C2147" s="80">
        <v>18</v>
      </c>
      <c r="D2147" s="100" t="s">
        <v>403</v>
      </c>
      <c r="E2147" s="80">
        <v>35.76</v>
      </c>
      <c r="F2147" s="100" t="s">
        <v>408</v>
      </c>
      <c r="G2147" s="100" t="s">
        <v>412</v>
      </c>
      <c r="H2147" s="100" t="s">
        <v>420</v>
      </c>
      <c r="I2147" s="100" t="s">
        <v>430</v>
      </c>
      <c r="J2147" s="80">
        <v>3</v>
      </c>
      <c r="K2147" s="101">
        <v>11</v>
      </c>
    </row>
    <row r="2148" spans="1:11" hidden="1" x14ac:dyDescent="0.3">
      <c r="A2148" s="98">
        <v>45602</v>
      </c>
      <c r="B2148" s="99">
        <v>0.77882700231481483</v>
      </c>
      <c r="C2148" s="80">
        <v>18</v>
      </c>
      <c r="D2148" s="100" t="s">
        <v>403</v>
      </c>
      <c r="E2148" s="80">
        <v>35.76</v>
      </c>
      <c r="F2148" s="100" t="s">
        <v>408</v>
      </c>
      <c r="G2148" s="100" t="s">
        <v>412</v>
      </c>
      <c r="H2148" s="100" t="s">
        <v>420</v>
      </c>
      <c r="I2148" s="100" t="s">
        <v>430</v>
      </c>
      <c r="J2148" s="80">
        <v>3</v>
      </c>
      <c r="K2148" s="101">
        <v>11</v>
      </c>
    </row>
    <row r="2149" spans="1:11" hidden="1" x14ac:dyDescent="0.3">
      <c r="A2149" s="98">
        <v>45603</v>
      </c>
      <c r="B2149" s="99">
        <v>0.51199065972222224</v>
      </c>
      <c r="C2149" s="80">
        <v>12</v>
      </c>
      <c r="D2149" s="100" t="s">
        <v>403</v>
      </c>
      <c r="E2149" s="80">
        <v>35.76</v>
      </c>
      <c r="F2149" s="100" t="s">
        <v>404</v>
      </c>
      <c r="G2149" s="100" t="s">
        <v>409</v>
      </c>
      <c r="H2149" s="100" t="s">
        <v>422</v>
      </c>
      <c r="I2149" s="100" t="s">
        <v>430</v>
      </c>
      <c r="J2149" s="80">
        <v>4</v>
      </c>
      <c r="K2149" s="101">
        <v>11</v>
      </c>
    </row>
    <row r="2150" spans="1:11" x14ac:dyDescent="0.3">
      <c r="A2150" s="98">
        <v>45603</v>
      </c>
      <c r="B2150" s="99">
        <v>0.65984442129629628</v>
      </c>
      <c r="C2150" s="80">
        <v>15</v>
      </c>
      <c r="D2150" s="100" t="s">
        <v>403</v>
      </c>
      <c r="E2150" s="80">
        <v>25.96</v>
      </c>
      <c r="F2150" s="100" t="s">
        <v>410</v>
      </c>
      <c r="G2150" s="100" t="s">
        <v>409</v>
      </c>
      <c r="H2150" s="100" t="s">
        <v>422</v>
      </c>
      <c r="I2150" s="100" t="s">
        <v>430</v>
      </c>
      <c r="J2150" s="80">
        <v>4</v>
      </c>
      <c r="K2150" s="101">
        <v>11</v>
      </c>
    </row>
    <row r="2151" spans="1:11" x14ac:dyDescent="0.3">
      <c r="A2151" s="98">
        <v>45603</v>
      </c>
      <c r="B2151" s="99">
        <v>0.69420609953703705</v>
      </c>
      <c r="C2151" s="80">
        <v>16</v>
      </c>
      <c r="D2151" s="100" t="s">
        <v>403</v>
      </c>
      <c r="E2151" s="80">
        <v>25.96</v>
      </c>
      <c r="F2151" s="100" t="s">
        <v>410</v>
      </c>
      <c r="G2151" s="100" t="s">
        <v>409</v>
      </c>
      <c r="H2151" s="100" t="s">
        <v>422</v>
      </c>
      <c r="I2151" s="100" t="s">
        <v>430</v>
      </c>
      <c r="J2151" s="80">
        <v>4</v>
      </c>
      <c r="K2151" s="101">
        <v>11</v>
      </c>
    </row>
    <row r="2152" spans="1:11" hidden="1" x14ac:dyDescent="0.3">
      <c r="A2152" s="98">
        <v>45603</v>
      </c>
      <c r="B2152" s="99">
        <v>0.76219599537037042</v>
      </c>
      <c r="C2152" s="80">
        <v>18</v>
      </c>
      <c r="D2152" s="100" t="s">
        <v>403</v>
      </c>
      <c r="E2152" s="80">
        <v>35.76</v>
      </c>
      <c r="F2152" s="100" t="s">
        <v>413</v>
      </c>
      <c r="G2152" s="100" t="s">
        <v>412</v>
      </c>
      <c r="H2152" s="100" t="s">
        <v>422</v>
      </c>
      <c r="I2152" s="100" t="s">
        <v>430</v>
      </c>
      <c r="J2152" s="80">
        <v>4</v>
      </c>
      <c r="K2152" s="101">
        <v>11</v>
      </c>
    </row>
    <row r="2153" spans="1:11" hidden="1" x14ac:dyDescent="0.3">
      <c r="A2153" s="98">
        <v>45603</v>
      </c>
      <c r="B2153" s="99">
        <v>0.80572629629629633</v>
      </c>
      <c r="C2153" s="80">
        <v>19</v>
      </c>
      <c r="D2153" s="100" t="s">
        <v>403</v>
      </c>
      <c r="E2153" s="80">
        <v>35.76</v>
      </c>
      <c r="F2153" s="100" t="s">
        <v>408</v>
      </c>
      <c r="G2153" s="100" t="s">
        <v>412</v>
      </c>
      <c r="H2153" s="100" t="s">
        <v>422</v>
      </c>
      <c r="I2153" s="100" t="s">
        <v>430</v>
      </c>
      <c r="J2153" s="80">
        <v>4</v>
      </c>
      <c r="K2153" s="101">
        <v>11</v>
      </c>
    </row>
    <row r="2154" spans="1:11" hidden="1" x14ac:dyDescent="0.3">
      <c r="A2154" s="98">
        <v>45603</v>
      </c>
      <c r="B2154" s="99">
        <v>0.80669008101851847</v>
      </c>
      <c r="C2154" s="80">
        <v>19</v>
      </c>
      <c r="D2154" s="100" t="s">
        <v>403</v>
      </c>
      <c r="E2154" s="80">
        <v>35.76</v>
      </c>
      <c r="F2154" s="100" t="s">
        <v>404</v>
      </c>
      <c r="G2154" s="100" t="s">
        <v>412</v>
      </c>
      <c r="H2154" s="100" t="s">
        <v>422</v>
      </c>
      <c r="I2154" s="100" t="s">
        <v>430</v>
      </c>
      <c r="J2154" s="80">
        <v>4</v>
      </c>
      <c r="K2154" s="101">
        <v>11</v>
      </c>
    </row>
    <row r="2155" spans="1:11" hidden="1" x14ac:dyDescent="0.3">
      <c r="A2155" s="98">
        <v>45603</v>
      </c>
      <c r="B2155" s="99">
        <v>0.83507722222222225</v>
      </c>
      <c r="C2155" s="80">
        <v>20</v>
      </c>
      <c r="D2155" s="100" t="s">
        <v>403</v>
      </c>
      <c r="E2155" s="80">
        <v>35.76</v>
      </c>
      <c r="F2155" s="100" t="s">
        <v>404</v>
      </c>
      <c r="G2155" s="100" t="s">
        <v>412</v>
      </c>
      <c r="H2155" s="100" t="s">
        <v>422</v>
      </c>
      <c r="I2155" s="100" t="s">
        <v>430</v>
      </c>
      <c r="J2155" s="80">
        <v>4</v>
      </c>
      <c r="K2155" s="101">
        <v>11</v>
      </c>
    </row>
    <row r="2156" spans="1:11" x14ac:dyDescent="0.3">
      <c r="A2156" s="98">
        <v>45604</v>
      </c>
      <c r="B2156" s="99">
        <v>0.37895965277777777</v>
      </c>
      <c r="C2156" s="80">
        <v>9</v>
      </c>
      <c r="D2156" s="100" t="s">
        <v>403</v>
      </c>
      <c r="E2156" s="80">
        <v>30.86</v>
      </c>
      <c r="F2156" s="100" t="s">
        <v>411</v>
      </c>
      <c r="G2156" s="100" t="s">
        <v>405</v>
      </c>
      <c r="H2156" s="100" t="s">
        <v>406</v>
      </c>
      <c r="I2156" s="100" t="s">
        <v>430</v>
      </c>
      <c r="J2156" s="80">
        <v>5</v>
      </c>
      <c r="K2156" s="101">
        <v>11</v>
      </c>
    </row>
    <row r="2157" spans="1:11" x14ac:dyDescent="0.3">
      <c r="A2157" s="98">
        <v>45604</v>
      </c>
      <c r="B2157" s="99">
        <v>0.40799652777777778</v>
      </c>
      <c r="C2157" s="80">
        <v>9</v>
      </c>
      <c r="D2157" s="100" t="s">
        <v>403</v>
      </c>
      <c r="E2157" s="80">
        <v>25.96</v>
      </c>
      <c r="F2157" s="100" t="s">
        <v>410</v>
      </c>
      <c r="G2157" s="100" t="s">
        <v>405</v>
      </c>
      <c r="H2157" s="100" t="s">
        <v>406</v>
      </c>
      <c r="I2157" s="100" t="s">
        <v>430</v>
      </c>
      <c r="J2157" s="80">
        <v>5</v>
      </c>
      <c r="K2157" s="101">
        <v>11</v>
      </c>
    </row>
    <row r="2158" spans="1:11" x14ac:dyDescent="0.3">
      <c r="A2158" s="98">
        <v>45604</v>
      </c>
      <c r="B2158" s="99">
        <v>0.40902468749999998</v>
      </c>
      <c r="C2158" s="80">
        <v>9</v>
      </c>
      <c r="D2158" s="100" t="s">
        <v>403</v>
      </c>
      <c r="E2158" s="80">
        <v>25.96</v>
      </c>
      <c r="F2158" s="100" t="s">
        <v>410</v>
      </c>
      <c r="G2158" s="100" t="s">
        <v>405</v>
      </c>
      <c r="H2158" s="100" t="s">
        <v>406</v>
      </c>
      <c r="I2158" s="100" t="s">
        <v>430</v>
      </c>
      <c r="J2158" s="80">
        <v>5</v>
      </c>
      <c r="K2158" s="101">
        <v>11</v>
      </c>
    </row>
    <row r="2159" spans="1:11" hidden="1" x14ac:dyDescent="0.3">
      <c r="A2159" s="98">
        <v>45604</v>
      </c>
      <c r="B2159" s="99">
        <v>0.49110405092592591</v>
      </c>
      <c r="C2159" s="80">
        <v>11</v>
      </c>
      <c r="D2159" s="100" t="s">
        <v>403</v>
      </c>
      <c r="E2159" s="80">
        <v>35.76</v>
      </c>
      <c r="F2159" s="100" t="s">
        <v>421</v>
      </c>
      <c r="G2159" s="100" t="s">
        <v>405</v>
      </c>
      <c r="H2159" s="100" t="s">
        <v>406</v>
      </c>
      <c r="I2159" s="100" t="s">
        <v>430</v>
      </c>
      <c r="J2159" s="80">
        <v>5</v>
      </c>
      <c r="K2159" s="101">
        <v>11</v>
      </c>
    </row>
    <row r="2160" spans="1:11" hidden="1" x14ac:dyDescent="0.3">
      <c r="A2160" s="98">
        <v>45604</v>
      </c>
      <c r="B2160" s="99">
        <v>0.55918341435185182</v>
      </c>
      <c r="C2160" s="80">
        <v>13</v>
      </c>
      <c r="D2160" s="100" t="s">
        <v>403</v>
      </c>
      <c r="E2160" s="80">
        <v>35.76</v>
      </c>
      <c r="F2160" s="100" t="s">
        <v>404</v>
      </c>
      <c r="G2160" s="100" t="s">
        <v>409</v>
      </c>
      <c r="H2160" s="100" t="s">
        <v>406</v>
      </c>
      <c r="I2160" s="100" t="s">
        <v>430</v>
      </c>
      <c r="J2160" s="80">
        <v>5</v>
      </c>
      <c r="K2160" s="101">
        <v>11</v>
      </c>
    </row>
    <row r="2161" spans="1:11" hidden="1" x14ac:dyDescent="0.3">
      <c r="A2161" s="98">
        <v>45604</v>
      </c>
      <c r="B2161" s="99">
        <v>0.55992606481481477</v>
      </c>
      <c r="C2161" s="80">
        <v>13</v>
      </c>
      <c r="D2161" s="100" t="s">
        <v>403</v>
      </c>
      <c r="E2161" s="80">
        <v>35.76</v>
      </c>
      <c r="F2161" s="100" t="s">
        <v>404</v>
      </c>
      <c r="G2161" s="100" t="s">
        <v>409</v>
      </c>
      <c r="H2161" s="100" t="s">
        <v>406</v>
      </c>
      <c r="I2161" s="100" t="s">
        <v>430</v>
      </c>
      <c r="J2161" s="80">
        <v>5</v>
      </c>
      <c r="K2161" s="101">
        <v>11</v>
      </c>
    </row>
    <row r="2162" spans="1:11" x14ac:dyDescent="0.3">
      <c r="A2162" s="98">
        <v>45604</v>
      </c>
      <c r="B2162" s="99">
        <v>0.68961671296296301</v>
      </c>
      <c r="C2162" s="80">
        <v>16</v>
      </c>
      <c r="D2162" s="100" t="s">
        <v>403</v>
      </c>
      <c r="E2162" s="80">
        <v>30.86</v>
      </c>
      <c r="F2162" s="100" t="s">
        <v>411</v>
      </c>
      <c r="G2162" s="100" t="s">
        <v>409</v>
      </c>
      <c r="H2162" s="100" t="s">
        <v>406</v>
      </c>
      <c r="I2162" s="100" t="s">
        <v>430</v>
      </c>
      <c r="J2162" s="80">
        <v>5</v>
      </c>
      <c r="K2162" s="101">
        <v>11</v>
      </c>
    </row>
    <row r="2163" spans="1:11" x14ac:dyDescent="0.3">
      <c r="A2163" s="98">
        <v>45604</v>
      </c>
      <c r="B2163" s="99">
        <v>0.70518568287037042</v>
      </c>
      <c r="C2163" s="80">
        <v>16</v>
      </c>
      <c r="D2163" s="100" t="s">
        <v>403</v>
      </c>
      <c r="E2163" s="80">
        <v>30.86</v>
      </c>
      <c r="F2163" s="100" t="s">
        <v>411</v>
      </c>
      <c r="G2163" s="100" t="s">
        <v>409</v>
      </c>
      <c r="H2163" s="100" t="s">
        <v>406</v>
      </c>
      <c r="I2163" s="100" t="s">
        <v>430</v>
      </c>
      <c r="J2163" s="80">
        <v>5</v>
      </c>
      <c r="K2163" s="101">
        <v>11</v>
      </c>
    </row>
    <row r="2164" spans="1:11" hidden="1" x14ac:dyDescent="0.3">
      <c r="A2164" s="98">
        <v>45604</v>
      </c>
      <c r="B2164" s="99">
        <v>0.84273341435185189</v>
      </c>
      <c r="C2164" s="80">
        <v>20</v>
      </c>
      <c r="D2164" s="100" t="s">
        <v>403</v>
      </c>
      <c r="E2164" s="80">
        <v>35.76</v>
      </c>
      <c r="F2164" s="100" t="s">
        <v>408</v>
      </c>
      <c r="G2164" s="100" t="s">
        <v>412</v>
      </c>
      <c r="H2164" s="100" t="s">
        <v>406</v>
      </c>
      <c r="I2164" s="100" t="s">
        <v>430</v>
      </c>
      <c r="J2164" s="80">
        <v>5</v>
      </c>
      <c r="K2164" s="101">
        <v>11</v>
      </c>
    </row>
    <row r="2165" spans="1:11" hidden="1" x14ac:dyDescent="0.3">
      <c r="A2165" s="98">
        <v>45604</v>
      </c>
      <c r="B2165" s="99">
        <v>0.8433366898148148</v>
      </c>
      <c r="C2165" s="80">
        <v>20</v>
      </c>
      <c r="D2165" s="100" t="s">
        <v>403</v>
      </c>
      <c r="E2165" s="80">
        <v>35.76</v>
      </c>
      <c r="F2165" s="100" t="s">
        <v>408</v>
      </c>
      <c r="G2165" s="100" t="s">
        <v>412</v>
      </c>
      <c r="H2165" s="100" t="s">
        <v>406</v>
      </c>
      <c r="I2165" s="100" t="s">
        <v>430</v>
      </c>
      <c r="J2165" s="80">
        <v>5</v>
      </c>
      <c r="K2165" s="101">
        <v>11</v>
      </c>
    </row>
    <row r="2166" spans="1:11" hidden="1" x14ac:dyDescent="0.3">
      <c r="A2166" s="98">
        <v>45604</v>
      </c>
      <c r="B2166" s="99">
        <v>0.84398148148148144</v>
      </c>
      <c r="C2166" s="80">
        <v>20</v>
      </c>
      <c r="D2166" s="100" t="s">
        <v>403</v>
      </c>
      <c r="E2166" s="80">
        <v>35.76</v>
      </c>
      <c r="F2166" s="100" t="s">
        <v>408</v>
      </c>
      <c r="G2166" s="100" t="s">
        <v>412</v>
      </c>
      <c r="H2166" s="100" t="s">
        <v>406</v>
      </c>
      <c r="I2166" s="100" t="s">
        <v>430</v>
      </c>
      <c r="J2166" s="80">
        <v>5</v>
      </c>
      <c r="K2166" s="101">
        <v>11</v>
      </c>
    </row>
    <row r="2167" spans="1:11" hidden="1" x14ac:dyDescent="0.3">
      <c r="A2167" s="98">
        <v>45604</v>
      </c>
      <c r="B2167" s="99">
        <v>0.93552855324074069</v>
      </c>
      <c r="C2167" s="80">
        <v>22</v>
      </c>
      <c r="D2167" s="100" t="s">
        <v>403</v>
      </c>
      <c r="E2167" s="80">
        <v>35.76</v>
      </c>
      <c r="F2167" s="100" t="s">
        <v>404</v>
      </c>
      <c r="G2167" s="100" t="s">
        <v>412</v>
      </c>
      <c r="H2167" s="100" t="s">
        <v>406</v>
      </c>
      <c r="I2167" s="100" t="s">
        <v>430</v>
      </c>
      <c r="J2167" s="80">
        <v>5</v>
      </c>
      <c r="K2167" s="101">
        <v>11</v>
      </c>
    </row>
    <row r="2168" spans="1:11" x14ac:dyDescent="0.3">
      <c r="A2168" s="98">
        <v>45605</v>
      </c>
      <c r="B2168" s="99">
        <v>0.42244023148148147</v>
      </c>
      <c r="C2168" s="80">
        <v>10</v>
      </c>
      <c r="D2168" s="100" t="s">
        <v>403</v>
      </c>
      <c r="E2168" s="80">
        <v>30.86</v>
      </c>
      <c r="F2168" s="100" t="s">
        <v>411</v>
      </c>
      <c r="G2168" s="100" t="s">
        <v>405</v>
      </c>
      <c r="H2168" s="100" t="s">
        <v>414</v>
      </c>
      <c r="I2168" s="100" t="s">
        <v>430</v>
      </c>
      <c r="J2168" s="80">
        <v>6</v>
      </c>
      <c r="K2168" s="101">
        <v>11</v>
      </c>
    </row>
    <row r="2169" spans="1:11" hidden="1" x14ac:dyDescent="0.3">
      <c r="A2169" s="98">
        <v>45605</v>
      </c>
      <c r="B2169" s="99">
        <v>0.45981482638888888</v>
      </c>
      <c r="C2169" s="80">
        <v>11</v>
      </c>
      <c r="D2169" s="100" t="s">
        <v>403</v>
      </c>
      <c r="E2169" s="80">
        <v>25.96</v>
      </c>
      <c r="F2169" s="100" t="s">
        <v>416</v>
      </c>
      <c r="G2169" s="100" t="s">
        <v>405</v>
      </c>
      <c r="H2169" s="100" t="s">
        <v>414</v>
      </c>
      <c r="I2169" s="100" t="s">
        <v>430</v>
      </c>
      <c r="J2169" s="80">
        <v>6</v>
      </c>
      <c r="K2169" s="101">
        <v>11</v>
      </c>
    </row>
    <row r="2170" spans="1:11" hidden="1" x14ac:dyDescent="0.3">
      <c r="A2170" s="98">
        <v>45605</v>
      </c>
      <c r="B2170" s="99">
        <v>0.46042342592592594</v>
      </c>
      <c r="C2170" s="80">
        <v>11</v>
      </c>
      <c r="D2170" s="100" t="s">
        <v>403</v>
      </c>
      <c r="E2170" s="80">
        <v>25.96</v>
      </c>
      <c r="F2170" s="100" t="s">
        <v>416</v>
      </c>
      <c r="G2170" s="100" t="s">
        <v>405</v>
      </c>
      <c r="H2170" s="100" t="s">
        <v>414</v>
      </c>
      <c r="I2170" s="100" t="s">
        <v>430</v>
      </c>
      <c r="J2170" s="80">
        <v>6</v>
      </c>
      <c r="K2170" s="101">
        <v>11</v>
      </c>
    </row>
    <row r="2171" spans="1:11" hidden="1" x14ac:dyDescent="0.3">
      <c r="A2171" s="98">
        <v>45605</v>
      </c>
      <c r="B2171" s="99">
        <v>0.4644006828703704</v>
      </c>
      <c r="C2171" s="80">
        <v>11</v>
      </c>
      <c r="D2171" s="100" t="s">
        <v>403</v>
      </c>
      <c r="E2171" s="80">
        <v>35.76</v>
      </c>
      <c r="F2171" s="100" t="s">
        <v>404</v>
      </c>
      <c r="G2171" s="100" t="s">
        <v>405</v>
      </c>
      <c r="H2171" s="100" t="s">
        <v>414</v>
      </c>
      <c r="I2171" s="100" t="s">
        <v>430</v>
      </c>
      <c r="J2171" s="80">
        <v>6</v>
      </c>
      <c r="K2171" s="101">
        <v>11</v>
      </c>
    </row>
    <row r="2172" spans="1:11" hidden="1" x14ac:dyDescent="0.3">
      <c r="A2172" s="98">
        <v>45605</v>
      </c>
      <c r="B2172" s="99">
        <v>0.57655878472222222</v>
      </c>
      <c r="C2172" s="80">
        <v>13</v>
      </c>
      <c r="D2172" s="100" t="s">
        <v>403</v>
      </c>
      <c r="E2172" s="80">
        <v>35.76</v>
      </c>
      <c r="F2172" s="100" t="s">
        <v>408</v>
      </c>
      <c r="G2172" s="100" t="s">
        <v>409</v>
      </c>
      <c r="H2172" s="100" t="s">
        <v>414</v>
      </c>
      <c r="I2172" s="100" t="s">
        <v>430</v>
      </c>
      <c r="J2172" s="80">
        <v>6</v>
      </c>
      <c r="K2172" s="101">
        <v>11</v>
      </c>
    </row>
    <row r="2173" spans="1:11" hidden="1" x14ac:dyDescent="0.3">
      <c r="A2173" s="98">
        <v>45605</v>
      </c>
      <c r="B2173" s="99">
        <v>0.57702724537037042</v>
      </c>
      <c r="C2173" s="80">
        <v>13</v>
      </c>
      <c r="D2173" s="100" t="s">
        <v>403</v>
      </c>
      <c r="E2173" s="80">
        <v>35.76</v>
      </c>
      <c r="F2173" s="100" t="s">
        <v>408</v>
      </c>
      <c r="G2173" s="100" t="s">
        <v>409</v>
      </c>
      <c r="H2173" s="100" t="s">
        <v>414</v>
      </c>
      <c r="I2173" s="100" t="s">
        <v>430</v>
      </c>
      <c r="J2173" s="80">
        <v>6</v>
      </c>
      <c r="K2173" s="101">
        <v>11</v>
      </c>
    </row>
    <row r="2174" spans="1:11" hidden="1" x14ac:dyDescent="0.3">
      <c r="A2174" s="98">
        <v>45605</v>
      </c>
      <c r="B2174" s="99">
        <v>0.59851393518518514</v>
      </c>
      <c r="C2174" s="80">
        <v>14</v>
      </c>
      <c r="D2174" s="100" t="s">
        <v>403</v>
      </c>
      <c r="E2174" s="80">
        <v>35.76</v>
      </c>
      <c r="F2174" s="100" t="s">
        <v>408</v>
      </c>
      <c r="G2174" s="100" t="s">
        <v>409</v>
      </c>
      <c r="H2174" s="100" t="s">
        <v>414</v>
      </c>
      <c r="I2174" s="100" t="s">
        <v>430</v>
      </c>
      <c r="J2174" s="80">
        <v>6</v>
      </c>
      <c r="K2174" s="101">
        <v>11</v>
      </c>
    </row>
    <row r="2175" spans="1:11" hidden="1" x14ac:dyDescent="0.3">
      <c r="A2175" s="98">
        <v>45605</v>
      </c>
      <c r="B2175" s="99">
        <v>0.59919490740740744</v>
      </c>
      <c r="C2175" s="80">
        <v>14</v>
      </c>
      <c r="D2175" s="100" t="s">
        <v>403</v>
      </c>
      <c r="E2175" s="80">
        <v>35.76</v>
      </c>
      <c r="F2175" s="100" t="s">
        <v>408</v>
      </c>
      <c r="G2175" s="100" t="s">
        <v>409</v>
      </c>
      <c r="H2175" s="100" t="s">
        <v>414</v>
      </c>
      <c r="I2175" s="100" t="s">
        <v>430</v>
      </c>
      <c r="J2175" s="80">
        <v>6</v>
      </c>
      <c r="K2175" s="101">
        <v>11</v>
      </c>
    </row>
    <row r="2176" spans="1:11" x14ac:dyDescent="0.3">
      <c r="A2176" s="98">
        <v>45605</v>
      </c>
      <c r="B2176" s="99">
        <v>0.60941146990740735</v>
      </c>
      <c r="C2176" s="80">
        <v>14</v>
      </c>
      <c r="D2176" s="100" t="s">
        <v>403</v>
      </c>
      <c r="E2176" s="80">
        <v>25.96</v>
      </c>
      <c r="F2176" s="100" t="s">
        <v>410</v>
      </c>
      <c r="G2176" s="100" t="s">
        <v>409</v>
      </c>
      <c r="H2176" s="100" t="s">
        <v>414</v>
      </c>
      <c r="I2176" s="100" t="s">
        <v>430</v>
      </c>
      <c r="J2176" s="80">
        <v>6</v>
      </c>
      <c r="K2176" s="101">
        <v>11</v>
      </c>
    </row>
    <row r="2177" spans="1:11" x14ac:dyDescent="0.3">
      <c r="A2177" s="98">
        <v>45605</v>
      </c>
      <c r="B2177" s="99">
        <v>0.64572851851851853</v>
      </c>
      <c r="C2177" s="80">
        <v>15</v>
      </c>
      <c r="D2177" s="100" t="s">
        <v>403</v>
      </c>
      <c r="E2177" s="80">
        <v>30.86</v>
      </c>
      <c r="F2177" s="100" t="s">
        <v>411</v>
      </c>
      <c r="G2177" s="100" t="s">
        <v>409</v>
      </c>
      <c r="H2177" s="100" t="s">
        <v>414</v>
      </c>
      <c r="I2177" s="100" t="s">
        <v>430</v>
      </c>
      <c r="J2177" s="80">
        <v>6</v>
      </c>
      <c r="K2177" s="101">
        <v>11</v>
      </c>
    </row>
    <row r="2178" spans="1:11" hidden="1" x14ac:dyDescent="0.3">
      <c r="A2178" s="98">
        <v>45605</v>
      </c>
      <c r="B2178" s="99">
        <v>0.67763706018518521</v>
      </c>
      <c r="C2178" s="80">
        <v>16</v>
      </c>
      <c r="D2178" s="100" t="s">
        <v>403</v>
      </c>
      <c r="E2178" s="80">
        <v>35.76</v>
      </c>
      <c r="F2178" s="100" t="s">
        <v>404</v>
      </c>
      <c r="G2178" s="100" t="s">
        <v>409</v>
      </c>
      <c r="H2178" s="100" t="s">
        <v>414</v>
      </c>
      <c r="I2178" s="100" t="s">
        <v>430</v>
      </c>
      <c r="J2178" s="80">
        <v>6</v>
      </c>
      <c r="K2178" s="101">
        <v>11</v>
      </c>
    </row>
    <row r="2179" spans="1:11" hidden="1" x14ac:dyDescent="0.3">
      <c r="A2179" s="98">
        <v>45605</v>
      </c>
      <c r="B2179" s="99">
        <v>0.67838453703703705</v>
      </c>
      <c r="C2179" s="80">
        <v>16</v>
      </c>
      <c r="D2179" s="100" t="s">
        <v>403</v>
      </c>
      <c r="E2179" s="80">
        <v>35.76</v>
      </c>
      <c r="F2179" s="100" t="s">
        <v>413</v>
      </c>
      <c r="G2179" s="100" t="s">
        <v>409</v>
      </c>
      <c r="H2179" s="100" t="s">
        <v>414</v>
      </c>
      <c r="I2179" s="100" t="s">
        <v>430</v>
      </c>
      <c r="J2179" s="80">
        <v>6</v>
      </c>
      <c r="K2179" s="101">
        <v>11</v>
      </c>
    </row>
    <row r="2180" spans="1:11" x14ac:dyDescent="0.3">
      <c r="A2180" s="98">
        <v>45605</v>
      </c>
      <c r="B2180" s="99">
        <v>0.86255234953703708</v>
      </c>
      <c r="C2180" s="80">
        <v>20</v>
      </c>
      <c r="D2180" s="100" t="s">
        <v>403</v>
      </c>
      <c r="E2180" s="80">
        <v>25.96</v>
      </c>
      <c r="F2180" s="100" t="s">
        <v>410</v>
      </c>
      <c r="G2180" s="100" t="s">
        <v>412</v>
      </c>
      <c r="H2180" s="100" t="s">
        <v>414</v>
      </c>
      <c r="I2180" s="100" t="s">
        <v>430</v>
      </c>
      <c r="J2180" s="80">
        <v>6</v>
      </c>
      <c r="K2180" s="101">
        <v>11</v>
      </c>
    </row>
    <row r="2181" spans="1:11" hidden="1" x14ac:dyDescent="0.3">
      <c r="A2181" s="98">
        <v>45605</v>
      </c>
      <c r="B2181" s="99">
        <v>0.8635131597222222</v>
      </c>
      <c r="C2181" s="80">
        <v>20</v>
      </c>
      <c r="D2181" s="100" t="s">
        <v>403</v>
      </c>
      <c r="E2181" s="80">
        <v>35.76</v>
      </c>
      <c r="F2181" s="100" t="s">
        <v>404</v>
      </c>
      <c r="G2181" s="100" t="s">
        <v>412</v>
      </c>
      <c r="H2181" s="100" t="s">
        <v>414</v>
      </c>
      <c r="I2181" s="100" t="s">
        <v>430</v>
      </c>
      <c r="J2181" s="80">
        <v>6</v>
      </c>
      <c r="K2181" s="101">
        <v>11</v>
      </c>
    </row>
    <row r="2182" spans="1:11" hidden="1" x14ac:dyDescent="0.3">
      <c r="A2182" s="98">
        <v>45605</v>
      </c>
      <c r="B2182" s="99">
        <v>0.92601450231481486</v>
      </c>
      <c r="C2182" s="80">
        <v>22</v>
      </c>
      <c r="D2182" s="100" t="s">
        <v>403</v>
      </c>
      <c r="E2182" s="80">
        <v>35.76</v>
      </c>
      <c r="F2182" s="100" t="s">
        <v>413</v>
      </c>
      <c r="G2182" s="100" t="s">
        <v>412</v>
      </c>
      <c r="H2182" s="100" t="s">
        <v>414</v>
      </c>
      <c r="I2182" s="100" t="s">
        <v>430</v>
      </c>
      <c r="J2182" s="80">
        <v>6</v>
      </c>
      <c r="K2182" s="101">
        <v>11</v>
      </c>
    </row>
    <row r="2183" spans="1:11" x14ac:dyDescent="0.3">
      <c r="A2183" s="98">
        <v>45605</v>
      </c>
      <c r="B2183" s="99">
        <v>0.95345010416666665</v>
      </c>
      <c r="C2183" s="80">
        <v>22</v>
      </c>
      <c r="D2183" s="100" t="s">
        <v>403</v>
      </c>
      <c r="E2183" s="80">
        <v>25.96</v>
      </c>
      <c r="F2183" s="100" t="s">
        <v>410</v>
      </c>
      <c r="G2183" s="100" t="s">
        <v>412</v>
      </c>
      <c r="H2183" s="100" t="s">
        <v>414</v>
      </c>
      <c r="I2183" s="100" t="s">
        <v>430</v>
      </c>
      <c r="J2183" s="80">
        <v>6</v>
      </c>
      <c r="K2183" s="101">
        <v>11</v>
      </c>
    </row>
    <row r="2184" spans="1:11" x14ac:dyDescent="0.3">
      <c r="A2184" s="98">
        <v>45605</v>
      </c>
      <c r="B2184" s="99">
        <v>0.95438781250000004</v>
      </c>
      <c r="C2184" s="80">
        <v>22</v>
      </c>
      <c r="D2184" s="100" t="s">
        <v>403</v>
      </c>
      <c r="E2184" s="80">
        <v>25.96</v>
      </c>
      <c r="F2184" s="100" t="s">
        <v>410</v>
      </c>
      <c r="G2184" s="100" t="s">
        <v>412</v>
      </c>
      <c r="H2184" s="100" t="s">
        <v>414</v>
      </c>
      <c r="I2184" s="100" t="s">
        <v>430</v>
      </c>
      <c r="J2184" s="80">
        <v>6</v>
      </c>
      <c r="K2184" s="101">
        <v>11</v>
      </c>
    </row>
    <row r="2185" spans="1:11" x14ac:dyDescent="0.3">
      <c r="A2185" s="98">
        <v>45606</v>
      </c>
      <c r="B2185" s="99">
        <v>0.40719675925925924</v>
      </c>
      <c r="C2185" s="80">
        <v>9</v>
      </c>
      <c r="D2185" s="100" t="s">
        <v>403</v>
      </c>
      <c r="E2185" s="80">
        <v>25.96</v>
      </c>
      <c r="F2185" s="100" t="s">
        <v>410</v>
      </c>
      <c r="G2185" s="100" t="s">
        <v>405</v>
      </c>
      <c r="H2185" s="100" t="s">
        <v>415</v>
      </c>
      <c r="I2185" s="100" t="s">
        <v>430</v>
      </c>
      <c r="J2185" s="80">
        <v>7</v>
      </c>
      <c r="K2185" s="101">
        <v>11</v>
      </c>
    </row>
    <row r="2186" spans="1:11" hidden="1" x14ac:dyDescent="0.3">
      <c r="A2186" s="98">
        <v>45606</v>
      </c>
      <c r="B2186" s="99">
        <v>0.74499869212962966</v>
      </c>
      <c r="C2186" s="80">
        <v>17</v>
      </c>
      <c r="D2186" s="100" t="s">
        <v>403</v>
      </c>
      <c r="E2186" s="80">
        <v>35.76</v>
      </c>
      <c r="F2186" s="100" t="s">
        <v>413</v>
      </c>
      <c r="G2186" s="100" t="s">
        <v>412</v>
      </c>
      <c r="H2186" s="100" t="s">
        <v>415</v>
      </c>
      <c r="I2186" s="100" t="s">
        <v>430</v>
      </c>
      <c r="J2186" s="80">
        <v>7</v>
      </c>
      <c r="K2186" s="101">
        <v>11</v>
      </c>
    </row>
    <row r="2187" spans="1:11" hidden="1" x14ac:dyDescent="0.3">
      <c r="A2187" s="98">
        <v>45606</v>
      </c>
      <c r="B2187" s="99">
        <v>0.7589509143518518</v>
      </c>
      <c r="C2187" s="80">
        <v>18</v>
      </c>
      <c r="D2187" s="100" t="s">
        <v>403</v>
      </c>
      <c r="E2187" s="80">
        <v>35.76</v>
      </c>
      <c r="F2187" s="100" t="s">
        <v>408</v>
      </c>
      <c r="G2187" s="100" t="s">
        <v>412</v>
      </c>
      <c r="H2187" s="100" t="s">
        <v>415</v>
      </c>
      <c r="I2187" s="100" t="s">
        <v>430</v>
      </c>
      <c r="J2187" s="80">
        <v>7</v>
      </c>
      <c r="K2187" s="101">
        <v>11</v>
      </c>
    </row>
    <row r="2188" spans="1:11" hidden="1" x14ac:dyDescent="0.3">
      <c r="A2188" s="98">
        <v>45606</v>
      </c>
      <c r="B2188" s="99">
        <v>0.75976439814814811</v>
      </c>
      <c r="C2188" s="80">
        <v>18</v>
      </c>
      <c r="D2188" s="100" t="s">
        <v>403</v>
      </c>
      <c r="E2188" s="80">
        <v>35.76</v>
      </c>
      <c r="F2188" s="100" t="s">
        <v>408</v>
      </c>
      <c r="G2188" s="100" t="s">
        <v>412</v>
      </c>
      <c r="H2188" s="100" t="s">
        <v>415</v>
      </c>
      <c r="I2188" s="100" t="s">
        <v>430</v>
      </c>
      <c r="J2188" s="80">
        <v>7</v>
      </c>
      <c r="K2188" s="101">
        <v>11</v>
      </c>
    </row>
    <row r="2189" spans="1:11" hidden="1" x14ac:dyDescent="0.3">
      <c r="A2189" s="98">
        <v>45606</v>
      </c>
      <c r="B2189" s="99">
        <v>0.85981628472222227</v>
      </c>
      <c r="C2189" s="80">
        <v>20</v>
      </c>
      <c r="D2189" s="100" t="s">
        <v>403</v>
      </c>
      <c r="E2189" s="80">
        <v>35.76</v>
      </c>
      <c r="F2189" s="100" t="s">
        <v>421</v>
      </c>
      <c r="G2189" s="100" t="s">
        <v>412</v>
      </c>
      <c r="H2189" s="100" t="s">
        <v>415</v>
      </c>
      <c r="I2189" s="100" t="s">
        <v>430</v>
      </c>
      <c r="J2189" s="80">
        <v>7</v>
      </c>
      <c r="K2189" s="101">
        <v>11</v>
      </c>
    </row>
    <row r="2190" spans="1:11" hidden="1" x14ac:dyDescent="0.3">
      <c r="A2190" s="98">
        <v>45606</v>
      </c>
      <c r="B2190" s="99">
        <v>0.86049590277777777</v>
      </c>
      <c r="C2190" s="80">
        <v>20</v>
      </c>
      <c r="D2190" s="100" t="s">
        <v>403</v>
      </c>
      <c r="E2190" s="80">
        <v>35.76</v>
      </c>
      <c r="F2190" s="100" t="s">
        <v>421</v>
      </c>
      <c r="G2190" s="100" t="s">
        <v>412</v>
      </c>
      <c r="H2190" s="100" t="s">
        <v>415</v>
      </c>
      <c r="I2190" s="100" t="s">
        <v>430</v>
      </c>
      <c r="J2190" s="80">
        <v>7</v>
      </c>
      <c r="K2190" s="101">
        <v>11</v>
      </c>
    </row>
    <row r="2191" spans="1:11" hidden="1" x14ac:dyDescent="0.3">
      <c r="A2191" s="98">
        <v>45607</v>
      </c>
      <c r="B2191" s="99">
        <v>0.32531023148148147</v>
      </c>
      <c r="C2191" s="80">
        <v>7</v>
      </c>
      <c r="D2191" s="100" t="s">
        <v>403</v>
      </c>
      <c r="E2191" s="80">
        <v>35.76</v>
      </c>
      <c r="F2191" s="100" t="s">
        <v>421</v>
      </c>
      <c r="G2191" s="100" t="s">
        <v>405</v>
      </c>
      <c r="H2191" s="100" t="s">
        <v>417</v>
      </c>
      <c r="I2191" s="100" t="s">
        <v>430</v>
      </c>
      <c r="J2191" s="80">
        <v>1</v>
      </c>
      <c r="K2191" s="101">
        <v>11</v>
      </c>
    </row>
    <row r="2192" spans="1:11" x14ac:dyDescent="0.3">
      <c r="A2192" s="98">
        <v>45607</v>
      </c>
      <c r="B2192" s="99">
        <v>0.41140952546296294</v>
      </c>
      <c r="C2192" s="80">
        <v>9</v>
      </c>
      <c r="D2192" s="100" t="s">
        <v>403</v>
      </c>
      <c r="E2192" s="80">
        <v>30.86</v>
      </c>
      <c r="F2192" s="100" t="s">
        <v>411</v>
      </c>
      <c r="G2192" s="100" t="s">
        <v>405</v>
      </c>
      <c r="H2192" s="100" t="s">
        <v>417</v>
      </c>
      <c r="I2192" s="100" t="s">
        <v>430</v>
      </c>
      <c r="J2192" s="80">
        <v>1</v>
      </c>
      <c r="K2192" s="101">
        <v>11</v>
      </c>
    </row>
    <row r="2193" spans="1:11" hidden="1" x14ac:dyDescent="0.3">
      <c r="A2193" s="98">
        <v>45607</v>
      </c>
      <c r="B2193" s="99">
        <v>0.42997106481481484</v>
      </c>
      <c r="C2193" s="80">
        <v>10</v>
      </c>
      <c r="D2193" s="100" t="s">
        <v>403</v>
      </c>
      <c r="E2193" s="80">
        <v>25.96</v>
      </c>
      <c r="F2193" s="100" t="s">
        <v>416</v>
      </c>
      <c r="G2193" s="100" t="s">
        <v>405</v>
      </c>
      <c r="H2193" s="100" t="s">
        <v>417</v>
      </c>
      <c r="I2193" s="100" t="s">
        <v>430</v>
      </c>
      <c r="J2193" s="80">
        <v>1</v>
      </c>
      <c r="K2193" s="101">
        <v>11</v>
      </c>
    </row>
    <row r="2194" spans="1:11" hidden="1" x14ac:dyDescent="0.3">
      <c r="A2194" s="98">
        <v>45607</v>
      </c>
      <c r="B2194" s="99">
        <v>0.67967592592592596</v>
      </c>
      <c r="C2194" s="80">
        <v>16</v>
      </c>
      <c r="D2194" s="100" t="s">
        <v>403</v>
      </c>
      <c r="E2194" s="80">
        <v>35.76</v>
      </c>
      <c r="F2194" s="100" t="s">
        <v>421</v>
      </c>
      <c r="G2194" s="100" t="s">
        <v>409</v>
      </c>
      <c r="H2194" s="100" t="s">
        <v>417</v>
      </c>
      <c r="I2194" s="100" t="s">
        <v>430</v>
      </c>
      <c r="J2194" s="80">
        <v>1</v>
      </c>
      <c r="K2194" s="101">
        <v>11</v>
      </c>
    </row>
    <row r="2195" spans="1:11" hidden="1" x14ac:dyDescent="0.3">
      <c r="A2195" s="98">
        <v>45607</v>
      </c>
      <c r="B2195" s="99">
        <v>0.68047068287037038</v>
      </c>
      <c r="C2195" s="80">
        <v>16</v>
      </c>
      <c r="D2195" s="100" t="s">
        <v>403</v>
      </c>
      <c r="E2195" s="80">
        <v>35.76</v>
      </c>
      <c r="F2195" s="100" t="s">
        <v>408</v>
      </c>
      <c r="G2195" s="100" t="s">
        <v>409</v>
      </c>
      <c r="H2195" s="100" t="s">
        <v>417</v>
      </c>
      <c r="I2195" s="100" t="s">
        <v>430</v>
      </c>
      <c r="J2195" s="80">
        <v>1</v>
      </c>
      <c r="K2195" s="101">
        <v>11</v>
      </c>
    </row>
    <row r="2196" spans="1:11" hidden="1" x14ac:dyDescent="0.3">
      <c r="A2196" s="98">
        <v>45607</v>
      </c>
      <c r="B2196" s="99">
        <v>0.73162098379629625</v>
      </c>
      <c r="C2196" s="80">
        <v>17</v>
      </c>
      <c r="D2196" s="100" t="s">
        <v>403</v>
      </c>
      <c r="E2196" s="80">
        <v>35.76</v>
      </c>
      <c r="F2196" s="100" t="s">
        <v>421</v>
      </c>
      <c r="G2196" s="100" t="s">
        <v>412</v>
      </c>
      <c r="H2196" s="100" t="s">
        <v>417</v>
      </c>
      <c r="I2196" s="100" t="s">
        <v>430</v>
      </c>
      <c r="J2196" s="80">
        <v>1</v>
      </c>
      <c r="K2196" s="101">
        <v>11</v>
      </c>
    </row>
    <row r="2197" spans="1:11" hidden="1" x14ac:dyDescent="0.3">
      <c r="A2197" s="98">
        <v>45607</v>
      </c>
      <c r="B2197" s="99">
        <v>0.79220960648148153</v>
      </c>
      <c r="C2197" s="80">
        <v>19</v>
      </c>
      <c r="D2197" s="100" t="s">
        <v>403</v>
      </c>
      <c r="E2197" s="80">
        <v>35.76</v>
      </c>
      <c r="F2197" s="100" t="s">
        <v>404</v>
      </c>
      <c r="G2197" s="100" t="s">
        <v>412</v>
      </c>
      <c r="H2197" s="100" t="s">
        <v>417</v>
      </c>
      <c r="I2197" s="100" t="s">
        <v>430</v>
      </c>
      <c r="J2197" s="80">
        <v>1</v>
      </c>
      <c r="K2197" s="101">
        <v>11</v>
      </c>
    </row>
    <row r="2198" spans="1:11" hidden="1" x14ac:dyDescent="0.3">
      <c r="A2198" s="98">
        <v>45607</v>
      </c>
      <c r="B2198" s="99">
        <v>0.79462416666666669</v>
      </c>
      <c r="C2198" s="80">
        <v>19</v>
      </c>
      <c r="D2198" s="100" t="s">
        <v>403</v>
      </c>
      <c r="E2198" s="80">
        <v>35.76</v>
      </c>
      <c r="F2198" s="100" t="s">
        <v>408</v>
      </c>
      <c r="G2198" s="100" t="s">
        <v>412</v>
      </c>
      <c r="H2198" s="100" t="s">
        <v>417</v>
      </c>
      <c r="I2198" s="100" t="s">
        <v>430</v>
      </c>
      <c r="J2198" s="80">
        <v>1</v>
      </c>
      <c r="K2198" s="101">
        <v>11</v>
      </c>
    </row>
    <row r="2199" spans="1:11" hidden="1" x14ac:dyDescent="0.3">
      <c r="A2199" s="98">
        <v>45607</v>
      </c>
      <c r="B2199" s="99">
        <v>0.88092223379629631</v>
      </c>
      <c r="C2199" s="80">
        <v>21</v>
      </c>
      <c r="D2199" s="100" t="s">
        <v>403</v>
      </c>
      <c r="E2199" s="80">
        <v>35.76</v>
      </c>
      <c r="F2199" s="100" t="s">
        <v>404</v>
      </c>
      <c r="G2199" s="100" t="s">
        <v>412</v>
      </c>
      <c r="H2199" s="100" t="s">
        <v>417</v>
      </c>
      <c r="I2199" s="100" t="s">
        <v>430</v>
      </c>
      <c r="J2199" s="80">
        <v>1</v>
      </c>
      <c r="K2199" s="101">
        <v>11</v>
      </c>
    </row>
    <row r="2200" spans="1:11" hidden="1" x14ac:dyDescent="0.3">
      <c r="A2200" s="98">
        <v>45607</v>
      </c>
      <c r="B2200" s="99">
        <v>0.88179343750000005</v>
      </c>
      <c r="C2200" s="80">
        <v>21</v>
      </c>
      <c r="D2200" s="100" t="s">
        <v>403</v>
      </c>
      <c r="E2200" s="80">
        <v>35.76</v>
      </c>
      <c r="F2200" s="100" t="s">
        <v>404</v>
      </c>
      <c r="G2200" s="100" t="s">
        <v>412</v>
      </c>
      <c r="H2200" s="100" t="s">
        <v>417</v>
      </c>
      <c r="I2200" s="100" t="s">
        <v>430</v>
      </c>
      <c r="J2200" s="80">
        <v>1</v>
      </c>
      <c r="K2200" s="101">
        <v>11</v>
      </c>
    </row>
    <row r="2201" spans="1:11" hidden="1" x14ac:dyDescent="0.3">
      <c r="A2201" s="98">
        <v>45608</v>
      </c>
      <c r="B2201" s="99">
        <v>0.41884921296296296</v>
      </c>
      <c r="C2201" s="80">
        <v>10</v>
      </c>
      <c r="D2201" s="100" t="s">
        <v>403</v>
      </c>
      <c r="E2201" s="80">
        <v>35.76</v>
      </c>
      <c r="F2201" s="100" t="s">
        <v>404</v>
      </c>
      <c r="G2201" s="100" t="s">
        <v>405</v>
      </c>
      <c r="H2201" s="100" t="s">
        <v>419</v>
      </c>
      <c r="I2201" s="100" t="s">
        <v>430</v>
      </c>
      <c r="J2201" s="80">
        <v>2</v>
      </c>
      <c r="K2201" s="101">
        <v>11</v>
      </c>
    </row>
    <row r="2202" spans="1:11" hidden="1" x14ac:dyDescent="0.3">
      <c r="A2202" s="98">
        <v>45608</v>
      </c>
      <c r="B2202" s="99">
        <v>0.55260872685185181</v>
      </c>
      <c r="C2202" s="80">
        <v>13</v>
      </c>
      <c r="D2202" s="100" t="s">
        <v>403</v>
      </c>
      <c r="E2202" s="80">
        <v>35.76</v>
      </c>
      <c r="F2202" s="100" t="s">
        <v>404</v>
      </c>
      <c r="G2202" s="100" t="s">
        <v>409</v>
      </c>
      <c r="H2202" s="100" t="s">
        <v>419</v>
      </c>
      <c r="I2202" s="100" t="s">
        <v>430</v>
      </c>
      <c r="J2202" s="80">
        <v>2</v>
      </c>
      <c r="K2202" s="101">
        <v>11</v>
      </c>
    </row>
    <row r="2203" spans="1:11" hidden="1" x14ac:dyDescent="0.3">
      <c r="A2203" s="98">
        <v>45608</v>
      </c>
      <c r="B2203" s="99">
        <v>0.61058898148148144</v>
      </c>
      <c r="C2203" s="80">
        <v>14</v>
      </c>
      <c r="D2203" s="100" t="s">
        <v>403</v>
      </c>
      <c r="E2203" s="80">
        <v>35.76</v>
      </c>
      <c r="F2203" s="100" t="s">
        <v>404</v>
      </c>
      <c r="G2203" s="100" t="s">
        <v>409</v>
      </c>
      <c r="H2203" s="100" t="s">
        <v>419</v>
      </c>
      <c r="I2203" s="100" t="s">
        <v>430</v>
      </c>
      <c r="J2203" s="80">
        <v>2</v>
      </c>
      <c r="K2203" s="101">
        <v>11</v>
      </c>
    </row>
    <row r="2204" spans="1:11" hidden="1" x14ac:dyDescent="0.3">
      <c r="A2204" s="98">
        <v>45608</v>
      </c>
      <c r="B2204" s="99">
        <v>0.69947180555555555</v>
      </c>
      <c r="C2204" s="80">
        <v>16</v>
      </c>
      <c r="D2204" s="100" t="s">
        <v>403</v>
      </c>
      <c r="E2204" s="80">
        <v>35.76</v>
      </c>
      <c r="F2204" s="100" t="s">
        <v>408</v>
      </c>
      <c r="G2204" s="100" t="s">
        <v>409</v>
      </c>
      <c r="H2204" s="100" t="s">
        <v>419</v>
      </c>
      <c r="I2204" s="100" t="s">
        <v>430</v>
      </c>
      <c r="J2204" s="80">
        <v>2</v>
      </c>
      <c r="K2204" s="101">
        <v>11</v>
      </c>
    </row>
    <row r="2205" spans="1:11" hidden="1" x14ac:dyDescent="0.3">
      <c r="A2205" s="98">
        <v>45608</v>
      </c>
      <c r="B2205" s="99">
        <v>0.70005668981481484</v>
      </c>
      <c r="C2205" s="80">
        <v>16</v>
      </c>
      <c r="D2205" s="100" t="s">
        <v>403</v>
      </c>
      <c r="E2205" s="80">
        <v>35.76</v>
      </c>
      <c r="F2205" s="100" t="s">
        <v>408</v>
      </c>
      <c r="G2205" s="100" t="s">
        <v>409</v>
      </c>
      <c r="H2205" s="100" t="s">
        <v>419</v>
      </c>
      <c r="I2205" s="100" t="s">
        <v>430</v>
      </c>
      <c r="J2205" s="80">
        <v>2</v>
      </c>
      <c r="K2205" s="101">
        <v>11</v>
      </c>
    </row>
    <row r="2206" spans="1:11" hidden="1" x14ac:dyDescent="0.3">
      <c r="A2206" s="98">
        <v>45608</v>
      </c>
      <c r="B2206" s="99">
        <v>0.70073986111111108</v>
      </c>
      <c r="C2206" s="80">
        <v>16</v>
      </c>
      <c r="D2206" s="100" t="s">
        <v>403</v>
      </c>
      <c r="E2206" s="80">
        <v>35.76</v>
      </c>
      <c r="F2206" s="100" t="s">
        <v>413</v>
      </c>
      <c r="G2206" s="100" t="s">
        <v>409</v>
      </c>
      <c r="H2206" s="100" t="s">
        <v>419</v>
      </c>
      <c r="I2206" s="100" t="s">
        <v>430</v>
      </c>
      <c r="J2206" s="80">
        <v>2</v>
      </c>
      <c r="K2206" s="101">
        <v>11</v>
      </c>
    </row>
    <row r="2207" spans="1:11" hidden="1" x14ac:dyDescent="0.3">
      <c r="A2207" s="98">
        <v>45608</v>
      </c>
      <c r="B2207" s="99">
        <v>0.78141600694444446</v>
      </c>
      <c r="C2207" s="80">
        <v>18</v>
      </c>
      <c r="D2207" s="100" t="s">
        <v>403</v>
      </c>
      <c r="E2207" s="80">
        <v>35.76</v>
      </c>
      <c r="F2207" s="100" t="s">
        <v>421</v>
      </c>
      <c r="G2207" s="100" t="s">
        <v>412</v>
      </c>
      <c r="H2207" s="100" t="s">
        <v>419</v>
      </c>
      <c r="I2207" s="100" t="s">
        <v>430</v>
      </c>
      <c r="J2207" s="80">
        <v>2</v>
      </c>
      <c r="K2207" s="101">
        <v>11</v>
      </c>
    </row>
    <row r="2208" spans="1:11" hidden="1" x14ac:dyDescent="0.3">
      <c r="A2208" s="98">
        <v>45608</v>
      </c>
      <c r="B2208" s="99">
        <v>0.83886361111111107</v>
      </c>
      <c r="C2208" s="80">
        <v>20</v>
      </c>
      <c r="D2208" s="100" t="s">
        <v>403</v>
      </c>
      <c r="E2208" s="80">
        <v>35.76</v>
      </c>
      <c r="F2208" s="100" t="s">
        <v>404</v>
      </c>
      <c r="G2208" s="100" t="s">
        <v>412</v>
      </c>
      <c r="H2208" s="100" t="s">
        <v>419</v>
      </c>
      <c r="I2208" s="100" t="s">
        <v>430</v>
      </c>
      <c r="J2208" s="80">
        <v>2</v>
      </c>
      <c r="K2208" s="101">
        <v>11</v>
      </c>
    </row>
    <row r="2209" spans="1:11" hidden="1" x14ac:dyDescent="0.3">
      <c r="A2209" s="98">
        <v>45608</v>
      </c>
      <c r="B2209" s="99">
        <v>0.83983568287037036</v>
      </c>
      <c r="C2209" s="80">
        <v>20</v>
      </c>
      <c r="D2209" s="100" t="s">
        <v>403</v>
      </c>
      <c r="E2209" s="80">
        <v>35.76</v>
      </c>
      <c r="F2209" s="100" t="s">
        <v>413</v>
      </c>
      <c r="G2209" s="100" t="s">
        <v>412</v>
      </c>
      <c r="H2209" s="100" t="s">
        <v>419</v>
      </c>
      <c r="I2209" s="100" t="s">
        <v>430</v>
      </c>
      <c r="J2209" s="80">
        <v>2</v>
      </c>
      <c r="K2209" s="101">
        <v>11</v>
      </c>
    </row>
    <row r="2210" spans="1:11" x14ac:dyDescent="0.3">
      <c r="A2210" s="98">
        <v>45609</v>
      </c>
      <c r="B2210" s="99">
        <v>0.33970893518518519</v>
      </c>
      <c r="C2210" s="80">
        <v>8</v>
      </c>
      <c r="D2210" s="100" t="s">
        <v>403</v>
      </c>
      <c r="E2210" s="80">
        <v>30.86</v>
      </c>
      <c r="F2210" s="100" t="s">
        <v>411</v>
      </c>
      <c r="G2210" s="100" t="s">
        <v>405</v>
      </c>
      <c r="H2210" s="100" t="s">
        <v>420</v>
      </c>
      <c r="I2210" s="100" t="s">
        <v>430</v>
      </c>
      <c r="J2210" s="80">
        <v>3</v>
      </c>
      <c r="K2210" s="101">
        <v>11</v>
      </c>
    </row>
    <row r="2211" spans="1:11" hidden="1" x14ac:dyDescent="0.3">
      <c r="A2211" s="98">
        <v>45609</v>
      </c>
      <c r="B2211" s="99">
        <v>0.44286171296296295</v>
      </c>
      <c r="C2211" s="80">
        <v>10</v>
      </c>
      <c r="D2211" s="100" t="s">
        <v>403</v>
      </c>
      <c r="E2211" s="80">
        <v>35.76</v>
      </c>
      <c r="F2211" s="100" t="s">
        <v>404</v>
      </c>
      <c r="G2211" s="100" t="s">
        <v>405</v>
      </c>
      <c r="H2211" s="100" t="s">
        <v>420</v>
      </c>
      <c r="I2211" s="100" t="s">
        <v>430</v>
      </c>
      <c r="J2211" s="80">
        <v>3</v>
      </c>
      <c r="K2211" s="101">
        <v>11</v>
      </c>
    </row>
    <row r="2212" spans="1:11" x14ac:dyDescent="0.3">
      <c r="A2212" s="98">
        <v>45609</v>
      </c>
      <c r="B2212" s="99">
        <v>0.55549270833333331</v>
      </c>
      <c r="C2212" s="80">
        <v>13</v>
      </c>
      <c r="D2212" s="100" t="s">
        <v>403</v>
      </c>
      <c r="E2212" s="80">
        <v>30.86</v>
      </c>
      <c r="F2212" s="100" t="s">
        <v>411</v>
      </c>
      <c r="G2212" s="100" t="s">
        <v>409</v>
      </c>
      <c r="H2212" s="100" t="s">
        <v>420</v>
      </c>
      <c r="I2212" s="100" t="s">
        <v>430</v>
      </c>
      <c r="J2212" s="80">
        <v>3</v>
      </c>
      <c r="K2212" s="101">
        <v>11</v>
      </c>
    </row>
    <row r="2213" spans="1:11" x14ac:dyDescent="0.3">
      <c r="A2213" s="98">
        <v>45609</v>
      </c>
      <c r="B2213" s="99">
        <v>0.55623237268518522</v>
      </c>
      <c r="C2213" s="80">
        <v>13</v>
      </c>
      <c r="D2213" s="100" t="s">
        <v>403</v>
      </c>
      <c r="E2213" s="80">
        <v>30.86</v>
      </c>
      <c r="F2213" s="100" t="s">
        <v>411</v>
      </c>
      <c r="G2213" s="100" t="s">
        <v>409</v>
      </c>
      <c r="H2213" s="100" t="s">
        <v>420</v>
      </c>
      <c r="I2213" s="100" t="s">
        <v>430</v>
      </c>
      <c r="J2213" s="80">
        <v>3</v>
      </c>
      <c r="K2213" s="101">
        <v>11</v>
      </c>
    </row>
    <row r="2214" spans="1:11" x14ac:dyDescent="0.3">
      <c r="A2214" s="98">
        <v>45609</v>
      </c>
      <c r="B2214" s="99">
        <v>0.59548888888888885</v>
      </c>
      <c r="C2214" s="80">
        <v>14</v>
      </c>
      <c r="D2214" s="100" t="s">
        <v>403</v>
      </c>
      <c r="E2214" s="80">
        <v>30.86</v>
      </c>
      <c r="F2214" s="100" t="s">
        <v>411</v>
      </c>
      <c r="G2214" s="100" t="s">
        <v>409</v>
      </c>
      <c r="H2214" s="100" t="s">
        <v>420</v>
      </c>
      <c r="I2214" s="100" t="s">
        <v>430</v>
      </c>
      <c r="J2214" s="80">
        <v>3</v>
      </c>
      <c r="K2214" s="101">
        <v>11</v>
      </c>
    </row>
    <row r="2215" spans="1:11" hidden="1" x14ac:dyDescent="0.3">
      <c r="A2215" s="98">
        <v>45609</v>
      </c>
      <c r="B2215" s="99">
        <v>0.61595348379629633</v>
      </c>
      <c r="C2215" s="80">
        <v>14</v>
      </c>
      <c r="D2215" s="100" t="s">
        <v>403</v>
      </c>
      <c r="E2215" s="80">
        <v>35.76</v>
      </c>
      <c r="F2215" s="100" t="s">
        <v>404</v>
      </c>
      <c r="G2215" s="100" t="s">
        <v>409</v>
      </c>
      <c r="H2215" s="100" t="s">
        <v>420</v>
      </c>
      <c r="I2215" s="100" t="s">
        <v>430</v>
      </c>
      <c r="J2215" s="80">
        <v>3</v>
      </c>
      <c r="K2215" s="101">
        <v>11</v>
      </c>
    </row>
    <row r="2216" spans="1:11" hidden="1" x14ac:dyDescent="0.3">
      <c r="A2216" s="98">
        <v>45610</v>
      </c>
      <c r="B2216" s="99">
        <v>0.40032150462962962</v>
      </c>
      <c r="C2216" s="80">
        <v>9</v>
      </c>
      <c r="D2216" s="100" t="s">
        <v>403</v>
      </c>
      <c r="E2216" s="80">
        <v>35.76</v>
      </c>
      <c r="F2216" s="100" t="s">
        <v>404</v>
      </c>
      <c r="G2216" s="100" t="s">
        <v>405</v>
      </c>
      <c r="H2216" s="100" t="s">
        <v>422</v>
      </c>
      <c r="I2216" s="100" t="s">
        <v>430</v>
      </c>
      <c r="J2216" s="80">
        <v>4</v>
      </c>
      <c r="K2216" s="101">
        <v>11</v>
      </c>
    </row>
    <row r="2217" spans="1:11" x14ac:dyDescent="0.3">
      <c r="A2217" s="98">
        <v>45610</v>
      </c>
      <c r="B2217" s="99">
        <v>0.42132731481481484</v>
      </c>
      <c r="C2217" s="80">
        <v>10</v>
      </c>
      <c r="D2217" s="100" t="s">
        <v>403</v>
      </c>
      <c r="E2217" s="80">
        <v>25.96</v>
      </c>
      <c r="F2217" s="100" t="s">
        <v>410</v>
      </c>
      <c r="G2217" s="100" t="s">
        <v>405</v>
      </c>
      <c r="H2217" s="100" t="s">
        <v>422</v>
      </c>
      <c r="I2217" s="100" t="s">
        <v>430</v>
      </c>
      <c r="J2217" s="80">
        <v>4</v>
      </c>
      <c r="K2217" s="101">
        <v>11</v>
      </c>
    </row>
    <row r="2218" spans="1:11" hidden="1" x14ac:dyDescent="0.3">
      <c r="A2218" s="98">
        <v>45610</v>
      </c>
      <c r="B2218" s="99">
        <v>0.53391758101851849</v>
      </c>
      <c r="C2218" s="80">
        <v>12</v>
      </c>
      <c r="D2218" s="100" t="s">
        <v>403</v>
      </c>
      <c r="E2218" s="80">
        <v>21.06</v>
      </c>
      <c r="F2218" s="100" t="s">
        <v>418</v>
      </c>
      <c r="G2218" s="100" t="s">
        <v>409</v>
      </c>
      <c r="H2218" s="100" t="s">
        <v>422</v>
      </c>
      <c r="I2218" s="100" t="s">
        <v>430</v>
      </c>
      <c r="J2218" s="80">
        <v>4</v>
      </c>
      <c r="K2218" s="101">
        <v>11</v>
      </c>
    </row>
    <row r="2219" spans="1:11" hidden="1" x14ac:dyDescent="0.3">
      <c r="A2219" s="98">
        <v>45610</v>
      </c>
      <c r="B2219" s="99">
        <v>0.62760894675925927</v>
      </c>
      <c r="C2219" s="80">
        <v>15</v>
      </c>
      <c r="D2219" s="100" t="s">
        <v>403</v>
      </c>
      <c r="E2219" s="80">
        <v>35.76</v>
      </c>
      <c r="F2219" s="100" t="s">
        <v>421</v>
      </c>
      <c r="G2219" s="100" t="s">
        <v>409</v>
      </c>
      <c r="H2219" s="100" t="s">
        <v>422</v>
      </c>
      <c r="I2219" s="100" t="s">
        <v>430</v>
      </c>
      <c r="J2219" s="80">
        <v>4</v>
      </c>
      <c r="K2219" s="101">
        <v>11</v>
      </c>
    </row>
    <row r="2220" spans="1:11" hidden="1" x14ac:dyDescent="0.3">
      <c r="A2220" s="98">
        <v>45610</v>
      </c>
      <c r="B2220" s="99">
        <v>0.62843459490740738</v>
      </c>
      <c r="C2220" s="80">
        <v>15</v>
      </c>
      <c r="D2220" s="100" t="s">
        <v>403</v>
      </c>
      <c r="E2220" s="80">
        <v>35.76</v>
      </c>
      <c r="F2220" s="100" t="s">
        <v>404</v>
      </c>
      <c r="G2220" s="100" t="s">
        <v>409</v>
      </c>
      <c r="H2220" s="100" t="s">
        <v>422</v>
      </c>
      <c r="I2220" s="100" t="s">
        <v>430</v>
      </c>
      <c r="J2220" s="80">
        <v>4</v>
      </c>
      <c r="K2220" s="101">
        <v>11</v>
      </c>
    </row>
    <row r="2221" spans="1:11" hidden="1" x14ac:dyDescent="0.3">
      <c r="A2221" s="98">
        <v>45610</v>
      </c>
      <c r="B2221" s="99">
        <v>0.62904853009259254</v>
      </c>
      <c r="C2221" s="80">
        <v>15</v>
      </c>
      <c r="D2221" s="100" t="s">
        <v>403</v>
      </c>
      <c r="E2221" s="80">
        <v>35.76</v>
      </c>
      <c r="F2221" s="100" t="s">
        <v>421</v>
      </c>
      <c r="G2221" s="100" t="s">
        <v>409</v>
      </c>
      <c r="H2221" s="100" t="s">
        <v>422</v>
      </c>
      <c r="I2221" s="100" t="s">
        <v>430</v>
      </c>
      <c r="J2221" s="80">
        <v>4</v>
      </c>
      <c r="K2221" s="101">
        <v>11</v>
      </c>
    </row>
    <row r="2222" spans="1:11" x14ac:dyDescent="0.3">
      <c r="A2222" s="98">
        <v>45610</v>
      </c>
      <c r="B2222" s="99">
        <v>0.67579061342592595</v>
      </c>
      <c r="C2222" s="80">
        <v>16</v>
      </c>
      <c r="D2222" s="100" t="s">
        <v>403</v>
      </c>
      <c r="E2222" s="80">
        <v>30.86</v>
      </c>
      <c r="F2222" s="100" t="s">
        <v>411</v>
      </c>
      <c r="G2222" s="100" t="s">
        <v>409</v>
      </c>
      <c r="H2222" s="100" t="s">
        <v>422</v>
      </c>
      <c r="I2222" s="100" t="s">
        <v>430</v>
      </c>
      <c r="J2222" s="80">
        <v>4</v>
      </c>
      <c r="K2222" s="101">
        <v>11</v>
      </c>
    </row>
    <row r="2223" spans="1:11" hidden="1" x14ac:dyDescent="0.3">
      <c r="A2223" s="98">
        <v>45610</v>
      </c>
      <c r="B2223" s="99">
        <v>0.67663837962962958</v>
      </c>
      <c r="C2223" s="80">
        <v>16</v>
      </c>
      <c r="D2223" s="100" t="s">
        <v>403</v>
      </c>
      <c r="E2223" s="80">
        <v>35.76</v>
      </c>
      <c r="F2223" s="100" t="s">
        <v>421</v>
      </c>
      <c r="G2223" s="100" t="s">
        <v>409</v>
      </c>
      <c r="H2223" s="100" t="s">
        <v>422</v>
      </c>
      <c r="I2223" s="100" t="s">
        <v>430</v>
      </c>
      <c r="J2223" s="80">
        <v>4</v>
      </c>
      <c r="K2223" s="101">
        <v>11</v>
      </c>
    </row>
    <row r="2224" spans="1:11" hidden="1" x14ac:dyDescent="0.3">
      <c r="A2224" s="98">
        <v>45610</v>
      </c>
      <c r="B2224" s="99">
        <v>0.82183442129629625</v>
      </c>
      <c r="C2224" s="80">
        <v>19</v>
      </c>
      <c r="D2224" s="100" t="s">
        <v>403</v>
      </c>
      <c r="E2224" s="80">
        <v>35.76</v>
      </c>
      <c r="F2224" s="100" t="s">
        <v>408</v>
      </c>
      <c r="G2224" s="100" t="s">
        <v>412</v>
      </c>
      <c r="H2224" s="100" t="s">
        <v>422</v>
      </c>
      <c r="I2224" s="100" t="s">
        <v>430</v>
      </c>
      <c r="J2224" s="80">
        <v>4</v>
      </c>
      <c r="K2224" s="101">
        <v>11</v>
      </c>
    </row>
    <row r="2225" spans="1:11" hidden="1" x14ac:dyDescent="0.3">
      <c r="A2225" s="98">
        <v>45610</v>
      </c>
      <c r="B2225" s="99">
        <v>0.82404096064814814</v>
      </c>
      <c r="C2225" s="80">
        <v>19</v>
      </c>
      <c r="D2225" s="100" t="s">
        <v>403</v>
      </c>
      <c r="E2225" s="80">
        <v>35.76</v>
      </c>
      <c r="F2225" s="100" t="s">
        <v>408</v>
      </c>
      <c r="G2225" s="100" t="s">
        <v>412</v>
      </c>
      <c r="H2225" s="100" t="s">
        <v>422</v>
      </c>
      <c r="I2225" s="100" t="s">
        <v>430</v>
      </c>
      <c r="J2225" s="80">
        <v>4</v>
      </c>
      <c r="K2225" s="101">
        <v>11</v>
      </c>
    </row>
    <row r="2226" spans="1:11" hidden="1" x14ac:dyDescent="0.3">
      <c r="A2226" s="98">
        <v>45610</v>
      </c>
      <c r="B2226" s="99">
        <v>0.85520864583333334</v>
      </c>
      <c r="C2226" s="80">
        <v>20</v>
      </c>
      <c r="D2226" s="100" t="s">
        <v>403</v>
      </c>
      <c r="E2226" s="80">
        <v>35.76</v>
      </c>
      <c r="F2226" s="100" t="s">
        <v>413</v>
      </c>
      <c r="G2226" s="100" t="s">
        <v>412</v>
      </c>
      <c r="H2226" s="100" t="s">
        <v>422</v>
      </c>
      <c r="I2226" s="100" t="s">
        <v>430</v>
      </c>
      <c r="J2226" s="80">
        <v>4</v>
      </c>
      <c r="K2226" s="101">
        <v>11</v>
      </c>
    </row>
    <row r="2227" spans="1:11" hidden="1" x14ac:dyDescent="0.3">
      <c r="A2227" s="98">
        <v>45610</v>
      </c>
      <c r="B2227" s="99">
        <v>0.85590914351851854</v>
      </c>
      <c r="C2227" s="80">
        <v>20</v>
      </c>
      <c r="D2227" s="100" t="s">
        <v>403</v>
      </c>
      <c r="E2227" s="80">
        <v>35.76</v>
      </c>
      <c r="F2227" s="100" t="s">
        <v>408</v>
      </c>
      <c r="G2227" s="100" t="s">
        <v>412</v>
      </c>
      <c r="H2227" s="100" t="s">
        <v>422</v>
      </c>
      <c r="I2227" s="100" t="s">
        <v>430</v>
      </c>
      <c r="J2227" s="80">
        <v>4</v>
      </c>
      <c r="K2227" s="101">
        <v>11</v>
      </c>
    </row>
    <row r="2228" spans="1:11" hidden="1" x14ac:dyDescent="0.3">
      <c r="A2228" s="98">
        <v>45610</v>
      </c>
      <c r="B2228" s="99">
        <v>0.8920322453703704</v>
      </c>
      <c r="C2228" s="80">
        <v>21</v>
      </c>
      <c r="D2228" s="100" t="s">
        <v>403</v>
      </c>
      <c r="E2228" s="80">
        <v>35.76</v>
      </c>
      <c r="F2228" s="100" t="s">
        <v>404</v>
      </c>
      <c r="G2228" s="100" t="s">
        <v>412</v>
      </c>
      <c r="H2228" s="100" t="s">
        <v>422</v>
      </c>
      <c r="I2228" s="100" t="s">
        <v>430</v>
      </c>
      <c r="J2228" s="80">
        <v>4</v>
      </c>
      <c r="K2228" s="101">
        <v>11</v>
      </c>
    </row>
    <row r="2229" spans="1:11" hidden="1" x14ac:dyDescent="0.3">
      <c r="A2229" s="98">
        <v>45610</v>
      </c>
      <c r="B2229" s="99">
        <v>0.94493457175925921</v>
      </c>
      <c r="C2229" s="80">
        <v>22</v>
      </c>
      <c r="D2229" s="100" t="s">
        <v>403</v>
      </c>
      <c r="E2229" s="80">
        <v>35.76</v>
      </c>
      <c r="F2229" s="100" t="s">
        <v>404</v>
      </c>
      <c r="G2229" s="100" t="s">
        <v>412</v>
      </c>
      <c r="H2229" s="100" t="s">
        <v>422</v>
      </c>
      <c r="I2229" s="100" t="s">
        <v>430</v>
      </c>
      <c r="J2229" s="80">
        <v>4</v>
      </c>
      <c r="K2229" s="101">
        <v>11</v>
      </c>
    </row>
    <row r="2230" spans="1:11" x14ac:dyDescent="0.3">
      <c r="A2230" s="98">
        <v>45611</v>
      </c>
      <c r="B2230" s="99">
        <v>0.36517521990740742</v>
      </c>
      <c r="C2230" s="80">
        <v>8</v>
      </c>
      <c r="D2230" s="100" t="s">
        <v>403</v>
      </c>
      <c r="E2230" s="80">
        <v>30.86</v>
      </c>
      <c r="F2230" s="100" t="s">
        <v>411</v>
      </c>
      <c r="G2230" s="100" t="s">
        <v>405</v>
      </c>
      <c r="H2230" s="100" t="s">
        <v>406</v>
      </c>
      <c r="I2230" s="100" t="s">
        <v>430</v>
      </c>
      <c r="J2230" s="80">
        <v>5</v>
      </c>
      <c r="K2230" s="101">
        <v>11</v>
      </c>
    </row>
    <row r="2231" spans="1:11" x14ac:dyDescent="0.3">
      <c r="A2231" s="98">
        <v>45611</v>
      </c>
      <c r="B2231" s="99">
        <v>0.46241938657407405</v>
      </c>
      <c r="C2231" s="80">
        <v>11</v>
      </c>
      <c r="D2231" s="100" t="s">
        <v>403</v>
      </c>
      <c r="E2231" s="80">
        <v>30.86</v>
      </c>
      <c r="F2231" s="100" t="s">
        <v>411</v>
      </c>
      <c r="G2231" s="100" t="s">
        <v>405</v>
      </c>
      <c r="H2231" s="100" t="s">
        <v>406</v>
      </c>
      <c r="I2231" s="100" t="s">
        <v>430</v>
      </c>
      <c r="J2231" s="80">
        <v>5</v>
      </c>
      <c r="K2231" s="101">
        <v>11</v>
      </c>
    </row>
    <row r="2232" spans="1:11" hidden="1" x14ac:dyDescent="0.3">
      <c r="A2232" s="98">
        <v>45611</v>
      </c>
      <c r="B2232" s="99">
        <v>0.50625532407407403</v>
      </c>
      <c r="C2232" s="80">
        <v>12</v>
      </c>
      <c r="D2232" s="100" t="s">
        <v>403</v>
      </c>
      <c r="E2232" s="80">
        <v>35.76</v>
      </c>
      <c r="F2232" s="100" t="s">
        <v>413</v>
      </c>
      <c r="G2232" s="100" t="s">
        <v>409</v>
      </c>
      <c r="H2232" s="100" t="s">
        <v>406</v>
      </c>
      <c r="I2232" s="100" t="s">
        <v>430</v>
      </c>
      <c r="J2232" s="80">
        <v>5</v>
      </c>
      <c r="K2232" s="101">
        <v>11</v>
      </c>
    </row>
    <row r="2233" spans="1:11" hidden="1" x14ac:dyDescent="0.3">
      <c r="A2233" s="98">
        <v>45611</v>
      </c>
      <c r="B2233" s="99">
        <v>0.50993693287037034</v>
      </c>
      <c r="C2233" s="80">
        <v>12</v>
      </c>
      <c r="D2233" s="100" t="s">
        <v>403</v>
      </c>
      <c r="E2233" s="80">
        <v>35.76</v>
      </c>
      <c r="F2233" s="100" t="s">
        <v>413</v>
      </c>
      <c r="G2233" s="100" t="s">
        <v>409</v>
      </c>
      <c r="H2233" s="100" t="s">
        <v>406</v>
      </c>
      <c r="I2233" s="100" t="s">
        <v>430</v>
      </c>
      <c r="J2233" s="80">
        <v>5</v>
      </c>
      <c r="K2233" s="101">
        <v>11</v>
      </c>
    </row>
    <row r="2234" spans="1:11" hidden="1" x14ac:dyDescent="0.3">
      <c r="A2234" s="98">
        <v>45611</v>
      </c>
      <c r="B2234" s="99">
        <v>0.5816422916666667</v>
      </c>
      <c r="C2234" s="80">
        <v>13</v>
      </c>
      <c r="D2234" s="100" t="s">
        <v>403</v>
      </c>
      <c r="E2234" s="80">
        <v>35.76</v>
      </c>
      <c r="F2234" s="100" t="s">
        <v>404</v>
      </c>
      <c r="G2234" s="100" t="s">
        <v>409</v>
      </c>
      <c r="H2234" s="100" t="s">
        <v>406</v>
      </c>
      <c r="I2234" s="100" t="s">
        <v>430</v>
      </c>
      <c r="J2234" s="80">
        <v>5</v>
      </c>
      <c r="K2234" s="101">
        <v>11</v>
      </c>
    </row>
    <row r="2235" spans="1:11" x14ac:dyDescent="0.3">
      <c r="A2235" s="98">
        <v>45611</v>
      </c>
      <c r="B2235" s="99">
        <v>0.63878046296296298</v>
      </c>
      <c r="C2235" s="80">
        <v>15</v>
      </c>
      <c r="D2235" s="100" t="s">
        <v>403</v>
      </c>
      <c r="E2235" s="80">
        <v>25.96</v>
      </c>
      <c r="F2235" s="100" t="s">
        <v>410</v>
      </c>
      <c r="G2235" s="100" t="s">
        <v>409</v>
      </c>
      <c r="H2235" s="100" t="s">
        <v>406</v>
      </c>
      <c r="I2235" s="100" t="s">
        <v>430</v>
      </c>
      <c r="J2235" s="80">
        <v>5</v>
      </c>
      <c r="K2235" s="101">
        <v>11</v>
      </c>
    </row>
    <row r="2236" spans="1:11" x14ac:dyDescent="0.3">
      <c r="A2236" s="98">
        <v>45611</v>
      </c>
      <c r="B2236" s="99">
        <v>0.73311403935185182</v>
      </c>
      <c r="C2236" s="80">
        <v>17</v>
      </c>
      <c r="D2236" s="100" t="s">
        <v>403</v>
      </c>
      <c r="E2236" s="80">
        <v>30.86</v>
      </c>
      <c r="F2236" s="100" t="s">
        <v>411</v>
      </c>
      <c r="G2236" s="100" t="s">
        <v>412</v>
      </c>
      <c r="H2236" s="100" t="s">
        <v>406</v>
      </c>
      <c r="I2236" s="100" t="s">
        <v>430</v>
      </c>
      <c r="J2236" s="80">
        <v>5</v>
      </c>
      <c r="K2236" s="101">
        <v>11</v>
      </c>
    </row>
    <row r="2237" spans="1:11" hidden="1" x14ac:dyDescent="0.3">
      <c r="A2237" s="98">
        <v>45611</v>
      </c>
      <c r="B2237" s="99">
        <v>0.74654498842592587</v>
      </c>
      <c r="C2237" s="80">
        <v>17</v>
      </c>
      <c r="D2237" s="100" t="s">
        <v>403</v>
      </c>
      <c r="E2237" s="80">
        <v>35.76</v>
      </c>
      <c r="F2237" s="100" t="s">
        <v>404</v>
      </c>
      <c r="G2237" s="100" t="s">
        <v>412</v>
      </c>
      <c r="H2237" s="100" t="s">
        <v>406</v>
      </c>
      <c r="I2237" s="100" t="s">
        <v>430</v>
      </c>
      <c r="J2237" s="80">
        <v>5</v>
      </c>
      <c r="K2237" s="101">
        <v>11</v>
      </c>
    </row>
    <row r="2238" spans="1:11" hidden="1" x14ac:dyDescent="0.3">
      <c r="A2238" s="98">
        <v>45611</v>
      </c>
      <c r="B2238" s="99">
        <v>0.75885336805555559</v>
      </c>
      <c r="C2238" s="80">
        <v>18</v>
      </c>
      <c r="D2238" s="100" t="s">
        <v>403</v>
      </c>
      <c r="E2238" s="80">
        <v>35.76</v>
      </c>
      <c r="F2238" s="100" t="s">
        <v>408</v>
      </c>
      <c r="G2238" s="100" t="s">
        <v>412</v>
      </c>
      <c r="H2238" s="100" t="s">
        <v>406</v>
      </c>
      <c r="I2238" s="100" t="s">
        <v>430</v>
      </c>
      <c r="J2238" s="80">
        <v>5</v>
      </c>
      <c r="K2238" s="101">
        <v>11</v>
      </c>
    </row>
    <row r="2239" spans="1:11" x14ac:dyDescent="0.3">
      <c r="A2239" s="98">
        <v>45611</v>
      </c>
      <c r="B2239" s="99">
        <v>0.77942048611111114</v>
      </c>
      <c r="C2239" s="80">
        <v>18</v>
      </c>
      <c r="D2239" s="100" t="s">
        <v>403</v>
      </c>
      <c r="E2239" s="80">
        <v>30.86</v>
      </c>
      <c r="F2239" s="100" t="s">
        <v>411</v>
      </c>
      <c r="G2239" s="100" t="s">
        <v>412</v>
      </c>
      <c r="H2239" s="100" t="s">
        <v>406</v>
      </c>
      <c r="I2239" s="100" t="s">
        <v>430</v>
      </c>
      <c r="J2239" s="80">
        <v>5</v>
      </c>
      <c r="K2239" s="101">
        <v>11</v>
      </c>
    </row>
    <row r="2240" spans="1:11" x14ac:dyDescent="0.3">
      <c r="A2240" s="98">
        <v>45611</v>
      </c>
      <c r="B2240" s="99">
        <v>0.78010601851851857</v>
      </c>
      <c r="C2240" s="80">
        <v>18</v>
      </c>
      <c r="D2240" s="100" t="s">
        <v>403</v>
      </c>
      <c r="E2240" s="80">
        <v>30.86</v>
      </c>
      <c r="F2240" s="100" t="s">
        <v>411</v>
      </c>
      <c r="G2240" s="100" t="s">
        <v>412</v>
      </c>
      <c r="H2240" s="100" t="s">
        <v>406</v>
      </c>
      <c r="I2240" s="100" t="s">
        <v>430</v>
      </c>
      <c r="J2240" s="80">
        <v>5</v>
      </c>
      <c r="K2240" s="101">
        <v>11</v>
      </c>
    </row>
    <row r="2241" spans="1:11" hidden="1" x14ac:dyDescent="0.3">
      <c r="A2241" s="98">
        <v>45612</v>
      </c>
      <c r="B2241" s="99">
        <v>0.43165358796296294</v>
      </c>
      <c r="C2241" s="80">
        <v>10</v>
      </c>
      <c r="D2241" s="100" t="s">
        <v>403</v>
      </c>
      <c r="E2241" s="80">
        <v>25.96</v>
      </c>
      <c r="F2241" s="100" t="s">
        <v>416</v>
      </c>
      <c r="G2241" s="100" t="s">
        <v>405</v>
      </c>
      <c r="H2241" s="100" t="s">
        <v>414</v>
      </c>
      <c r="I2241" s="100" t="s">
        <v>430</v>
      </c>
      <c r="J2241" s="80">
        <v>6</v>
      </c>
      <c r="K2241" s="101">
        <v>11</v>
      </c>
    </row>
    <row r="2242" spans="1:11" hidden="1" x14ac:dyDescent="0.3">
      <c r="A2242" s="98">
        <v>45612</v>
      </c>
      <c r="B2242" s="99">
        <v>0.44851134259259257</v>
      </c>
      <c r="C2242" s="80">
        <v>10</v>
      </c>
      <c r="D2242" s="100" t="s">
        <v>403</v>
      </c>
      <c r="E2242" s="80">
        <v>25.96</v>
      </c>
      <c r="F2242" s="100" t="s">
        <v>416</v>
      </c>
      <c r="G2242" s="100" t="s">
        <v>405</v>
      </c>
      <c r="H2242" s="100" t="s">
        <v>414</v>
      </c>
      <c r="I2242" s="100" t="s">
        <v>430</v>
      </c>
      <c r="J2242" s="80">
        <v>6</v>
      </c>
      <c r="K2242" s="101">
        <v>11</v>
      </c>
    </row>
    <row r="2243" spans="1:11" hidden="1" x14ac:dyDescent="0.3">
      <c r="A2243" s="98">
        <v>45612</v>
      </c>
      <c r="B2243" s="99">
        <v>0.45973085648148149</v>
      </c>
      <c r="C2243" s="80">
        <v>11</v>
      </c>
      <c r="D2243" s="100" t="s">
        <v>403</v>
      </c>
      <c r="E2243" s="80">
        <v>35.76</v>
      </c>
      <c r="F2243" s="100" t="s">
        <v>408</v>
      </c>
      <c r="G2243" s="100" t="s">
        <v>405</v>
      </c>
      <c r="H2243" s="100" t="s">
        <v>414</v>
      </c>
      <c r="I2243" s="100" t="s">
        <v>430</v>
      </c>
      <c r="J2243" s="80">
        <v>6</v>
      </c>
      <c r="K2243" s="101">
        <v>11</v>
      </c>
    </row>
    <row r="2244" spans="1:11" hidden="1" x14ac:dyDescent="0.3">
      <c r="A2244" s="98">
        <v>45612</v>
      </c>
      <c r="B2244" s="99">
        <v>0.46049276620370372</v>
      </c>
      <c r="C2244" s="80">
        <v>11</v>
      </c>
      <c r="D2244" s="100" t="s">
        <v>403</v>
      </c>
      <c r="E2244" s="80">
        <v>35.76</v>
      </c>
      <c r="F2244" s="100" t="s">
        <v>404</v>
      </c>
      <c r="G2244" s="100" t="s">
        <v>405</v>
      </c>
      <c r="H2244" s="100" t="s">
        <v>414</v>
      </c>
      <c r="I2244" s="100" t="s">
        <v>430</v>
      </c>
      <c r="J2244" s="80">
        <v>6</v>
      </c>
      <c r="K2244" s="101">
        <v>11</v>
      </c>
    </row>
    <row r="2245" spans="1:11" x14ac:dyDescent="0.3">
      <c r="A2245" s="98">
        <v>45612</v>
      </c>
      <c r="B2245" s="99">
        <v>0.48570570601851853</v>
      </c>
      <c r="C2245" s="80">
        <v>11</v>
      </c>
      <c r="D2245" s="100" t="s">
        <v>403</v>
      </c>
      <c r="E2245" s="80">
        <v>25.96</v>
      </c>
      <c r="F2245" s="100" t="s">
        <v>410</v>
      </c>
      <c r="G2245" s="100" t="s">
        <v>405</v>
      </c>
      <c r="H2245" s="100" t="s">
        <v>414</v>
      </c>
      <c r="I2245" s="100" t="s">
        <v>430</v>
      </c>
      <c r="J2245" s="80">
        <v>6</v>
      </c>
      <c r="K2245" s="101">
        <v>11</v>
      </c>
    </row>
    <row r="2246" spans="1:11" hidden="1" x14ac:dyDescent="0.3">
      <c r="A2246" s="98">
        <v>45612</v>
      </c>
      <c r="B2246" s="99">
        <v>0.52100675925925921</v>
      </c>
      <c r="C2246" s="80">
        <v>12</v>
      </c>
      <c r="D2246" s="100" t="s">
        <v>403</v>
      </c>
      <c r="E2246" s="80">
        <v>35.76</v>
      </c>
      <c r="F2246" s="100" t="s">
        <v>421</v>
      </c>
      <c r="G2246" s="100" t="s">
        <v>409</v>
      </c>
      <c r="H2246" s="100" t="s">
        <v>414</v>
      </c>
      <c r="I2246" s="100" t="s">
        <v>430</v>
      </c>
      <c r="J2246" s="80">
        <v>6</v>
      </c>
      <c r="K2246" s="101">
        <v>11</v>
      </c>
    </row>
    <row r="2247" spans="1:11" x14ac:dyDescent="0.3">
      <c r="A2247" s="98">
        <v>45612</v>
      </c>
      <c r="B2247" s="99">
        <v>0.5221129166666667</v>
      </c>
      <c r="C2247" s="80">
        <v>12</v>
      </c>
      <c r="D2247" s="100" t="s">
        <v>403</v>
      </c>
      <c r="E2247" s="80">
        <v>30.86</v>
      </c>
      <c r="F2247" s="100" t="s">
        <v>411</v>
      </c>
      <c r="G2247" s="100" t="s">
        <v>409</v>
      </c>
      <c r="H2247" s="100" t="s">
        <v>414</v>
      </c>
      <c r="I2247" s="100" t="s">
        <v>430</v>
      </c>
      <c r="J2247" s="80">
        <v>6</v>
      </c>
      <c r="K2247" s="101">
        <v>11</v>
      </c>
    </row>
    <row r="2248" spans="1:11" hidden="1" x14ac:dyDescent="0.3">
      <c r="A2248" s="98">
        <v>45612</v>
      </c>
      <c r="B2248" s="99">
        <v>0.53374821759259261</v>
      </c>
      <c r="C2248" s="80">
        <v>12</v>
      </c>
      <c r="D2248" s="100" t="s">
        <v>403</v>
      </c>
      <c r="E2248" s="80">
        <v>35.76</v>
      </c>
      <c r="F2248" s="100" t="s">
        <v>404</v>
      </c>
      <c r="G2248" s="100" t="s">
        <v>409</v>
      </c>
      <c r="H2248" s="100" t="s">
        <v>414</v>
      </c>
      <c r="I2248" s="100" t="s">
        <v>430</v>
      </c>
      <c r="J2248" s="80">
        <v>6</v>
      </c>
      <c r="K2248" s="101">
        <v>11</v>
      </c>
    </row>
    <row r="2249" spans="1:11" hidden="1" x14ac:dyDescent="0.3">
      <c r="A2249" s="98">
        <v>45612</v>
      </c>
      <c r="B2249" s="99">
        <v>0.53443434027777781</v>
      </c>
      <c r="C2249" s="80">
        <v>12</v>
      </c>
      <c r="D2249" s="100" t="s">
        <v>403</v>
      </c>
      <c r="E2249" s="80">
        <v>35.76</v>
      </c>
      <c r="F2249" s="100" t="s">
        <v>404</v>
      </c>
      <c r="G2249" s="100" t="s">
        <v>409</v>
      </c>
      <c r="H2249" s="100" t="s">
        <v>414</v>
      </c>
      <c r="I2249" s="100" t="s">
        <v>430</v>
      </c>
      <c r="J2249" s="80">
        <v>6</v>
      </c>
      <c r="K2249" s="101">
        <v>11</v>
      </c>
    </row>
    <row r="2250" spans="1:11" x14ac:dyDescent="0.3">
      <c r="A2250" s="98">
        <v>45612</v>
      </c>
      <c r="B2250" s="99">
        <v>0.55341989583333329</v>
      </c>
      <c r="C2250" s="80">
        <v>13</v>
      </c>
      <c r="D2250" s="100" t="s">
        <v>403</v>
      </c>
      <c r="E2250" s="80">
        <v>30.86</v>
      </c>
      <c r="F2250" s="100" t="s">
        <v>411</v>
      </c>
      <c r="G2250" s="100" t="s">
        <v>409</v>
      </c>
      <c r="H2250" s="100" t="s">
        <v>414</v>
      </c>
      <c r="I2250" s="100" t="s">
        <v>430</v>
      </c>
      <c r="J2250" s="80">
        <v>6</v>
      </c>
      <c r="K2250" s="101">
        <v>11</v>
      </c>
    </row>
    <row r="2251" spans="1:11" hidden="1" x14ac:dyDescent="0.3">
      <c r="A2251" s="98">
        <v>45612</v>
      </c>
      <c r="B2251" s="99">
        <v>0.55417217592592594</v>
      </c>
      <c r="C2251" s="80">
        <v>13</v>
      </c>
      <c r="D2251" s="100" t="s">
        <v>403</v>
      </c>
      <c r="E2251" s="80">
        <v>35.76</v>
      </c>
      <c r="F2251" s="100" t="s">
        <v>404</v>
      </c>
      <c r="G2251" s="100" t="s">
        <v>409</v>
      </c>
      <c r="H2251" s="100" t="s">
        <v>414</v>
      </c>
      <c r="I2251" s="100" t="s">
        <v>430</v>
      </c>
      <c r="J2251" s="80">
        <v>6</v>
      </c>
      <c r="K2251" s="101">
        <v>11</v>
      </c>
    </row>
    <row r="2252" spans="1:11" hidden="1" x14ac:dyDescent="0.3">
      <c r="A2252" s="98">
        <v>45612</v>
      </c>
      <c r="B2252" s="99">
        <v>0.55496560185185184</v>
      </c>
      <c r="C2252" s="80">
        <v>13</v>
      </c>
      <c r="D2252" s="100" t="s">
        <v>403</v>
      </c>
      <c r="E2252" s="80">
        <v>35.76</v>
      </c>
      <c r="F2252" s="100" t="s">
        <v>404</v>
      </c>
      <c r="G2252" s="100" t="s">
        <v>409</v>
      </c>
      <c r="H2252" s="100" t="s">
        <v>414</v>
      </c>
      <c r="I2252" s="100" t="s">
        <v>430</v>
      </c>
      <c r="J2252" s="80">
        <v>6</v>
      </c>
      <c r="K2252" s="101">
        <v>11</v>
      </c>
    </row>
    <row r="2253" spans="1:11" x14ac:dyDescent="0.3">
      <c r="A2253" s="98">
        <v>45612</v>
      </c>
      <c r="B2253" s="99">
        <v>0.60124291666666663</v>
      </c>
      <c r="C2253" s="80">
        <v>14</v>
      </c>
      <c r="D2253" s="100" t="s">
        <v>403</v>
      </c>
      <c r="E2253" s="80">
        <v>30.86</v>
      </c>
      <c r="F2253" s="100" t="s">
        <v>411</v>
      </c>
      <c r="G2253" s="100" t="s">
        <v>409</v>
      </c>
      <c r="H2253" s="100" t="s">
        <v>414</v>
      </c>
      <c r="I2253" s="100" t="s">
        <v>430</v>
      </c>
      <c r="J2253" s="80">
        <v>6</v>
      </c>
      <c r="K2253" s="101">
        <v>11</v>
      </c>
    </row>
    <row r="2254" spans="1:11" x14ac:dyDescent="0.3">
      <c r="A2254" s="98">
        <v>45613</v>
      </c>
      <c r="B2254" s="99">
        <v>0.43723359953703705</v>
      </c>
      <c r="C2254" s="80">
        <v>10</v>
      </c>
      <c r="D2254" s="100" t="s">
        <v>403</v>
      </c>
      <c r="E2254" s="80">
        <v>30.86</v>
      </c>
      <c r="F2254" s="100" t="s">
        <v>411</v>
      </c>
      <c r="G2254" s="100" t="s">
        <v>405</v>
      </c>
      <c r="H2254" s="100" t="s">
        <v>415</v>
      </c>
      <c r="I2254" s="100" t="s">
        <v>430</v>
      </c>
      <c r="J2254" s="80">
        <v>7</v>
      </c>
      <c r="K2254" s="101">
        <v>11</v>
      </c>
    </row>
    <row r="2255" spans="1:11" x14ac:dyDescent="0.3">
      <c r="A2255" s="98">
        <v>45613</v>
      </c>
      <c r="B2255" s="99">
        <v>0.56620017361111108</v>
      </c>
      <c r="C2255" s="80">
        <v>13</v>
      </c>
      <c r="D2255" s="100" t="s">
        <v>403</v>
      </c>
      <c r="E2255" s="80">
        <v>30.86</v>
      </c>
      <c r="F2255" s="100" t="s">
        <v>411</v>
      </c>
      <c r="G2255" s="100" t="s">
        <v>409</v>
      </c>
      <c r="H2255" s="100" t="s">
        <v>415</v>
      </c>
      <c r="I2255" s="100" t="s">
        <v>430</v>
      </c>
      <c r="J2255" s="80">
        <v>7</v>
      </c>
      <c r="K2255" s="101">
        <v>11</v>
      </c>
    </row>
    <row r="2256" spans="1:11" x14ac:dyDescent="0.3">
      <c r="A2256" s="98">
        <v>45613</v>
      </c>
      <c r="B2256" s="99">
        <v>0.59631709490740736</v>
      </c>
      <c r="C2256" s="80">
        <v>14</v>
      </c>
      <c r="D2256" s="100" t="s">
        <v>403</v>
      </c>
      <c r="E2256" s="80">
        <v>25.96</v>
      </c>
      <c r="F2256" s="100" t="s">
        <v>410</v>
      </c>
      <c r="G2256" s="100" t="s">
        <v>409</v>
      </c>
      <c r="H2256" s="100" t="s">
        <v>415</v>
      </c>
      <c r="I2256" s="100" t="s">
        <v>430</v>
      </c>
      <c r="J2256" s="80">
        <v>7</v>
      </c>
      <c r="K2256" s="101">
        <v>11</v>
      </c>
    </row>
    <row r="2257" spans="1:11" x14ac:dyDescent="0.3">
      <c r="A2257" s="98">
        <v>45613</v>
      </c>
      <c r="B2257" s="99">
        <v>0.60671582175925931</v>
      </c>
      <c r="C2257" s="80">
        <v>14</v>
      </c>
      <c r="D2257" s="100" t="s">
        <v>403</v>
      </c>
      <c r="E2257" s="80">
        <v>30.86</v>
      </c>
      <c r="F2257" s="100" t="s">
        <v>411</v>
      </c>
      <c r="G2257" s="100" t="s">
        <v>409</v>
      </c>
      <c r="H2257" s="100" t="s">
        <v>415</v>
      </c>
      <c r="I2257" s="100" t="s">
        <v>430</v>
      </c>
      <c r="J2257" s="80">
        <v>7</v>
      </c>
      <c r="K2257" s="101">
        <v>11</v>
      </c>
    </row>
    <row r="2258" spans="1:11" hidden="1" x14ac:dyDescent="0.3">
      <c r="A2258" s="98">
        <v>45613</v>
      </c>
      <c r="B2258" s="99">
        <v>0.68571972222222222</v>
      </c>
      <c r="C2258" s="80">
        <v>16</v>
      </c>
      <c r="D2258" s="100" t="s">
        <v>403</v>
      </c>
      <c r="E2258" s="80">
        <v>35.76</v>
      </c>
      <c r="F2258" s="100" t="s">
        <v>404</v>
      </c>
      <c r="G2258" s="100" t="s">
        <v>409</v>
      </c>
      <c r="H2258" s="100" t="s">
        <v>415</v>
      </c>
      <c r="I2258" s="100" t="s">
        <v>430</v>
      </c>
      <c r="J2258" s="80">
        <v>7</v>
      </c>
      <c r="K2258" s="101">
        <v>11</v>
      </c>
    </row>
    <row r="2259" spans="1:11" hidden="1" x14ac:dyDescent="0.3">
      <c r="A2259" s="98">
        <v>45613</v>
      </c>
      <c r="B2259" s="99">
        <v>0.68652521990740745</v>
      </c>
      <c r="C2259" s="80">
        <v>16</v>
      </c>
      <c r="D2259" s="100" t="s">
        <v>403</v>
      </c>
      <c r="E2259" s="80">
        <v>35.76</v>
      </c>
      <c r="F2259" s="100" t="s">
        <v>404</v>
      </c>
      <c r="G2259" s="100" t="s">
        <v>409</v>
      </c>
      <c r="H2259" s="100" t="s">
        <v>415</v>
      </c>
      <c r="I2259" s="100" t="s">
        <v>430</v>
      </c>
      <c r="J2259" s="80">
        <v>7</v>
      </c>
      <c r="K2259" s="101">
        <v>11</v>
      </c>
    </row>
    <row r="2260" spans="1:11" hidden="1" x14ac:dyDescent="0.3">
      <c r="A2260" s="98">
        <v>45613</v>
      </c>
      <c r="B2260" s="99">
        <v>0.75702130787037036</v>
      </c>
      <c r="C2260" s="80">
        <v>18</v>
      </c>
      <c r="D2260" s="100" t="s">
        <v>403</v>
      </c>
      <c r="E2260" s="80">
        <v>35.76</v>
      </c>
      <c r="F2260" s="100" t="s">
        <v>408</v>
      </c>
      <c r="G2260" s="100" t="s">
        <v>412</v>
      </c>
      <c r="H2260" s="100" t="s">
        <v>415</v>
      </c>
      <c r="I2260" s="100" t="s">
        <v>430</v>
      </c>
      <c r="J2260" s="80">
        <v>7</v>
      </c>
      <c r="K2260" s="101">
        <v>11</v>
      </c>
    </row>
    <row r="2261" spans="1:11" hidden="1" x14ac:dyDescent="0.3">
      <c r="A2261" s="98">
        <v>45613</v>
      </c>
      <c r="B2261" s="99">
        <v>0.80386908564814819</v>
      </c>
      <c r="C2261" s="80">
        <v>19</v>
      </c>
      <c r="D2261" s="100" t="s">
        <v>403</v>
      </c>
      <c r="E2261" s="80">
        <v>35.76</v>
      </c>
      <c r="F2261" s="100" t="s">
        <v>408</v>
      </c>
      <c r="G2261" s="100" t="s">
        <v>412</v>
      </c>
      <c r="H2261" s="100" t="s">
        <v>415</v>
      </c>
      <c r="I2261" s="100" t="s">
        <v>430</v>
      </c>
      <c r="J2261" s="80">
        <v>7</v>
      </c>
      <c r="K2261" s="101">
        <v>11</v>
      </c>
    </row>
    <row r="2262" spans="1:11" hidden="1" x14ac:dyDescent="0.3">
      <c r="A2262" s="98">
        <v>45613</v>
      </c>
      <c r="B2262" s="99">
        <v>0.80448518518518519</v>
      </c>
      <c r="C2262" s="80">
        <v>19</v>
      </c>
      <c r="D2262" s="100" t="s">
        <v>403</v>
      </c>
      <c r="E2262" s="80">
        <v>35.76</v>
      </c>
      <c r="F2262" s="100" t="s">
        <v>408</v>
      </c>
      <c r="G2262" s="100" t="s">
        <v>412</v>
      </c>
      <c r="H2262" s="100" t="s">
        <v>415</v>
      </c>
      <c r="I2262" s="100" t="s">
        <v>430</v>
      </c>
      <c r="J2262" s="80">
        <v>7</v>
      </c>
      <c r="K2262" s="101">
        <v>11</v>
      </c>
    </row>
    <row r="2263" spans="1:11" x14ac:dyDescent="0.3">
      <c r="A2263" s="98">
        <v>45614</v>
      </c>
      <c r="B2263" s="99">
        <v>0.32800484953703701</v>
      </c>
      <c r="C2263" s="80">
        <v>7</v>
      </c>
      <c r="D2263" s="100" t="s">
        <v>403</v>
      </c>
      <c r="E2263" s="80">
        <v>30.86</v>
      </c>
      <c r="F2263" s="100" t="s">
        <v>411</v>
      </c>
      <c r="G2263" s="100" t="s">
        <v>405</v>
      </c>
      <c r="H2263" s="100" t="s">
        <v>417</v>
      </c>
      <c r="I2263" s="100" t="s">
        <v>430</v>
      </c>
      <c r="J2263" s="80">
        <v>1</v>
      </c>
      <c r="K2263" s="101">
        <v>11</v>
      </c>
    </row>
    <row r="2264" spans="1:11" x14ac:dyDescent="0.3">
      <c r="A2264" s="98">
        <v>45614</v>
      </c>
      <c r="B2264" s="99">
        <v>0.32866146990740741</v>
      </c>
      <c r="C2264" s="80">
        <v>7</v>
      </c>
      <c r="D2264" s="100" t="s">
        <v>403</v>
      </c>
      <c r="E2264" s="80">
        <v>30.86</v>
      </c>
      <c r="F2264" s="100" t="s">
        <v>411</v>
      </c>
      <c r="G2264" s="100" t="s">
        <v>405</v>
      </c>
      <c r="H2264" s="100" t="s">
        <v>417</v>
      </c>
      <c r="I2264" s="100" t="s">
        <v>430</v>
      </c>
      <c r="J2264" s="80">
        <v>1</v>
      </c>
      <c r="K2264" s="101">
        <v>11</v>
      </c>
    </row>
    <row r="2265" spans="1:11" hidden="1" x14ac:dyDescent="0.3">
      <c r="A2265" s="98">
        <v>45614</v>
      </c>
      <c r="B2265" s="99">
        <v>0.33150692129629628</v>
      </c>
      <c r="C2265" s="80">
        <v>7</v>
      </c>
      <c r="D2265" s="100" t="s">
        <v>403</v>
      </c>
      <c r="E2265" s="80">
        <v>35.76</v>
      </c>
      <c r="F2265" s="100" t="s">
        <v>404</v>
      </c>
      <c r="G2265" s="100" t="s">
        <v>405</v>
      </c>
      <c r="H2265" s="100" t="s">
        <v>417</v>
      </c>
      <c r="I2265" s="100" t="s">
        <v>430</v>
      </c>
      <c r="J2265" s="80">
        <v>1</v>
      </c>
      <c r="K2265" s="101">
        <v>11</v>
      </c>
    </row>
    <row r="2266" spans="1:11" hidden="1" x14ac:dyDescent="0.3">
      <c r="A2266" s="98">
        <v>45614</v>
      </c>
      <c r="B2266" s="99">
        <v>0.69779020833333338</v>
      </c>
      <c r="C2266" s="80">
        <v>16</v>
      </c>
      <c r="D2266" s="100" t="s">
        <v>403</v>
      </c>
      <c r="E2266" s="80">
        <v>35.76</v>
      </c>
      <c r="F2266" s="100" t="s">
        <v>404</v>
      </c>
      <c r="G2266" s="100" t="s">
        <v>409</v>
      </c>
      <c r="H2266" s="100" t="s">
        <v>417</v>
      </c>
      <c r="I2266" s="100" t="s">
        <v>430</v>
      </c>
      <c r="J2266" s="80">
        <v>1</v>
      </c>
      <c r="K2266" s="101">
        <v>11</v>
      </c>
    </row>
    <row r="2267" spans="1:11" hidden="1" x14ac:dyDescent="0.3">
      <c r="A2267" s="98">
        <v>45614</v>
      </c>
      <c r="B2267" s="99">
        <v>0.69922331018518513</v>
      </c>
      <c r="C2267" s="80">
        <v>16</v>
      </c>
      <c r="D2267" s="100" t="s">
        <v>403</v>
      </c>
      <c r="E2267" s="80">
        <v>35.76</v>
      </c>
      <c r="F2267" s="100" t="s">
        <v>404</v>
      </c>
      <c r="G2267" s="100" t="s">
        <v>409</v>
      </c>
      <c r="H2267" s="100" t="s">
        <v>417</v>
      </c>
      <c r="I2267" s="100" t="s">
        <v>430</v>
      </c>
      <c r="J2267" s="80">
        <v>1</v>
      </c>
      <c r="K2267" s="101">
        <v>11</v>
      </c>
    </row>
    <row r="2268" spans="1:11" hidden="1" x14ac:dyDescent="0.3">
      <c r="A2268" s="98">
        <v>45614</v>
      </c>
      <c r="B2268" s="99">
        <v>0.78534880787037042</v>
      </c>
      <c r="C2268" s="80">
        <v>18</v>
      </c>
      <c r="D2268" s="100" t="s">
        <v>403</v>
      </c>
      <c r="E2268" s="80">
        <v>35.76</v>
      </c>
      <c r="F2268" s="100" t="s">
        <v>404</v>
      </c>
      <c r="G2268" s="100" t="s">
        <v>412</v>
      </c>
      <c r="H2268" s="100" t="s">
        <v>417</v>
      </c>
      <c r="I2268" s="100" t="s">
        <v>430</v>
      </c>
      <c r="J2268" s="80">
        <v>1</v>
      </c>
      <c r="K2268" s="101">
        <v>11</v>
      </c>
    </row>
    <row r="2269" spans="1:11" hidden="1" x14ac:dyDescent="0.3">
      <c r="A2269" s="98">
        <v>45615</v>
      </c>
      <c r="B2269" s="99">
        <v>0.32570171296296296</v>
      </c>
      <c r="C2269" s="80">
        <v>7</v>
      </c>
      <c r="D2269" s="100" t="s">
        <v>403</v>
      </c>
      <c r="E2269" s="80">
        <v>35.76</v>
      </c>
      <c r="F2269" s="100" t="s">
        <v>413</v>
      </c>
      <c r="G2269" s="100" t="s">
        <v>405</v>
      </c>
      <c r="H2269" s="100" t="s">
        <v>419</v>
      </c>
      <c r="I2269" s="100" t="s">
        <v>430</v>
      </c>
      <c r="J2269" s="80">
        <v>2</v>
      </c>
      <c r="K2269" s="101">
        <v>11</v>
      </c>
    </row>
    <row r="2270" spans="1:11" x14ac:dyDescent="0.3">
      <c r="A2270" s="98">
        <v>45615</v>
      </c>
      <c r="B2270" s="99">
        <v>0.32724164351851853</v>
      </c>
      <c r="C2270" s="80">
        <v>7</v>
      </c>
      <c r="D2270" s="100" t="s">
        <v>403</v>
      </c>
      <c r="E2270" s="80">
        <v>30.86</v>
      </c>
      <c r="F2270" s="100" t="s">
        <v>411</v>
      </c>
      <c r="G2270" s="100" t="s">
        <v>405</v>
      </c>
      <c r="H2270" s="100" t="s">
        <v>419</v>
      </c>
      <c r="I2270" s="100" t="s">
        <v>430</v>
      </c>
      <c r="J2270" s="80">
        <v>2</v>
      </c>
      <c r="K2270" s="101">
        <v>11</v>
      </c>
    </row>
    <row r="2271" spans="1:11" hidden="1" x14ac:dyDescent="0.3">
      <c r="A2271" s="98">
        <v>45615</v>
      </c>
      <c r="B2271" s="99">
        <v>0.3279330324074074</v>
      </c>
      <c r="C2271" s="80">
        <v>7</v>
      </c>
      <c r="D2271" s="100" t="s">
        <v>403</v>
      </c>
      <c r="E2271" s="80">
        <v>35.76</v>
      </c>
      <c r="F2271" s="100" t="s">
        <v>404</v>
      </c>
      <c r="G2271" s="100" t="s">
        <v>405</v>
      </c>
      <c r="H2271" s="100" t="s">
        <v>419</v>
      </c>
      <c r="I2271" s="100" t="s">
        <v>430</v>
      </c>
      <c r="J2271" s="80">
        <v>2</v>
      </c>
      <c r="K2271" s="101">
        <v>11</v>
      </c>
    </row>
    <row r="2272" spans="1:11" hidden="1" x14ac:dyDescent="0.3">
      <c r="A2272" s="98">
        <v>45615</v>
      </c>
      <c r="B2272" s="99">
        <v>0.32891658564814813</v>
      </c>
      <c r="C2272" s="80">
        <v>7</v>
      </c>
      <c r="D2272" s="100" t="s">
        <v>403</v>
      </c>
      <c r="E2272" s="80">
        <v>21.06</v>
      </c>
      <c r="F2272" s="100" t="s">
        <v>418</v>
      </c>
      <c r="G2272" s="100" t="s">
        <v>405</v>
      </c>
      <c r="H2272" s="100" t="s">
        <v>419</v>
      </c>
      <c r="I2272" s="100" t="s">
        <v>430</v>
      </c>
      <c r="J2272" s="80">
        <v>2</v>
      </c>
      <c r="K2272" s="101">
        <v>11</v>
      </c>
    </row>
    <row r="2273" spans="1:11" hidden="1" x14ac:dyDescent="0.3">
      <c r="A2273" s="98">
        <v>45615</v>
      </c>
      <c r="B2273" s="99">
        <v>0.32970940972222224</v>
      </c>
      <c r="C2273" s="80">
        <v>7</v>
      </c>
      <c r="D2273" s="100" t="s">
        <v>403</v>
      </c>
      <c r="E2273" s="80">
        <v>35.76</v>
      </c>
      <c r="F2273" s="100" t="s">
        <v>404</v>
      </c>
      <c r="G2273" s="100" t="s">
        <v>405</v>
      </c>
      <c r="H2273" s="100" t="s">
        <v>419</v>
      </c>
      <c r="I2273" s="100" t="s">
        <v>430</v>
      </c>
      <c r="J2273" s="80">
        <v>2</v>
      </c>
      <c r="K2273" s="101">
        <v>11</v>
      </c>
    </row>
    <row r="2274" spans="1:11" x14ac:dyDescent="0.3">
      <c r="A2274" s="98">
        <v>45615</v>
      </c>
      <c r="B2274" s="99">
        <v>0.4370760300925926</v>
      </c>
      <c r="C2274" s="80">
        <v>10</v>
      </c>
      <c r="D2274" s="100" t="s">
        <v>403</v>
      </c>
      <c r="E2274" s="80">
        <v>30.86</v>
      </c>
      <c r="F2274" s="100" t="s">
        <v>411</v>
      </c>
      <c r="G2274" s="100" t="s">
        <v>405</v>
      </c>
      <c r="H2274" s="100" t="s">
        <v>419</v>
      </c>
      <c r="I2274" s="100" t="s">
        <v>430</v>
      </c>
      <c r="J2274" s="80">
        <v>2</v>
      </c>
      <c r="K2274" s="101">
        <v>11</v>
      </c>
    </row>
    <row r="2275" spans="1:11" hidden="1" x14ac:dyDescent="0.3">
      <c r="A2275" s="98">
        <v>45615</v>
      </c>
      <c r="B2275" s="99">
        <v>0.46329880787037037</v>
      </c>
      <c r="C2275" s="80">
        <v>11</v>
      </c>
      <c r="D2275" s="100" t="s">
        <v>403</v>
      </c>
      <c r="E2275" s="80">
        <v>35.76</v>
      </c>
      <c r="F2275" s="100" t="s">
        <v>404</v>
      </c>
      <c r="G2275" s="100" t="s">
        <v>405</v>
      </c>
      <c r="H2275" s="100" t="s">
        <v>419</v>
      </c>
      <c r="I2275" s="100" t="s">
        <v>430</v>
      </c>
      <c r="J2275" s="80">
        <v>2</v>
      </c>
      <c r="K2275" s="101">
        <v>11</v>
      </c>
    </row>
    <row r="2276" spans="1:11" hidden="1" x14ac:dyDescent="0.3">
      <c r="A2276" s="98">
        <v>45615</v>
      </c>
      <c r="B2276" s="99">
        <v>0.68241297453703709</v>
      </c>
      <c r="C2276" s="80">
        <v>16</v>
      </c>
      <c r="D2276" s="100" t="s">
        <v>403</v>
      </c>
      <c r="E2276" s="80">
        <v>35.76</v>
      </c>
      <c r="F2276" s="100" t="s">
        <v>413</v>
      </c>
      <c r="G2276" s="100" t="s">
        <v>409</v>
      </c>
      <c r="H2276" s="100" t="s">
        <v>419</v>
      </c>
      <c r="I2276" s="100" t="s">
        <v>430</v>
      </c>
      <c r="J2276" s="80">
        <v>2</v>
      </c>
      <c r="K2276" s="101">
        <v>11</v>
      </c>
    </row>
    <row r="2277" spans="1:11" hidden="1" x14ac:dyDescent="0.3">
      <c r="A2277" s="98">
        <v>45615</v>
      </c>
      <c r="B2277" s="99">
        <v>0.68332682870370376</v>
      </c>
      <c r="C2277" s="80">
        <v>16</v>
      </c>
      <c r="D2277" s="100" t="s">
        <v>403</v>
      </c>
      <c r="E2277" s="80">
        <v>35.76</v>
      </c>
      <c r="F2277" s="100" t="s">
        <v>413</v>
      </c>
      <c r="G2277" s="100" t="s">
        <v>409</v>
      </c>
      <c r="H2277" s="100" t="s">
        <v>419</v>
      </c>
      <c r="I2277" s="100" t="s">
        <v>430</v>
      </c>
      <c r="J2277" s="80">
        <v>2</v>
      </c>
      <c r="K2277" s="101">
        <v>11</v>
      </c>
    </row>
    <row r="2278" spans="1:11" hidden="1" x14ac:dyDescent="0.3">
      <c r="A2278" s="98">
        <v>45615</v>
      </c>
      <c r="B2278" s="99">
        <v>0.69518137731481477</v>
      </c>
      <c r="C2278" s="80">
        <v>16</v>
      </c>
      <c r="D2278" s="100" t="s">
        <v>403</v>
      </c>
      <c r="E2278" s="80">
        <v>35.76</v>
      </c>
      <c r="F2278" s="100" t="s">
        <v>421</v>
      </c>
      <c r="G2278" s="100" t="s">
        <v>409</v>
      </c>
      <c r="H2278" s="100" t="s">
        <v>419</v>
      </c>
      <c r="I2278" s="100" t="s">
        <v>430</v>
      </c>
      <c r="J2278" s="80">
        <v>2</v>
      </c>
      <c r="K2278" s="101">
        <v>11</v>
      </c>
    </row>
    <row r="2279" spans="1:11" hidden="1" x14ac:dyDescent="0.3">
      <c r="A2279" s="98">
        <v>45615</v>
      </c>
      <c r="B2279" s="99">
        <v>0.69978280092592593</v>
      </c>
      <c r="C2279" s="80">
        <v>16</v>
      </c>
      <c r="D2279" s="100" t="s">
        <v>403</v>
      </c>
      <c r="E2279" s="80">
        <v>35.76</v>
      </c>
      <c r="F2279" s="100" t="s">
        <v>421</v>
      </c>
      <c r="G2279" s="100" t="s">
        <v>409</v>
      </c>
      <c r="H2279" s="100" t="s">
        <v>419</v>
      </c>
      <c r="I2279" s="100" t="s">
        <v>430</v>
      </c>
      <c r="J2279" s="80">
        <v>2</v>
      </c>
      <c r="K2279" s="101">
        <v>11</v>
      </c>
    </row>
    <row r="2280" spans="1:11" x14ac:dyDescent="0.3">
      <c r="A2280" s="98">
        <v>45616</v>
      </c>
      <c r="B2280" s="99">
        <v>0.56225390046296297</v>
      </c>
      <c r="C2280" s="80">
        <v>13</v>
      </c>
      <c r="D2280" s="100" t="s">
        <v>403</v>
      </c>
      <c r="E2280" s="80">
        <v>30.86</v>
      </c>
      <c r="F2280" s="100" t="s">
        <v>411</v>
      </c>
      <c r="G2280" s="100" t="s">
        <v>409</v>
      </c>
      <c r="H2280" s="100" t="s">
        <v>420</v>
      </c>
      <c r="I2280" s="100" t="s">
        <v>430</v>
      </c>
      <c r="J2280" s="80">
        <v>3</v>
      </c>
      <c r="K2280" s="101">
        <v>11</v>
      </c>
    </row>
    <row r="2281" spans="1:11" hidden="1" x14ac:dyDescent="0.3">
      <c r="A2281" s="98">
        <v>45616</v>
      </c>
      <c r="B2281" s="99">
        <v>0.69085818287037037</v>
      </c>
      <c r="C2281" s="80">
        <v>16</v>
      </c>
      <c r="D2281" s="100" t="s">
        <v>403</v>
      </c>
      <c r="E2281" s="80">
        <v>35.76</v>
      </c>
      <c r="F2281" s="100" t="s">
        <v>404</v>
      </c>
      <c r="G2281" s="100" t="s">
        <v>409</v>
      </c>
      <c r="H2281" s="100" t="s">
        <v>420</v>
      </c>
      <c r="I2281" s="100" t="s">
        <v>430</v>
      </c>
      <c r="J2281" s="80">
        <v>3</v>
      </c>
      <c r="K2281" s="101">
        <v>11</v>
      </c>
    </row>
    <row r="2282" spans="1:11" hidden="1" x14ac:dyDescent="0.3">
      <c r="A2282" s="98">
        <v>45616</v>
      </c>
      <c r="B2282" s="99">
        <v>0.74295973379629632</v>
      </c>
      <c r="C2282" s="80">
        <v>17</v>
      </c>
      <c r="D2282" s="100" t="s">
        <v>403</v>
      </c>
      <c r="E2282" s="80">
        <v>35.76</v>
      </c>
      <c r="F2282" s="100" t="s">
        <v>421</v>
      </c>
      <c r="G2282" s="100" t="s">
        <v>412</v>
      </c>
      <c r="H2282" s="100" t="s">
        <v>420</v>
      </c>
      <c r="I2282" s="100" t="s">
        <v>430</v>
      </c>
      <c r="J2282" s="80">
        <v>3</v>
      </c>
      <c r="K2282" s="101">
        <v>11</v>
      </c>
    </row>
    <row r="2283" spans="1:11" hidden="1" x14ac:dyDescent="0.3">
      <c r="A2283" s="98">
        <v>45616</v>
      </c>
      <c r="B2283" s="99">
        <v>0.7436314814814815</v>
      </c>
      <c r="C2283" s="80">
        <v>17</v>
      </c>
      <c r="D2283" s="100" t="s">
        <v>403</v>
      </c>
      <c r="E2283" s="80">
        <v>35.76</v>
      </c>
      <c r="F2283" s="100" t="s">
        <v>408</v>
      </c>
      <c r="G2283" s="100" t="s">
        <v>412</v>
      </c>
      <c r="H2283" s="100" t="s">
        <v>420</v>
      </c>
      <c r="I2283" s="100" t="s">
        <v>430</v>
      </c>
      <c r="J2283" s="80">
        <v>3</v>
      </c>
      <c r="K2283" s="101">
        <v>11</v>
      </c>
    </row>
    <row r="2284" spans="1:11" hidden="1" x14ac:dyDescent="0.3">
      <c r="A2284" s="98">
        <v>45617</v>
      </c>
      <c r="B2284" s="99">
        <v>0.46262763888888891</v>
      </c>
      <c r="C2284" s="80">
        <v>11</v>
      </c>
      <c r="D2284" s="100" t="s">
        <v>403</v>
      </c>
      <c r="E2284" s="80">
        <v>25.96</v>
      </c>
      <c r="F2284" s="100" t="s">
        <v>416</v>
      </c>
      <c r="G2284" s="100" t="s">
        <v>405</v>
      </c>
      <c r="H2284" s="100" t="s">
        <v>422</v>
      </c>
      <c r="I2284" s="100" t="s">
        <v>430</v>
      </c>
      <c r="J2284" s="80">
        <v>4</v>
      </c>
      <c r="K2284" s="101">
        <v>11</v>
      </c>
    </row>
    <row r="2285" spans="1:11" hidden="1" x14ac:dyDescent="0.3">
      <c r="A2285" s="98">
        <v>45617</v>
      </c>
      <c r="B2285" s="99">
        <v>0.52333428240740743</v>
      </c>
      <c r="C2285" s="80">
        <v>12</v>
      </c>
      <c r="D2285" s="100" t="s">
        <v>403</v>
      </c>
      <c r="E2285" s="80">
        <v>35.76</v>
      </c>
      <c r="F2285" s="100" t="s">
        <v>404</v>
      </c>
      <c r="G2285" s="100" t="s">
        <v>409</v>
      </c>
      <c r="H2285" s="100" t="s">
        <v>422</v>
      </c>
      <c r="I2285" s="100" t="s">
        <v>430</v>
      </c>
      <c r="J2285" s="80">
        <v>4</v>
      </c>
      <c r="K2285" s="101">
        <v>11</v>
      </c>
    </row>
    <row r="2286" spans="1:11" hidden="1" x14ac:dyDescent="0.3">
      <c r="A2286" s="98">
        <v>45617</v>
      </c>
      <c r="B2286" s="99">
        <v>0.54149701388888893</v>
      </c>
      <c r="C2286" s="80">
        <v>12</v>
      </c>
      <c r="D2286" s="100" t="s">
        <v>403</v>
      </c>
      <c r="E2286" s="80">
        <v>35.76</v>
      </c>
      <c r="F2286" s="100" t="s">
        <v>413</v>
      </c>
      <c r="G2286" s="100" t="s">
        <v>409</v>
      </c>
      <c r="H2286" s="100" t="s">
        <v>422</v>
      </c>
      <c r="I2286" s="100" t="s">
        <v>430</v>
      </c>
      <c r="J2286" s="80">
        <v>4</v>
      </c>
      <c r="K2286" s="101">
        <v>11</v>
      </c>
    </row>
    <row r="2287" spans="1:11" hidden="1" x14ac:dyDescent="0.3">
      <c r="A2287" s="98">
        <v>45617</v>
      </c>
      <c r="B2287" s="99">
        <v>0.54221516203703701</v>
      </c>
      <c r="C2287" s="80">
        <v>13</v>
      </c>
      <c r="D2287" s="100" t="s">
        <v>403</v>
      </c>
      <c r="E2287" s="80">
        <v>35.76</v>
      </c>
      <c r="F2287" s="100" t="s">
        <v>413</v>
      </c>
      <c r="G2287" s="100" t="s">
        <v>409</v>
      </c>
      <c r="H2287" s="100" t="s">
        <v>422</v>
      </c>
      <c r="I2287" s="100" t="s">
        <v>430</v>
      </c>
      <c r="J2287" s="80">
        <v>4</v>
      </c>
      <c r="K2287" s="101">
        <v>11</v>
      </c>
    </row>
    <row r="2288" spans="1:11" hidden="1" x14ac:dyDescent="0.3">
      <c r="A2288" s="98">
        <v>45617</v>
      </c>
      <c r="B2288" s="99">
        <v>0.67654591435185185</v>
      </c>
      <c r="C2288" s="80">
        <v>16</v>
      </c>
      <c r="D2288" s="100" t="s">
        <v>403</v>
      </c>
      <c r="E2288" s="80">
        <v>35.76</v>
      </c>
      <c r="F2288" s="100" t="s">
        <v>404</v>
      </c>
      <c r="G2288" s="100" t="s">
        <v>409</v>
      </c>
      <c r="H2288" s="100" t="s">
        <v>422</v>
      </c>
      <c r="I2288" s="100" t="s">
        <v>430</v>
      </c>
      <c r="J2288" s="80">
        <v>4</v>
      </c>
      <c r="K2288" s="101">
        <v>11</v>
      </c>
    </row>
    <row r="2289" spans="1:11" x14ac:dyDescent="0.3">
      <c r="A2289" s="98">
        <v>45617</v>
      </c>
      <c r="B2289" s="99">
        <v>0.73295545138888885</v>
      </c>
      <c r="C2289" s="80">
        <v>17</v>
      </c>
      <c r="D2289" s="100" t="s">
        <v>403</v>
      </c>
      <c r="E2289" s="80">
        <v>30.86</v>
      </c>
      <c r="F2289" s="100" t="s">
        <v>411</v>
      </c>
      <c r="G2289" s="100" t="s">
        <v>412</v>
      </c>
      <c r="H2289" s="100" t="s">
        <v>422</v>
      </c>
      <c r="I2289" s="100" t="s">
        <v>430</v>
      </c>
      <c r="J2289" s="80">
        <v>4</v>
      </c>
      <c r="K2289" s="101">
        <v>11</v>
      </c>
    </row>
    <row r="2290" spans="1:11" hidden="1" x14ac:dyDescent="0.3">
      <c r="A2290" s="98">
        <v>45617</v>
      </c>
      <c r="B2290" s="99">
        <v>0.73568254629629626</v>
      </c>
      <c r="C2290" s="80">
        <v>17</v>
      </c>
      <c r="D2290" s="100" t="s">
        <v>403</v>
      </c>
      <c r="E2290" s="80">
        <v>25.96</v>
      </c>
      <c r="F2290" s="100" t="s">
        <v>416</v>
      </c>
      <c r="G2290" s="100" t="s">
        <v>412</v>
      </c>
      <c r="H2290" s="100" t="s">
        <v>422</v>
      </c>
      <c r="I2290" s="100" t="s">
        <v>430</v>
      </c>
      <c r="J2290" s="80">
        <v>4</v>
      </c>
      <c r="K2290" s="101">
        <v>11</v>
      </c>
    </row>
    <row r="2291" spans="1:11" hidden="1" x14ac:dyDescent="0.3">
      <c r="A2291" s="98">
        <v>45617</v>
      </c>
      <c r="B2291" s="99">
        <v>0.79239521990740736</v>
      </c>
      <c r="C2291" s="80">
        <v>19</v>
      </c>
      <c r="D2291" s="100" t="s">
        <v>403</v>
      </c>
      <c r="E2291" s="80">
        <v>35.76</v>
      </c>
      <c r="F2291" s="100" t="s">
        <v>408</v>
      </c>
      <c r="G2291" s="100" t="s">
        <v>412</v>
      </c>
      <c r="H2291" s="100" t="s">
        <v>422</v>
      </c>
      <c r="I2291" s="100" t="s">
        <v>430</v>
      </c>
      <c r="J2291" s="80">
        <v>4</v>
      </c>
      <c r="K2291" s="101">
        <v>11</v>
      </c>
    </row>
    <row r="2292" spans="1:11" hidden="1" x14ac:dyDescent="0.3">
      <c r="A2292" s="98">
        <v>45618</v>
      </c>
      <c r="B2292" s="99">
        <v>0.32680928240740742</v>
      </c>
      <c r="C2292" s="80">
        <v>7</v>
      </c>
      <c r="D2292" s="100" t="s">
        <v>403</v>
      </c>
      <c r="E2292" s="80">
        <v>35.76</v>
      </c>
      <c r="F2292" s="100" t="s">
        <v>404</v>
      </c>
      <c r="G2292" s="100" t="s">
        <v>405</v>
      </c>
      <c r="H2292" s="100" t="s">
        <v>406</v>
      </c>
      <c r="I2292" s="100" t="s">
        <v>430</v>
      </c>
      <c r="J2292" s="80">
        <v>5</v>
      </c>
      <c r="K2292" s="101">
        <v>11</v>
      </c>
    </row>
    <row r="2293" spans="1:11" hidden="1" x14ac:dyDescent="0.3">
      <c r="A2293" s="98">
        <v>45618</v>
      </c>
      <c r="B2293" s="99">
        <v>0.41924194444444446</v>
      </c>
      <c r="C2293" s="80">
        <v>10</v>
      </c>
      <c r="D2293" s="100" t="s">
        <v>403</v>
      </c>
      <c r="E2293" s="80">
        <v>35.76</v>
      </c>
      <c r="F2293" s="100" t="s">
        <v>421</v>
      </c>
      <c r="G2293" s="100" t="s">
        <v>405</v>
      </c>
      <c r="H2293" s="100" t="s">
        <v>406</v>
      </c>
      <c r="I2293" s="100" t="s">
        <v>430</v>
      </c>
      <c r="J2293" s="80">
        <v>5</v>
      </c>
      <c r="K2293" s="101">
        <v>11</v>
      </c>
    </row>
    <row r="2294" spans="1:11" hidden="1" x14ac:dyDescent="0.3">
      <c r="A2294" s="98">
        <v>45618</v>
      </c>
      <c r="B2294" s="99">
        <v>0.4600972337962963</v>
      </c>
      <c r="C2294" s="80">
        <v>11</v>
      </c>
      <c r="D2294" s="100" t="s">
        <v>403</v>
      </c>
      <c r="E2294" s="80">
        <v>35.76</v>
      </c>
      <c r="F2294" s="100" t="s">
        <v>404</v>
      </c>
      <c r="G2294" s="100" t="s">
        <v>405</v>
      </c>
      <c r="H2294" s="100" t="s">
        <v>406</v>
      </c>
      <c r="I2294" s="100" t="s">
        <v>430</v>
      </c>
      <c r="J2294" s="80">
        <v>5</v>
      </c>
      <c r="K2294" s="101">
        <v>11</v>
      </c>
    </row>
    <row r="2295" spans="1:11" hidden="1" x14ac:dyDescent="0.3">
      <c r="A2295" s="98">
        <v>45618</v>
      </c>
      <c r="B2295" s="99">
        <v>0.47530591435185188</v>
      </c>
      <c r="C2295" s="80">
        <v>11</v>
      </c>
      <c r="D2295" s="100" t="s">
        <v>403</v>
      </c>
      <c r="E2295" s="80">
        <v>35.76</v>
      </c>
      <c r="F2295" s="100" t="s">
        <v>413</v>
      </c>
      <c r="G2295" s="100" t="s">
        <v>405</v>
      </c>
      <c r="H2295" s="100" t="s">
        <v>406</v>
      </c>
      <c r="I2295" s="100" t="s">
        <v>430</v>
      </c>
      <c r="J2295" s="80">
        <v>5</v>
      </c>
      <c r="K2295" s="101">
        <v>11</v>
      </c>
    </row>
    <row r="2296" spans="1:11" hidden="1" x14ac:dyDescent="0.3">
      <c r="A2296" s="98">
        <v>45618</v>
      </c>
      <c r="B2296" s="99">
        <v>0.68964495370370371</v>
      </c>
      <c r="C2296" s="80">
        <v>16</v>
      </c>
      <c r="D2296" s="100" t="s">
        <v>403</v>
      </c>
      <c r="E2296" s="80">
        <v>35.76</v>
      </c>
      <c r="F2296" s="100" t="s">
        <v>408</v>
      </c>
      <c r="G2296" s="100" t="s">
        <v>409</v>
      </c>
      <c r="H2296" s="100" t="s">
        <v>406</v>
      </c>
      <c r="I2296" s="100" t="s">
        <v>430</v>
      </c>
      <c r="J2296" s="80">
        <v>5</v>
      </c>
      <c r="K2296" s="101">
        <v>11</v>
      </c>
    </row>
    <row r="2297" spans="1:11" hidden="1" x14ac:dyDescent="0.3">
      <c r="A2297" s="98">
        <v>45618</v>
      </c>
      <c r="B2297" s="99">
        <v>0.69016085648148151</v>
      </c>
      <c r="C2297" s="80">
        <v>16</v>
      </c>
      <c r="D2297" s="100" t="s">
        <v>403</v>
      </c>
      <c r="E2297" s="80">
        <v>35.76</v>
      </c>
      <c r="F2297" s="100" t="s">
        <v>404</v>
      </c>
      <c r="G2297" s="100" t="s">
        <v>409</v>
      </c>
      <c r="H2297" s="100" t="s">
        <v>406</v>
      </c>
      <c r="I2297" s="100" t="s">
        <v>430</v>
      </c>
      <c r="J2297" s="80">
        <v>5</v>
      </c>
      <c r="K2297" s="101">
        <v>11</v>
      </c>
    </row>
    <row r="2298" spans="1:11" hidden="1" x14ac:dyDescent="0.3">
      <c r="A2298" s="98">
        <v>45619</v>
      </c>
      <c r="B2298" s="99">
        <v>0.38247991898148148</v>
      </c>
      <c r="C2298" s="80">
        <v>9</v>
      </c>
      <c r="D2298" s="100" t="s">
        <v>403</v>
      </c>
      <c r="E2298" s="80">
        <v>25.96</v>
      </c>
      <c r="F2298" s="100" t="s">
        <v>416</v>
      </c>
      <c r="G2298" s="100" t="s">
        <v>405</v>
      </c>
      <c r="H2298" s="100" t="s">
        <v>414</v>
      </c>
      <c r="I2298" s="100" t="s">
        <v>430</v>
      </c>
      <c r="J2298" s="80">
        <v>6</v>
      </c>
      <c r="K2298" s="101">
        <v>11</v>
      </c>
    </row>
    <row r="2299" spans="1:11" hidden="1" x14ac:dyDescent="0.3">
      <c r="A2299" s="98">
        <v>45619</v>
      </c>
      <c r="B2299" s="99">
        <v>0.38320577546296297</v>
      </c>
      <c r="C2299" s="80">
        <v>9</v>
      </c>
      <c r="D2299" s="100" t="s">
        <v>403</v>
      </c>
      <c r="E2299" s="80">
        <v>25.96</v>
      </c>
      <c r="F2299" s="100" t="s">
        <v>416</v>
      </c>
      <c r="G2299" s="100" t="s">
        <v>405</v>
      </c>
      <c r="H2299" s="100" t="s">
        <v>414</v>
      </c>
      <c r="I2299" s="100" t="s">
        <v>430</v>
      </c>
      <c r="J2299" s="80">
        <v>6</v>
      </c>
      <c r="K2299" s="101">
        <v>11</v>
      </c>
    </row>
    <row r="2300" spans="1:11" hidden="1" x14ac:dyDescent="0.3">
      <c r="A2300" s="98">
        <v>45619</v>
      </c>
      <c r="B2300" s="99">
        <v>0.42032122685185186</v>
      </c>
      <c r="C2300" s="80">
        <v>10</v>
      </c>
      <c r="D2300" s="100" t="s">
        <v>403</v>
      </c>
      <c r="E2300" s="80">
        <v>35.76</v>
      </c>
      <c r="F2300" s="100" t="s">
        <v>404</v>
      </c>
      <c r="G2300" s="100" t="s">
        <v>405</v>
      </c>
      <c r="H2300" s="100" t="s">
        <v>414</v>
      </c>
      <c r="I2300" s="100" t="s">
        <v>430</v>
      </c>
      <c r="J2300" s="80">
        <v>6</v>
      </c>
      <c r="K2300" s="101">
        <v>11</v>
      </c>
    </row>
    <row r="2301" spans="1:11" hidden="1" x14ac:dyDescent="0.3">
      <c r="A2301" s="98">
        <v>45619</v>
      </c>
      <c r="B2301" s="99">
        <v>0.46041252314814812</v>
      </c>
      <c r="C2301" s="80">
        <v>11</v>
      </c>
      <c r="D2301" s="100" t="s">
        <v>403</v>
      </c>
      <c r="E2301" s="80">
        <v>35.76</v>
      </c>
      <c r="F2301" s="100" t="s">
        <v>421</v>
      </c>
      <c r="G2301" s="100" t="s">
        <v>405</v>
      </c>
      <c r="H2301" s="100" t="s">
        <v>414</v>
      </c>
      <c r="I2301" s="100" t="s">
        <v>430</v>
      </c>
      <c r="J2301" s="80">
        <v>6</v>
      </c>
      <c r="K2301" s="101">
        <v>11</v>
      </c>
    </row>
    <row r="2302" spans="1:11" x14ac:dyDescent="0.3">
      <c r="A2302" s="98">
        <v>45619</v>
      </c>
      <c r="B2302" s="99">
        <v>0.46490768518518516</v>
      </c>
      <c r="C2302" s="80">
        <v>11</v>
      </c>
      <c r="D2302" s="100" t="s">
        <v>403</v>
      </c>
      <c r="E2302" s="80">
        <v>25.96</v>
      </c>
      <c r="F2302" s="100" t="s">
        <v>410</v>
      </c>
      <c r="G2302" s="100" t="s">
        <v>405</v>
      </c>
      <c r="H2302" s="100" t="s">
        <v>414</v>
      </c>
      <c r="I2302" s="100" t="s">
        <v>430</v>
      </c>
      <c r="J2302" s="80">
        <v>6</v>
      </c>
      <c r="K2302" s="101">
        <v>11</v>
      </c>
    </row>
    <row r="2303" spans="1:11" x14ac:dyDescent="0.3">
      <c r="A2303" s="98">
        <v>45619</v>
      </c>
      <c r="B2303" s="99">
        <v>0.4655769212962963</v>
      </c>
      <c r="C2303" s="80">
        <v>11</v>
      </c>
      <c r="D2303" s="100" t="s">
        <v>403</v>
      </c>
      <c r="E2303" s="80">
        <v>25.96</v>
      </c>
      <c r="F2303" s="100" t="s">
        <v>410</v>
      </c>
      <c r="G2303" s="100" t="s">
        <v>405</v>
      </c>
      <c r="H2303" s="100" t="s">
        <v>414</v>
      </c>
      <c r="I2303" s="100" t="s">
        <v>430</v>
      </c>
      <c r="J2303" s="80">
        <v>6</v>
      </c>
      <c r="K2303" s="101">
        <v>11</v>
      </c>
    </row>
    <row r="2304" spans="1:11" hidden="1" x14ac:dyDescent="0.3">
      <c r="A2304" s="98">
        <v>45619</v>
      </c>
      <c r="B2304" s="99">
        <v>0.48712346064814815</v>
      </c>
      <c r="C2304" s="80">
        <v>11</v>
      </c>
      <c r="D2304" s="100" t="s">
        <v>403</v>
      </c>
      <c r="E2304" s="80">
        <v>35.76</v>
      </c>
      <c r="F2304" s="100" t="s">
        <v>408</v>
      </c>
      <c r="G2304" s="100" t="s">
        <v>405</v>
      </c>
      <c r="H2304" s="100" t="s">
        <v>414</v>
      </c>
      <c r="I2304" s="100" t="s">
        <v>430</v>
      </c>
      <c r="J2304" s="80">
        <v>6</v>
      </c>
      <c r="K2304" s="101">
        <v>11</v>
      </c>
    </row>
    <row r="2305" spans="1:11" hidden="1" x14ac:dyDescent="0.3">
      <c r="A2305" s="98">
        <v>45619</v>
      </c>
      <c r="B2305" s="99">
        <v>0.94240951388888894</v>
      </c>
      <c r="C2305" s="80">
        <v>22</v>
      </c>
      <c r="D2305" s="100" t="s">
        <v>403</v>
      </c>
      <c r="E2305" s="80">
        <v>35.76</v>
      </c>
      <c r="F2305" s="100" t="s">
        <v>404</v>
      </c>
      <c r="G2305" s="100" t="s">
        <v>412</v>
      </c>
      <c r="H2305" s="100" t="s">
        <v>414</v>
      </c>
      <c r="I2305" s="100" t="s">
        <v>430</v>
      </c>
      <c r="J2305" s="80">
        <v>6</v>
      </c>
      <c r="K2305" s="101">
        <v>11</v>
      </c>
    </row>
    <row r="2306" spans="1:11" hidden="1" x14ac:dyDescent="0.3">
      <c r="A2306" s="98">
        <v>45620</v>
      </c>
      <c r="B2306" s="99">
        <v>0.34522560185185186</v>
      </c>
      <c r="C2306" s="80">
        <v>8</v>
      </c>
      <c r="D2306" s="100" t="s">
        <v>403</v>
      </c>
      <c r="E2306" s="80">
        <v>35.76</v>
      </c>
      <c r="F2306" s="100" t="s">
        <v>404</v>
      </c>
      <c r="G2306" s="100" t="s">
        <v>405</v>
      </c>
      <c r="H2306" s="100" t="s">
        <v>415</v>
      </c>
      <c r="I2306" s="100" t="s">
        <v>430</v>
      </c>
      <c r="J2306" s="80">
        <v>7</v>
      </c>
      <c r="K2306" s="101">
        <v>11</v>
      </c>
    </row>
    <row r="2307" spans="1:11" hidden="1" x14ac:dyDescent="0.3">
      <c r="A2307" s="98">
        <v>45621</v>
      </c>
      <c r="B2307" s="99">
        <v>0.32590224537037038</v>
      </c>
      <c r="C2307" s="80">
        <v>7</v>
      </c>
      <c r="D2307" s="100" t="s">
        <v>403</v>
      </c>
      <c r="E2307" s="80">
        <v>35.76</v>
      </c>
      <c r="F2307" s="100" t="s">
        <v>421</v>
      </c>
      <c r="G2307" s="100" t="s">
        <v>405</v>
      </c>
      <c r="H2307" s="100" t="s">
        <v>417</v>
      </c>
      <c r="I2307" s="100" t="s">
        <v>430</v>
      </c>
      <c r="J2307" s="80">
        <v>1</v>
      </c>
      <c r="K2307" s="101">
        <v>11</v>
      </c>
    </row>
    <row r="2308" spans="1:11" hidden="1" x14ac:dyDescent="0.3">
      <c r="A2308" s="98">
        <v>45621</v>
      </c>
      <c r="B2308" s="99">
        <v>0.32943870370370371</v>
      </c>
      <c r="C2308" s="80">
        <v>7</v>
      </c>
      <c r="D2308" s="100" t="s">
        <v>403</v>
      </c>
      <c r="E2308" s="80">
        <v>35.76</v>
      </c>
      <c r="F2308" s="100" t="s">
        <v>404</v>
      </c>
      <c r="G2308" s="100" t="s">
        <v>405</v>
      </c>
      <c r="H2308" s="100" t="s">
        <v>417</v>
      </c>
      <c r="I2308" s="100" t="s">
        <v>430</v>
      </c>
      <c r="J2308" s="80">
        <v>1</v>
      </c>
      <c r="K2308" s="101">
        <v>11</v>
      </c>
    </row>
    <row r="2309" spans="1:11" x14ac:dyDescent="0.3">
      <c r="A2309" s="98">
        <v>45621</v>
      </c>
      <c r="B2309" s="99">
        <v>0.38357625000000001</v>
      </c>
      <c r="C2309" s="80">
        <v>9</v>
      </c>
      <c r="D2309" s="100" t="s">
        <v>403</v>
      </c>
      <c r="E2309" s="80">
        <v>30.86</v>
      </c>
      <c r="F2309" s="100" t="s">
        <v>411</v>
      </c>
      <c r="G2309" s="100" t="s">
        <v>405</v>
      </c>
      <c r="H2309" s="100" t="s">
        <v>417</v>
      </c>
      <c r="I2309" s="100" t="s">
        <v>430</v>
      </c>
      <c r="J2309" s="80">
        <v>1</v>
      </c>
      <c r="K2309" s="101">
        <v>11</v>
      </c>
    </row>
    <row r="2310" spans="1:11" hidden="1" x14ac:dyDescent="0.3">
      <c r="A2310" s="98">
        <v>45621</v>
      </c>
      <c r="B2310" s="99">
        <v>0.44314862268518518</v>
      </c>
      <c r="C2310" s="80">
        <v>10</v>
      </c>
      <c r="D2310" s="100" t="s">
        <v>403</v>
      </c>
      <c r="E2310" s="80">
        <v>25.96</v>
      </c>
      <c r="F2310" s="100" t="s">
        <v>416</v>
      </c>
      <c r="G2310" s="100" t="s">
        <v>405</v>
      </c>
      <c r="H2310" s="100" t="s">
        <v>417</v>
      </c>
      <c r="I2310" s="100" t="s">
        <v>430</v>
      </c>
      <c r="J2310" s="80">
        <v>1</v>
      </c>
      <c r="K2310" s="101">
        <v>11</v>
      </c>
    </row>
    <row r="2311" spans="1:11" hidden="1" x14ac:dyDescent="0.3">
      <c r="A2311" s="98">
        <v>45621</v>
      </c>
      <c r="B2311" s="99">
        <v>0.53539582175925926</v>
      </c>
      <c r="C2311" s="80">
        <v>12</v>
      </c>
      <c r="D2311" s="100" t="s">
        <v>403</v>
      </c>
      <c r="E2311" s="80">
        <v>35.76</v>
      </c>
      <c r="F2311" s="100" t="s">
        <v>404</v>
      </c>
      <c r="G2311" s="100" t="s">
        <v>409</v>
      </c>
      <c r="H2311" s="100" t="s">
        <v>417</v>
      </c>
      <c r="I2311" s="100" t="s">
        <v>430</v>
      </c>
      <c r="J2311" s="80">
        <v>1</v>
      </c>
      <c r="K2311" s="101">
        <v>11</v>
      </c>
    </row>
    <row r="2312" spans="1:11" hidden="1" x14ac:dyDescent="0.3">
      <c r="A2312" s="98">
        <v>45621</v>
      </c>
      <c r="B2312" s="99">
        <v>0.53658626157407407</v>
      </c>
      <c r="C2312" s="80">
        <v>12</v>
      </c>
      <c r="D2312" s="100" t="s">
        <v>403</v>
      </c>
      <c r="E2312" s="80">
        <v>35.76</v>
      </c>
      <c r="F2312" s="100" t="s">
        <v>404</v>
      </c>
      <c r="G2312" s="100" t="s">
        <v>409</v>
      </c>
      <c r="H2312" s="100" t="s">
        <v>417</v>
      </c>
      <c r="I2312" s="100" t="s">
        <v>430</v>
      </c>
      <c r="J2312" s="80">
        <v>1</v>
      </c>
      <c r="K2312" s="101">
        <v>11</v>
      </c>
    </row>
    <row r="2313" spans="1:11" hidden="1" x14ac:dyDescent="0.3">
      <c r="A2313" s="98">
        <v>45621</v>
      </c>
      <c r="B2313" s="99">
        <v>0.688153587962963</v>
      </c>
      <c r="C2313" s="80">
        <v>16</v>
      </c>
      <c r="D2313" s="100" t="s">
        <v>403</v>
      </c>
      <c r="E2313" s="80">
        <v>35.76</v>
      </c>
      <c r="F2313" s="100" t="s">
        <v>408</v>
      </c>
      <c r="G2313" s="100" t="s">
        <v>409</v>
      </c>
      <c r="H2313" s="100" t="s">
        <v>417</v>
      </c>
      <c r="I2313" s="100" t="s">
        <v>430</v>
      </c>
      <c r="J2313" s="80">
        <v>1</v>
      </c>
      <c r="K2313" s="101">
        <v>11</v>
      </c>
    </row>
    <row r="2314" spans="1:11" x14ac:dyDescent="0.3">
      <c r="A2314" s="98">
        <v>45621</v>
      </c>
      <c r="B2314" s="99">
        <v>0.79304510416666663</v>
      </c>
      <c r="C2314" s="80">
        <v>19</v>
      </c>
      <c r="D2314" s="100" t="s">
        <v>403</v>
      </c>
      <c r="E2314" s="80">
        <v>30.86</v>
      </c>
      <c r="F2314" s="100" t="s">
        <v>411</v>
      </c>
      <c r="G2314" s="100" t="s">
        <v>412</v>
      </c>
      <c r="H2314" s="100" t="s">
        <v>417</v>
      </c>
      <c r="I2314" s="100" t="s">
        <v>430</v>
      </c>
      <c r="J2314" s="80">
        <v>1</v>
      </c>
      <c r="K2314" s="101">
        <v>11</v>
      </c>
    </row>
    <row r="2315" spans="1:11" hidden="1" x14ac:dyDescent="0.3">
      <c r="A2315" s="98">
        <v>45621</v>
      </c>
      <c r="B2315" s="99">
        <v>0.81803806712962968</v>
      </c>
      <c r="C2315" s="80">
        <v>19</v>
      </c>
      <c r="D2315" s="100" t="s">
        <v>403</v>
      </c>
      <c r="E2315" s="80">
        <v>35.76</v>
      </c>
      <c r="F2315" s="100" t="s">
        <v>408</v>
      </c>
      <c r="G2315" s="100" t="s">
        <v>412</v>
      </c>
      <c r="H2315" s="100" t="s">
        <v>417</v>
      </c>
      <c r="I2315" s="100" t="s">
        <v>430</v>
      </c>
      <c r="J2315" s="80">
        <v>1</v>
      </c>
      <c r="K2315" s="101">
        <v>11</v>
      </c>
    </row>
    <row r="2316" spans="1:11" hidden="1" x14ac:dyDescent="0.3">
      <c r="A2316" s="98">
        <v>45621</v>
      </c>
      <c r="B2316" s="99">
        <v>0.90434276620370369</v>
      </c>
      <c r="C2316" s="80">
        <v>21</v>
      </c>
      <c r="D2316" s="100" t="s">
        <v>403</v>
      </c>
      <c r="E2316" s="80">
        <v>35.76</v>
      </c>
      <c r="F2316" s="100" t="s">
        <v>408</v>
      </c>
      <c r="G2316" s="100" t="s">
        <v>412</v>
      </c>
      <c r="H2316" s="100" t="s">
        <v>417</v>
      </c>
      <c r="I2316" s="100" t="s">
        <v>430</v>
      </c>
      <c r="J2316" s="80">
        <v>1</v>
      </c>
      <c r="K2316" s="101">
        <v>11</v>
      </c>
    </row>
    <row r="2317" spans="1:11" hidden="1" x14ac:dyDescent="0.3">
      <c r="A2317" s="98">
        <v>45621</v>
      </c>
      <c r="B2317" s="99">
        <v>0.9048663194444444</v>
      </c>
      <c r="C2317" s="80">
        <v>21</v>
      </c>
      <c r="D2317" s="100" t="s">
        <v>403</v>
      </c>
      <c r="E2317" s="80">
        <v>35.76</v>
      </c>
      <c r="F2317" s="100" t="s">
        <v>421</v>
      </c>
      <c r="G2317" s="100" t="s">
        <v>412</v>
      </c>
      <c r="H2317" s="100" t="s">
        <v>417</v>
      </c>
      <c r="I2317" s="100" t="s">
        <v>430</v>
      </c>
      <c r="J2317" s="80">
        <v>1</v>
      </c>
      <c r="K2317" s="101">
        <v>11</v>
      </c>
    </row>
    <row r="2318" spans="1:11" hidden="1" x14ac:dyDescent="0.3">
      <c r="A2318" s="98">
        <v>45622</v>
      </c>
      <c r="B2318" s="99">
        <v>0.3296058564814815</v>
      </c>
      <c r="C2318" s="80">
        <v>7</v>
      </c>
      <c r="D2318" s="100" t="s">
        <v>403</v>
      </c>
      <c r="E2318" s="80">
        <v>35.76</v>
      </c>
      <c r="F2318" s="100" t="s">
        <v>404</v>
      </c>
      <c r="G2318" s="100" t="s">
        <v>405</v>
      </c>
      <c r="H2318" s="100" t="s">
        <v>419</v>
      </c>
      <c r="I2318" s="100" t="s">
        <v>430</v>
      </c>
      <c r="J2318" s="80">
        <v>2</v>
      </c>
      <c r="K2318" s="101">
        <v>11</v>
      </c>
    </row>
    <row r="2319" spans="1:11" hidden="1" x14ac:dyDescent="0.3">
      <c r="A2319" s="98">
        <v>45622</v>
      </c>
      <c r="B2319" s="99">
        <v>0.46037348379629628</v>
      </c>
      <c r="C2319" s="80">
        <v>11</v>
      </c>
      <c r="D2319" s="100" t="s">
        <v>403</v>
      </c>
      <c r="E2319" s="80">
        <v>35.76</v>
      </c>
      <c r="F2319" s="100" t="s">
        <v>413</v>
      </c>
      <c r="G2319" s="100" t="s">
        <v>405</v>
      </c>
      <c r="H2319" s="100" t="s">
        <v>419</v>
      </c>
      <c r="I2319" s="100" t="s">
        <v>430</v>
      </c>
      <c r="J2319" s="80">
        <v>2</v>
      </c>
      <c r="K2319" s="101">
        <v>11</v>
      </c>
    </row>
    <row r="2320" spans="1:11" x14ac:dyDescent="0.3">
      <c r="A2320" s="98">
        <v>45622</v>
      </c>
      <c r="B2320" s="99">
        <v>0.46096383101851851</v>
      </c>
      <c r="C2320" s="80">
        <v>11</v>
      </c>
      <c r="D2320" s="100" t="s">
        <v>403</v>
      </c>
      <c r="E2320" s="80">
        <v>25.96</v>
      </c>
      <c r="F2320" s="100" t="s">
        <v>410</v>
      </c>
      <c r="G2320" s="100" t="s">
        <v>405</v>
      </c>
      <c r="H2320" s="100" t="s">
        <v>419</v>
      </c>
      <c r="I2320" s="100" t="s">
        <v>430</v>
      </c>
      <c r="J2320" s="80">
        <v>2</v>
      </c>
      <c r="K2320" s="101">
        <v>11</v>
      </c>
    </row>
    <row r="2321" spans="1:11" hidden="1" x14ac:dyDescent="0.3">
      <c r="A2321" s="98">
        <v>45622</v>
      </c>
      <c r="B2321" s="99">
        <v>0.46260518518518517</v>
      </c>
      <c r="C2321" s="80">
        <v>11</v>
      </c>
      <c r="D2321" s="100" t="s">
        <v>403</v>
      </c>
      <c r="E2321" s="80">
        <v>35.76</v>
      </c>
      <c r="F2321" s="100" t="s">
        <v>413</v>
      </c>
      <c r="G2321" s="100" t="s">
        <v>405</v>
      </c>
      <c r="H2321" s="100" t="s">
        <v>419</v>
      </c>
      <c r="I2321" s="100" t="s">
        <v>430</v>
      </c>
      <c r="J2321" s="80">
        <v>2</v>
      </c>
      <c r="K2321" s="101">
        <v>11</v>
      </c>
    </row>
    <row r="2322" spans="1:11" hidden="1" x14ac:dyDescent="0.3">
      <c r="A2322" s="98">
        <v>45622</v>
      </c>
      <c r="B2322" s="99">
        <v>0.46330979166666669</v>
      </c>
      <c r="C2322" s="80">
        <v>11</v>
      </c>
      <c r="D2322" s="100" t="s">
        <v>403</v>
      </c>
      <c r="E2322" s="80">
        <v>35.76</v>
      </c>
      <c r="F2322" s="100" t="s">
        <v>413</v>
      </c>
      <c r="G2322" s="100" t="s">
        <v>405</v>
      </c>
      <c r="H2322" s="100" t="s">
        <v>419</v>
      </c>
      <c r="I2322" s="100" t="s">
        <v>430</v>
      </c>
      <c r="J2322" s="80">
        <v>2</v>
      </c>
      <c r="K2322" s="101">
        <v>11</v>
      </c>
    </row>
    <row r="2323" spans="1:11" hidden="1" x14ac:dyDescent="0.3">
      <c r="A2323" s="98">
        <v>45622</v>
      </c>
      <c r="B2323" s="99">
        <v>0.66937851851851848</v>
      </c>
      <c r="C2323" s="80">
        <v>16</v>
      </c>
      <c r="D2323" s="100" t="s">
        <v>403</v>
      </c>
      <c r="E2323" s="80">
        <v>35.76</v>
      </c>
      <c r="F2323" s="100" t="s">
        <v>404</v>
      </c>
      <c r="G2323" s="100" t="s">
        <v>409</v>
      </c>
      <c r="H2323" s="100" t="s">
        <v>419</v>
      </c>
      <c r="I2323" s="100" t="s">
        <v>430</v>
      </c>
      <c r="J2323" s="80">
        <v>2</v>
      </c>
      <c r="K2323" s="101">
        <v>11</v>
      </c>
    </row>
    <row r="2324" spans="1:11" hidden="1" x14ac:dyDescent="0.3">
      <c r="A2324" s="98">
        <v>45622</v>
      </c>
      <c r="B2324" s="99">
        <v>0.67014531249999998</v>
      </c>
      <c r="C2324" s="80">
        <v>16</v>
      </c>
      <c r="D2324" s="100" t="s">
        <v>403</v>
      </c>
      <c r="E2324" s="80">
        <v>35.76</v>
      </c>
      <c r="F2324" s="100" t="s">
        <v>404</v>
      </c>
      <c r="G2324" s="100" t="s">
        <v>409</v>
      </c>
      <c r="H2324" s="100" t="s">
        <v>419</v>
      </c>
      <c r="I2324" s="100" t="s">
        <v>430</v>
      </c>
      <c r="J2324" s="80">
        <v>2</v>
      </c>
      <c r="K2324" s="101">
        <v>11</v>
      </c>
    </row>
    <row r="2325" spans="1:11" x14ac:dyDescent="0.3">
      <c r="A2325" s="98">
        <v>45622</v>
      </c>
      <c r="B2325" s="99">
        <v>0.7164088657407407</v>
      </c>
      <c r="C2325" s="80">
        <v>17</v>
      </c>
      <c r="D2325" s="100" t="s">
        <v>403</v>
      </c>
      <c r="E2325" s="80">
        <v>25.96</v>
      </c>
      <c r="F2325" s="100" t="s">
        <v>410</v>
      </c>
      <c r="G2325" s="100" t="s">
        <v>412</v>
      </c>
      <c r="H2325" s="100" t="s">
        <v>419</v>
      </c>
      <c r="I2325" s="100" t="s">
        <v>430</v>
      </c>
      <c r="J2325" s="80">
        <v>2</v>
      </c>
      <c r="K2325" s="101">
        <v>11</v>
      </c>
    </row>
    <row r="2326" spans="1:11" x14ac:dyDescent="0.3">
      <c r="A2326" s="98">
        <v>45622</v>
      </c>
      <c r="B2326" s="99">
        <v>0.71706524305555552</v>
      </c>
      <c r="C2326" s="80">
        <v>17</v>
      </c>
      <c r="D2326" s="100" t="s">
        <v>403</v>
      </c>
      <c r="E2326" s="80">
        <v>30.86</v>
      </c>
      <c r="F2326" s="100" t="s">
        <v>411</v>
      </c>
      <c r="G2326" s="100" t="s">
        <v>412</v>
      </c>
      <c r="H2326" s="100" t="s">
        <v>419</v>
      </c>
      <c r="I2326" s="100" t="s">
        <v>430</v>
      </c>
      <c r="J2326" s="80">
        <v>2</v>
      </c>
      <c r="K2326" s="101">
        <v>11</v>
      </c>
    </row>
    <row r="2327" spans="1:11" hidden="1" x14ac:dyDescent="0.3">
      <c r="A2327" s="98">
        <v>45622</v>
      </c>
      <c r="B2327" s="99">
        <v>0.8245910300925926</v>
      </c>
      <c r="C2327" s="80">
        <v>19</v>
      </c>
      <c r="D2327" s="100" t="s">
        <v>403</v>
      </c>
      <c r="E2327" s="80">
        <v>35.76</v>
      </c>
      <c r="F2327" s="100" t="s">
        <v>413</v>
      </c>
      <c r="G2327" s="100" t="s">
        <v>412</v>
      </c>
      <c r="H2327" s="100" t="s">
        <v>419</v>
      </c>
      <c r="I2327" s="100" t="s">
        <v>430</v>
      </c>
      <c r="J2327" s="80">
        <v>2</v>
      </c>
      <c r="K2327" s="101">
        <v>11</v>
      </c>
    </row>
    <row r="2328" spans="1:11" hidden="1" x14ac:dyDescent="0.3">
      <c r="A2328" s="98">
        <v>45624</v>
      </c>
      <c r="B2328" s="99">
        <v>0.36200144675925927</v>
      </c>
      <c r="C2328" s="80">
        <v>8</v>
      </c>
      <c r="D2328" s="100" t="s">
        <v>403</v>
      </c>
      <c r="E2328" s="80">
        <v>35.76</v>
      </c>
      <c r="F2328" s="100" t="s">
        <v>421</v>
      </c>
      <c r="G2328" s="100" t="s">
        <v>405</v>
      </c>
      <c r="H2328" s="100" t="s">
        <v>422</v>
      </c>
      <c r="I2328" s="100" t="s">
        <v>430</v>
      </c>
      <c r="J2328" s="80">
        <v>4</v>
      </c>
      <c r="K2328" s="101">
        <v>11</v>
      </c>
    </row>
    <row r="2329" spans="1:11" x14ac:dyDescent="0.3">
      <c r="A2329" s="98">
        <v>45624</v>
      </c>
      <c r="B2329" s="99">
        <v>0.38473270833333334</v>
      </c>
      <c r="C2329" s="80">
        <v>9</v>
      </c>
      <c r="D2329" s="100" t="s">
        <v>403</v>
      </c>
      <c r="E2329" s="80">
        <v>30.86</v>
      </c>
      <c r="F2329" s="100" t="s">
        <v>411</v>
      </c>
      <c r="G2329" s="100" t="s">
        <v>405</v>
      </c>
      <c r="H2329" s="100" t="s">
        <v>422</v>
      </c>
      <c r="I2329" s="100" t="s">
        <v>430</v>
      </c>
      <c r="J2329" s="80">
        <v>4</v>
      </c>
      <c r="K2329" s="101">
        <v>11</v>
      </c>
    </row>
    <row r="2330" spans="1:11" x14ac:dyDescent="0.3">
      <c r="A2330" s="98">
        <v>45624</v>
      </c>
      <c r="B2330" s="99">
        <v>0.85048645833333336</v>
      </c>
      <c r="C2330" s="80">
        <v>20</v>
      </c>
      <c r="D2330" s="100" t="s">
        <v>403</v>
      </c>
      <c r="E2330" s="80">
        <v>30.86</v>
      </c>
      <c r="F2330" s="100" t="s">
        <v>411</v>
      </c>
      <c r="G2330" s="100" t="s">
        <v>412</v>
      </c>
      <c r="H2330" s="100" t="s">
        <v>422</v>
      </c>
      <c r="I2330" s="100" t="s">
        <v>430</v>
      </c>
      <c r="J2330" s="80">
        <v>4</v>
      </c>
      <c r="K2330" s="101">
        <v>11</v>
      </c>
    </row>
    <row r="2331" spans="1:11" hidden="1" x14ac:dyDescent="0.3">
      <c r="A2331" s="98">
        <v>45624</v>
      </c>
      <c r="B2331" s="99">
        <v>0.85122133101851849</v>
      </c>
      <c r="C2331" s="80">
        <v>20</v>
      </c>
      <c r="D2331" s="100" t="s">
        <v>403</v>
      </c>
      <c r="E2331" s="80">
        <v>35.76</v>
      </c>
      <c r="F2331" s="100" t="s">
        <v>404</v>
      </c>
      <c r="G2331" s="100" t="s">
        <v>412</v>
      </c>
      <c r="H2331" s="100" t="s">
        <v>422</v>
      </c>
      <c r="I2331" s="100" t="s">
        <v>430</v>
      </c>
      <c r="J2331" s="80">
        <v>4</v>
      </c>
      <c r="K2331" s="101">
        <v>11</v>
      </c>
    </row>
    <row r="2332" spans="1:11" hidden="1" x14ac:dyDescent="0.3">
      <c r="A2332" s="98">
        <v>45624</v>
      </c>
      <c r="B2332" s="99">
        <v>0.87152393518518523</v>
      </c>
      <c r="C2332" s="80">
        <v>20</v>
      </c>
      <c r="D2332" s="100" t="s">
        <v>403</v>
      </c>
      <c r="E2332" s="80">
        <v>35.76</v>
      </c>
      <c r="F2332" s="100" t="s">
        <v>404</v>
      </c>
      <c r="G2332" s="100" t="s">
        <v>412</v>
      </c>
      <c r="H2332" s="100" t="s">
        <v>422</v>
      </c>
      <c r="I2332" s="100" t="s">
        <v>430</v>
      </c>
      <c r="J2332" s="80">
        <v>4</v>
      </c>
      <c r="K2332" s="101">
        <v>11</v>
      </c>
    </row>
    <row r="2333" spans="1:11" hidden="1" x14ac:dyDescent="0.3">
      <c r="A2333" s="98">
        <v>45624</v>
      </c>
      <c r="B2333" s="99">
        <v>0.9168483101851852</v>
      </c>
      <c r="C2333" s="80">
        <v>22</v>
      </c>
      <c r="D2333" s="100" t="s">
        <v>403</v>
      </c>
      <c r="E2333" s="80">
        <v>35.76</v>
      </c>
      <c r="F2333" s="100" t="s">
        <v>421</v>
      </c>
      <c r="G2333" s="100" t="s">
        <v>412</v>
      </c>
      <c r="H2333" s="100" t="s">
        <v>422</v>
      </c>
      <c r="I2333" s="100" t="s">
        <v>430</v>
      </c>
      <c r="J2333" s="80">
        <v>4</v>
      </c>
      <c r="K2333" s="101">
        <v>11</v>
      </c>
    </row>
    <row r="2334" spans="1:11" hidden="1" x14ac:dyDescent="0.3">
      <c r="A2334" s="98">
        <v>45625</v>
      </c>
      <c r="B2334" s="99">
        <v>0.32865553240740741</v>
      </c>
      <c r="C2334" s="80">
        <v>7</v>
      </c>
      <c r="D2334" s="100" t="s">
        <v>403</v>
      </c>
      <c r="E2334" s="80">
        <v>35.76</v>
      </c>
      <c r="F2334" s="100" t="s">
        <v>413</v>
      </c>
      <c r="G2334" s="100" t="s">
        <v>405</v>
      </c>
      <c r="H2334" s="100" t="s">
        <v>406</v>
      </c>
      <c r="I2334" s="100" t="s">
        <v>430</v>
      </c>
      <c r="J2334" s="80">
        <v>5</v>
      </c>
      <c r="K2334" s="101">
        <v>11</v>
      </c>
    </row>
    <row r="2335" spans="1:11" hidden="1" x14ac:dyDescent="0.3">
      <c r="A2335" s="98">
        <v>45625</v>
      </c>
      <c r="B2335" s="99">
        <v>0.3317378587962963</v>
      </c>
      <c r="C2335" s="80">
        <v>7</v>
      </c>
      <c r="D2335" s="100" t="s">
        <v>403</v>
      </c>
      <c r="E2335" s="80">
        <v>35.76</v>
      </c>
      <c r="F2335" s="100" t="s">
        <v>404</v>
      </c>
      <c r="G2335" s="100" t="s">
        <v>405</v>
      </c>
      <c r="H2335" s="100" t="s">
        <v>406</v>
      </c>
      <c r="I2335" s="100" t="s">
        <v>430</v>
      </c>
      <c r="J2335" s="80">
        <v>5</v>
      </c>
      <c r="K2335" s="101">
        <v>11</v>
      </c>
    </row>
    <row r="2336" spans="1:11" x14ac:dyDescent="0.3">
      <c r="A2336" s="98">
        <v>45625</v>
      </c>
      <c r="B2336" s="99">
        <v>0.38022575231481481</v>
      </c>
      <c r="C2336" s="80">
        <v>9</v>
      </c>
      <c r="D2336" s="100" t="s">
        <v>403</v>
      </c>
      <c r="E2336" s="80">
        <v>30.86</v>
      </c>
      <c r="F2336" s="100" t="s">
        <v>411</v>
      </c>
      <c r="G2336" s="100" t="s">
        <v>405</v>
      </c>
      <c r="H2336" s="100" t="s">
        <v>406</v>
      </c>
      <c r="I2336" s="100" t="s">
        <v>430</v>
      </c>
      <c r="J2336" s="80">
        <v>5</v>
      </c>
      <c r="K2336" s="101">
        <v>11</v>
      </c>
    </row>
    <row r="2337" spans="1:11" x14ac:dyDescent="0.3">
      <c r="A2337" s="98">
        <v>45625</v>
      </c>
      <c r="B2337" s="99">
        <v>0.38090561342592594</v>
      </c>
      <c r="C2337" s="80">
        <v>9</v>
      </c>
      <c r="D2337" s="100" t="s">
        <v>403</v>
      </c>
      <c r="E2337" s="80">
        <v>30.86</v>
      </c>
      <c r="F2337" s="100" t="s">
        <v>411</v>
      </c>
      <c r="G2337" s="100" t="s">
        <v>405</v>
      </c>
      <c r="H2337" s="100" t="s">
        <v>406</v>
      </c>
      <c r="I2337" s="100" t="s">
        <v>430</v>
      </c>
      <c r="J2337" s="80">
        <v>5</v>
      </c>
      <c r="K2337" s="101">
        <v>11</v>
      </c>
    </row>
    <row r="2338" spans="1:11" x14ac:dyDescent="0.3">
      <c r="A2338" s="98">
        <v>45625</v>
      </c>
      <c r="B2338" s="99">
        <v>0.63757939814814812</v>
      </c>
      <c r="C2338" s="80">
        <v>15</v>
      </c>
      <c r="D2338" s="100" t="s">
        <v>403</v>
      </c>
      <c r="E2338" s="80">
        <v>30.86</v>
      </c>
      <c r="F2338" s="100" t="s">
        <v>411</v>
      </c>
      <c r="G2338" s="100" t="s">
        <v>409</v>
      </c>
      <c r="H2338" s="100" t="s">
        <v>406</v>
      </c>
      <c r="I2338" s="100" t="s">
        <v>430</v>
      </c>
      <c r="J2338" s="80">
        <v>5</v>
      </c>
      <c r="K2338" s="101">
        <v>11</v>
      </c>
    </row>
    <row r="2339" spans="1:11" hidden="1" x14ac:dyDescent="0.3">
      <c r="A2339" s="98">
        <v>45625</v>
      </c>
      <c r="B2339" s="99">
        <v>0.6384299537037037</v>
      </c>
      <c r="C2339" s="80">
        <v>15</v>
      </c>
      <c r="D2339" s="100" t="s">
        <v>403</v>
      </c>
      <c r="E2339" s="80">
        <v>35.76</v>
      </c>
      <c r="F2339" s="100" t="s">
        <v>404</v>
      </c>
      <c r="G2339" s="100" t="s">
        <v>409</v>
      </c>
      <c r="H2339" s="100" t="s">
        <v>406</v>
      </c>
      <c r="I2339" s="100" t="s">
        <v>430</v>
      </c>
      <c r="J2339" s="80">
        <v>5</v>
      </c>
      <c r="K2339" s="101">
        <v>11</v>
      </c>
    </row>
    <row r="2340" spans="1:11" hidden="1" x14ac:dyDescent="0.3">
      <c r="A2340" s="98">
        <v>45625</v>
      </c>
      <c r="B2340" s="99">
        <v>0.8735493865740741</v>
      </c>
      <c r="C2340" s="80">
        <v>20</v>
      </c>
      <c r="D2340" s="100" t="s">
        <v>403</v>
      </c>
      <c r="E2340" s="80">
        <v>35.76</v>
      </c>
      <c r="F2340" s="100" t="s">
        <v>413</v>
      </c>
      <c r="G2340" s="100" t="s">
        <v>412</v>
      </c>
      <c r="H2340" s="100" t="s">
        <v>406</v>
      </c>
      <c r="I2340" s="100" t="s">
        <v>430</v>
      </c>
      <c r="J2340" s="80">
        <v>5</v>
      </c>
      <c r="K2340" s="101">
        <v>11</v>
      </c>
    </row>
    <row r="2341" spans="1:11" hidden="1" x14ac:dyDescent="0.3">
      <c r="A2341" s="98">
        <v>45626</v>
      </c>
      <c r="B2341" s="99">
        <v>0.54041831018518516</v>
      </c>
      <c r="C2341" s="80">
        <v>12</v>
      </c>
      <c r="D2341" s="100" t="s">
        <v>403</v>
      </c>
      <c r="E2341" s="80">
        <v>35.76</v>
      </c>
      <c r="F2341" s="100" t="s">
        <v>413</v>
      </c>
      <c r="G2341" s="100" t="s">
        <v>409</v>
      </c>
      <c r="H2341" s="100" t="s">
        <v>414</v>
      </c>
      <c r="I2341" s="100" t="s">
        <v>430</v>
      </c>
      <c r="J2341" s="80">
        <v>6</v>
      </c>
      <c r="K2341" s="101">
        <v>11</v>
      </c>
    </row>
    <row r="2342" spans="1:11" x14ac:dyDescent="0.3">
      <c r="A2342" s="98">
        <v>45626</v>
      </c>
      <c r="B2342" s="99">
        <v>0.58675710648148149</v>
      </c>
      <c r="C2342" s="80">
        <v>14</v>
      </c>
      <c r="D2342" s="100" t="s">
        <v>403</v>
      </c>
      <c r="E2342" s="80">
        <v>25.96</v>
      </c>
      <c r="F2342" s="100" t="s">
        <v>410</v>
      </c>
      <c r="G2342" s="100" t="s">
        <v>409</v>
      </c>
      <c r="H2342" s="100" t="s">
        <v>414</v>
      </c>
      <c r="I2342" s="100" t="s">
        <v>430</v>
      </c>
      <c r="J2342" s="80">
        <v>6</v>
      </c>
      <c r="K2342" s="101">
        <v>11</v>
      </c>
    </row>
    <row r="2343" spans="1:11" hidden="1" x14ac:dyDescent="0.3">
      <c r="A2343" s="98">
        <v>45626</v>
      </c>
      <c r="B2343" s="99">
        <v>0.58747775462962959</v>
      </c>
      <c r="C2343" s="80">
        <v>14</v>
      </c>
      <c r="D2343" s="100" t="s">
        <v>403</v>
      </c>
      <c r="E2343" s="80">
        <v>35.76</v>
      </c>
      <c r="F2343" s="100" t="s">
        <v>408</v>
      </c>
      <c r="G2343" s="100" t="s">
        <v>409</v>
      </c>
      <c r="H2343" s="100" t="s">
        <v>414</v>
      </c>
      <c r="I2343" s="100" t="s">
        <v>430</v>
      </c>
      <c r="J2343" s="80">
        <v>6</v>
      </c>
      <c r="K2343" s="101">
        <v>11</v>
      </c>
    </row>
    <row r="2344" spans="1:11" hidden="1" x14ac:dyDescent="0.3">
      <c r="A2344" s="98">
        <v>45626</v>
      </c>
      <c r="B2344" s="99">
        <v>0.59504651620370375</v>
      </c>
      <c r="C2344" s="80">
        <v>14</v>
      </c>
      <c r="D2344" s="100" t="s">
        <v>403</v>
      </c>
      <c r="E2344" s="80">
        <v>35.76</v>
      </c>
      <c r="F2344" s="100" t="s">
        <v>413</v>
      </c>
      <c r="G2344" s="100" t="s">
        <v>409</v>
      </c>
      <c r="H2344" s="100" t="s">
        <v>414</v>
      </c>
      <c r="I2344" s="100" t="s">
        <v>430</v>
      </c>
      <c r="J2344" s="80">
        <v>6</v>
      </c>
      <c r="K2344" s="101">
        <v>11</v>
      </c>
    </row>
    <row r="2345" spans="1:11" x14ac:dyDescent="0.3">
      <c r="A2345" s="98">
        <v>45626</v>
      </c>
      <c r="B2345" s="99">
        <v>0.6484293518518518</v>
      </c>
      <c r="C2345" s="80">
        <v>15</v>
      </c>
      <c r="D2345" s="100" t="s">
        <v>403</v>
      </c>
      <c r="E2345" s="80">
        <v>30.86</v>
      </c>
      <c r="F2345" s="100" t="s">
        <v>411</v>
      </c>
      <c r="G2345" s="100" t="s">
        <v>409</v>
      </c>
      <c r="H2345" s="100" t="s">
        <v>414</v>
      </c>
      <c r="I2345" s="100" t="s">
        <v>430</v>
      </c>
      <c r="J2345" s="80">
        <v>6</v>
      </c>
      <c r="K2345" s="101">
        <v>11</v>
      </c>
    </row>
    <row r="2346" spans="1:11" x14ac:dyDescent="0.3">
      <c r="A2346" s="98">
        <v>45626</v>
      </c>
      <c r="B2346" s="99">
        <v>0.91931115740740743</v>
      </c>
      <c r="C2346" s="80">
        <v>22</v>
      </c>
      <c r="D2346" s="100" t="s">
        <v>403</v>
      </c>
      <c r="E2346" s="80">
        <v>30.86</v>
      </c>
      <c r="F2346" s="100" t="s">
        <v>411</v>
      </c>
      <c r="G2346" s="100" t="s">
        <v>412</v>
      </c>
      <c r="H2346" s="100" t="s">
        <v>414</v>
      </c>
      <c r="I2346" s="100" t="s">
        <v>430</v>
      </c>
      <c r="J2346" s="80">
        <v>6</v>
      </c>
      <c r="K2346" s="101">
        <v>11</v>
      </c>
    </row>
    <row r="2347" spans="1:11" x14ac:dyDescent="0.3">
      <c r="A2347" s="98">
        <v>45627</v>
      </c>
      <c r="B2347" s="99">
        <v>0.42745019675925927</v>
      </c>
      <c r="C2347" s="80">
        <v>10</v>
      </c>
      <c r="D2347" s="100" t="s">
        <v>403</v>
      </c>
      <c r="E2347" s="80">
        <v>30.86</v>
      </c>
      <c r="F2347" s="100" t="s">
        <v>411</v>
      </c>
      <c r="G2347" s="100" t="s">
        <v>405</v>
      </c>
      <c r="H2347" s="100" t="s">
        <v>415</v>
      </c>
      <c r="I2347" s="100" t="s">
        <v>431</v>
      </c>
      <c r="J2347" s="80">
        <v>7</v>
      </c>
      <c r="K2347" s="101">
        <v>12</v>
      </c>
    </row>
    <row r="2348" spans="1:11" x14ac:dyDescent="0.3">
      <c r="A2348" s="98">
        <v>45627</v>
      </c>
      <c r="B2348" s="99">
        <v>0.42814726851851853</v>
      </c>
      <c r="C2348" s="80">
        <v>10</v>
      </c>
      <c r="D2348" s="100" t="s">
        <v>403</v>
      </c>
      <c r="E2348" s="80">
        <v>30.86</v>
      </c>
      <c r="F2348" s="100" t="s">
        <v>411</v>
      </c>
      <c r="G2348" s="100" t="s">
        <v>405</v>
      </c>
      <c r="H2348" s="100" t="s">
        <v>415</v>
      </c>
      <c r="I2348" s="100" t="s">
        <v>431</v>
      </c>
      <c r="J2348" s="80">
        <v>7</v>
      </c>
      <c r="K2348" s="101">
        <v>12</v>
      </c>
    </row>
    <row r="2349" spans="1:11" x14ac:dyDescent="0.3">
      <c r="A2349" s="98">
        <v>45627</v>
      </c>
      <c r="B2349" s="99">
        <v>0.43248365740740741</v>
      </c>
      <c r="C2349" s="80">
        <v>10</v>
      </c>
      <c r="D2349" s="100" t="s">
        <v>403</v>
      </c>
      <c r="E2349" s="80">
        <v>30.86</v>
      </c>
      <c r="F2349" s="100" t="s">
        <v>411</v>
      </c>
      <c r="G2349" s="100" t="s">
        <v>405</v>
      </c>
      <c r="H2349" s="100" t="s">
        <v>415</v>
      </c>
      <c r="I2349" s="100" t="s">
        <v>431</v>
      </c>
      <c r="J2349" s="80">
        <v>7</v>
      </c>
      <c r="K2349" s="101">
        <v>12</v>
      </c>
    </row>
    <row r="2350" spans="1:11" x14ac:dyDescent="0.3">
      <c r="A2350" s="98">
        <v>45627</v>
      </c>
      <c r="B2350" s="99">
        <v>0.60720914351851851</v>
      </c>
      <c r="C2350" s="80">
        <v>14</v>
      </c>
      <c r="D2350" s="100" t="s">
        <v>403</v>
      </c>
      <c r="E2350" s="80">
        <v>30.86</v>
      </c>
      <c r="F2350" s="100" t="s">
        <v>411</v>
      </c>
      <c r="G2350" s="100" t="s">
        <v>409</v>
      </c>
      <c r="H2350" s="100" t="s">
        <v>415</v>
      </c>
      <c r="I2350" s="100" t="s">
        <v>431</v>
      </c>
      <c r="J2350" s="80">
        <v>7</v>
      </c>
      <c r="K2350" s="101">
        <v>12</v>
      </c>
    </row>
    <row r="2351" spans="1:11" hidden="1" x14ac:dyDescent="0.3">
      <c r="A2351" s="98">
        <v>45627</v>
      </c>
      <c r="B2351" s="99">
        <v>0.63139644675925921</v>
      </c>
      <c r="C2351" s="80">
        <v>15</v>
      </c>
      <c r="D2351" s="100" t="s">
        <v>403</v>
      </c>
      <c r="E2351" s="80">
        <v>35.76</v>
      </c>
      <c r="F2351" s="100" t="s">
        <v>413</v>
      </c>
      <c r="G2351" s="100" t="s">
        <v>409</v>
      </c>
      <c r="H2351" s="100" t="s">
        <v>415</v>
      </c>
      <c r="I2351" s="100" t="s">
        <v>431</v>
      </c>
      <c r="J2351" s="80">
        <v>7</v>
      </c>
      <c r="K2351" s="101">
        <v>12</v>
      </c>
    </row>
    <row r="2352" spans="1:11" hidden="1" x14ac:dyDescent="0.3">
      <c r="A2352" s="98">
        <v>45627</v>
      </c>
      <c r="B2352" s="99">
        <v>0.63190927083333337</v>
      </c>
      <c r="C2352" s="80">
        <v>15</v>
      </c>
      <c r="D2352" s="100" t="s">
        <v>403</v>
      </c>
      <c r="E2352" s="80">
        <v>35.76</v>
      </c>
      <c r="F2352" s="100" t="s">
        <v>413</v>
      </c>
      <c r="G2352" s="100" t="s">
        <v>409</v>
      </c>
      <c r="H2352" s="100" t="s">
        <v>415</v>
      </c>
      <c r="I2352" s="100" t="s">
        <v>431</v>
      </c>
      <c r="J2352" s="80">
        <v>7</v>
      </c>
      <c r="K2352" s="101">
        <v>12</v>
      </c>
    </row>
    <row r="2353" spans="1:11" hidden="1" x14ac:dyDescent="0.3">
      <c r="A2353" s="98">
        <v>45627</v>
      </c>
      <c r="B2353" s="99">
        <v>0.65488765046296293</v>
      </c>
      <c r="C2353" s="80">
        <v>15</v>
      </c>
      <c r="D2353" s="100" t="s">
        <v>403</v>
      </c>
      <c r="E2353" s="80">
        <v>35.76</v>
      </c>
      <c r="F2353" s="100" t="s">
        <v>421</v>
      </c>
      <c r="G2353" s="100" t="s">
        <v>409</v>
      </c>
      <c r="H2353" s="100" t="s">
        <v>415</v>
      </c>
      <c r="I2353" s="100" t="s">
        <v>431</v>
      </c>
      <c r="J2353" s="80">
        <v>7</v>
      </c>
      <c r="K2353" s="101">
        <v>12</v>
      </c>
    </row>
    <row r="2354" spans="1:11" hidden="1" x14ac:dyDescent="0.3">
      <c r="A2354" s="98">
        <v>45627</v>
      </c>
      <c r="B2354" s="99">
        <v>0.66425017361111116</v>
      </c>
      <c r="C2354" s="80">
        <v>15</v>
      </c>
      <c r="D2354" s="100" t="s">
        <v>403</v>
      </c>
      <c r="E2354" s="80">
        <v>35.76</v>
      </c>
      <c r="F2354" s="100" t="s">
        <v>404</v>
      </c>
      <c r="G2354" s="100" t="s">
        <v>409</v>
      </c>
      <c r="H2354" s="100" t="s">
        <v>415</v>
      </c>
      <c r="I2354" s="100" t="s">
        <v>431</v>
      </c>
      <c r="J2354" s="80">
        <v>7</v>
      </c>
      <c r="K2354" s="101">
        <v>12</v>
      </c>
    </row>
    <row r="2355" spans="1:11" hidden="1" x14ac:dyDescent="0.3">
      <c r="A2355" s="98">
        <v>45627</v>
      </c>
      <c r="B2355" s="99">
        <v>0.6651546990740741</v>
      </c>
      <c r="C2355" s="80">
        <v>15</v>
      </c>
      <c r="D2355" s="100" t="s">
        <v>403</v>
      </c>
      <c r="E2355" s="80">
        <v>35.76</v>
      </c>
      <c r="F2355" s="100" t="s">
        <v>404</v>
      </c>
      <c r="G2355" s="100" t="s">
        <v>409</v>
      </c>
      <c r="H2355" s="100" t="s">
        <v>415</v>
      </c>
      <c r="I2355" s="100" t="s">
        <v>431</v>
      </c>
      <c r="J2355" s="80">
        <v>7</v>
      </c>
      <c r="K2355" s="101">
        <v>12</v>
      </c>
    </row>
    <row r="2356" spans="1:11" hidden="1" x14ac:dyDescent="0.3">
      <c r="A2356" s="98">
        <v>45627</v>
      </c>
      <c r="B2356" s="99">
        <v>0.68957732638888891</v>
      </c>
      <c r="C2356" s="80">
        <v>16</v>
      </c>
      <c r="D2356" s="100" t="s">
        <v>403</v>
      </c>
      <c r="E2356" s="80">
        <v>35.76</v>
      </c>
      <c r="F2356" s="100" t="s">
        <v>404</v>
      </c>
      <c r="G2356" s="100" t="s">
        <v>409</v>
      </c>
      <c r="H2356" s="100" t="s">
        <v>415</v>
      </c>
      <c r="I2356" s="100" t="s">
        <v>431</v>
      </c>
      <c r="J2356" s="80">
        <v>7</v>
      </c>
      <c r="K2356" s="101">
        <v>12</v>
      </c>
    </row>
    <row r="2357" spans="1:11" hidden="1" x14ac:dyDescent="0.3">
      <c r="A2357" s="98">
        <v>45627</v>
      </c>
      <c r="B2357" s="99">
        <v>0.69062554398148146</v>
      </c>
      <c r="C2357" s="80">
        <v>16</v>
      </c>
      <c r="D2357" s="100" t="s">
        <v>403</v>
      </c>
      <c r="E2357" s="80">
        <v>35.76</v>
      </c>
      <c r="F2357" s="100" t="s">
        <v>404</v>
      </c>
      <c r="G2357" s="100" t="s">
        <v>409</v>
      </c>
      <c r="H2357" s="100" t="s">
        <v>415</v>
      </c>
      <c r="I2357" s="100" t="s">
        <v>431</v>
      </c>
      <c r="J2357" s="80">
        <v>7</v>
      </c>
      <c r="K2357" s="101">
        <v>12</v>
      </c>
    </row>
    <row r="2358" spans="1:11" x14ac:dyDescent="0.3">
      <c r="A2358" s="98">
        <v>45627</v>
      </c>
      <c r="B2358" s="99">
        <v>0.71555064814814817</v>
      </c>
      <c r="C2358" s="80">
        <v>17</v>
      </c>
      <c r="D2358" s="100" t="s">
        <v>403</v>
      </c>
      <c r="E2358" s="80">
        <v>30.86</v>
      </c>
      <c r="F2358" s="100" t="s">
        <v>411</v>
      </c>
      <c r="G2358" s="100" t="s">
        <v>412</v>
      </c>
      <c r="H2358" s="100" t="s">
        <v>415</v>
      </c>
      <c r="I2358" s="100" t="s">
        <v>431</v>
      </c>
      <c r="J2358" s="80">
        <v>7</v>
      </c>
      <c r="K2358" s="101">
        <v>12</v>
      </c>
    </row>
    <row r="2359" spans="1:11" x14ac:dyDescent="0.3">
      <c r="A2359" s="98">
        <v>45627</v>
      </c>
      <c r="B2359" s="99">
        <v>0.71634281249999998</v>
      </c>
      <c r="C2359" s="80">
        <v>17</v>
      </c>
      <c r="D2359" s="100" t="s">
        <v>403</v>
      </c>
      <c r="E2359" s="80">
        <v>30.86</v>
      </c>
      <c r="F2359" s="100" t="s">
        <v>411</v>
      </c>
      <c r="G2359" s="100" t="s">
        <v>412</v>
      </c>
      <c r="H2359" s="100" t="s">
        <v>415</v>
      </c>
      <c r="I2359" s="100" t="s">
        <v>431</v>
      </c>
      <c r="J2359" s="80">
        <v>7</v>
      </c>
      <c r="K2359" s="101">
        <v>12</v>
      </c>
    </row>
    <row r="2360" spans="1:11" x14ac:dyDescent="0.3">
      <c r="A2360" s="98">
        <v>45627</v>
      </c>
      <c r="B2360" s="99">
        <v>0.77672089120370369</v>
      </c>
      <c r="C2360" s="80">
        <v>18</v>
      </c>
      <c r="D2360" s="100" t="s">
        <v>403</v>
      </c>
      <c r="E2360" s="80">
        <v>30.86</v>
      </c>
      <c r="F2360" s="100" t="s">
        <v>411</v>
      </c>
      <c r="G2360" s="100" t="s">
        <v>412</v>
      </c>
      <c r="H2360" s="100" t="s">
        <v>415</v>
      </c>
      <c r="I2360" s="100" t="s">
        <v>431</v>
      </c>
      <c r="J2360" s="80">
        <v>7</v>
      </c>
      <c r="K2360" s="101">
        <v>12</v>
      </c>
    </row>
    <row r="2361" spans="1:11" hidden="1" x14ac:dyDescent="0.3">
      <c r="A2361" s="98">
        <v>45628</v>
      </c>
      <c r="B2361" s="99">
        <v>0.32681217592592593</v>
      </c>
      <c r="C2361" s="80">
        <v>7</v>
      </c>
      <c r="D2361" s="100" t="s">
        <v>403</v>
      </c>
      <c r="E2361" s="80">
        <v>35.76</v>
      </c>
      <c r="F2361" s="100" t="s">
        <v>404</v>
      </c>
      <c r="G2361" s="100" t="s">
        <v>405</v>
      </c>
      <c r="H2361" s="100" t="s">
        <v>417</v>
      </c>
      <c r="I2361" s="100" t="s">
        <v>431</v>
      </c>
      <c r="J2361" s="80">
        <v>1</v>
      </c>
      <c r="K2361" s="101">
        <v>12</v>
      </c>
    </row>
    <row r="2362" spans="1:11" x14ac:dyDescent="0.3">
      <c r="A2362" s="98">
        <v>45628</v>
      </c>
      <c r="B2362" s="99">
        <v>0.32777052083333336</v>
      </c>
      <c r="C2362" s="80">
        <v>7</v>
      </c>
      <c r="D2362" s="100" t="s">
        <v>403</v>
      </c>
      <c r="E2362" s="80">
        <v>25.96</v>
      </c>
      <c r="F2362" s="100" t="s">
        <v>410</v>
      </c>
      <c r="G2362" s="100" t="s">
        <v>405</v>
      </c>
      <c r="H2362" s="100" t="s">
        <v>417</v>
      </c>
      <c r="I2362" s="100" t="s">
        <v>431</v>
      </c>
      <c r="J2362" s="80">
        <v>1</v>
      </c>
      <c r="K2362" s="101">
        <v>12</v>
      </c>
    </row>
    <row r="2363" spans="1:11" x14ac:dyDescent="0.3">
      <c r="A2363" s="98">
        <v>45628</v>
      </c>
      <c r="B2363" s="99">
        <v>0.34825898148148149</v>
      </c>
      <c r="C2363" s="80">
        <v>8</v>
      </c>
      <c r="D2363" s="100" t="s">
        <v>403</v>
      </c>
      <c r="E2363" s="80">
        <v>30.86</v>
      </c>
      <c r="F2363" s="100" t="s">
        <v>411</v>
      </c>
      <c r="G2363" s="100" t="s">
        <v>405</v>
      </c>
      <c r="H2363" s="100" t="s">
        <v>417</v>
      </c>
      <c r="I2363" s="100" t="s">
        <v>431</v>
      </c>
      <c r="J2363" s="80">
        <v>1</v>
      </c>
      <c r="K2363" s="101">
        <v>12</v>
      </c>
    </row>
    <row r="2364" spans="1:11" hidden="1" x14ac:dyDescent="0.3">
      <c r="A2364" s="98">
        <v>45628</v>
      </c>
      <c r="B2364" s="99">
        <v>0.37030618055555553</v>
      </c>
      <c r="C2364" s="80">
        <v>8</v>
      </c>
      <c r="D2364" s="100" t="s">
        <v>403</v>
      </c>
      <c r="E2364" s="80">
        <v>35.76</v>
      </c>
      <c r="F2364" s="100" t="s">
        <v>413</v>
      </c>
      <c r="G2364" s="100" t="s">
        <v>405</v>
      </c>
      <c r="H2364" s="100" t="s">
        <v>417</v>
      </c>
      <c r="I2364" s="100" t="s">
        <v>431</v>
      </c>
      <c r="J2364" s="80">
        <v>1</v>
      </c>
      <c r="K2364" s="101">
        <v>12</v>
      </c>
    </row>
    <row r="2365" spans="1:11" hidden="1" x14ac:dyDescent="0.3">
      <c r="A2365" s="98">
        <v>45628</v>
      </c>
      <c r="B2365" s="99">
        <v>0.46140274305555556</v>
      </c>
      <c r="C2365" s="80">
        <v>11</v>
      </c>
      <c r="D2365" s="100" t="s">
        <v>403</v>
      </c>
      <c r="E2365" s="80">
        <v>25.96</v>
      </c>
      <c r="F2365" s="100" t="s">
        <v>416</v>
      </c>
      <c r="G2365" s="100" t="s">
        <v>405</v>
      </c>
      <c r="H2365" s="100" t="s">
        <v>417</v>
      </c>
      <c r="I2365" s="100" t="s">
        <v>431</v>
      </c>
      <c r="J2365" s="80">
        <v>1</v>
      </c>
      <c r="K2365" s="101">
        <v>12</v>
      </c>
    </row>
    <row r="2366" spans="1:11" hidden="1" x14ac:dyDescent="0.3">
      <c r="A2366" s="98">
        <v>45628</v>
      </c>
      <c r="B2366" s="99">
        <v>0.64472159722222222</v>
      </c>
      <c r="C2366" s="80">
        <v>15</v>
      </c>
      <c r="D2366" s="100" t="s">
        <v>403</v>
      </c>
      <c r="E2366" s="80">
        <v>21.06</v>
      </c>
      <c r="F2366" s="100" t="s">
        <v>418</v>
      </c>
      <c r="G2366" s="100" t="s">
        <v>409</v>
      </c>
      <c r="H2366" s="100" t="s">
        <v>417</v>
      </c>
      <c r="I2366" s="100" t="s">
        <v>431</v>
      </c>
      <c r="J2366" s="80">
        <v>1</v>
      </c>
      <c r="K2366" s="101">
        <v>12</v>
      </c>
    </row>
    <row r="2367" spans="1:11" hidden="1" x14ac:dyDescent="0.3">
      <c r="A2367" s="98">
        <v>45628</v>
      </c>
      <c r="B2367" s="99">
        <v>0.67527685185185182</v>
      </c>
      <c r="C2367" s="80">
        <v>16</v>
      </c>
      <c r="D2367" s="100" t="s">
        <v>403</v>
      </c>
      <c r="E2367" s="80">
        <v>35.76</v>
      </c>
      <c r="F2367" s="100" t="s">
        <v>421</v>
      </c>
      <c r="G2367" s="100" t="s">
        <v>409</v>
      </c>
      <c r="H2367" s="100" t="s">
        <v>417</v>
      </c>
      <c r="I2367" s="100" t="s">
        <v>431</v>
      </c>
      <c r="J2367" s="80">
        <v>1</v>
      </c>
      <c r="K2367" s="101">
        <v>12</v>
      </c>
    </row>
    <row r="2368" spans="1:11" x14ac:dyDescent="0.3">
      <c r="A2368" s="98">
        <v>45628</v>
      </c>
      <c r="B2368" s="99">
        <v>0.73219554398148146</v>
      </c>
      <c r="C2368" s="80">
        <v>17</v>
      </c>
      <c r="D2368" s="100" t="s">
        <v>403</v>
      </c>
      <c r="E2368" s="80">
        <v>25.96</v>
      </c>
      <c r="F2368" s="100" t="s">
        <v>410</v>
      </c>
      <c r="G2368" s="100" t="s">
        <v>412</v>
      </c>
      <c r="H2368" s="100" t="s">
        <v>417</v>
      </c>
      <c r="I2368" s="100" t="s">
        <v>431</v>
      </c>
      <c r="J2368" s="80">
        <v>1</v>
      </c>
      <c r="K2368" s="101">
        <v>12</v>
      </c>
    </row>
    <row r="2369" spans="1:11" hidden="1" x14ac:dyDescent="0.3">
      <c r="A2369" s="98">
        <v>45628</v>
      </c>
      <c r="B2369" s="99">
        <v>0.75037384259259254</v>
      </c>
      <c r="C2369" s="80">
        <v>18</v>
      </c>
      <c r="D2369" s="100" t="s">
        <v>403</v>
      </c>
      <c r="E2369" s="80">
        <v>35.76</v>
      </c>
      <c r="F2369" s="100" t="s">
        <v>421</v>
      </c>
      <c r="G2369" s="100" t="s">
        <v>412</v>
      </c>
      <c r="H2369" s="100" t="s">
        <v>417</v>
      </c>
      <c r="I2369" s="100" t="s">
        <v>431</v>
      </c>
      <c r="J2369" s="80">
        <v>1</v>
      </c>
      <c r="K2369" s="101">
        <v>12</v>
      </c>
    </row>
    <row r="2370" spans="1:11" hidden="1" x14ac:dyDescent="0.3">
      <c r="A2370" s="98">
        <v>45629</v>
      </c>
      <c r="B2370" s="99">
        <v>0.34119373842592593</v>
      </c>
      <c r="C2370" s="80">
        <v>8</v>
      </c>
      <c r="D2370" s="100" t="s">
        <v>403</v>
      </c>
      <c r="E2370" s="80">
        <v>35.76</v>
      </c>
      <c r="F2370" s="100" t="s">
        <v>404</v>
      </c>
      <c r="G2370" s="100" t="s">
        <v>405</v>
      </c>
      <c r="H2370" s="100" t="s">
        <v>419</v>
      </c>
      <c r="I2370" s="100" t="s">
        <v>431</v>
      </c>
      <c r="J2370" s="80">
        <v>2</v>
      </c>
      <c r="K2370" s="101">
        <v>12</v>
      </c>
    </row>
    <row r="2371" spans="1:11" x14ac:dyDescent="0.3">
      <c r="A2371" s="98">
        <v>45629</v>
      </c>
      <c r="B2371" s="99">
        <v>0.39132587962962961</v>
      </c>
      <c r="C2371" s="80">
        <v>9</v>
      </c>
      <c r="D2371" s="100" t="s">
        <v>403</v>
      </c>
      <c r="E2371" s="80">
        <v>30.86</v>
      </c>
      <c r="F2371" s="100" t="s">
        <v>411</v>
      </c>
      <c r="G2371" s="100" t="s">
        <v>405</v>
      </c>
      <c r="H2371" s="100" t="s">
        <v>419</v>
      </c>
      <c r="I2371" s="100" t="s">
        <v>431</v>
      </c>
      <c r="J2371" s="80">
        <v>2</v>
      </c>
      <c r="K2371" s="101">
        <v>12</v>
      </c>
    </row>
    <row r="2372" spans="1:11" x14ac:dyDescent="0.3">
      <c r="A2372" s="98">
        <v>45629</v>
      </c>
      <c r="B2372" s="99">
        <v>0.39197998842592591</v>
      </c>
      <c r="C2372" s="80">
        <v>9</v>
      </c>
      <c r="D2372" s="100" t="s">
        <v>403</v>
      </c>
      <c r="E2372" s="80">
        <v>30.86</v>
      </c>
      <c r="F2372" s="100" t="s">
        <v>411</v>
      </c>
      <c r="G2372" s="100" t="s">
        <v>405</v>
      </c>
      <c r="H2372" s="100" t="s">
        <v>419</v>
      </c>
      <c r="I2372" s="100" t="s">
        <v>431</v>
      </c>
      <c r="J2372" s="80">
        <v>2</v>
      </c>
      <c r="K2372" s="101">
        <v>12</v>
      </c>
    </row>
    <row r="2373" spans="1:11" x14ac:dyDescent="0.3">
      <c r="A2373" s="98">
        <v>45629</v>
      </c>
      <c r="B2373" s="99">
        <v>0.47081499999999998</v>
      </c>
      <c r="C2373" s="80">
        <v>11</v>
      </c>
      <c r="D2373" s="100" t="s">
        <v>403</v>
      </c>
      <c r="E2373" s="80">
        <v>25.96</v>
      </c>
      <c r="F2373" s="100" t="s">
        <v>410</v>
      </c>
      <c r="G2373" s="100" t="s">
        <v>405</v>
      </c>
      <c r="H2373" s="100" t="s">
        <v>419</v>
      </c>
      <c r="I2373" s="100" t="s">
        <v>431</v>
      </c>
      <c r="J2373" s="80">
        <v>2</v>
      </c>
      <c r="K2373" s="101">
        <v>12</v>
      </c>
    </row>
    <row r="2374" spans="1:11" x14ac:dyDescent="0.3">
      <c r="A2374" s="98">
        <v>45629</v>
      </c>
      <c r="B2374" s="99">
        <v>0.48758773148148149</v>
      </c>
      <c r="C2374" s="80">
        <v>11</v>
      </c>
      <c r="D2374" s="100" t="s">
        <v>403</v>
      </c>
      <c r="E2374" s="80">
        <v>30.86</v>
      </c>
      <c r="F2374" s="100" t="s">
        <v>411</v>
      </c>
      <c r="G2374" s="100" t="s">
        <v>405</v>
      </c>
      <c r="H2374" s="100" t="s">
        <v>419</v>
      </c>
      <c r="I2374" s="100" t="s">
        <v>431</v>
      </c>
      <c r="J2374" s="80">
        <v>2</v>
      </c>
      <c r="K2374" s="101">
        <v>12</v>
      </c>
    </row>
    <row r="2375" spans="1:11" x14ac:dyDescent="0.3">
      <c r="A2375" s="98">
        <v>45629</v>
      </c>
      <c r="B2375" s="99">
        <v>0.4883753935185185</v>
      </c>
      <c r="C2375" s="80">
        <v>11</v>
      </c>
      <c r="D2375" s="100" t="s">
        <v>403</v>
      </c>
      <c r="E2375" s="80">
        <v>30.86</v>
      </c>
      <c r="F2375" s="100" t="s">
        <v>411</v>
      </c>
      <c r="G2375" s="100" t="s">
        <v>405</v>
      </c>
      <c r="H2375" s="100" t="s">
        <v>419</v>
      </c>
      <c r="I2375" s="100" t="s">
        <v>431</v>
      </c>
      <c r="J2375" s="80">
        <v>2</v>
      </c>
      <c r="K2375" s="101">
        <v>12</v>
      </c>
    </row>
    <row r="2376" spans="1:11" x14ac:dyDescent="0.3">
      <c r="A2376" s="98">
        <v>45629</v>
      </c>
      <c r="B2376" s="99">
        <v>0.49021334490740742</v>
      </c>
      <c r="C2376" s="80">
        <v>11</v>
      </c>
      <c r="D2376" s="100" t="s">
        <v>403</v>
      </c>
      <c r="E2376" s="80">
        <v>30.86</v>
      </c>
      <c r="F2376" s="100" t="s">
        <v>411</v>
      </c>
      <c r="G2376" s="100" t="s">
        <v>405</v>
      </c>
      <c r="H2376" s="100" t="s">
        <v>419</v>
      </c>
      <c r="I2376" s="100" t="s">
        <v>431</v>
      </c>
      <c r="J2376" s="80">
        <v>2</v>
      </c>
      <c r="K2376" s="101">
        <v>12</v>
      </c>
    </row>
    <row r="2377" spans="1:11" hidden="1" x14ac:dyDescent="0.3">
      <c r="A2377" s="98">
        <v>45629</v>
      </c>
      <c r="B2377" s="99">
        <v>0.86870083333333337</v>
      </c>
      <c r="C2377" s="80">
        <v>20</v>
      </c>
      <c r="D2377" s="100" t="s">
        <v>403</v>
      </c>
      <c r="E2377" s="80">
        <v>35.76</v>
      </c>
      <c r="F2377" s="100" t="s">
        <v>413</v>
      </c>
      <c r="G2377" s="100" t="s">
        <v>412</v>
      </c>
      <c r="H2377" s="100" t="s">
        <v>419</v>
      </c>
      <c r="I2377" s="100" t="s">
        <v>431</v>
      </c>
      <c r="J2377" s="80">
        <v>2</v>
      </c>
      <c r="K2377" s="101">
        <v>12</v>
      </c>
    </row>
    <row r="2378" spans="1:11" hidden="1" x14ac:dyDescent="0.3">
      <c r="A2378" s="98">
        <v>45629</v>
      </c>
      <c r="B2378" s="99">
        <v>0.89811188657407404</v>
      </c>
      <c r="C2378" s="80">
        <v>21</v>
      </c>
      <c r="D2378" s="100" t="s">
        <v>403</v>
      </c>
      <c r="E2378" s="80">
        <v>35.76</v>
      </c>
      <c r="F2378" s="100" t="s">
        <v>404</v>
      </c>
      <c r="G2378" s="100" t="s">
        <v>412</v>
      </c>
      <c r="H2378" s="100" t="s">
        <v>419</v>
      </c>
      <c r="I2378" s="100" t="s">
        <v>431</v>
      </c>
      <c r="J2378" s="80">
        <v>2</v>
      </c>
      <c r="K2378" s="101">
        <v>12</v>
      </c>
    </row>
    <row r="2379" spans="1:11" hidden="1" x14ac:dyDescent="0.3">
      <c r="A2379" s="98">
        <v>45629</v>
      </c>
      <c r="B2379" s="99">
        <v>0.89876302083333337</v>
      </c>
      <c r="C2379" s="80">
        <v>21</v>
      </c>
      <c r="D2379" s="100" t="s">
        <v>403</v>
      </c>
      <c r="E2379" s="80">
        <v>35.76</v>
      </c>
      <c r="F2379" s="100" t="s">
        <v>421</v>
      </c>
      <c r="G2379" s="100" t="s">
        <v>412</v>
      </c>
      <c r="H2379" s="100" t="s">
        <v>419</v>
      </c>
      <c r="I2379" s="100" t="s">
        <v>431</v>
      </c>
      <c r="J2379" s="80">
        <v>2</v>
      </c>
      <c r="K2379" s="101">
        <v>12</v>
      </c>
    </row>
    <row r="2380" spans="1:11" hidden="1" x14ac:dyDescent="0.3">
      <c r="A2380" s="98">
        <v>45629</v>
      </c>
      <c r="B2380" s="99">
        <v>0.8995237615740741</v>
      </c>
      <c r="C2380" s="80">
        <v>21</v>
      </c>
      <c r="D2380" s="100" t="s">
        <v>403</v>
      </c>
      <c r="E2380" s="80">
        <v>35.76</v>
      </c>
      <c r="F2380" s="100" t="s">
        <v>408</v>
      </c>
      <c r="G2380" s="100" t="s">
        <v>412</v>
      </c>
      <c r="H2380" s="100" t="s">
        <v>419</v>
      </c>
      <c r="I2380" s="100" t="s">
        <v>431</v>
      </c>
      <c r="J2380" s="80">
        <v>2</v>
      </c>
      <c r="K2380" s="101">
        <v>12</v>
      </c>
    </row>
    <row r="2381" spans="1:11" x14ac:dyDescent="0.3">
      <c r="A2381" s="98">
        <v>45629</v>
      </c>
      <c r="B2381" s="99">
        <v>0.93002052083333331</v>
      </c>
      <c r="C2381" s="80">
        <v>22</v>
      </c>
      <c r="D2381" s="100" t="s">
        <v>403</v>
      </c>
      <c r="E2381" s="80">
        <v>30.86</v>
      </c>
      <c r="F2381" s="100" t="s">
        <v>411</v>
      </c>
      <c r="G2381" s="100" t="s">
        <v>412</v>
      </c>
      <c r="H2381" s="100" t="s">
        <v>419</v>
      </c>
      <c r="I2381" s="100" t="s">
        <v>431</v>
      </c>
      <c r="J2381" s="80">
        <v>2</v>
      </c>
      <c r="K2381" s="101">
        <v>12</v>
      </c>
    </row>
    <row r="2382" spans="1:11" hidden="1" x14ac:dyDescent="0.3">
      <c r="A2382" s="98">
        <v>45629</v>
      </c>
      <c r="B2382" s="99">
        <v>0.93173708333333338</v>
      </c>
      <c r="C2382" s="80">
        <v>22</v>
      </c>
      <c r="D2382" s="100" t="s">
        <v>403</v>
      </c>
      <c r="E2382" s="80">
        <v>35.76</v>
      </c>
      <c r="F2382" s="100" t="s">
        <v>421</v>
      </c>
      <c r="G2382" s="100" t="s">
        <v>412</v>
      </c>
      <c r="H2382" s="100" t="s">
        <v>419</v>
      </c>
      <c r="I2382" s="100" t="s">
        <v>431</v>
      </c>
      <c r="J2382" s="80">
        <v>2</v>
      </c>
      <c r="K2382" s="101">
        <v>12</v>
      </c>
    </row>
    <row r="2383" spans="1:11" hidden="1" x14ac:dyDescent="0.3">
      <c r="A2383" s="98">
        <v>45630</v>
      </c>
      <c r="B2383" s="99">
        <v>0.35611018518518517</v>
      </c>
      <c r="C2383" s="80">
        <v>8</v>
      </c>
      <c r="D2383" s="100" t="s">
        <v>403</v>
      </c>
      <c r="E2383" s="80">
        <v>25.96</v>
      </c>
      <c r="F2383" s="100" t="s">
        <v>416</v>
      </c>
      <c r="G2383" s="100" t="s">
        <v>405</v>
      </c>
      <c r="H2383" s="100" t="s">
        <v>420</v>
      </c>
      <c r="I2383" s="100" t="s">
        <v>431</v>
      </c>
      <c r="J2383" s="80">
        <v>3</v>
      </c>
      <c r="K2383" s="101">
        <v>12</v>
      </c>
    </row>
    <row r="2384" spans="1:11" hidden="1" x14ac:dyDescent="0.3">
      <c r="A2384" s="98">
        <v>45630</v>
      </c>
      <c r="B2384" s="99">
        <v>0.36840583333333332</v>
      </c>
      <c r="C2384" s="80">
        <v>8</v>
      </c>
      <c r="D2384" s="100" t="s">
        <v>403</v>
      </c>
      <c r="E2384" s="80">
        <v>35.76</v>
      </c>
      <c r="F2384" s="100" t="s">
        <v>404</v>
      </c>
      <c r="G2384" s="100" t="s">
        <v>405</v>
      </c>
      <c r="H2384" s="100" t="s">
        <v>420</v>
      </c>
      <c r="I2384" s="100" t="s">
        <v>431</v>
      </c>
      <c r="J2384" s="80">
        <v>3</v>
      </c>
      <c r="K2384" s="101">
        <v>12</v>
      </c>
    </row>
    <row r="2385" spans="1:11" hidden="1" x14ac:dyDescent="0.3">
      <c r="A2385" s="98">
        <v>45630</v>
      </c>
      <c r="B2385" s="99">
        <v>0.36961814814814814</v>
      </c>
      <c r="C2385" s="80">
        <v>8</v>
      </c>
      <c r="D2385" s="100" t="s">
        <v>403</v>
      </c>
      <c r="E2385" s="80">
        <v>35.76</v>
      </c>
      <c r="F2385" s="100" t="s">
        <v>404</v>
      </c>
      <c r="G2385" s="100" t="s">
        <v>405</v>
      </c>
      <c r="H2385" s="100" t="s">
        <v>420</v>
      </c>
      <c r="I2385" s="100" t="s">
        <v>431</v>
      </c>
      <c r="J2385" s="80">
        <v>3</v>
      </c>
      <c r="K2385" s="101">
        <v>12</v>
      </c>
    </row>
    <row r="2386" spans="1:11" x14ac:dyDescent="0.3">
      <c r="A2386" s="98">
        <v>45630</v>
      </c>
      <c r="B2386" s="99">
        <v>0.37794149305555558</v>
      </c>
      <c r="C2386" s="80">
        <v>9</v>
      </c>
      <c r="D2386" s="100" t="s">
        <v>403</v>
      </c>
      <c r="E2386" s="80">
        <v>25.96</v>
      </c>
      <c r="F2386" s="100" t="s">
        <v>410</v>
      </c>
      <c r="G2386" s="100" t="s">
        <v>405</v>
      </c>
      <c r="H2386" s="100" t="s">
        <v>420</v>
      </c>
      <c r="I2386" s="100" t="s">
        <v>431</v>
      </c>
      <c r="J2386" s="80">
        <v>3</v>
      </c>
      <c r="K2386" s="101">
        <v>12</v>
      </c>
    </row>
    <row r="2387" spans="1:11" x14ac:dyDescent="0.3">
      <c r="A2387" s="98">
        <v>45630</v>
      </c>
      <c r="B2387" s="99">
        <v>0.43265495370370372</v>
      </c>
      <c r="C2387" s="80">
        <v>10</v>
      </c>
      <c r="D2387" s="100" t="s">
        <v>403</v>
      </c>
      <c r="E2387" s="80">
        <v>30.86</v>
      </c>
      <c r="F2387" s="100" t="s">
        <v>411</v>
      </c>
      <c r="G2387" s="100" t="s">
        <v>405</v>
      </c>
      <c r="H2387" s="100" t="s">
        <v>420</v>
      </c>
      <c r="I2387" s="100" t="s">
        <v>431</v>
      </c>
      <c r="J2387" s="80">
        <v>3</v>
      </c>
      <c r="K2387" s="101">
        <v>12</v>
      </c>
    </row>
    <row r="2388" spans="1:11" x14ac:dyDescent="0.3">
      <c r="A2388" s="98">
        <v>45630</v>
      </c>
      <c r="B2388" s="99">
        <v>0.43342581018518517</v>
      </c>
      <c r="C2388" s="80">
        <v>10</v>
      </c>
      <c r="D2388" s="100" t="s">
        <v>403</v>
      </c>
      <c r="E2388" s="80">
        <v>30.86</v>
      </c>
      <c r="F2388" s="100" t="s">
        <v>411</v>
      </c>
      <c r="G2388" s="100" t="s">
        <v>405</v>
      </c>
      <c r="H2388" s="100" t="s">
        <v>420</v>
      </c>
      <c r="I2388" s="100" t="s">
        <v>431</v>
      </c>
      <c r="J2388" s="80">
        <v>3</v>
      </c>
      <c r="K2388" s="101">
        <v>12</v>
      </c>
    </row>
    <row r="2389" spans="1:11" x14ac:dyDescent="0.3">
      <c r="A2389" s="98">
        <v>45630</v>
      </c>
      <c r="B2389" s="99">
        <v>0.43539063657407406</v>
      </c>
      <c r="C2389" s="80">
        <v>10</v>
      </c>
      <c r="D2389" s="100" t="s">
        <v>403</v>
      </c>
      <c r="E2389" s="80">
        <v>30.86</v>
      </c>
      <c r="F2389" s="100" t="s">
        <v>411</v>
      </c>
      <c r="G2389" s="100" t="s">
        <v>405</v>
      </c>
      <c r="H2389" s="100" t="s">
        <v>420</v>
      </c>
      <c r="I2389" s="100" t="s">
        <v>431</v>
      </c>
      <c r="J2389" s="80">
        <v>3</v>
      </c>
      <c r="K2389" s="101">
        <v>12</v>
      </c>
    </row>
    <row r="2390" spans="1:11" hidden="1" x14ac:dyDescent="0.3">
      <c r="A2390" s="98">
        <v>45630</v>
      </c>
      <c r="B2390" s="99">
        <v>0.43735644675925928</v>
      </c>
      <c r="C2390" s="80">
        <v>10</v>
      </c>
      <c r="D2390" s="100" t="s">
        <v>403</v>
      </c>
      <c r="E2390" s="80">
        <v>35.76</v>
      </c>
      <c r="F2390" s="100" t="s">
        <v>408</v>
      </c>
      <c r="G2390" s="100" t="s">
        <v>405</v>
      </c>
      <c r="H2390" s="100" t="s">
        <v>420</v>
      </c>
      <c r="I2390" s="100" t="s">
        <v>431</v>
      </c>
      <c r="J2390" s="80">
        <v>3</v>
      </c>
      <c r="K2390" s="101">
        <v>12</v>
      </c>
    </row>
    <row r="2391" spans="1:11" x14ac:dyDescent="0.3">
      <c r="A2391" s="98">
        <v>45630</v>
      </c>
      <c r="B2391" s="99">
        <v>0.49025142361111113</v>
      </c>
      <c r="C2391" s="80">
        <v>11</v>
      </c>
      <c r="D2391" s="100" t="s">
        <v>403</v>
      </c>
      <c r="E2391" s="80">
        <v>30.86</v>
      </c>
      <c r="F2391" s="100" t="s">
        <v>411</v>
      </c>
      <c r="G2391" s="100" t="s">
        <v>405</v>
      </c>
      <c r="H2391" s="100" t="s">
        <v>420</v>
      </c>
      <c r="I2391" s="100" t="s">
        <v>431</v>
      </c>
      <c r="J2391" s="80">
        <v>3</v>
      </c>
      <c r="K2391" s="101">
        <v>12</v>
      </c>
    </row>
    <row r="2392" spans="1:11" hidden="1" x14ac:dyDescent="0.3">
      <c r="A2392" s="98">
        <v>45630</v>
      </c>
      <c r="B2392" s="99">
        <v>0.60688318287037035</v>
      </c>
      <c r="C2392" s="80">
        <v>14</v>
      </c>
      <c r="D2392" s="100" t="s">
        <v>403</v>
      </c>
      <c r="E2392" s="80">
        <v>35.76</v>
      </c>
      <c r="F2392" s="100" t="s">
        <v>408</v>
      </c>
      <c r="G2392" s="100" t="s">
        <v>409</v>
      </c>
      <c r="H2392" s="100" t="s">
        <v>420</v>
      </c>
      <c r="I2392" s="100" t="s">
        <v>431</v>
      </c>
      <c r="J2392" s="80">
        <v>3</v>
      </c>
      <c r="K2392" s="101">
        <v>12</v>
      </c>
    </row>
    <row r="2393" spans="1:11" x14ac:dyDescent="0.3">
      <c r="A2393" s="98">
        <v>45631</v>
      </c>
      <c r="B2393" s="99">
        <v>0.3706977662037037</v>
      </c>
      <c r="C2393" s="80">
        <v>8</v>
      </c>
      <c r="D2393" s="100" t="s">
        <v>403</v>
      </c>
      <c r="E2393" s="80">
        <v>25.96</v>
      </c>
      <c r="F2393" s="100" t="s">
        <v>410</v>
      </c>
      <c r="G2393" s="100" t="s">
        <v>405</v>
      </c>
      <c r="H2393" s="100" t="s">
        <v>422</v>
      </c>
      <c r="I2393" s="100" t="s">
        <v>431</v>
      </c>
      <c r="J2393" s="80">
        <v>4</v>
      </c>
      <c r="K2393" s="101">
        <v>12</v>
      </c>
    </row>
    <row r="2394" spans="1:11" hidden="1" x14ac:dyDescent="0.3">
      <c r="A2394" s="98">
        <v>45631</v>
      </c>
      <c r="B2394" s="99">
        <v>0.38922262731481483</v>
      </c>
      <c r="C2394" s="80">
        <v>9</v>
      </c>
      <c r="D2394" s="100" t="s">
        <v>403</v>
      </c>
      <c r="E2394" s="80">
        <v>25.96</v>
      </c>
      <c r="F2394" s="100" t="s">
        <v>416</v>
      </c>
      <c r="G2394" s="100" t="s">
        <v>405</v>
      </c>
      <c r="H2394" s="100" t="s">
        <v>422</v>
      </c>
      <c r="I2394" s="100" t="s">
        <v>431</v>
      </c>
      <c r="J2394" s="80">
        <v>4</v>
      </c>
      <c r="K2394" s="101">
        <v>12</v>
      </c>
    </row>
    <row r="2395" spans="1:11" x14ac:dyDescent="0.3">
      <c r="A2395" s="98">
        <v>45631</v>
      </c>
      <c r="B2395" s="99">
        <v>0.41864876157407405</v>
      </c>
      <c r="C2395" s="80">
        <v>10</v>
      </c>
      <c r="D2395" s="100" t="s">
        <v>403</v>
      </c>
      <c r="E2395" s="80">
        <v>30.86</v>
      </c>
      <c r="F2395" s="100" t="s">
        <v>411</v>
      </c>
      <c r="G2395" s="100" t="s">
        <v>405</v>
      </c>
      <c r="H2395" s="100" t="s">
        <v>422</v>
      </c>
      <c r="I2395" s="100" t="s">
        <v>431</v>
      </c>
      <c r="J2395" s="80">
        <v>4</v>
      </c>
      <c r="K2395" s="101">
        <v>12</v>
      </c>
    </row>
    <row r="2396" spans="1:11" x14ac:dyDescent="0.3">
      <c r="A2396" s="98">
        <v>45631</v>
      </c>
      <c r="B2396" s="99">
        <v>0.42020298611111112</v>
      </c>
      <c r="C2396" s="80">
        <v>10</v>
      </c>
      <c r="D2396" s="100" t="s">
        <v>403</v>
      </c>
      <c r="E2396" s="80">
        <v>30.86</v>
      </c>
      <c r="F2396" s="100" t="s">
        <v>411</v>
      </c>
      <c r="G2396" s="100" t="s">
        <v>405</v>
      </c>
      <c r="H2396" s="100" t="s">
        <v>422</v>
      </c>
      <c r="I2396" s="100" t="s">
        <v>431</v>
      </c>
      <c r="J2396" s="80">
        <v>4</v>
      </c>
      <c r="K2396" s="101">
        <v>12</v>
      </c>
    </row>
    <row r="2397" spans="1:11" hidden="1" x14ac:dyDescent="0.3">
      <c r="A2397" s="98">
        <v>45631</v>
      </c>
      <c r="B2397" s="99">
        <v>0.48053540509259257</v>
      </c>
      <c r="C2397" s="80">
        <v>11</v>
      </c>
      <c r="D2397" s="100" t="s">
        <v>403</v>
      </c>
      <c r="E2397" s="80">
        <v>35.76</v>
      </c>
      <c r="F2397" s="100" t="s">
        <v>404</v>
      </c>
      <c r="G2397" s="100" t="s">
        <v>405</v>
      </c>
      <c r="H2397" s="100" t="s">
        <v>422</v>
      </c>
      <c r="I2397" s="100" t="s">
        <v>431</v>
      </c>
      <c r="J2397" s="80">
        <v>4</v>
      </c>
      <c r="K2397" s="101">
        <v>12</v>
      </c>
    </row>
    <row r="2398" spans="1:11" x14ac:dyDescent="0.3">
      <c r="A2398" s="98">
        <v>45631</v>
      </c>
      <c r="B2398" s="99">
        <v>0.49357126157407405</v>
      </c>
      <c r="C2398" s="80">
        <v>11</v>
      </c>
      <c r="D2398" s="100" t="s">
        <v>403</v>
      </c>
      <c r="E2398" s="80">
        <v>25.96</v>
      </c>
      <c r="F2398" s="100" t="s">
        <v>410</v>
      </c>
      <c r="G2398" s="100" t="s">
        <v>405</v>
      </c>
      <c r="H2398" s="100" t="s">
        <v>422</v>
      </c>
      <c r="I2398" s="100" t="s">
        <v>431</v>
      </c>
      <c r="J2398" s="80">
        <v>4</v>
      </c>
      <c r="K2398" s="101">
        <v>12</v>
      </c>
    </row>
    <row r="2399" spans="1:11" hidden="1" x14ac:dyDescent="0.3">
      <c r="A2399" s="98">
        <v>45631</v>
      </c>
      <c r="B2399" s="99">
        <v>0.60484192129629633</v>
      </c>
      <c r="C2399" s="80">
        <v>14</v>
      </c>
      <c r="D2399" s="100" t="s">
        <v>403</v>
      </c>
      <c r="E2399" s="80">
        <v>35.76</v>
      </c>
      <c r="F2399" s="100" t="s">
        <v>421</v>
      </c>
      <c r="G2399" s="100" t="s">
        <v>409</v>
      </c>
      <c r="H2399" s="100" t="s">
        <v>422</v>
      </c>
      <c r="I2399" s="100" t="s">
        <v>431</v>
      </c>
      <c r="J2399" s="80">
        <v>4</v>
      </c>
      <c r="K2399" s="101">
        <v>12</v>
      </c>
    </row>
    <row r="2400" spans="1:11" hidden="1" x14ac:dyDescent="0.3">
      <c r="A2400" s="98">
        <v>45631</v>
      </c>
      <c r="B2400" s="99">
        <v>0.63980863425925927</v>
      </c>
      <c r="C2400" s="80">
        <v>15</v>
      </c>
      <c r="D2400" s="100" t="s">
        <v>403</v>
      </c>
      <c r="E2400" s="80">
        <v>35.76</v>
      </c>
      <c r="F2400" s="100" t="s">
        <v>404</v>
      </c>
      <c r="G2400" s="100" t="s">
        <v>409</v>
      </c>
      <c r="H2400" s="100" t="s">
        <v>422</v>
      </c>
      <c r="I2400" s="100" t="s">
        <v>431</v>
      </c>
      <c r="J2400" s="80">
        <v>4</v>
      </c>
      <c r="K2400" s="101">
        <v>12</v>
      </c>
    </row>
    <row r="2401" spans="1:11" hidden="1" x14ac:dyDescent="0.3">
      <c r="A2401" s="98">
        <v>45631</v>
      </c>
      <c r="B2401" s="99">
        <v>0.66817146990740739</v>
      </c>
      <c r="C2401" s="80">
        <v>16</v>
      </c>
      <c r="D2401" s="100" t="s">
        <v>403</v>
      </c>
      <c r="E2401" s="80">
        <v>35.76</v>
      </c>
      <c r="F2401" s="100" t="s">
        <v>404</v>
      </c>
      <c r="G2401" s="100" t="s">
        <v>409</v>
      </c>
      <c r="H2401" s="100" t="s">
        <v>422</v>
      </c>
      <c r="I2401" s="100" t="s">
        <v>431</v>
      </c>
      <c r="J2401" s="80">
        <v>4</v>
      </c>
      <c r="K2401" s="101">
        <v>12</v>
      </c>
    </row>
    <row r="2402" spans="1:11" hidden="1" x14ac:dyDescent="0.3">
      <c r="A2402" s="98">
        <v>45632</v>
      </c>
      <c r="B2402" s="99">
        <v>0.4877140972222222</v>
      </c>
      <c r="C2402" s="80">
        <v>11</v>
      </c>
      <c r="D2402" s="100" t="s">
        <v>403</v>
      </c>
      <c r="E2402" s="80">
        <v>35.76</v>
      </c>
      <c r="F2402" s="100" t="s">
        <v>404</v>
      </c>
      <c r="G2402" s="100" t="s">
        <v>405</v>
      </c>
      <c r="H2402" s="100" t="s">
        <v>406</v>
      </c>
      <c r="I2402" s="100" t="s">
        <v>431</v>
      </c>
      <c r="J2402" s="80">
        <v>5</v>
      </c>
      <c r="K2402" s="101">
        <v>12</v>
      </c>
    </row>
    <row r="2403" spans="1:11" hidden="1" x14ac:dyDescent="0.3">
      <c r="A2403" s="98">
        <v>45632</v>
      </c>
      <c r="B2403" s="99">
        <v>0.68886603009259262</v>
      </c>
      <c r="C2403" s="80">
        <v>16</v>
      </c>
      <c r="D2403" s="100" t="s">
        <v>403</v>
      </c>
      <c r="E2403" s="80">
        <v>35.76</v>
      </c>
      <c r="F2403" s="100" t="s">
        <v>408</v>
      </c>
      <c r="G2403" s="100" t="s">
        <v>409</v>
      </c>
      <c r="H2403" s="100" t="s">
        <v>406</v>
      </c>
      <c r="I2403" s="100" t="s">
        <v>431</v>
      </c>
      <c r="J2403" s="80">
        <v>5</v>
      </c>
      <c r="K2403" s="101">
        <v>12</v>
      </c>
    </row>
    <row r="2404" spans="1:11" hidden="1" x14ac:dyDescent="0.3">
      <c r="A2404" s="98">
        <v>45632</v>
      </c>
      <c r="B2404" s="99">
        <v>0.93788513888888891</v>
      </c>
      <c r="C2404" s="80">
        <v>22</v>
      </c>
      <c r="D2404" s="100" t="s">
        <v>403</v>
      </c>
      <c r="E2404" s="80">
        <v>35.76</v>
      </c>
      <c r="F2404" s="100" t="s">
        <v>404</v>
      </c>
      <c r="G2404" s="100" t="s">
        <v>412</v>
      </c>
      <c r="H2404" s="100" t="s">
        <v>406</v>
      </c>
      <c r="I2404" s="100" t="s">
        <v>431</v>
      </c>
      <c r="J2404" s="80">
        <v>5</v>
      </c>
      <c r="K2404" s="101">
        <v>12</v>
      </c>
    </row>
    <row r="2405" spans="1:11" hidden="1" x14ac:dyDescent="0.3">
      <c r="A2405" s="98">
        <v>45632</v>
      </c>
      <c r="B2405" s="99">
        <v>0.93854168981481478</v>
      </c>
      <c r="C2405" s="80">
        <v>22</v>
      </c>
      <c r="D2405" s="100" t="s">
        <v>403</v>
      </c>
      <c r="E2405" s="80">
        <v>35.76</v>
      </c>
      <c r="F2405" s="100" t="s">
        <v>408</v>
      </c>
      <c r="G2405" s="100" t="s">
        <v>412</v>
      </c>
      <c r="H2405" s="100" t="s">
        <v>406</v>
      </c>
      <c r="I2405" s="100" t="s">
        <v>431</v>
      </c>
      <c r="J2405" s="80">
        <v>5</v>
      </c>
      <c r="K2405" s="101">
        <v>12</v>
      </c>
    </row>
    <row r="2406" spans="1:11" x14ac:dyDescent="0.3">
      <c r="A2406" s="98">
        <v>45633</v>
      </c>
      <c r="B2406" s="99">
        <v>0.4702562847222222</v>
      </c>
      <c r="C2406" s="80">
        <v>11</v>
      </c>
      <c r="D2406" s="100" t="s">
        <v>403</v>
      </c>
      <c r="E2406" s="80">
        <v>30.86</v>
      </c>
      <c r="F2406" s="100" t="s">
        <v>411</v>
      </c>
      <c r="G2406" s="100" t="s">
        <v>405</v>
      </c>
      <c r="H2406" s="100" t="s">
        <v>414</v>
      </c>
      <c r="I2406" s="100" t="s">
        <v>431</v>
      </c>
      <c r="J2406" s="80">
        <v>6</v>
      </c>
      <c r="K2406" s="101">
        <v>12</v>
      </c>
    </row>
    <row r="2407" spans="1:11" x14ac:dyDescent="0.3">
      <c r="A2407" s="98">
        <v>45633</v>
      </c>
      <c r="B2407" s="99">
        <v>0.59494089120370375</v>
      </c>
      <c r="C2407" s="80">
        <v>14</v>
      </c>
      <c r="D2407" s="100" t="s">
        <v>403</v>
      </c>
      <c r="E2407" s="80">
        <v>25.96</v>
      </c>
      <c r="F2407" s="100" t="s">
        <v>410</v>
      </c>
      <c r="G2407" s="100" t="s">
        <v>409</v>
      </c>
      <c r="H2407" s="100" t="s">
        <v>414</v>
      </c>
      <c r="I2407" s="100" t="s">
        <v>431</v>
      </c>
      <c r="J2407" s="80">
        <v>6</v>
      </c>
      <c r="K2407" s="101">
        <v>12</v>
      </c>
    </row>
    <row r="2408" spans="1:11" hidden="1" x14ac:dyDescent="0.3">
      <c r="A2408" s="98">
        <v>45633</v>
      </c>
      <c r="B2408" s="99">
        <v>0.65561181712962968</v>
      </c>
      <c r="C2408" s="80">
        <v>15</v>
      </c>
      <c r="D2408" s="100" t="s">
        <v>403</v>
      </c>
      <c r="E2408" s="80">
        <v>35.76</v>
      </c>
      <c r="F2408" s="100" t="s">
        <v>404</v>
      </c>
      <c r="G2408" s="100" t="s">
        <v>409</v>
      </c>
      <c r="H2408" s="100" t="s">
        <v>414</v>
      </c>
      <c r="I2408" s="100" t="s">
        <v>431</v>
      </c>
      <c r="J2408" s="80">
        <v>6</v>
      </c>
      <c r="K2408" s="101">
        <v>12</v>
      </c>
    </row>
    <row r="2409" spans="1:11" hidden="1" x14ac:dyDescent="0.3">
      <c r="A2409" s="98">
        <v>45633</v>
      </c>
      <c r="B2409" s="99">
        <v>0.79946171296296298</v>
      </c>
      <c r="C2409" s="80">
        <v>19</v>
      </c>
      <c r="D2409" s="100" t="s">
        <v>403</v>
      </c>
      <c r="E2409" s="80">
        <v>35.76</v>
      </c>
      <c r="F2409" s="100" t="s">
        <v>421</v>
      </c>
      <c r="G2409" s="100" t="s">
        <v>412</v>
      </c>
      <c r="H2409" s="100" t="s">
        <v>414</v>
      </c>
      <c r="I2409" s="100" t="s">
        <v>431</v>
      </c>
      <c r="J2409" s="80">
        <v>6</v>
      </c>
      <c r="K2409" s="101">
        <v>12</v>
      </c>
    </row>
    <row r="2410" spans="1:11" x14ac:dyDescent="0.3">
      <c r="A2410" s="98">
        <v>45633</v>
      </c>
      <c r="B2410" s="99">
        <v>0.91678233796296293</v>
      </c>
      <c r="C2410" s="80">
        <v>22</v>
      </c>
      <c r="D2410" s="100" t="s">
        <v>403</v>
      </c>
      <c r="E2410" s="80">
        <v>30.86</v>
      </c>
      <c r="F2410" s="100" t="s">
        <v>411</v>
      </c>
      <c r="G2410" s="100" t="s">
        <v>412</v>
      </c>
      <c r="H2410" s="100" t="s">
        <v>414</v>
      </c>
      <c r="I2410" s="100" t="s">
        <v>431</v>
      </c>
      <c r="J2410" s="80">
        <v>6</v>
      </c>
      <c r="K2410" s="101">
        <v>12</v>
      </c>
    </row>
    <row r="2411" spans="1:11" x14ac:dyDescent="0.3">
      <c r="A2411" s="98">
        <v>45633</v>
      </c>
      <c r="B2411" s="99">
        <v>0.93630888888888886</v>
      </c>
      <c r="C2411" s="80">
        <v>22</v>
      </c>
      <c r="D2411" s="100" t="s">
        <v>403</v>
      </c>
      <c r="E2411" s="80">
        <v>25.96</v>
      </c>
      <c r="F2411" s="100" t="s">
        <v>410</v>
      </c>
      <c r="G2411" s="100" t="s">
        <v>412</v>
      </c>
      <c r="H2411" s="100" t="s">
        <v>414</v>
      </c>
      <c r="I2411" s="100" t="s">
        <v>431</v>
      </c>
      <c r="J2411" s="80">
        <v>6</v>
      </c>
      <c r="K2411" s="101">
        <v>12</v>
      </c>
    </row>
    <row r="2412" spans="1:11" hidden="1" x14ac:dyDescent="0.3">
      <c r="A2412" s="98">
        <v>45634</v>
      </c>
      <c r="B2412" s="99">
        <v>0.3537647337962963</v>
      </c>
      <c r="C2412" s="80">
        <v>8</v>
      </c>
      <c r="D2412" s="100" t="s">
        <v>403</v>
      </c>
      <c r="E2412" s="80">
        <v>25.96</v>
      </c>
      <c r="F2412" s="100" t="s">
        <v>416</v>
      </c>
      <c r="G2412" s="100" t="s">
        <v>405</v>
      </c>
      <c r="H2412" s="100" t="s">
        <v>415</v>
      </c>
      <c r="I2412" s="100" t="s">
        <v>431</v>
      </c>
      <c r="J2412" s="80">
        <v>7</v>
      </c>
      <c r="K2412" s="101">
        <v>12</v>
      </c>
    </row>
    <row r="2413" spans="1:11" hidden="1" x14ac:dyDescent="0.3">
      <c r="A2413" s="98">
        <v>45634</v>
      </c>
      <c r="B2413" s="99">
        <v>0.44627499999999998</v>
      </c>
      <c r="C2413" s="80">
        <v>10</v>
      </c>
      <c r="D2413" s="100" t="s">
        <v>403</v>
      </c>
      <c r="E2413" s="80">
        <v>35.76</v>
      </c>
      <c r="F2413" s="100" t="s">
        <v>404</v>
      </c>
      <c r="G2413" s="100" t="s">
        <v>405</v>
      </c>
      <c r="H2413" s="100" t="s">
        <v>415</v>
      </c>
      <c r="I2413" s="100" t="s">
        <v>431</v>
      </c>
      <c r="J2413" s="80">
        <v>7</v>
      </c>
      <c r="K2413" s="101">
        <v>12</v>
      </c>
    </row>
    <row r="2414" spans="1:11" hidden="1" x14ac:dyDescent="0.3">
      <c r="A2414" s="98">
        <v>45634</v>
      </c>
      <c r="B2414" s="99">
        <v>0.44702229166666668</v>
      </c>
      <c r="C2414" s="80">
        <v>10</v>
      </c>
      <c r="D2414" s="100" t="s">
        <v>403</v>
      </c>
      <c r="E2414" s="80">
        <v>35.76</v>
      </c>
      <c r="F2414" s="100" t="s">
        <v>421</v>
      </c>
      <c r="G2414" s="100" t="s">
        <v>405</v>
      </c>
      <c r="H2414" s="100" t="s">
        <v>415</v>
      </c>
      <c r="I2414" s="100" t="s">
        <v>431</v>
      </c>
      <c r="J2414" s="80">
        <v>7</v>
      </c>
      <c r="K2414" s="101">
        <v>12</v>
      </c>
    </row>
    <row r="2415" spans="1:11" hidden="1" x14ac:dyDescent="0.3">
      <c r="A2415" s="98">
        <v>45634</v>
      </c>
      <c r="B2415" s="99">
        <v>0.53588975694444441</v>
      </c>
      <c r="C2415" s="80">
        <v>12</v>
      </c>
      <c r="D2415" s="100" t="s">
        <v>403</v>
      </c>
      <c r="E2415" s="80">
        <v>25.96</v>
      </c>
      <c r="F2415" s="100" t="s">
        <v>416</v>
      </c>
      <c r="G2415" s="100" t="s">
        <v>409</v>
      </c>
      <c r="H2415" s="100" t="s">
        <v>415</v>
      </c>
      <c r="I2415" s="100" t="s">
        <v>431</v>
      </c>
      <c r="J2415" s="80">
        <v>7</v>
      </c>
      <c r="K2415" s="101">
        <v>12</v>
      </c>
    </row>
    <row r="2416" spans="1:11" x14ac:dyDescent="0.3">
      <c r="A2416" s="98">
        <v>45634</v>
      </c>
      <c r="B2416" s="99">
        <v>0.54347456018518514</v>
      </c>
      <c r="C2416" s="80">
        <v>13</v>
      </c>
      <c r="D2416" s="100" t="s">
        <v>403</v>
      </c>
      <c r="E2416" s="80">
        <v>30.86</v>
      </c>
      <c r="F2416" s="100" t="s">
        <v>411</v>
      </c>
      <c r="G2416" s="100" t="s">
        <v>409</v>
      </c>
      <c r="H2416" s="100" t="s">
        <v>415</v>
      </c>
      <c r="I2416" s="100" t="s">
        <v>431</v>
      </c>
      <c r="J2416" s="80">
        <v>7</v>
      </c>
      <c r="K2416" s="101">
        <v>12</v>
      </c>
    </row>
    <row r="2417" spans="1:11" x14ac:dyDescent="0.3">
      <c r="A2417" s="98">
        <v>45634</v>
      </c>
      <c r="B2417" s="99">
        <v>0.54419814814814815</v>
      </c>
      <c r="C2417" s="80">
        <v>13</v>
      </c>
      <c r="D2417" s="100" t="s">
        <v>403</v>
      </c>
      <c r="E2417" s="80">
        <v>30.86</v>
      </c>
      <c r="F2417" s="100" t="s">
        <v>411</v>
      </c>
      <c r="G2417" s="100" t="s">
        <v>409</v>
      </c>
      <c r="H2417" s="100" t="s">
        <v>415</v>
      </c>
      <c r="I2417" s="100" t="s">
        <v>431</v>
      </c>
      <c r="J2417" s="80">
        <v>7</v>
      </c>
      <c r="K2417" s="101">
        <v>12</v>
      </c>
    </row>
    <row r="2418" spans="1:11" hidden="1" x14ac:dyDescent="0.3">
      <c r="A2418" s="98">
        <v>45634</v>
      </c>
      <c r="B2418" s="99">
        <v>0.7267279166666667</v>
      </c>
      <c r="C2418" s="80">
        <v>17</v>
      </c>
      <c r="D2418" s="100" t="s">
        <v>403</v>
      </c>
      <c r="E2418" s="80">
        <v>35.76</v>
      </c>
      <c r="F2418" s="100" t="s">
        <v>421</v>
      </c>
      <c r="G2418" s="100" t="s">
        <v>412</v>
      </c>
      <c r="H2418" s="100" t="s">
        <v>415</v>
      </c>
      <c r="I2418" s="100" t="s">
        <v>431</v>
      </c>
      <c r="J2418" s="80">
        <v>7</v>
      </c>
      <c r="K2418" s="101">
        <v>12</v>
      </c>
    </row>
    <row r="2419" spans="1:11" hidden="1" x14ac:dyDescent="0.3">
      <c r="A2419" s="98">
        <v>45634</v>
      </c>
      <c r="B2419" s="99">
        <v>0.77903649305555556</v>
      </c>
      <c r="C2419" s="80">
        <v>18</v>
      </c>
      <c r="D2419" s="100" t="s">
        <v>403</v>
      </c>
      <c r="E2419" s="80">
        <v>21.06</v>
      </c>
      <c r="F2419" s="100" t="s">
        <v>418</v>
      </c>
      <c r="G2419" s="100" t="s">
        <v>412</v>
      </c>
      <c r="H2419" s="100" t="s">
        <v>415</v>
      </c>
      <c r="I2419" s="100" t="s">
        <v>431</v>
      </c>
      <c r="J2419" s="80">
        <v>7</v>
      </c>
      <c r="K2419" s="101">
        <v>12</v>
      </c>
    </row>
    <row r="2420" spans="1:11" hidden="1" x14ac:dyDescent="0.3">
      <c r="A2420" s="98">
        <v>45634</v>
      </c>
      <c r="B2420" s="99">
        <v>0.86619137731481477</v>
      </c>
      <c r="C2420" s="80">
        <v>20</v>
      </c>
      <c r="D2420" s="100" t="s">
        <v>403</v>
      </c>
      <c r="E2420" s="80">
        <v>35.76</v>
      </c>
      <c r="F2420" s="100" t="s">
        <v>421</v>
      </c>
      <c r="G2420" s="100" t="s">
        <v>412</v>
      </c>
      <c r="H2420" s="100" t="s">
        <v>415</v>
      </c>
      <c r="I2420" s="100" t="s">
        <v>431</v>
      </c>
      <c r="J2420" s="80">
        <v>7</v>
      </c>
      <c r="K2420" s="101">
        <v>12</v>
      </c>
    </row>
    <row r="2421" spans="1:11" x14ac:dyDescent="0.3">
      <c r="A2421" s="98">
        <v>45634</v>
      </c>
      <c r="B2421" s="99">
        <v>0.89479258101851855</v>
      </c>
      <c r="C2421" s="80">
        <v>21</v>
      </c>
      <c r="D2421" s="100" t="s">
        <v>403</v>
      </c>
      <c r="E2421" s="80">
        <v>30.86</v>
      </c>
      <c r="F2421" s="100" t="s">
        <v>411</v>
      </c>
      <c r="G2421" s="100" t="s">
        <v>412</v>
      </c>
      <c r="H2421" s="100" t="s">
        <v>415</v>
      </c>
      <c r="I2421" s="100" t="s">
        <v>431</v>
      </c>
      <c r="J2421" s="80">
        <v>7</v>
      </c>
      <c r="K2421" s="101">
        <v>12</v>
      </c>
    </row>
    <row r="2422" spans="1:11" x14ac:dyDescent="0.3">
      <c r="A2422" s="98">
        <v>45634</v>
      </c>
      <c r="B2422" s="99">
        <v>0.90374447916666667</v>
      </c>
      <c r="C2422" s="80">
        <v>21</v>
      </c>
      <c r="D2422" s="100" t="s">
        <v>403</v>
      </c>
      <c r="E2422" s="80">
        <v>30.86</v>
      </c>
      <c r="F2422" s="100" t="s">
        <v>411</v>
      </c>
      <c r="G2422" s="100" t="s">
        <v>412</v>
      </c>
      <c r="H2422" s="100" t="s">
        <v>415</v>
      </c>
      <c r="I2422" s="100" t="s">
        <v>431</v>
      </c>
      <c r="J2422" s="80">
        <v>7</v>
      </c>
      <c r="K2422" s="101">
        <v>12</v>
      </c>
    </row>
    <row r="2423" spans="1:11" hidden="1" x14ac:dyDescent="0.3">
      <c r="A2423" s="98">
        <v>45635</v>
      </c>
      <c r="B2423" s="99">
        <v>0.35602789351851855</v>
      </c>
      <c r="C2423" s="80">
        <v>8</v>
      </c>
      <c r="D2423" s="100" t="s">
        <v>403</v>
      </c>
      <c r="E2423" s="80">
        <v>35.76</v>
      </c>
      <c r="F2423" s="100" t="s">
        <v>421</v>
      </c>
      <c r="G2423" s="100" t="s">
        <v>405</v>
      </c>
      <c r="H2423" s="100" t="s">
        <v>417</v>
      </c>
      <c r="I2423" s="100" t="s">
        <v>431</v>
      </c>
      <c r="J2423" s="80">
        <v>1</v>
      </c>
      <c r="K2423" s="101">
        <v>12</v>
      </c>
    </row>
    <row r="2424" spans="1:11" x14ac:dyDescent="0.3">
      <c r="A2424" s="98">
        <v>45635</v>
      </c>
      <c r="B2424" s="99">
        <v>0.38362467592592592</v>
      </c>
      <c r="C2424" s="80">
        <v>9</v>
      </c>
      <c r="D2424" s="100" t="s">
        <v>403</v>
      </c>
      <c r="E2424" s="80">
        <v>25.96</v>
      </c>
      <c r="F2424" s="100" t="s">
        <v>410</v>
      </c>
      <c r="G2424" s="100" t="s">
        <v>405</v>
      </c>
      <c r="H2424" s="100" t="s">
        <v>417</v>
      </c>
      <c r="I2424" s="100" t="s">
        <v>431</v>
      </c>
      <c r="J2424" s="80">
        <v>1</v>
      </c>
      <c r="K2424" s="101">
        <v>12</v>
      </c>
    </row>
    <row r="2425" spans="1:11" x14ac:dyDescent="0.3">
      <c r="A2425" s="98">
        <v>45635</v>
      </c>
      <c r="B2425" s="99">
        <v>0.39858121527777779</v>
      </c>
      <c r="C2425" s="80">
        <v>9</v>
      </c>
      <c r="D2425" s="100" t="s">
        <v>403</v>
      </c>
      <c r="E2425" s="80">
        <v>30.86</v>
      </c>
      <c r="F2425" s="100" t="s">
        <v>411</v>
      </c>
      <c r="G2425" s="100" t="s">
        <v>405</v>
      </c>
      <c r="H2425" s="100" t="s">
        <v>417</v>
      </c>
      <c r="I2425" s="100" t="s">
        <v>431</v>
      </c>
      <c r="J2425" s="80">
        <v>1</v>
      </c>
      <c r="K2425" s="101">
        <v>12</v>
      </c>
    </row>
    <row r="2426" spans="1:11" hidden="1" x14ac:dyDescent="0.3">
      <c r="A2426" s="98">
        <v>45635</v>
      </c>
      <c r="B2426" s="99">
        <v>0.54230223379629627</v>
      </c>
      <c r="C2426" s="80">
        <v>13</v>
      </c>
      <c r="D2426" s="100" t="s">
        <v>403</v>
      </c>
      <c r="E2426" s="80">
        <v>25.96</v>
      </c>
      <c r="F2426" s="100" t="s">
        <v>416</v>
      </c>
      <c r="G2426" s="100" t="s">
        <v>409</v>
      </c>
      <c r="H2426" s="100" t="s">
        <v>417</v>
      </c>
      <c r="I2426" s="100" t="s">
        <v>431</v>
      </c>
      <c r="J2426" s="80">
        <v>1</v>
      </c>
      <c r="K2426" s="101">
        <v>12</v>
      </c>
    </row>
    <row r="2427" spans="1:11" hidden="1" x14ac:dyDescent="0.3">
      <c r="A2427" s="98">
        <v>45635</v>
      </c>
      <c r="B2427" s="99">
        <v>0.890176724537037</v>
      </c>
      <c r="C2427" s="80">
        <v>21</v>
      </c>
      <c r="D2427" s="100" t="s">
        <v>403</v>
      </c>
      <c r="E2427" s="80">
        <v>35.76</v>
      </c>
      <c r="F2427" s="100" t="s">
        <v>413</v>
      </c>
      <c r="G2427" s="100" t="s">
        <v>412</v>
      </c>
      <c r="H2427" s="100" t="s">
        <v>417</v>
      </c>
      <c r="I2427" s="100" t="s">
        <v>431</v>
      </c>
      <c r="J2427" s="80">
        <v>1</v>
      </c>
      <c r="K2427" s="101">
        <v>12</v>
      </c>
    </row>
    <row r="2428" spans="1:11" hidden="1" x14ac:dyDescent="0.3">
      <c r="A2428" s="98">
        <v>45636</v>
      </c>
      <c r="B2428" s="99">
        <v>0.5179369791666667</v>
      </c>
      <c r="C2428" s="80">
        <v>12</v>
      </c>
      <c r="D2428" s="100" t="s">
        <v>403</v>
      </c>
      <c r="E2428" s="80">
        <v>25.96</v>
      </c>
      <c r="F2428" s="100" t="s">
        <v>416</v>
      </c>
      <c r="G2428" s="100" t="s">
        <v>409</v>
      </c>
      <c r="H2428" s="100" t="s">
        <v>419</v>
      </c>
      <c r="I2428" s="100" t="s">
        <v>431</v>
      </c>
      <c r="J2428" s="80">
        <v>2</v>
      </c>
      <c r="K2428" s="101">
        <v>12</v>
      </c>
    </row>
    <row r="2429" spans="1:11" hidden="1" x14ac:dyDescent="0.3">
      <c r="A2429" s="98">
        <v>45636</v>
      </c>
      <c r="B2429" s="99">
        <v>0.76525278935185181</v>
      </c>
      <c r="C2429" s="80">
        <v>18</v>
      </c>
      <c r="D2429" s="100" t="s">
        <v>403</v>
      </c>
      <c r="E2429" s="80">
        <v>35.76</v>
      </c>
      <c r="F2429" s="100" t="s">
        <v>408</v>
      </c>
      <c r="G2429" s="100" t="s">
        <v>412</v>
      </c>
      <c r="H2429" s="100" t="s">
        <v>419</v>
      </c>
      <c r="I2429" s="100" t="s">
        <v>431</v>
      </c>
      <c r="J2429" s="80">
        <v>2</v>
      </c>
      <c r="K2429" s="101">
        <v>12</v>
      </c>
    </row>
    <row r="2430" spans="1:11" hidden="1" x14ac:dyDescent="0.3">
      <c r="A2430" s="98">
        <v>45637</v>
      </c>
      <c r="B2430" s="99">
        <v>0.32622672453703705</v>
      </c>
      <c r="C2430" s="80">
        <v>7</v>
      </c>
      <c r="D2430" s="100" t="s">
        <v>403</v>
      </c>
      <c r="E2430" s="80">
        <v>35.76</v>
      </c>
      <c r="F2430" s="100" t="s">
        <v>404</v>
      </c>
      <c r="G2430" s="100" t="s">
        <v>405</v>
      </c>
      <c r="H2430" s="100" t="s">
        <v>420</v>
      </c>
      <c r="I2430" s="100" t="s">
        <v>431</v>
      </c>
      <c r="J2430" s="80">
        <v>3</v>
      </c>
      <c r="K2430" s="101">
        <v>12</v>
      </c>
    </row>
    <row r="2431" spans="1:11" hidden="1" x14ac:dyDescent="0.3">
      <c r="A2431" s="98">
        <v>45637</v>
      </c>
      <c r="B2431" s="99">
        <v>0.4484712847222222</v>
      </c>
      <c r="C2431" s="80">
        <v>10</v>
      </c>
      <c r="D2431" s="100" t="s">
        <v>403</v>
      </c>
      <c r="E2431" s="80">
        <v>25.96</v>
      </c>
      <c r="F2431" s="100" t="s">
        <v>416</v>
      </c>
      <c r="G2431" s="100" t="s">
        <v>405</v>
      </c>
      <c r="H2431" s="100" t="s">
        <v>420</v>
      </c>
      <c r="I2431" s="100" t="s">
        <v>431</v>
      </c>
      <c r="J2431" s="80">
        <v>3</v>
      </c>
      <c r="K2431" s="101">
        <v>12</v>
      </c>
    </row>
    <row r="2432" spans="1:11" hidden="1" x14ac:dyDescent="0.3">
      <c r="A2432" s="98">
        <v>45637</v>
      </c>
      <c r="B2432" s="99">
        <v>0.5091003819444444</v>
      </c>
      <c r="C2432" s="80">
        <v>12</v>
      </c>
      <c r="D2432" s="100" t="s">
        <v>403</v>
      </c>
      <c r="E2432" s="80">
        <v>35.76</v>
      </c>
      <c r="F2432" s="100" t="s">
        <v>408</v>
      </c>
      <c r="G2432" s="100" t="s">
        <v>409</v>
      </c>
      <c r="H2432" s="100" t="s">
        <v>420</v>
      </c>
      <c r="I2432" s="100" t="s">
        <v>431</v>
      </c>
      <c r="J2432" s="80">
        <v>3</v>
      </c>
      <c r="K2432" s="101">
        <v>12</v>
      </c>
    </row>
    <row r="2433" spans="1:11" hidden="1" x14ac:dyDescent="0.3">
      <c r="A2433" s="98">
        <v>45637</v>
      </c>
      <c r="B2433" s="99">
        <v>0.53944172453703698</v>
      </c>
      <c r="C2433" s="80">
        <v>12</v>
      </c>
      <c r="D2433" s="100" t="s">
        <v>403</v>
      </c>
      <c r="E2433" s="80">
        <v>21.06</v>
      </c>
      <c r="F2433" s="100" t="s">
        <v>418</v>
      </c>
      <c r="G2433" s="100" t="s">
        <v>409</v>
      </c>
      <c r="H2433" s="100" t="s">
        <v>420</v>
      </c>
      <c r="I2433" s="100" t="s">
        <v>431</v>
      </c>
      <c r="J2433" s="80">
        <v>3</v>
      </c>
      <c r="K2433" s="101">
        <v>12</v>
      </c>
    </row>
    <row r="2434" spans="1:11" hidden="1" x14ac:dyDescent="0.3">
      <c r="A2434" s="98">
        <v>45637</v>
      </c>
      <c r="B2434" s="99">
        <v>0.74960017361111109</v>
      </c>
      <c r="C2434" s="80">
        <v>17</v>
      </c>
      <c r="D2434" s="100" t="s">
        <v>403</v>
      </c>
      <c r="E2434" s="80">
        <v>35.76</v>
      </c>
      <c r="F2434" s="100" t="s">
        <v>413</v>
      </c>
      <c r="G2434" s="100" t="s">
        <v>412</v>
      </c>
      <c r="H2434" s="100" t="s">
        <v>420</v>
      </c>
      <c r="I2434" s="100" t="s">
        <v>431</v>
      </c>
      <c r="J2434" s="80">
        <v>3</v>
      </c>
      <c r="K2434" s="101">
        <v>12</v>
      </c>
    </row>
    <row r="2435" spans="1:11" hidden="1" x14ac:dyDescent="0.3">
      <c r="A2435" s="98">
        <v>45637</v>
      </c>
      <c r="B2435" s="99">
        <v>0.87578216435185186</v>
      </c>
      <c r="C2435" s="80">
        <v>21</v>
      </c>
      <c r="D2435" s="100" t="s">
        <v>403</v>
      </c>
      <c r="E2435" s="80">
        <v>35.76</v>
      </c>
      <c r="F2435" s="100" t="s">
        <v>404</v>
      </c>
      <c r="G2435" s="100" t="s">
        <v>412</v>
      </c>
      <c r="H2435" s="100" t="s">
        <v>420</v>
      </c>
      <c r="I2435" s="100" t="s">
        <v>431</v>
      </c>
      <c r="J2435" s="80">
        <v>3</v>
      </c>
      <c r="K2435" s="101">
        <v>12</v>
      </c>
    </row>
    <row r="2436" spans="1:11" hidden="1" x14ac:dyDescent="0.3">
      <c r="A2436" s="98">
        <v>45637</v>
      </c>
      <c r="B2436" s="99">
        <v>0.88769898148148152</v>
      </c>
      <c r="C2436" s="80">
        <v>21</v>
      </c>
      <c r="D2436" s="100" t="s">
        <v>403</v>
      </c>
      <c r="E2436" s="80">
        <v>35.76</v>
      </c>
      <c r="F2436" s="100" t="s">
        <v>404</v>
      </c>
      <c r="G2436" s="100" t="s">
        <v>412</v>
      </c>
      <c r="H2436" s="100" t="s">
        <v>420</v>
      </c>
      <c r="I2436" s="100" t="s">
        <v>431</v>
      </c>
      <c r="J2436" s="80">
        <v>3</v>
      </c>
      <c r="K2436" s="101">
        <v>12</v>
      </c>
    </row>
    <row r="2437" spans="1:11" x14ac:dyDescent="0.3">
      <c r="A2437" s="98">
        <v>45638</v>
      </c>
      <c r="B2437" s="99">
        <v>0.33230539351851851</v>
      </c>
      <c r="C2437" s="80">
        <v>7</v>
      </c>
      <c r="D2437" s="100" t="s">
        <v>403</v>
      </c>
      <c r="E2437" s="80">
        <v>30.86</v>
      </c>
      <c r="F2437" s="100" t="s">
        <v>411</v>
      </c>
      <c r="G2437" s="100" t="s">
        <v>405</v>
      </c>
      <c r="H2437" s="100" t="s">
        <v>422</v>
      </c>
      <c r="I2437" s="100" t="s">
        <v>431</v>
      </c>
      <c r="J2437" s="80">
        <v>4</v>
      </c>
      <c r="K2437" s="101">
        <v>12</v>
      </c>
    </row>
    <row r="2438" spans="1:11" x14ac:dyDescent="0.3">
      <c r="A2438" s="98">
        <v>45638</v>
      </c>
      <c r="B2438" s="99">
        <v>0.53430175925925927</v>
      </c>
      <c r="C2438" s="80">
        <v>12</v>
      </c>
      <c r="D2438" s="100" t="s">
        <v>403</v>
      </c>
      <c r="E2438" s="80">
        <v>25.96</v>
      </c>
      <c r="F2438" s="100" t="s">
        <v>410</v>
      </c>
      <c r="G2438" s="100" t="s">
        <v>409</v>
      </c>
      <c r="H2438" s="100" t="s">
        <v>422</v>
      </c>
      <c r="I2438" s="100" t="s">
        <v>431</v>
      </c>
      <c r="J2438" s="80">
        <v>4</v>
      </c>
      <c r="K2438" s="101">
        <v>12</v>
      </c>
    </row>
    <row r="2439" spans="1:11" hidden="1" x14ac:dyDescent="0.3">
      <c r="A2439" s="98">
        <v>45638</v>
      </c>
      <c r="B2439" s="99">
        <v>0.7048855092592593</v>
      </c>
      <c r="C2439" s="80">
        <v>16</v>
      </c>
      <c r="D2439" s="100" t="s">
        <v>403</v>
      </c>
      <c r="E2439" s="80">
        <v>21.06</v>
      </c>
      <c r="F2439" s="100" t="s">
        <v>418</v>
      </c>
      <c r="G2439" s="100" t="s">
        <v>409</v>
      </c>
      <c r="H2439" s="100" t="s">
        <v>422</v>
      </c>
      <c r="I2439" s="100" t="s">
        <v>431</v>
      </c>
      <c r="J2439" s="80">
        <v>4</v>
      </c>
      <c r="K2439" s="101">
        <v>12</v>
      </c>
    </row>
    <row r="2440" spans="1:11" hidden="1" x14ac:dyDescent="0.3">
      <c r="A2440" s="98">
        <v>45638</v>
      </c>
      <c r="B2440" s="99">
        <v>0.70542973379629625</v>
      </c>
      <c r="C2440" s="80">
        <v>16</v>
      </c>
      <c r="D2440" s="100" t="s">
        <v>403</v>
      </c>
      <c r="E2440" s="80">
        <v>21.06</v>
      </c>
      <c r="F2440" s="100" t="s">
        <v>418</v>
      </c>
      <c r="G2440" s="100" t="s">
        <v>409</v>
      </c>
      <c r="H2440" s="100" t="s">
        <v>422</v>
      </c>
      <c r="I2440" s="100" t="s">
        <v>431</v>
      </c>
      <c r="J2440" s="80">
        <v>4</v>
      </c>
      <c r="K2440" s="101">
        <v>12</v>
      </c>
    </row>
    <row r="2441" spans="1:11" x14ac:dyDescent="0.3">
      <c r="A2441" s="98">
        <v>45638</v>
      </c>
      <c r="B2441" s="99">
        <v>0.70626291666666663</v>
      </c>
      <c r="C2441" s="80">
        <v>16</v>
      </c>
      <c r="D2441" s="100" t="s">
        <v>403</v>
      </c>
      <c r="E2441" s="80">
        <v>25.96</v>
      </c>
      <c r="F2441" s="100" t="s">
        <v>410</v>
      </c>
      <c r="G2441" s="100" t="s">
        <v>409</v>
      </c>
      <c r="H2441" s="100" t="s">
        <v>422</v>
      </c>
      <c r="I2441" s="100" t="s">
        <v>431</v>
      </c>
      <c r="J2441" s="80">
        <v>4</v>
      </c>
      <c r="K2441" s="101">
        <v>12</v>
      </c>
    </row>
    <row r="2442" spans="1:11" hidden="1" x14ac:dyDescent="0.3">
      <c r="A2442" s="98">
        <v>45638</v>
      </c>
      <c r="B2442" s="99">
        <v>0.82639969907407407</v>
      </c>
      <c r="C2442" s="80">
        <v>19</v>
      </c>
      <c r="D2442" s="100" t="s">
        <v>403</v>
      </c>
      <c r="E2442" s="80">
        <v>35.76</v>
      </c>
      <c r="F2442" s="100" t="s">
        <v>413</v>
      </c>
      <c r="G2442" s="100" t="s">
        <v>412</v>
      </c>
      <c r="H2442" s="100" t="s">
        <v>422</v>
      </c>
      <c r="I2442" s="100" t="s">
        <v>431</v>
      </c>
      <c r="J2442" s="80">
        <v>4</v>
      </c>
      <c r="K2442" s="101">
        <v>12</v>
      </c>
    </row>
    <row r="2443" spans="1:11" hidden="1" x14ac:dyDescent="0.3">
      <c r="A2443" s="98">
        <v>45638</v>
      </c>
      <c r="B2443" s="99">
        <v>0.82705710648148145</v>
      </c>
      <c r="C2443" s="80">
        <v>19</v>
      </c>
      <c r="D2443" s="100" t="s">
        <v>403</v>
      </c>
      <c r="E2443" s="80">
        <v>35.76</v>
      </c>
      <c r="F2443" s="100" t="s">
        <v>413</v>
      </c>
      <c r="G2443" s="100" t="s">
        <v>412</v>
      </c>
      <c r="H2443" s="100" t="s">
        <v>422</v>
      </c>
      <c r="I2443" s="100" t="s">
        <v>431</v>
      </c>
      <c r="J2443" s="80">
        <v>4</v>
      </c>
      <c r="K2443" s="101">
        <v>12</v>
      </c>
    </row>
    <row r="2444" spans="1:11" x14ac:dyDescent="0.3">
      <c r="A2444" s="98">
        <v>45639</v>
      </c>
      <c r="B2444" s="99">
        <v>0.5190445949074074</v>
      </c>
      <c r="C2444" s="80">
        <v>12</v>
      </c>
      <c r="D2444" s="100" t="s">
        <v>403</v>
      </c>
      <c r="E2444" s="80">
        <v>25.96</v>
      </c>
      <c r="F2444" s="100" t="s">
        <v>410</v>
      </c>
      <c r="G2444" s="100" t="s">
        <v>409</v>
      </c>
      <c r="H2444" s="100" t="s">
        <v>406</v>
      </c>
      <c r="I2444" s="100" t="s">
        <v>431</v>
      </c>
      <c r="J2444" s="80">
        <v>5</v>
      </c>
      <c r="K2444" s="101">
        <v>12</v>
      </c>
    </row>
    <row r="2445" spans="1:11" x14ac:dyDescent="0.3">
      <c r="A2445" s="98">
        <v>45639</v>
      </c>
      <c r="B2445" s="99">
        <v>0.53687004629629631</v>
      </c>
      <c r="C2445" s="80">
        <v>12</v>
      </c>
      <c r="D2445" s="100" t="s">
        <v>403</v>
      </c>
      <c r="E2445" s="80">
        <v>25.96</v>
      </c>
      <c r="F2445" s="100" t="s">
        <v>410</v>
      </c>
      <c r="G2445" s="100" t="s">
        <v>409</v>
      </c>
      <c r="H2445" s="100" t="s">
        <v>406</v>
      </c>
      <c r="I2445" s="100" t="s">
        <v>431</v>
      </c>
      <c r="J2445" s="80">
        <v>5</v>
      </c>
      <c r="K2445" s="101">
        <v>12</v>
      </c>
    </row>
    <row r="2446" spans="1:11" hidden="1" x14ac:dyDescent="0.3">
      <c r="A2446" s="98">
        <v>45639</v>
      </c>
      <c r="B2446" s="99">
        <v>0.53796488425925926</v>
      </c>
      <c r="C2446" s="80">
        <v>12</v>
      </c>
      <c r="D2446" s="100" t="s">
        <v>403</v>
      </c>
      <c r="E2446" s="80">
        <v>35.76</v>
      </c>
      <c r="F2446" s="100" t="s">
        <v>408</v>
      </c>
      <c r="G2446" s="100" t="s">
        <v>409</v>
      </c>
      <c r="H2446" s="100" t="s">
        <v>406</v>
      </c>
      <c r="I2446" s="100" t="s">
        <v>431</v>
      </c>
      <c r="J2446" s="80">
        <v>5</v>
      </c>
      <c r="K2446" s="101">
        <v>12</v>
      </c>
    </row>
    <row r="2447" spans="1:11" hidden="1" x14ac:dyDescent="0.3">
      <c r="A2447" s="98">
        <v>45639</v>
      </c>
      <c r="B2447" s="99">
        <v>0.58469980324074078</v>
      </c>
      <c r="C2447" s="80">
        <v>14</v>
      </c>
      <c r="D2447" s="100" t="s">
        <v>403</v>
      </c>
      <c r="E2447" s="80">
        <v>35.76</v>
      </c>
      <c r="F2447" s="100" t="s">
        <v>408</v>
      </c>
      <c r="G2447" s="100" t="s">
        <v>409</v>
      </c>
      <c r="H2447" s="100" t="s">
        <v>406</v>
      </c>
      <c r="I2447" s="100" t="s">
        <v>431</v>
      </c>
      <c r="J2447" s="80">
        <v>5</v>
      </c>
      <c r="K2447" s="101">
        <v>12</v>
      </c>
    </row>
    <row r="2448" spans="1:11" hidden="1" x14ac:dyDescent="0.3">
      <c r="A2448" s="98">
        <v>45639</v>
      </c>
      <c r="B2448" s="99">
        <v>0.68291548611111108</v>
      </c>
      <c r="C2448" s="80">
        <v>16</v>
      </c>
      <c r="D2448" s="100" t="s">
        <v>403</v>
      </c>
      <c r="E2448" s="80">
        <v>35.76</v>
      </c>
      <c r="F2448" s="100" t="s">
        <v>413</v>
      </c>
      <c r="G2448" s="100" t="s">
        <v>409</v>
      </c>
      <c r="H2448" s="100" t="s">
        <v>406</v>
      </c>
      <c r="I2448" s="100" t="s">
        <v>431</v>
      </c>
      <c r="J2448" s="80">
        <v>5</v>
      </c>
      <c r="K2448" s="101">
        <v>12</v>
      </c>
    </row>
    <row r="2449" spans="1:11" hidden="1" x14ac:dyDescent="0.3">
      <c r="A2449" s="98">
        <v>45639</v>
      </c>
      <c r="B2449" s="99">
        <v>0.80490521990740738</v>
      </c>
      <c r="C2449" s="80">
        <v>19</v>
      </c>
      <c r="D2449" s="100" t="s">
        <v>403</v>
      </c>
      <c r="E2449" s="80">
        <v>35.76</v>
      </c>
      <c r="F2449" s="100" t="s">
        <v>421</v>
      </c>
      <c r="G2449" s="100" t="s">
        <v>412</v>
      </c>
      <c r="H2449" s="100" t="s">
        <v>406</v>
      </c>
      <c r="I2449" s="100" t="s">
        <v>431</v>
      </c>
      <c r="J2449" s="80">
        <v>5</v>
      </c>
      <c r="K2449" s="101">
        <v>12</v>
      </c>
    </row>
    <row r="2450" spans="1:11" hidden="1" x14ac:dyDescent="0.3">
      <c r="A2450" s="98">
        <v>45639</v>
      </c>
      <c r="B2450" s="99">
        <v>0.80567267361111106</v>
      </c>
      <c r="C2450" s="80">
        <v>19</v>
      </c>
      <c r="D2450" s="100" t="s">
        <v>403</v>
      </c>
      <c r="E2450" s="80">
        <v>35.76</v>
      </c>
      <c r="F2450" s="100" t="s">
        <v>421</v>
      </c>
      <c r="G2450" s="100" t="s">
        <v>412</v>
      </c>
      <c r="H2450" s="100" t="s">
        <v>406</v>
      </c>
      <c r="I2450" s="100" t="s">
        <v>431</v>
      </c>
      <c r="J2450" s="80">
        <v>5</v>
      </c>
      <c r="K2450" s="101">
        <v>12</v>
      </c>
    </row>
    <row r="2451" spans="1:11" hidden="1" x14ac:dyDescent="0.3">
      <c r="A2451" s="98">
        <v>45639</v>
      </c>
      <c r="B2451" s="99">
        <v>0.89979114583333331</v>
      </c>
      <c r="C2451" s="80">
        <v>21</v>
      </c>
      <c r="D2451" s="100" t="s">
        <v>403</v>
      </c>
      <c r="E2451" s="80">
        <v>35.76</v>
      </c>
      <c r="F2451" s="100" t="s">
        <v>404</v>
      </c>
      <c r="G2451" s="100" t="s">
        <v>412</v>
      </c>
      <c r="H2451" s="100" t="s">
        <v>406</v>
      </c>
      <c r="I2451" s="100" t="s">
        <v>431</v>
      </c>
      <c r="J2451" s="80">
        <v>5</v>
      </c>
      <c r="K2451" s="101">
        <v>12</v>
      </c>
    </row>
    <row r="2452" spans="1:11" x14ac:dyDescent="0.3">
      <c r="A2452" s="98">
        <v>45640</v>
      </c>
      <c r="B2452" s="99">
        <v>0.35245432870370369</v>
      </c>
      <c r="C2452" s="80">
        <v>8</v>
      </c>
      <c r="D2452" s="100" t="s">
        <v>403</v>
      </c>
      <c r="E2452" s="80">
        <v>30.86</v>
      </c>
      <c r="F2452" s="100" t="s">
        <v>411</v>
      </c>
      <c r="G2452" s="100" t="s">
        <v>405</v>
      </c>
      <c r="H2452" s="100" t="s">
        <v>414</v>
      </c>
      <c r="I2452" s="100" t="s">
        <v>431</v>
      </c>
      <c r="J2452" s="80">
        <v>6</v>
      </c>
      <c r="K2452" s="101">
        <v>12</v>
      </c>
    </row>
    <row r="2453" spans="1:11" hidden="1" x14ac:dyDescent="0.3">
      <c r="A2453" s="98">
        <v>45640</v>
      </c>
      <c r="B2453" s="99">
        <v>0.3771478240740741</v>
      </c>
      <c r="C2453" s="80">
        <v>9</v>
      </c>
      <c r="D2453" s="100" t="s">
        <v>403</v>
      </c>
      <c r="E2453" s="80">
        <v>35.76</v>
      </c>
      <c r="F2453" s="100" t="s">
        <v>413</v>
      </c>
      <c r="G2453" s="100" t="s">
        <v>405</v>
      </c>
      <c r="H2453" s="100" t="s">
        <v>414</v>
      </c>
      <c r="I2453" s="100" t="s">
        <v>431</v>
      </c>
      <c r="J2453" s="80">
        <v>6</v>
      </c>
      <c r="K2453" s="101">
        <v>12</v>
      </c>
    </row>
    <row r="2454" spans="1:11" hidden="1" x14ac:dyDescent="0.3">
      <c r="A2454" s="98">
        <v>45640</v>
      </c>
      <c r="B2454" s="99">
        <v>0.48747476851851851</v>
      </c>
      <c r="C2454" s="80">
        <v>11</v>
      </c>
      <c r="D2454" s="100" t="s">
        <v>403</v>
      </c>
      <c r="E2454" s="80">
        <v>35.76</v>
      </c>
      <c r="F2454" s="100" t="s">
        <v>421</v>
      </c>
      <c r="G2454" s="100" t="s">
        <v>405</v>
      </c>
      <c r="H2454" s="100" t="s">
        <v>414</v>
      </c>
      <c r="I2454" s="100" t="s">
        <v>431</v>
      </c>
      <c r="J2454" s="80">
        <v>6</v>
      </c>
      <c r="K2454" s="101">
        <v>12</v>
      </c>
    </row>
    <row r="2455" spans="1:11" x14ac:dyDescent="0.3">
      <c r="A2455" s="98">
        <v>45640</v>
      </c>
      <c r="B2455" s="99">
        <v>0.55494251157407404</v>
      </c>
      <c r="C2455" s="80">
        <v>13</v>
      </c>
      <c r="D2455" s="100" t="s">
        <v>403</v>
      </c>
      <c r="E2455" s="80">
        <v>25.96</v>
      </c>
      <c r="F2455" s="100" t="s">
        <v>410</v>
      </c>
      <c r="G2455" s="100" t="s">
        <v>409</v>
      </c>
      <c r="H2455" s="100" t="s">
        <v>414</v>
      </c>
      <c r="I2455" s="100" t="s">
        <v>431</v>
      </c>
      <c r="J2455" s="80">
        <v>6</v>
      </c>
      <c r="K2455" s="101">
        <v>12</v>
      </c>
    </row>
    <row r="2456" spans="1:11" hidden="1" x14ac:dyDescent="0.3">
      <c r="A2456" s="98">
        <v>45640</v>
      </c>
      <c r="B2456" s="99">
        <v>0.55565512731481481</v>
      </c>
      <c r="C2456" s="80">
        <v>13</v>
      </c>
      <c r="D2456" s="100" t="s">
        <v>403</v>
      </c>
      <c r="E2456" s="80">
        <v>35.76</v>
      </c>
      <c r="F2456" s="100" t="s">
        <v>404</v>
      </c>
      <c r="G2456" s="100" t="s">
        <v>409</v>
      </c>
      <c r="H2456" s="100" t="s">
        <v>414</v>
      </c>
      <c r="I2456" s="100" t="s">
        <v>431</v>
      </c>
      <c r="J2456" s="80">
        <v>6</v>
      </c>
      <c r="K2456" s="101">
        <v>12</v>
      </c>
    </row>
    <row r="2457" spans="1:11" hidden="1" x14ac:dyDescent="0.3">
      <c r="A2457" s="98">
        <v>45640</v>
      </c>
      <c r="B2457" s="99">
        <v>0.67395813657407411</v>
      </c>
      <c r="C2457" s="80">
        <v>16</v>
      </c>
      <c r="D2457" s="100" t="s">
        <v>403</v>
      </c>
      <c r="E2457" s="80">
        <v>35.76</v>
      </c>
      <c r="F2457" s="100" t="s">
        <v>413</v>
      </c>
      <c r="G2457" s="100" t="s">
        <v>409</v>
      </c>
      <c r="H2457" s="100" t="s">
        <v>414</v>
      </c>
      <c r="I2457" s="100" t="s">
        <v>431</v>
      </c>
      <c r="J2457" s="80">
        <v>6</v>
      </c>
      <c r="K2457" s="101">
        <v>12</v>
      </c>
    </row>
    <row r="2458" spans="1:11" x14ac:dyDescent="0.3">
      <c r="A2458" s="98">
        <v>45640</v>
      </c>
      <c r="B2458" s="99">
        <v>0.68748767361111107</v>
      </c>
      <c r="C2458" s="80">
        <v>16</v>
      </c>
      <c r="D2458" s="100" t="s">
        <v>403</v>
      </c>
      <c r="E2458" s="80">
        <v>25.96</v>
      </c>
      <c r="F2458" s="100" t="s">
        <v>410</v>
      </c>
      <c r="G2458" s="100" t="s">
        <v>409</v>
      </c>
      <c r="H2458" s="100" t="s">
        <v>414</v>
      </c>
      <c r="I2458" s="100" t="s">
        <v>431</v>
      </c>
      <c r="J2458" s="80">
        <v>6</v>
      </c>
      <c r="K2458" s="101">
        <v>12</v>
      </c>
    </row>
    <row r="2459" spans="1:11" x14ac:dyDescent="0.3">
      <c r="A2459" s="98">
        <v>45640</v>
      </c>
      <c r="B2459" s="99">
        <v>0.68807615740740746</v>
      </c>
      <c r="C2459" s="80">
        <v>16</v>
      </c>
      <c r="D2459" s="100" t="s">
        <v>403</v>
      </c>
      <c r="E2459" s="80">
        <v>25.96</v>
      </c>
      <c r="F2459" s="100" t="s">
        <v>410</v>
      </c>
      <c r="G2459" s="100" t="s">
        <v>409</v>
      </c>
      <c r="H2459" s="100" t="s">
        <v>414</v>
      </c>
      <c r="I2459" s="100" t="s">
        <v>431</v>
      </c>
      <c r="J2459" s="80">
        <v>6</v>
      </c>
      <c r="K2459" s="101">
        <v>12</v>
      </c>
    </row>
    <row r="2460" spans="1:11" x14ac:dyDescent="0.3">
      <c r="A2460" s="98">
        <v>45640</v>
      </c>
      <c r="B2460" s="99">
        <v>0.70851734953703704</v>
      </c>
      <c r="C2460" s="80">
        <v>17</v>
      </c>
      <c r="D2460" s="100" t="s">
        <v>403</v>
      </c>
      <c r="E2460" s="80">
        <v>25.96</v>
      </c>
      <c r="F2460" s="100" t="s">
        <v>410</v>
      </c>
      <c r="G2460" s="100" t="s">
        <v>412</v>
      </c>
      <c r="H2460" s="100" t="s">
        <v>414</v>
      </c>
      <c r="I2460" s="100" t="s">
        <v>431</v>
      </c>
      <c r="J2460" s="80">
        <v>6</v>
      </c>
      <c r="K2460" s="101">
        <v>12</v>
      </c>
    </row>
    <row r="2461" spans="1:11" x14ac:dyDescent="0.3">
      <c r="A2461" s="98">
        <v>45640</v>
      </c>
      <c r="B2461" s="99">
        <v>0.70936556712962962</v>
      </c>
      <c r="C2461" s="80">
        <v>17</v>
      </c>
      <c r="D2461" s="100" t="s">
        <v>403</v>
      </c>
      <c r="E2461" s="80">
        <v>25.96</v>
      </c>
      <c r="F2461" s="100" t="s">
        <v>410</v>
      </c>
      <c r="G2461" s="100" t="s">
        <v>412</v>
      </c>
      <c r="H2461" s="100" t="s">
        <v>414</v>
      </c>
      <c r="I2461" s="100" t="s">
        <v>431</v>
      </c>
      <c r="J2461" s="80">
        <v>6</v>
      </c>
      <c r="K2461" s="101">
        <v>12</v>
      </c>
    </row>
    <row r="2462" spans="1:11" x14ac:dyDescent="0.3">
      <c r="A2462" s="98">
        <v>45640</v>
      </c>
      <c r="B2462" s="99">
        <v>0.76648328703703705</v>
      </c>
      <c r="C2462" s="80">
        <v>18</v>
      </c>
      <c r="D2462" s="100" t="s">
        <v>403</v>
      </c>
      <c r="E2462" s="80">
        <v>30.86</v>
      </c>
      <c r="F2462" s="100" t="s">
        <v>411</v>
      </c>
      <c r="G2462" s="100" t="s">
        <v>412</v>
      </c>
      <c r="H2462" s="100" t="s">
        <v>414</v>
      </c>
      <c r="I2462" s="100" t="s">
        <v>431</v>
      </c>
      <c r="J2462" s="80">
        <v>6</v>
      </c>
      <c r="K2462" s="101">
        <v>12</v>
      </c>
    </row>
    <row r="2463" spans="1:11" hidden="1" x14ac:dyDescent="0.3">
      <c r="A2463" s="98">
        <v>45641</v>
      </c>
      <c r="B2463" s="99">
        <v>0.46487045138888888</v>
      </c>
      <c r="C2463" s="80">
        <v>11</v>
      </c>
      <c r="D2463" s="100" t="s">
        <v>403</v>
      </c>
      <c r="E2463" s="80">
        <v>35.76</v>
      </c>
      <c r="F2463" s="100" t="s">
        <v>404</v>
      </c>
      <c r="G2463" s="100" t="s">
        <v>405</v>
      </c>
      <c r="H2463" s="100" t="s">
        <v>415</v>
      </c>
      <c r="I2463" s="100" t="s">
        <v>431</v>
      </c>
      <c r="J2463" s="80">
        <v>7</v>
      </c>
      <c r="K2463" s="101">
        <v>12</v>
      </c>
    </row>
    <row r="2464" spans="1:11" hidden="1" x14ac:dyDescent="0.3">
      <c r="A2464" s="98">
        <v>45641</v>
      </c>
      <c r="B2464" s="99">
        <v>0.46557515046296294</v>
      </c>
      <c r="C2464" s="80">
        <v>11</v>
      </c>
      <c r="D2464" s="100" t="s">
        <v>403</v>
      </c>
      <c r="E2464" s="80">
        <v>35.76</v>
      </c>
      <c r="F2464" s="100" t="s">
        <v>413</v>
      </c>
      <c r="G2464" s="100" t="s">
        <v>405</v>
      </c>
      <c r="H2464" s="100" t="s">
        <v>415</v>
      </c>
      <c r="I2464" s="100" t="s">
        <v>431</v>
      </c>
      <c r="J2464" s="80">
        <v>7</v>
      </c>
      <c r="K2464" s="101">
        <v>12</v>
      </c>
    </row>
    <row r="2465" spans="1:11" hidden="1" x14ac:dyDescent="0.3">
      <c r="A2465" s="98">
        <v>45641</v>
      </c>
      <c r="B2465" s="99">
        <v>0.74867344907407407</v>
      </c>
      <c r="C2465" s="80">
        <v>17</v>
      </c>
      <c r="D2465" s="100" t="s">
        <v>403</v>
      </c>
      <c r="E2465" s="80">
        <v>35.76</v>
      </c>
      <c r="F2465" s="100" t="s">
        <v>408</v>
      </c>
      <c r="G2465" s="100" t="s">
        <v>412</v>
      </c>
      <c r="H2465" s="100" t="s">
        <v>415</v>
      </c>
      <c r="I2465" s="100" t="s">
        <v>431</v>
      </c>
      <c r="J2465" s="80">
        <v>7</v>
      </c>
      <c r="K2465" s="101">
        <v>12</v>
      </c>
    </row>
    <row r="2466" spans="1:11" hidden="1" x14ac:dyDescent="0.3">
      <c r="A2466" s="98">
        <v>45642</v>
      </c>
      <c r="B2466" s="99">
        <v>0.32799049768518518</v>
      </c>
      <c r="C2466" s="80">
        <v>7</v>
      </c>
      <c r="D2466" s="100" t="s">
        <v>403</v>
      </c>
      <c r="E2466" s="80">
        <v>35.76</v>
      </c>
      <c r="F2466" s="100" t="s">
        <v>404</v>
      </c>
      <c r="G2466" s="100" t="s">
        <v>405</v>
      </c>
      <c r="H2466" s="100" t="s">
        <v>417</v>
      </c>
      <c r="I2466" s="100" t="s">
        <v>431</v>
      </c>
      <c r="J2466" s="80">
        <v>1</v>
      </c>
      <c r="K2466" s="101">
        <v>12</v>
      </c>
    </row>
    <row r="2467" spans="1:11" hidden="1" x14ac:dyDescent="0.3">
      <c r="A2467" s="98">
        <v>45642</v>
      </c>
      <c r="B2467" s="99">
        <v>0.33577660879629628</v>
      </c>
      <c r="C2467" s="80">
        <v>8</v>
      </c>
      <c r="D2467" s="100" t="s">
        <v>403</v>
      </c>
      <c r="E2467" s="80">
        <v>35.76</v>
      </c>
      <c r="F2467" s="100" t="s">
        <v>408</v>
      </c>
      <c r="G2467" s="100" t="s">
        <v>405</v>
      </c>
      <c r="H2467" s="100" t="s">
        <v>417</v>
      </c>
      <c r="I2467" s="100" t="s">
        <v>431</v>
      </c>
      <c r="J2467" s="80">
        <v>1</v>
      </c>
      <c r="K2467" s="101">
        <v>12</v>
      </c>
    </row>
    <row r="2468" spans="1:11" hidden="1" x14ac:dyDescent="0.3">
      <c r="A2468" s="98">
        <v>45642</v>
      </c>
      <c r="B2468" s="99">
        <v>0.36590076388888887</v>
      </c>
      <c r="C2468" s="80">
        <v>8</v>
      </c>
      <c r="D2468" s="100" t="s">
        <v>403</v>
      </c>
      <c r="E2468" s="80">
        <v>35.76</v>
      </c>
      <c r="F2468" s="100" t="s">
        <v>413</v>
      </c>
      <c r="G2468" s="100" t="s">
        <v>405</v>
      </c>
      <c r="H2468" s="100" t="s">
        <v>417</v>
      </c>
      <c r="I2468" s="100" t="s">
        <v>431</v>
      </c>
      <c r="J2468" s="80">
        <v>1</v>
      </c>
      <c r="K2468" s="101">
        <v>12</v>
      </c>
    </row>
    <row r="2469" spans="1:11" x14ac:dyDescent="0.3">
      <c r="A2469" s="98">
        <v>45642</v>
      </c>
      <c r="B2469" s="99">
        <v>0.51328855324074074</v>
      </c>
      <c r="C2469" s="80">
        <v>12</v>
      </c>
      <c r="D2469" s="100" t="s">
        <v>403</v>
      </c>
      <c r="E2469" s="80">
        <v>30.86</v>
      </c>
      <c r="F2469" s="100" t="s">
        <v>411</v>
      </c>
      <c r="G2469" s="100" t="s">
        <v>409</v>
      </c>
      <c r="H2469" s="100" t="s">
        <v>417</v>
      </c>
      <c r="I2469" s="100" t="s">
        <v>431</v>
      </c>
      <c r="J2469" s="80">
        <v>1</v>
      </c>
      <c r="K2469" s="101">
        <v>12</v>
      </c>
    </row>
    <row r="2470" spans="1:11" hidden="1" x14ac:dyDescent="0.3">
      <c r="A2470" s="98">
        <v>45642</v>
      </c>
      <c r="B2470" s="99">
        <v>0.54783075231481482</v>
      </c>
      <c r="C2470" s="80">
        <v>13</v>
      </c>
      <c r="D2470" s="100" t="s">
        <v>403</v>
      </c>
      <c r="E2470" s="80">
        <v>35.76</v>
      </c>
      <c r="F2470" s="100" t="s">
        <v>404</v>
      </c>
      <c r="G2470" s="100" t="s">
        <v>409</v>
      </c>
      <c r="H2470" s="100" t="s">
        <v>417</v>
      </c>
      <c r="I2470" s="100" t="s">
        <v>431</v>
      </c>
      <c r="J2470" s="80">
        <v>1</v>
      </c>
      <c r="K2470" s="101">
        <v>12</v>
      </c>
    </row>
    <row r="2471" spans="1:11" hidden="1" x14ac:dyDescent="0.3">
      <c r="A2471" s="98">
        <v>45642</v>
      </c>
      <c r="B2471" s="99">
        <v>0.59257116898148143</v>
      </c>
      <c r="C2471" s="80">
        <v>14</v>
      </c>
      <c r="D2471" s="100" t="s">
        <v>403</v>
      </c>
      <c r="E2471" s="80">
        <v>35.76</v>
      </c>
      <c r="F2471" s="100" t="s">
        <v>408</v>
      </c>
      <c r="G2471" s="100" t="s">
        <v>409</v>
      </c>
      <c r="H2471" s="100" t="s">
        <v>417</v>
      </c>
      <c r="I2471" s="100" t="s">
        <v>431</v>
      </c>
      <c r="J2471" s="80">
        <v>1</v>
      </c>
      <c r="K2471" s="101">
        <v>12</v>
      </c>
    </row>
    <row r="2472" spans="1:11" hidden="1" x14ac:dyDescent="0.3">
      <c r="A2472" s="98">
        <v>45642</v>
      </c>
      <c r="B2472" s="99">
        <v>0.76605376157407412</v>
      </c>
      <c r="C2472" s="80">
        <v>18</v>
      </c>
      <c r="D2472" s="100" t="s">
        <v>403</v>
      </c>
      <c r="E2472" s="80">
        <v>35.76</v>
      </c>
      <c r="F2472" s="100" t="s">
        <v>404</v>
      </c>
      <c r="G2472" s="100" t="s">
        <v>412</v>
      </c>
      <c r="H2472" s="100" t="s">
        <v>417</v>
      </c>
      <c r="I2472" s="100" t="s">
        <v>431</v>
      </c>
      <c r="J2472" s="80">
        <v>1</v>
      </c>
      <c r="K2472" s="101">
        <v>12</v>
      </c>
    </row>
    <row r="2473" spans="1:11" x14ac:dyDescent="0.3">
      <c r="A2473" s="98">
        <v>45642</v>
      </c>
      <c r="B2473" s="99">
        <v>0.76668303240740743</v>
      </c>
      <c r="C2473" s="80">
        <v>18</v>
      </c>
      <c r="D2473" s="100" t="s">
        <v>403</v>
      </c>
      <c r="E2473" s="80">
        <v>30.86</v>
      </c>
      <c r="F2473" s="100" t="s">
        <v>411</v>
      </c>
      <c r="G2473" s="100" t="s">
        <v>412</v>
      </c>
      <c r="H2473" s="100" t="s">
        <v>417</v>
      </c>
      <c r="I2473" s="100" t="s">
        <v>431</v>
      </c>
      <c r="J2473" s="80">
        <v>1</v>
      </c>
      <c r="K2473" s="101">
        <v>12</v>
      </c>
    </row>
    <row r="2474" spans="1:11" hidden="1" x14ac:dyDescent="0.3">
      <c r="A2474" s="98">
        <v>45643</v>
      </c>
      <c r="B2474" s="99">
        <v>0.36687682870370369</v>
      </c>
      <c r="C2474" s="80">
        <v>8</v>
      </c>
      <c r="D2474" s="100" t="s">
        <v>403</v>
      </c>
      <c r="E2474" s="80">
        <v>25.96</v>
      </c>
      <c r="F2474" s="100" t="s">
        <v>416</v>
      </c>
      <c r="G2474" s="100" t="s">
        <v>405</v>
      </c>
      <c r="H2474" s="100" t="s">
        <v>419</v>
      </c>
      <c r="I2474" s="100" t="s">
        <v>431</v>
      </c>
      <c r="J2474" s="80">
        <v>2</v>
      </c>
      <c r="K2474" s="101">
        <v>12</v>
      </c>
    </row>
    <row r="2475" spans="1:11" hidden="1" x14ac:dyDescent="0.3">
      <c r="A2475" s="98">
        <v>45643</v>
      </c>
      <c r="B2475" s="99">
        <v>0.36982211805555554</v>
      </c>
      <c r="C2475" s="80">
        <v>8</v>
      </c>
      <c r="D2475" s="100" t="s">
        <v>403</v>
      </c>
      <c r="E2475" s="80">
        <v>35.76</v>
      </c>
      <c r="F2475" s="100" t="s">
        <v>421</v>
      </c>
      <c r="G2475" s="100" t="s">
        <v>405</v>
      </c>
      <c r="H2475" s="100" t="s">
        <v>419</v>
      </c>
      <c r="I2475" s="100" t="s">
        <v>431</v>
      </c>
      <c r="J2475" s="80">
        <v>2</v>
      </c>
      <c r="K2475" s="101">
        <v>12</v>
      </c>
    </row>
    <row r="2476" spans="1:11" x14ac:dyDescent="0.3">
      <c r="A2476" s="98">
        <v>45643</v>
      </c>
      <c r="B2476" s="99">
        <v>0.45075850694444447</v>
      </c>
      <c r="C2476" s="80">
        <v>10</v>
      </c>
      <c r="D2476" s="100" t="s">
        <v>403</v>
      </c>
      <c r="E2476" s="80">
        <v>30.86</v>
      </c>
      <c r="F2476" s="100" t="s">
        <v>411</v>
      </c>
      <c r="G2476" s="100" t="s">
        <v>405</v>
      </c>
      <c r="H2476" s="100" t="s">
        <v>419</v>
      </c>
      <c r="I2476" s="100" t="s">
        <v>431</v>
      </c>
      <c r="J2476" s="80">
        <v>2</v>
      </c>
      <c r="K2476" s="101">
        <v>12</v>
      </c>
    </row>
    <row r="2477" spans="1:11" x14ac:dyDescent="0.3">
      <c r="A2477" s="98">
        <v>45643</v>
      </c>
      <c r="B2477" s="99">
        <v>0.68235021990740741</v>
      </c>
      <c r="C2477" s="80">
        <v>16</v>
      </c>
      <c r="D2477" s="100" t="s">
        <v>403</v>
      </c>
      <c r="E2477" s="80">
        <v>25.96</v>
      </c>
      <c r="F2477" s="100" t="s">
        <v>410</v>
      </c>
      <c r="G2477" s="100" t="s">
        <v>409</v>
      </c>
      <c r="H2477" s="100" t="s">
        <v>419</v>
      </c>
      <c r="I2477" s="100" t="s">
        <v>431</v>
      </c>
      <c r="J2477" s="80">
        <v>2</v>
      </c>
      <c r="K2477" s="101">
        <v>12</v>
      </c>
    </row>
    <row r="2478" spans="1:11" hidden="1" x14ac:dyDescent="0.3">
      <c r="A2478" s="98">
        <v>45643</v>
      </c>
      <c r="B2478" s="99">
        <v>0.6830625578703704</v>
      </c>
      <c r="C2478" s="80">
        <v>16</v>
      </c>
      <c r="D2478" s="100" t="s">
        <v>403</v>
      </c>
      <c r="E2478" s="80">
        <v>35.76</v>
      </c>
      <c r="F2478" s="100" t="s">
        <v>413</v>
      </c>
      <c r="G2478" s="100" t="s">
        <v>409</v>
      </c>
      <c r="H2478" s="100" t="s">
        <v>419</v>
      </c>
      <c r="I2478" s="100" t="s">
        <v>431</v>
      </c>
      <c r="J2478" s="80">
        <v>2</v>
      </c>
      <c r="K2478" s="101">
        <v>12</v>
      </c>
    </row>
    <row r="2479" spans="1:11" hidden="1" x14ac:dyDescent="0.3">
      <c r="A2479" s="98">
        <v>45643</v>
      </c>
      <c r="B2479" s="99">
        <v>0.71831093749999997</v>
      </c>
      <c r="C2479" s="80">
        <v>17</v>
      </c>
      <c r="D2479" s="100" t="s">
        <v>403</v>
      </c>
      <c r="E2479" s="80">
        <v>35.76</v>
      </c>
      <c r="F2479" s="100" t="s">
        <v>421</v>
      </c>
      <c r="G2479" s="100" t="s">
        <v>412</v>
      </c>
      <c r="H2479" s="100" t="s">
        <v>419</v>
      </c>
      <c r="I2479" s="100" t="s">
        <v>431</v>
      </c>
      <c r="J2479" s="80">
        <v>2</v>
      </c>
      <c r="K2479" s="101">
        <v>12</v>
      </c>
    </row>
    <row r="2480" spans="1:11" hidden="1" x14ac:dyDescent="0.3">
      <c r="A2480" s="98">
        <v>45643</v>
      </c>
      <c r="B2480" s="99">
        <v>0.78816321759259256</v>
      </c>
      <c r="C2480" s="80">
        <v>18</v>
      </c>
      <c r="D2480" s="100" t="s">
        <v>403</v>
      </c>
      <c r="E2480" s="80">
        <v>35.76</v>
      </c>
      <c r="F2480" s="100" t="s">
        <v>413</v>
      </c>
      <c r="G2480" s="100" t="s">
        <v>412</v>
      </c>
      <c r="H2480" s="100" t="s">
        <v>419</v>
      </c>
      <c r="I2480" s="100" t="s">
        <v>431</v>
      </c>
      <c r="J2480" s="80">
        <v>2</v>
      </c>
      <c r="K2480" s="101">
        <v>12</v>
      </c>
    </row>
    <row r="2481" spans="1:11" hidden="1" x14ac:dyDescent="0.3">
      <c r="A2481" s="98">
        <v>45644</v>
      </c>
      <c r="B2481" s="99">
        <v>0.39616070601851849</v>
      </c>
      <c r="C2481" s="80">
        <v>9</v>
      </c>
      <c r="D2481" s="100" t="s">
        <v>403</v>
      </c>
      <c r="E2481" s="80">
        <v>35.76</v>
      </c>
      <c r="F2481" s="100" t="s">
        <v>404</v>
      </c>
      <c r="G2481" s="100" t="s">
        <v>405</v>
      </c>
      <c r="H2481" s="100" t="s">
        <v>420</v>
      </c>
      <c r="I2481" s="100" t="s">
        <v>431</v>
      </c>
      <c r="J2481" s="80">
        <v>3</v>
      </c>
      <c r="K2481" s="101">
        <v>12</v>
      </c>
    </row>
    <row r="2482" spans="1:11" x14ac:dyDescent="0.3">
      <c r="A2482" s="98">
        <v>45644</v>
      </c>
      <c r="B2482" s="99">
        <v>0.41760984953703706</v>
      </c>
      <c r="C2482" s="80">
        <v>10</v>
      </c>
      <c r="D2482" s="100" t="s">
        <v>403</v>
      </c>
      <c r="E2482" s="80">
        <v>30.86</v>
      </c>
      <c r="F2482" s="100" t="s">
        <v>411</v>
      </c>
      <c r="G2482" s="100" t="s">
        <v>405</v>
      </c>
      <c r="H2482" s="100" t="s">
        <v>420</v>
      </c>
      <c r="I2482" s="100" t="s">
        <v>431</v>
      </c>
      <c r="J2482" s="80">
        <v>3</v>
      </c>
      <c r="K2482" s="101">
        <v>12</v>
      </c>
    </row>
    <row r="2483" spans="1:11" hidden="1" x14ac:dyDescent="0.3">
      <c r="A2483" s="98">
        <v>45644</v>
      </c>
      <c r="B2483" s="99">
        <v>0.41877393518518519</v>
      </c>
      <c r="C2483" s="80">
        <v>10</v>
      </c>
      <c r="D2483" s="100" t="s">
        <v>403</v>
      </c>
      <c r="E2483" s="80">
        <v>35.76</v>
      </c>
      <c r="F2483" s="100" t="s">
        <v>404</v>
      </c>
      <c r="G2483" s="100" t="s">
        <v>405</v>
      </c>
      <c r="H2483" s="100" t="s">
        <v>420</v>
      </c>
      <c r="I2483" s="100" t="s">
        <v>431</v>
      </c>
      <c r="J2483" s="80">
        <v>3</v>
      </c>
      <c r="K2483" s="101">
        <v>12</v>
      </c>
    </row>
    <row r="2484" spans="1:11" hidden="1" x14ac:dyDescent="0.3">
      <c r="A2484" s="98">
        <v>45644</v>
      </c>
      <c r="B2484" s="99">
        <v>0.4194835648148148</v>
      </c>
      <c r="C2484" s="80">
        <v>10</v>
      </c>
      <c r="D2484" s="100" t="s">
        <v>403</v>
      </c>
      <c r="E2484" s="80">
        <v>35.76</v>
      </c>
      <c r="F2484" s="100" t="s">
        <v>421</v>
      </c>
      <c r="G2484" s="100" t="s">
        <v>405</v>
      </c>
      <c r="H2484" s="100" t="s">
        <v>420</v>
      </c>
      <c r="I2484" s="100" t="s">
        <v>431</v>
      </c>
      <c r="J2484" s="80">
        <v>3</v>
      </c>
      <c r="K2484" s="101">
        <v>12</v>
      </c>
    </row>
    <row r="2485" spans="1:11" hidden="1" x14ac:dyDescent="0.3">
      <c r="A2485" s="98">
        <v>45645</v>
      </c>
      <c r="B2485" s="99">
        <v>0.42512945601851854</v>
      </c>
      <c r="C2485" s="80">
        <v>10</v>
      </c>
      <c r="D2485" s="100" t="s">
        <v>403</v>
      </c>
      <c r="E2485" s="80">
        <v>35.76</v>
      </c>
      <c r="F2485" s="100" t="s">
        <v>408</v>
      </c>
      <c r="G2485" s="100" t="s">
        <v>405</v>
      </c>
      <c r="H2485" s="100" t="s">
        <v>422</v>
      </c>
      <c r="I2485" s="100" t="s">
        <v>431</v>
      </c>
      <c r="J2485" s="80">
        <v>4</v>
      </c>
      <c r="K2485" s="101">
        <v>12</v>
      </c>
    </row>
    <row r="2486" spans="1:11" x14ac:dyDescent="0.3">
      <c r="A2486" s="98">
        <v>45645</v>
      </c>
      <c r="B2486" s="99">
        <v>0.47620303240740741</v>
      </c>
      <c r="C2486" s="80">
        <v>11</v>
      </c>
      <c r="D2486" s="100" t="s">
        <v>403</v>
      </c>
      <c r="E2486" s="80">
        <v>30.86</v>
      </c>
      <c r="F2486" s="100" t="s">
        <v>411</v>
      </c>
      <c r="G2486" s="100" t="s">
        <v>405</v>
      </c>
      <c r="H2486" s="100" t="s">
        <v>422</v>
      </c>
      <c r="I2486" s="100" t="s">
        <v>431</v>
      </c>
      <c r="J2486" s="80">
        <v>4</v>
      </c>
      <c r="K2486" s="101">
        <v>12</v>
      </c>
    </row>
    <row r="2487" spans="1:11" hidden="1" x14ac:dyDescent="0.3">
      <c r="A2487" s="98">
        <v>45645</v>
      </c>
      <c r="B2487" s="99">
        <v>0.50755010416666668</v>
      </c>
      <c r="C2487" s="80">
        <v>12</v>
      </c>
      <c r="D2487" s="100" t="s">
        <v>403</v>
      </c>
      <c r="E2487" s="80">
        <v>21.06</v>
      </c>
      <c r="F2487" s="100" t="s">
        <v>418</v>
      </c>
      <c r="G2487" s="100" t="s">
        <v>409</v>
      </c>
      <c r="H2487" s="100" t="s">
        <v>422</v>
      </c>
      <c r="I2487" s="100" t="s">
        <v>431</v>
      </c>
      <c r="J2487" s="80">
        <v>4</v>
      </c>
      <c r="K2487" s="101">
        <v>12</v>
      </c>
    </row>
    <row r="2488" spans="1:11" hidden="1" x14ac:dyDescent="0.3">
      <c r="A2488" s="98">
        <v>45645</v>
      </c>
      <c r="B2488" s="99">
        <v>0.56871281250000005</v>
      </c>
      <c r="C2488" s="80">
        <v>13</v>
      </c>
      <c r="D2488" s="100" t="s">
        <v>403</v>
      </c>
      <c r="E2488" s="80">
        <v>35.76</v>
      </c>
      <c r="F2488" s="100" t="s">
        <v>408</v>
      </c>
      <c r="G2488" s="100" t="s">
        <v>409</v>
      </c>
      <c r="H2488" s="100" t="s">
        <v>422</v>
      </c>
      <c r="I2488" s="100" t="s">
        <v>431</v>
      </c>
      <c r="J2488" s="80">
        <v>4</v>
      </c>
      <c r="K2488" s="101">
        <v>12</v>
      </c>
    </row>
    <row r="2489" spans="1:11" hidden="1" x14ac:dyDescent="0.3">
      <c r="A2489" s="98">
        <v>45645</v>
      </c>
      <c r="B2489" s="99">
        <v>0.79231785879629635</v>
      </c>
      <c r="C2489" s="80">
        <v>19</v>
      </c>
      <c r="D2489" s="100" t="s">
        <v>403</v>
      </c>
      <c r="E2489" s="80">
        <v>35.76</v>
      </c>
      <c r="F2489" s="100" t="s">
        <v>421</v>
      </c>
      <c r="G2489" s="100" t="s">
        <v>412</v>
      </c>
      <c r="H2489" s="100" t="s">
        <v>422</v>
      </c>
      <c r="I2489" s="100" t="s">
        <v>431</v>
      </c>
      <c r="J2489" s="80">
        <v>4</v>
      </c>
      <c r="K2489" s="101">
        <v>12</v>
      </c>
    </row>
    <row r="2490" spans="1:11" hidden="1" x14ac:dyDescent="0.3">
      <c r="A2490" s="98">
        <v>45645</v>
      </c>
      <c r="B2490" s="99">
        <v>0.7990805671296296</v>
      </c>
      <c r="C2490" s="80">
        <v>19</v>
      </c>
      <c r="D2490" s="100" t="s">
        <v>403</v>
      </c>
      <c r="E2490" s="80">
        <v>35.76</v>
      </c>
      <c r="F2490" s="100" t="s">
        <v>421</v>
      </c>
      <c r="G2490" s="100" t="s">
        <v>412</v>
      </c>
      <c r="H2490" s="100" t="s">
        <v>422</v>
      </c>
      <c r="I2490" s="100" t="s">
        <v>431</v>
      </c>
      <c r="J2490" s="80">
        <v>4</v>
      </c>
      <c r="K2490" s="101">
        <v>12</v>
      </c>
    </row>
    <row r="2491" spans="1:11" x14ac:dyDescent="0.3">
      <c r="A2491" s="98">
        <v>45645</v>
      </c>
      <c r="B2491" s="99">
        <v>0.82520858796296293</v>
      </c>
      <c r="C2491" s="80">
        <v>19</v>
      </c>
      <c r="D2491" s="100" t="s">
        <v>403</v>
      </c>
      <c r="E2491" s="80">
        <v>30.86</v>
      </c>
      <c r="F2491" s="100" t="s">
        <v>411</v>
      </c>
      <c r="G2491" s="100" t="s">
        <v>412</v>
      </c>
      <c r="H2491" s="100" t="s">
        <v>422</v>
      </c>
      <c r="I2491" s="100" t="s">
        <v>431</v>
      </c>
      <c r="J2491" s="80">
        <v>4</v>
      </c>
      <c r="K2491" s="101">
        <v>12</v>
      </c>
    </row>
    <row r="2492" spans="1:11" hidden="1" x14ac:dyDescent="0.3">
      <c r="A2492" s="98">
        <v>45645</v>
      </c>
      <c r="B2492" s="99">
        <v>0.82618719907407412</v>
      </c>
      <c r="C2492" s="80">
        <v>19</v>
      </c>
      <c r="D2492" s="100" t="s">
        <v>403</v>
      </c>
      <c r="E2492" s="80">
        <v>35.76</v>
      </c>
      <c r="F2492" s="100" t="s">
        <v>408</v>
      </c>
      <c r="G2492" s="100" t="s">
        <v>412</v>
      </c>
      <c r="H2492" s="100" t="s">
        <v>422</v>
      </c>
      <c r="I2492" s="100" t="s">
        <v>431</v>
      </c>
      <c r="J2492" s="80">
        <v>4</v>
      </c>
      <c r="K2492" s="101">
        <v>12</v>
      </c>
    </row>
    <row r="2493" spans="1:11" hidden="1" x14ac:dyDescent="0.3">
      <c r="A2493" s="98">
        <v>45645</v>
      </c>
      <c r="B2493" s="99">
        <v>0.88069225694444442</v>
      </c>
      <c r="C2493" s="80">
        <v>21</v>
      </c>
      <c r="D2493" s="100" t="s">
        <v>403</v>
      </c>
      <c r="E2493" s="80">
        <v>35.76</v>
      </c>
      <c r="F2493" s="100" t="s">
        <v>404</v>
      </c>
      <c r="G2493" s="100" t="s">
        <v>412</v>
      </c>
      <c r="H2493" s="100" t="s">
        <v>422</v>
      </c>
      <c r="I2493" s="100" t="s">
        <v>431</v>
      </c>
      <c r="J2493" s="80">
        <v>4</v>
      </c>
      <c r="K2493" s="101">
        <v>12</v>
      </c>
    </row>
    <row r="2494" spans="1:11" hidden="1" x14ac:dyDescent="0.3">
      <c r="A2494" s="98">
        <v>45645</v>
      </c>
      <c r="B2494" s="99">
        <v>0.88143193287037036</v>
      </c>
      <c r="C2494" s="80">
        <v>21</v>
      </c>
      <c r="D2494" s="100" t="s">
        <v>403</v>
      </c>
      <c r="E2494" s="80">
        <v>35.76</v>
      </c>
      <c r="F2494" s="100" t="s">
        <v>421</v>
      </c>
      <c r="G2494" s="100" t="s">
        <v>412</v>
      </c>
      <c r="H2494" s="100" t="s">
        <v>422</v>
      </c>
      <c r="I2494" s="100" t="s">
        <v>431</v>
      </c>
      <c r="J2494" s="80">
        <v>4</v>
      </c>
      <c r="K2494" s="101">
        <v>12</v>
      </c>
    </row>
    <row r="2495" spans="1:11" hidden="1" x14ac:dyDescent="0.3">
      <c r="A2495" s="98">
        <v>45646</v>
      </c>
      <c r="B2495" s="99">
        <v>0.34365688657407406</v>
      </c>
      <c r="C2495" s="80">
        <v>8</v>
      </c>
      <c r="D2495" s="100" t="s">
        <v>403</v>
      </c>
      <c r="E2495" s="80">
        <v>25.96</v>
      </c>
      <c r="F2495" s="100" t="s">
        <v>416</v>
      </c>
      <c r="G2495" s="100" t="s">
        <v>405</v>
      </c>
      <c r="H2495" s="100" t="s">
        <v>406</v>
      </c>
      <c r="I2495" s="100" t="s">
        <v>431</v>
      </c>
      <c r="J2495" s="80">
        <v>5</v>
      </c>
      <c r="K2495" s="101">
        <v>12</v>
      </c>
    </row>
    <row r="2496" spans="1:11" x14ac:dyDescent="0.3">
      <c r="A2496" s="98">
        <v>45646</v>
      </c>
      <c r="B2496" s="99">
        <v>0.40242895833333331</v>
      </c>
      <c r="C2496" s="80">
        <v>9</v>
      </c>
      <c r="D2496" s="100" t="s">
        <v>403</v>
      </c>
      <c r="E2496" s="80">
        <v>30.86</v>
      </c>
      <c r="F2496" s="100" t="s">
        <v>411</v>
      </c>
      <c r="G2496" s="100" t="s">
        <v>405</v>
      </c>
      <c r="H2496" s="100" t="s">
        <v>406</v>
      </c>
      <c r="I2496" s="100" t="s">
        <v>431</v>
      </c>
      <c r="J2496" s="80">
        <v>5</v>
      </c>
      <c r="K2496" s="101">
        <v>12</v>
      </c>
    </row>
    <row r="2497" spans="1:11" hidden="1" x14ac:dyDescent="0.3">
      <c r="A2497" s="98">
        <v>45646</v>
      </c>
      <c r="B2497" s="99">
        <v>0.42549572916666667</v>
      </c>
      <c r="C2497" s="80">
        <v>10</v>
      </c>
      <c r="D2497" s="100" t="s">
        <v>403</v>
      </c>
      <c r="E2497" s="80">
        <v>35.76</v>
      </c>
      <c r="F2497" s="100" t="s">
        <v>421</v>
      </c>
      <c r="G2497" s="100" t="s">
        <v>405</v>
      </c>
      <c r="H2497" s="100" t="s">
        <v>406</v>
      </c>
      <c r="I2497" s="100" t="s">
        <v>431</v>
      </c>
      <c r="J2497" s="80">
        <v>5</v>
      </c>
      <c r="K2497" s="101">
        <v>12</v>
      </c>
    </row>
    <row r="2498" spans="1:11" hidden="1" x14ac:dyDescent="0.3">
      <c r="A2498" s="98">
        <v>45646</v>
      </c>
      <c r="B2498" s="99">
        <v>0.45519822916666669</v>
      </c>
      <c r="C2498" s="80">
        <v>10</v>
      </c>
      <c r="D2498" s="100" t="s">
        <v>403</v>
      </c>
      <c r="E2498" s="80">
        <v>25.96</v>
      </c>
      <c r="F2498" s="100" t="s">
        <v>416</v>
      </c>
      <c r="G2498" s="100" t="s">
        <v>405</v>
      </c>
      <c r="H2498" s="100" t="s">
        <v>406</v>
      </c>
      <c r="I2498" s="100" t="s">
        <v>431</v>
      </c>
      <c r="J2498" s="80">
        <v>5</v>
      </c>
      <c r="K2498" s="101">
        <v>12</v>
      </c>
    </row>
    <row r="2499" spans="1:11" hidden="1" x14ac:dyDescent="0.3">
      <c r="A2499" s="98">
        <v>45646</v>
      </c>
      <c r="B2499" s="99">
        <v>0.51478278935185184</v>
      </c>
      <c r="C2499" s="80">
        <v>12</v>
      </c>
      <c r="D2499" s="100" t="s">
        <v>403</v>
      </c>
      <c r="E2499" s="80">
        <v>21.06</v>
      </c>
      <c r="F2499" s="100" t="s">
        <v>418</v>
      </c>
      <c r="G2499" s="100" t="s">
        <v>409</v>
      </c>
      <c r="H2499" s="100" t="s">
        <v>406</v>
      </c>
      <c r="I2499" s="100" t="s">
        <v>431</v>
      </c>
      <c r="J2499" s="80">
        <v>5</v>
      </c>
      <c r="K2499" s="101">
        <v>12</v>
      </c>
    </row>
    <row r="2500" spans="1:11" x14ac:dyDescent="0.3">
      <c r="A2500" s="98">
        <v>45646</v>
      </c>
      <c r="B2500" s="99">
        <v>0.51584921296296293</v>
      </c>
      <c r="C2500" s="80">
        <v>12</v>
      </c>
      <c r="D2500" s="100" t="s">
        <v>403</v>
      </c>
      <c r="E2500" s="80">
        <v>30.86</v>
      </c>
      <c r="F2500" s="100" t="s">
        <v>411</v>
      </c>
      <c r="G2500" s="100" t="s">
        <v>409</v>
      </c>
      <c r="H2500" s="100" t="s">
        <v>406</v>
      </c>
      <c r="I2500" s="100" t="s">
        <v>431</v>
      </c>
      <c r="J2500" s="80">
        <v>5</v>
      </c>
      <c r="K2500" s="101">
        <v>12</v>
      </c>
    </row>
    <row r="2501" spans="1:11" hidden="1" x14ac:dyDescent="0.3">
      <c r="A2501" s="98">
        <v>45646</v>
      </c>
      <c r="B2501" s="99">
        <v>0.62384663194444445</v>
      </c>
      <c r="C2501" s="80">
        <v>14</v>
      </c>
      <c r="D2501" s="100" t="s">
        <v>403</v>
      </c>
      <c r="E2501" s="80">
        <v>25.96</v>
      </c>
      <c r="F2501" s="100" t="s">
        <v>416</v>
      </c>
      <c r="G2501" s="100" t="s">
        <v>409</v>
      </c>
      <c r="H2501" s="100" t="s">
        <v>406</v>
      </c>
      <c r="I2501" s="100" t="s">
        <v>431</v>
      </c>
      <c r="J2501" s="80">
        <v>5</v>
      </c>
      <c r="K2501" s="101">
        <v>12</v>
      </c>
    </row>
    <row r="2502" spans="1:11" hidden="1" x14ac:dyDescent="0.3">
      <c r="A2502" s="98">
        <v>45646</v>
      </c>
      <c r="B2502" s="99">
        <v>0.76970082175925925</v>
      </c>
      <c r="C2502" s="80">
        <v>18</v>
      </c>
      <c r="D2502" s="100" t="s">
        <v>403</v>
      </c>
      <c r="E2502" s="80">
        <v>35.76</v>
      </c>
      <c r="F2502" s="100" t="s">
        <v>421</v>
      </c>
      <c r="G2502" s="100" t="s">
        <v>412</v>
      </c>
      <c r="H2502" s="100" t="s">
        <v>406</v>
      </c>
      <c r="I2502" s="100" t="s">
        <v>431</v>
      </c>
      <c r="J2502" s="80">
        <v>5</v>
      </c>
      <c r="K2502" s="101">
        <v>12</v>
      </c>
    </row>
    <row r="2503" spans="1:11" hidden="1" x14ac:dyDescent="0.3">
      <c r="A2503" s="98">
        <v>45646</v>
      </c>
      <c r="B2503" s="99">
        <v>0.7897375694444444</v>
      </c>
      <c r="C2503" s="80">
        <v>18</v>
      </c>
      <c r="D2503" s="100" t="s">
        <v>403</v>
      </c>
      <c r="E2503" s="80">
        <v>35.76</v>
      </c>
      <c r="F2503" s="100" t="s">
        <v>421</v>
      </c>
      <c r="G2503" s="100" t="s">
        <v>412</v>
      </c>
      <c r="H2503" s="100" t="s">
        <v>406</v>
      </c>
      <c r="I2503" s="100" t="s">
        <v>431</v>
      </c>
      <c r="J2503" s="80">
        <v>5</v>
      </c>
      <c r="K2503" s="101">
        <v>12</v>
      </c>
    </row>
    <row r="2504" spans="1:11" hidden="1" x14ac:dyDescent="0.3">
      <c r="A2504" s="98">
        <v>45647</v>
      </c>
      <c r="B2504" s="99">
        <v>0.43013744212962962</v>
      </c>
      <c r="C2504" s="80">
        <v>10</v>
      </c>
      <c r="D2504" s="100" t="s">
        <v>403</v>
      </c>
      <c r="E2504" s="80">
        <v>35.76</v>
      </c>
      <c r="F2504" s="100" t="s">
        <v>421</v>
      </c>
      <c r="G2504" s="100" t="s">
        <v>405</v>
      </c>
      <c r="H2504" s="100" t="s">
        <v>414</v>
      </c>
      <c r="I2504" s="100" t="s">
        <v>431</v>
      </c>
      <c r="J2504" s="80">
        <v>6</v>
      </c>
      <c r="K2504" s="101">
        <v>12</v>
      </c>
    </row>
    <row r="2505" spans="1:11" hidden="1" x14ac:dyDescent="0.3">
      <c r="A2505" s="98">
        <v>45647</v>
      </c>
      <c r="B2505" s="99">
        <v>0.43103131944444445</v>
      </c>
      <c r="C2505" s="80">
        <v>10</v>
      </c>
      <c r="D2505" s="100" t="s">
        <v>403</v>
      </c>
      <c r="E2505" s="80">
        <v>35.76</v>
      </c>
      <c r="F2505" s="100" t="s">
        <v>404</v>
      </c>
      <c r="G2505" s="100" t="s">
        <v>405</v>
      </c>
      <c r="H2505" s="100" t="s">
        <v>414</v>
      </c>
      <c r="I2505" s="100" t="s">
        <v>431</v>
      </c>
      <c r="J2505" s="80">
        <v>6</v>
      </c>
      <c r="K2505" s="101">
        <v>12</v>
      </c>
    </row>
    <row r="2506" spans="1:11" x14ac:dyDescent="0.3">
      <c r="A2506" s="98">
        <v>45647</v>
      </c>
      <c r="B2506" s="99">
        <v>0.43892124999999999</v>
      </c>
      <c r="C2506" s="80">
        <v>10</v>
      </c>
      <c r="D2506" s="100" t="s">
        <v>403</v>
      </c>
      <c r="E2506" s="80">
        <v>25.96</v>
      </c>
      <c r="F2506" s="100" t="s">
        <v>410</v>
      </c>
      <c r="G2506" s="100" t="s">
        <v>405</v>
      </c>
      <c r="H2506" s="100" t="s">
        <v>414</v>
      </c>
      <c r="I2506" s="100" t="s">
        <v>431</v>
      </c>
      <c r="J2506" s="80">
        <v>6</v>
      </c>
      <c r="K2506" s="101">
        <v>12</v>
      </c>
    </row>
    <row r="2507" spans="1:11" hidden="1" x14ac:dyDescent="0.3">
      <c r="A2507" s="98">
        <v>45647</v>
      </c>
      <c r="B2507" s="99">
        <v>0.64795866898148147</v>
      </c>
      <c r="C2507" s="80">
        <v>15</v>
      </c>
      <c r="D2507" s="100" t="s">
        <v>403</v>
      </c>
      <c r="E2507" s="80">
        <v>35.76</v>
      </c>
      <c r="F2507" s="100" t="s">
        <v>408</v>
      </c>
      <c r="G2507" s="100" t="s">
        <v>409</v>
      </c>
      <c r="H2507" s="100" t="s">
        <v>414</v>
      </c>
      <c r="I2507" s="100" t="s">
        <v>431</v>
      </c>
      <c r="J2507" s="80">
        <v>6</v>
      </c>
      <c r="K2507" s="101">
        <v>12</v>
      </c>
    </row>
    <row r="2508" spans="1:11" hidden="1" x14ac:dyDescent="0.3">
      <c r="A2508" s="98">
        <v>45647</v>
      </c>
      <c r="B2508" s="99">
        <v>0.64849090277777777</v>
      </c>
      <c r="C2508" s="80">
        <v>15</v>
      </c>
      <c r="D2508" s="100" t="s">
        <v>403</v>
      </c>
      <c r="E2508" s="80">
        <v>35.76</v>
      </c>
      <c r="F2508" s="100" t="s">
        <v>404</v>
      </c>
      <c r="G2508" s="100" t="s">
        <v>409</v>
      </c>
      <c r="H2508" s="100" t="s">
        <v>414</v>
      </c>
      <c r="I2508" s="100" t="s">
        <v>431</v>
      </c>
      <c r="J2508" s="80">
        <v>6</v>
      </c>
      <c r="K2508" s="101">
        <v>12</v>
      </c>
    </row>
    <row r="2509" spans="1:11" x14ac:dyDescent="0.3">
      <c r="A2509" s="98">
        <v>45647</v>
      </c>
      <c r="B2509" s="99">
        <v>0.64964552083333338</v>
      </c>
      <c r="C2509" s="80">
        <v>15</v>
      </c>
      <c r="D2509" s="100" t="s">
        <v>403</v>
      </c>
      <c r="E2509" s="80">
        <v>30.86</v>
      </c>
      <c r="F2509" s="100" t="s">
        <v>411</v>
      </c>
      <c r="G2509" s="100" t="s">
        <v>409</v>
      </c>
      <c r="H2509" s="100" t="s">
        <v>414</v>
      </c>
      <c r="I2509" s="100" t="s">
        <v>431</v>
      </c>
      <c r="J2509" s="80">
        <v>6</v>
      </c>
      <c r="K2509" s="101">
        <v>12</v>
      </c>
    </row>
    <row r="2510" spans="1:11" hidden="1" x14ac:dyDescent="0.3">
      <c r="A2510" s="98">
        <v>45647</v>
      </c>
      <c r="B2510" s="99">
        <v>0.66535905092592595</v>
      </c>
      <c r="C2510" s="80">
        <v>15</v>
      </c>
      <c r="D2510" s="100" t="s">
        <v>403</v>
      </c>
      <c r="E2510" s="80">
        <v>35.76</v>
      </c>
      <c r="F2510" s="100" t="s">
        <v>404</v>
      </c>
      <c r="G2510" s="100" t="s">
        <v>409</v>
      </c>
      <c r="H2510" s="100" t="s">
        <v>414</v>
      </c>
      <c r="I2510" s="100" t="s">
        <v>431</v>
      </c>
      <c r="J2510" s="80">
        <v>6</v>
      </c>
      <c r="K2510" s="101">
        <v>12</v>
      </c>
    </row>
    <row r="2511" spans="1:11" hidden="1" x14ac:dyDescent="0.3">
      <c r="A2511" s="98">
        <v>45647</v>
      </c>
      <c r="B2511" s="99">
        <v>0.74129458333333331</v>
      </c>
      <c r="C2511" s="80">
        <v>17</v>
      </c>
      <c r="D2511" s="100" t="s">
        <v>403</v>
      </c>
      <c r="E2511" s="80">
        <v>35.76</v>
      </c>
      <c r="F2511" s="100" t="s">
        <v>413</v>
      </c>
      <c r="G2511" s="100" t="s">
        <v>412</v>
      </c>
      <c r="H2511" s="100" t="s">
        <v>414</v>
      </c>
      <c r="I2511" s="100" t="s">
        <v>431</v>
      </c>
      <c r="J2511" s="80">
        <v>6</v>
      </c>
      <c r="K2511" s="101">
        <v>12</v>
      </c>
    </row>
    <row r="2512" spans="1:11" hidden="1" x14ac:dyDescent="0.3">
      <c r="A2512" s="98">
        <v>45647</v>
      </c>
      <c r="B2512" s="99">
        <v>0.75181561342592595</v>
      </c>
      <c r="C2512" s="80">
        <v>18</v>
      </c>
      <c r="D2512" s="100" t="s">
        <v>403</v>
      </c>
      <c r="E2512" s="80">
        <v>35.76</v>
      </c>
      <c r="F2512" s="100" t="s">
        <v>408</v>
      </c>
      <c r="G2512" s="100" t="s">
        <v>412</v>
      </c>
      <c r="H2512" s="100" t="s">
        <v>414</v>
      </c>
      <c r="I2512" s="100" t="s">
        <v>431</v>
      </c>
      <c r="J2512" s="80">
        <v>6</v>
      </c>
      <c r="K2512" s="101">
        <v>12</v>
      </c>
    </row>
    <row r="2513" spans="1:11" hidden="1" x14ac:dyDescent="0.3">
      <c r="A2513" s="98">
        <v>45647</v>
      </c>
      <c r="B2513" s="99">
        <v>0.75575427083333335</v>
      </c>
      <c r="C2513" s="80">
        <v>18</v>
      </c>
      <c r="D2513" s="100" t="s">
        <v>403</v>
      </c>
      <c r="E2513" s="80">
        <v>25.96</v>
      </c>
      <c r="F2513" s="100" t="s">
        <v>416</v>
      </c>
      <c r="G2513" s="100" t="s">
        <v>412</v>
      </c>
      <c r="H2513" s="100" t="s">
        <v>414</v>
      </c>
      <c r="I2513" s="100" t="s">
        <v>431</v>
      </c>
      <c r="J2513" s="80">
        <v>6</v>
      </c>
      <c r="K2513" s="101">
        <v>12</v>
      </c>
    </row>
    <row r="2514" spans="1:11" x14ac:dyDescent="0.3">
      <c r="A2514" s="98">
        <v>45647</v>
      </c>
      <c r="B2514" s="99">
        <v>0.82515571759259254</v>
      </c>
      <c r="C2514" s="80">
        <v>19</v>
      </c>
      <c r="D2514" s="100" t="s">
        <v>403</v>
      </c>
      <c r="E2514" s="80">
        <v>30.86</v>
      </c>
      <c r="F2514" s="100" t="s">
        <v>411</v>
      </c>
      <c r="G2514" s="100" t="s">
        <v>412</v>
      </c>
      <c r="H2514" s="100" t="s">
        <v>414</v>
      </c>
      <c r="I2514" s="100" t="s">
        <v>431</v>
      </c>
      <c r="J2514" s="80">
        <v>6</v>
      </c>
      <c r="K2514" s="101">
        <v>12</v>
      </c>
    </row>
    <row r="2515" spans="1:11" hidden="1" x14ac:dyDescent="0.3">
      <c r="A2515" s="98">
        <v>45647</v>
      </c>
      <c r="B2515" s="99">
        <v>0.82622417824074079</v>
      </c>
      <c r="C2515" s="80">
        <v>19</v>
      </c>
      <c r="D2515" s="100" t="s">
        <v>403</v>
      </c>
      <c r="E2515" s="80">
        <v>25.96</v>
      </c>
      <c r="F2515" s="100" t="s">
        <v>416</v>
      </c>
      <c r="G2515" s="100" t="s">
        <v>412</v>
      </c>
      <c r="H2515" s="100" t="s">
        <v>414</v>
      </c>
      <c r="I2515" s="100" t="s">
        <v>431</v>
      </c>
      <c r="J2515" s="80">
        <v>6</v>
      </c>
      <c r="K2515" s="101">
        <v>12</v>
      </c>
    </row>
    <row r="2516" spans="1:11" hidden="1" x14ac:dyDescent="0.3">
      <c r="A2516" s="98">
        <v>45647</v>
      </c>
      <c r="B2516" s="99">
        <v>0.90957538194444443</v>
      </c>
      <c r="C2516" s="80">
        <v>21</v>
      </c>
      <c r="D2516" s="100" t="s">
        <v>403</v>
      </c>
      <c r="E2516" s="80">
        <v>25.96</v>
      </c>
      <c r="F2516" s="100" t="s">
        <v>416</v>
      </c>
      <c r="G2516" s="100" t="s">
        <v>412</v>
      </c>
      <c r="H2516" s="100" t="s">
        <v>414</v>
      </c>
      <c r="I2516" s="100" t="s">
        <v>431</v>
      </c>
      <c r="J2516" s="80">
        <v>6</v>
      </c>
      <c r="K2516" s="101">
        <v>12</v>
      </c>
    </row>
    <row r="2517" spans="1:11" hidden="1" x14ac:dyDescent="0.3">
      <c r="A2517" s="98">
        <v>45647</v>
      </c>
      <c r="B2517" s="99">
        <v>0.91584206018518521</v>
      </c>
      <c r="C2517" s="80">
        <v>21</v>
      </c>
      <c r="D2517" s="100" t="s">
        <v>403</v>
      </c>
      <c r="E2517" s="80">
        <v>35.76</v>
      </c>
      <c r="F2517" s="100" t="s">
        <v>404</v>
      </c>
      <c r="G2517" s="100" t="s">
        <v>412</v>
      </c>
      <c r="H2517" s="100" t="s">
        <v>414</v>
      </c>
      <c r="I2517" s="100" t="s">
        <v>431</v>
      </c>
      <c r="J2517" s="80">
        <v>6</v>
      </c>
      <c r="K2517" s="101">
        <v>12</v>
      </c>
    </row>
    <row r="2518" spans="1:11" hidden="1" x14ac:dyDescent="0.3">
      <c r="A2518" s="98">
        <v>45647</v>
      </c>
      <c r="B2518" s="99">
        <v>0.92794142361111109</v>
      </c>
      <c r="C2518" s="80">
        <v>22</v>
      </c>
      <c r="D2518" s="100" t="s">
        <v>403</v>
      </c>
      <c r="E2518" s="80">
        <v>25.96</v>
      </c>
      <c r="F2518" s="100" t="s">
        <v>416</v>
      </c>
      <c r="G2518" s="100" t="s">
        <v>412</v>
      </c>
      <c r="H2518" s="100" t="s">
        <v>414</v>
      </c>
      <c r="I2518" s="100" t="s">
        <v>431</v>
      </c>
      <c r="J2518" s="80">
        <v>6</v>
      </c>
      <c r="K2518" s="101">
        <v>12</v>
      </c>
    </row>
    <row r="2519" spans="1:11" hidden="1" x14ac:dyDescent="0.3">
      <c r="A2519" s="98">
        <v>45648</v>
      </c>
      <c r="B2519" s="99">
        <v>0.44648293981481479</v>
      </c>
      <c r="C2519" s="80">
        <v>10</v>
      </c>
      <c r="D2519" s="100" t="s">
        <v>403</v>
      </c>
      <c r="E2519" s="80">
        <v>35.76</v>
      </c>
      <c r="F2519" s="100" t="s">
        <v>421</v>
      </c>
      <c r="G2519" s="100" t="s">
        <v>405</v>
      </c>
      <c r="H2519" s="100" t="s">
        <v>415</v>
      </c>
      <c r="I2519" s="100" t="s">
        <v>431</v>
      </c>
      <c r="J2519" s="80">
        <v>7</v>
      </c>
      <c r="K2519" s="101">
        <v>12</v>
      </c>
    </row>
    <row r="2520" spans="1:11" hidden="1" x14ac:dyDescent="0.3">
      <c r="A2520" s="98">
        <v>45648</v>
      </c>
      <c r="B2520" s="99">
        <v>0.78870960648148147</v>
      </c>
      <c r="C2520" s="80">
        <v>18</v>
      </c>
      <c r="D2520" s="100" t="s">
        <v>403</v>
      </c>
      <c r="E2520" s="80">
        <v>35.76</v>
      </c>
      <c r="F2520" s="100" t="s">
        <v>421</v>
      </c>
      <c r="G2520" s="100" t="s">
        <v>412</v>
      </c>
      <c r="H2520" s="100" t="s">
        <v>415</v>
      </c>
      <c r="I2520" s="100" t="s">
        <v>431</v>
      </c>
      <c r="J2520" s="80">
        <v>7</v>
      </c>
      <c r="K2520" s="101">
        <v>12</v>
      </c>
    </row>
    <row r="2521" spans="1:11" hidden="1" x14ac:dyDescent="0.3">
      <c r="A2521" s="98">
        <v>45648</v>
      </c>
      <c r="B2521" s="99">
        <v>0.81650287037037039</v>
      </c>
      <c r="C2521" s="80">
        <v>19</v>
      </c>
      <c r="D2521" s="100" t="s">
        <v>403</v>
      </c>
      <c r="E2521" s="80">
        <v>35.76</v>
      </c>
      <c r="F2521" s="100" t="s">
        <v>408</v>
      </c>
      <c r="G2521" s="100" t="s">
        <v>412</v>
      </c>
      <c r="H2521" s="100" t="s">
        <v>415</v>
      </c>
      <c r="I2521" s="100" t="s">
        <v>431</v>
      </c>
      <c r="J2521" s="80">
        <v>7</v>
      </c>
      <c r="K2521" s="101">
        <v>12</v>
      </c>
    </row>
    <row r="2522" spans="1:11" hidden="1" x14ac:dyDescent="0.3">
      <c r="A2522" s="98">
        <v>45648</v>
      </c>
      <c r="B2522" s="99">
        <v>0.8170123032407407</v>
      </c>
      <c r="C2522" s="80">
        <v>19</v>
      </c>
      <c r="D2522" s="100" t="s">
        <v>403</v>
      </c>
      <c r="E2522" s="80">
        <v>35.76</v>
      </c>
      <c r="F2522" s="100" t="s">
        <v>408</v>
      </c>
      <c r="G2522" s="100" t="s">
        <v>412</v>
      </c>
      <c r="H2522" s="100" t="s">
        <v>415</v>
      </c>
      <c r="I2522" s="100" t="s">
        <v>431</v>
      </c>
      <c r="J2522" s="80">
        <v>7</v>
      </c>
      <c r="K2522" s="101">
        <v>12</v>
      </c>
    </row>
    <row r="2523" spans="1:11" hidden="1" x14ac:dyDescent="0.3">
      <c r="A2523" s="98">
        <v>45648</v>
      </c>
      <c r="B2523" s="99">
        <v>0.85181402777777782</v>
      </c>
      <c r="C2523" s="80">
        <v>20</v>
      </c>
      <c r="D2523" s="100" t="s">
        <v>403</v>
      </c>
      <c r="E2523" s="80">
        <v>35.76</v>
      </c>
      <c r="F2523" s="100" t="s">
        <v>408</v>
      </c>
      <c r="G2523" s="100" t="s">
        <v>412</v>
      </c>
      <c r="H2523" s="100" t="s">
        <v>415</v>
      </c>
      <c r="I2523" s="100" t="s">
        <v>431</v>
      </c>
      <c r="J2523" s="80">
        <v>7</v>
      </c>
      <c r="K2523" s="101">
        <v>12</v>
      </c>
    </row>
    <row r="2524" spans="1:11" hidden="1" x14ac:dyDescent="0.3">
      <c r="A2524" s="98">
        <v>45648</v>
      </c>
      <c r="B2524" s="99">
        <v>0.91341150462962961</v>
      </c>
      <c r="C2524" s="80">
        <v>21</v>
      </c>
      <c r="D2524" s="100" t="s">
        <v>403</v>
      </c>
      <c r="E2524" s="80">
        <v>35.76</v>
      </c>
      <c r="F2524" s="100" t="s">
        <v>413</v>
      </c>
      <c r="G2524" s="100" t="s">
        <v>412</v>
      </c>
      <c r="H2524" s="100" t="s">
        <v>415</v>
      </c>
      <c r="I2524" s="100" t="s">
        <v>431</v>
      </c>
      <c r="J2524" s="80">
        <v>7</v>
      </c>
      <c r="K2524" s="101">
        <v>12</v>
      </c>
    </row>
    <row r="2525" spans="1:11" hidden="1" x14ac:dyDescent="0.3">
      <c r="A2525" s="98">
        <v>45648</v>
      </c>
      <c r="B2525" s="99">
        <v>0.91454046296296299</v>
      </c>
      <c r="C2525" s="80">
        <v>21</v>
      </c>
      <c r="D2525" s="100" t="s">
        <v>403</v>
      </c>
      <c r="E2525" s="80">
        <v>25.96</v>
      </c>
      <c r="F2525" s="100" t="s">
        <v>416</v>
      </c>
      <c r="G2525" s="100" t="s">
        <v>412</v>
      </c>
      <c r="H2525" s="100" t="s">
        <v>415</v>
      </c>
      <c r="I2525" s="100" t="s">
        <v>431</v>
      </c>
      <c r="J2525" s="80">
        <v>7</v>
      </c>
      <c r="K2525" s="101">
        <v>12</v>
      </c>
    </row>
    <row r="2526" spans="1:11" hidden="1" x14ac:dyDescent="0.3">
      <c r="A2526" s="98">
        <v>45649</v>
      </c>
      <c r="B2526" s="99">
        <v>0.37732667824074073</v>
      </c>
      <c r="C2526" s="80">
        <v>9</v>
      </c>
      <c r="D2526" s="100" t="s">
        <v>403</v>
      </c>
      <c r="E2526" s="80">
        <v>25.96</v>
      </c>
      <c r="F2526" s="100" t="s">
        <v>416</v>
      </c>
      <c r="G2526" s="100" t="s">
        <v>405</v>
      </c>
      <c r="H2526" s="100" t="s">
        <v>417</v>
      </c>
      <c r="I2526" s="100" t="s">
        <v>431</v>
      </c>
      <c r="J2526" s="80">
        <v>1</v>
      </c>
      <c r="K2526" s="101">
        <v>12</v>
      </c>
    </row>
    <row r="2527" spans="1:11" x14ac:dyDescent="0.3">
      <c r="A2527" s="98">
        <v>45649</v>
      </c>
      <c r="B2527" s="99">
        <v>0.39048489583333335</v>
      </c>
      <c r="C2527" s="80">
        <v>9</v>
      </c>
      <c r="D2527" s="100" t="s">
        <v>403</v>
      </c>
      <c r="E2527" s="80">
        <v>30.86</v>
      </c>
      <c r="F2527" s="100" t="s">
        <v>411</v>
      </c>
      <c r="G2527" s="100" t="s">
        <v>405</v>
      </c>
      <c r="H2527" s="100" t="s">
        <v>417</v>
      </c>
      <c r="I2527" s="100" t="s">
        <v>431</v>
      </c>
      <c r="J2527" s="80">
        <v>1</v>
      </c>
      <c r="K2527" s="101">
        <v>12</v>
      </c>
    </row>
    <row r="2528" spans="1:11" x14ac:dyDescent="0.3">
      <c r="A2528" s="98">
        <v>45649</v>
      </c>
      <c r="B2528" s="99">
        <v>0.44587287037037038</v>
      </c>
      <c r="C2528" s="80">
        <v>10</v>
      </c>
      <c r="D2528" s="100" t="s">
        <v>403</v>
      </c>
      <c r="E2528" s="80">
        <v>30.86</v>
      </c>
      <c r="F2528" s="100" t="s">
        <v>411</v>
      </c>
      <c r="G2528" s="100" t="s">
        <v>405</v>
      </c>
      <c r="H2528" s="100" t="s">
        <v>417</v>
      </c>
      <c r="I2528" s="100" t="s">
        <v>431</v>
      </c>
      <c r="J2528" s="80">
        <v>1</v>
      </c>
      <c r="K2528" s="101">
        <v>12</v>
      </c>
    </row>
    <row r="2529" spans="1:11" hidden="1" x14ac:dyDescent="0.3">
      <c r="A2529" s="98">
        <v>45649</v>
      </c>
      <c r="B2529" s="99">
        <v>0.48326884259259262</v>
      </c>
      <c r="C2529" s="80">
        <v>11</v>
      </c>
      <c r="D2529" s="100" t="s">
        <v>403</v>
      </c>
      <c r="E2529" s="80">
        <v>35.76</v>
      </c>
      <c r="F2529" s="100" t="s">
        <v>421</v>
      </c>
      <c r="G2529" s="100" t="s">
        <v>405</v>
      </c>
      <c r="H2529" s="100" t="s">
        <v>417</v>
      </c>
      <c r="I2529" s="100" t="s">
        <v>431</v>
      </c>
      <c r="J2529" s="80">
        <v>1</v>
      </c>
      <c r="K2529" s="101">
        <v>12</v>
      </c>
    </row>
    <row r="2530" spans="1:11" hidden="1" x14ac:dyDescent="0.3">
      <c r="A2530" s="98">
        <v>45649</v>
      </c>
      <c r="B2530" s="99">
        <v>0.58717285879629633</v>
      </c>
      <c r="C2530" s="80">
        <v>14</v>
      </c>
      <c r="D2530" s="100" t="s">
        <v>403</v>
      </c>
      <c r="E2530" s="80">
        <v>35.76</v>
      </c>
      <c r="F2530" s="100" t="s">
        <v>404</v>
      </c>
      <c r="G2530" s="100" t="s">
        <v>409</v>
      </c>
      <c r="H2530" s="100" t="s">
        <v>417</v>
      </c>
      <c r="I2530" s="100" t="s">
        <v>431</v>
      </c>
      <c r="J2530" s="80">
        <v>1</v>
      </c>
      <c r="K2530" s="101">
        <v>12</v>
      </c>
    </row>
    <row r="2531" spans="1:11" x14ac:dyDescent="0.3">
      <c r="A2531" s="98">
        <v>45649</v>
      </c>
      <c r="B2531" s="99">
        <v>0.62527406249999995</v>
      </c>
      <c r="C2531" s="80">
        <v>15</v>
      </c>
      <c r="D2531" s="100" t="s">
        <v>403</v>
      </c>
      <c r="E2531" s="80">
        <v>30.86</v>
      </c>
      <c r="F2531" s="100" t="s">
        <v>411</v>
      </c>
      <c r="G2531" s="100" t="s">
        <v>409</v>
      </c>
      <c r="H2531" s="100" t="s">
        <v>417</v>
      </c>
      <c r="I2531" s="100" t="s">
        <v>431</v>
      </c>
      <c r="J2531" s="80">
        <v>1</v>
      </c>
      <c r="K2531" s="101">
        <v>12</v>
      </c>
    </row>
    <row r="2532" spans="1:11" hidden="1" x14ac:dyDescent="0.3">
      <c r="A2532" s="98">
        <v>45649</v>
      </c>
      <c r="B2532" s="99">
        <v>0.67697271990740737</v>
      </c>
      <c r="C2532" s="80">
        <v>16</v>
      </c>
      <c r="D2532" s="100" t="s">
        <v>403</v>
      </c>
      <c r="E2532" s="80">
        <v>35.76</v>
      </c>
      <c r="F2532" s="100" t="s">
        <v>404</v>
      </c>
      <c r="G2532" s="100" t="s">
        <v>409</v>
      </c>
      <c r="H2532" s="100" t="s">
        <v>417</v>
      </c>
      <c r="I2532" s="100" t="s">
        <v>431</v>
      </c>
      <c r="J2532" s="80">
        <v>1</v>
      </c>
      <c r="K2532" s="101">
        <v>12</v>
      </c>
    </row>
    <row r="2533" spans="1:11" hidden="1" x14ac:dyDescent="0.3">
      <c r="A2533" s="98">
        <v>45649</v>
      </c>
      <c r="B2533" s="99">
        <v>0.72315387731481484</v>
      </c>
      <c r="C2533" s="80">
        <v>17</v>
      </c>
      <c r="D2533" s="100" t="s">
        <v>403</v>
      </c>
      <c r="E2533" s="80">
        <v>25.96</v>
      </c>
      <c r="F2533" s="100" t="s">
        <v>416</v>
      </c>
      <c r="G2533" s="100" t="s">
        <v>412</v>
      </c>
      <c r="H2533" s="100" t="s">
        <v>417</v>
      </c>
      <c r="I2533" s="100" t="s">
        <v>431</v>
      </c>
      <c r="J2533" s="80">
        <v>1</v>
      </c>
      <c r="K2533" s="101">
        <v>12</v>
      </c>
    </row>
    <row r="2534" spans="1:11" hidden="1" x14ac:dyDescent="0.3">
      <c r="A2534" s="98">
        <v>45649</v>
      </c>
      <c r="B2534" s="99">
        <v>0.72407751157407407</v>
      </c>
      <c r="C2534" s="80">
        <v>17</v>
      </c>
      <c r="D2534" s="100" t="s">
        <v>403</v>
      </c>
      <c r="E2534" s="80">
        <v>35.76</v>
      </c>
      <c r="F2534" s="100" t="s">
        <v>404</v>
      </c>
      <c r="G2534" s="100" t="s">
        <v>412</v>
      </c>
      <c r="H2534" s="100" t="s">
        <v>417</v>
      </c>
      <c r="I2534" s="100" t="s">
        <v>431</v>
      </c>
      <c r="J2534" s="80">
        <v>1</v>
      </c>
      <c r="K2534" s="101">
        <v>12</v>
      </c>
    </row>
    <row r="2535" spans="1:11" hidden="1" x14ac:dyDescent="0.3">
      <c r="A2535" s="98">
        <v>45649</v>
      </c>
      <c r="B2535" s="99">
        <v>0.86536141203703709</v>
      </c>
      <c r="C2535" s="80">
        <v>20</v>
      </c>
      <c r="D2535" s="100" t="s">
        <v>403</v>
      </c>
      <c r="E2535" s="80">
        <v>25.96</v>
      </c>
      <c r="F2535" s="100" t="s">
        <v>416</v>
      </c>
      <c r="G2535" s="100" t="s">
        <v>412</v>
      </c>
      <c r="H2535" s="100" t="s">
        <v>417</v>
      </c>
      <c r="I2535" s="100" t="s">
        <v>431</v>
      </c>
      <c r="J2535" s="80">
        <v>1</v>
      </c>
      <c r="K2535" s="101">
        <v>12</v>
      </c>
    </row>
    <row r="2536" spans="1:11" x14ac:dyDescent="0.3">
      <c r="A2536" s="98">
        <v>45650</v>
      </c>
      <c r="B2536" s="99">
        <v>0.63244700231481477</v>
      </c>
      <c r="C2536" s="80">
        <v>15</v>
      </c>
      <c r="D2536" s="100" t="s">
        <v>403</v>
      </c>
      <c r="E2536" s="80">
        <v>30.86</v>
      </c>
      <c r="F2536" s="100" t="s">
        <v>411</v>
      </c>
      <c r="G2536" s="100" t="s">
        <v>409</v>
      </c>
      <c r="H2536" s="100" t="s">
        <v>419</v>
      </c>
      <c r="I2536" s="100" t="s">
        <v>431</v>
      </c>
      <c r="J2536" s="80">
        <v>2</v>
      </c>
      <c r="K2536" s="101">
        <v>12</v>
      </c>
    </row>
    <row r="2537" spans="1:11" hidden="1" x14ac:dyDescent="0.3">
      <c r="A2537" s="98">
        <v>45650</v>
      </c>
      <c r="B2537" s="99">
        <v>0.67266354166666664</v>
      </c>
      <c r="C2537" s="80">
        <v>16</v>
      </c>
      <c r="D2537" s="100" t="s">
        <v>403</v>
      </c>
      <c r="E2537" s="80">
        <v>35.76</v>
      </c>
      <c r="F2537" s="100" t="s">
        <v>408</v>
      </c>
      <c r="G2537" s="100" t="s">
        <v>409</v>
      </c>
      <c r="H2537" s="100" t="s">
        <v>419</v>
      </c>
      <c r="I2537" s="100" t="s">
        <v>431</v>
      </c>
      <c r="J2537" s="80">
        <v>2</v>
      </c>
      <c r="K2537" s="101">
        <v>12</v>
      </c>
    </row>
    <row r="2538" spans="1:11" hidden="1" x14ac:dyDescent="0.3">
      <c r="A2538" s="98">
        <v>45650</v>
      </c>
      <c r="B2538" s="99">
        <v>0.74685832175925926</v>
      </c>
      <c r="C2538" s="80">
        <v>17</v>
      </c>
      <c r="D2538" s="100" t="s">
        <v>403</v>
      </c>
      <c r="E2538" s="80">
        <v>25.96</v>
      </c>
      <c r="F2538" s="100" t="s">
        <v>416</v>
      </c>
      <c r="G2538" s="100" t="s">
        <v>412</v>
      </c>
      <c r="H2538" s="100" t="s">
        <v>419</v>
      </c>
      <c r="I2538" s="100" t="s">
        <v>431</v>
      </c>
      <c r="J2538" s="80">
        <v>2</v>
      </c>
      <c r="K2538" s="101">
        <v>12</v>
      </c>
    </row>
    <row r="2539" spans="1:11" hidden="1" x14ac:dyDescent="0.3">
      <c r="A2539" s="98">
        <v>45650</v>
      </c>
      <c r="B2539" s="99">
        <v>0.79903092592592595</v>
      </c>
      <c r="C2539" s="80">
        <v>19</v>
      </c>
      <c r="D2539" s="100" t="s">
        <v>403</v>
      </c>
      <c r="E2539" s="80">
        <v>35.76</v>
      </c>
      <c r="F2539" s="100" t="s">
        <v>408</v>
      </c>
      <c r="G2539" s="100" t="s">
        <v>412</v>
      </c>
      <c r="H2539" s="100" t="s">
        <v>419</v>
      </c>
      <c r="I2539" s="100" t="s">
        <v>431</v>
      </c>
      <c r="J2539" s="80">
        <v>2</v>
      </c>
      <c r="K2539" s="101">
        <v>12</v>
      </c>
    </row>
    <row r="2540" spans="1:11" hidden="1" x14ac:dyDescent="0.3">
      <c r="A2540" s="98">
        <v>45650</v>
      </c>
      <c r="B2540" s="99">
        <v>0.79973222222222218</v>
      </c>
      <c r="C2540" s="80">
        <v>19</v>
      </c>
      <c r="D2540" s="100" t="s">
        <v>403</v>
      </c>
      <c r="E2540" s="80">
        <v>35.76</v>
      </c>
      <c r="F2540" s="100" t="s">
        <v>404</v>
      </c>
      <c r="G2540" s="100" t="s">
        <v>412</v>
      </c>
      <c r="H2540" s="100" t="s">
        <v>419</v>
      </c>
      <c r="I2540" s="100" t="s">
        <v>431</v>
      </c>
      <c r="J2540" s="80">
        <v>2</v>
      </c>
      <c r="K2540" s="101">
        <v>12</v>
      </c>
    </row>
    <row r="2541" spans="1:11" hidden="1" x14ac:dyDescent="0.3">
      <c r="A2541" s="98">
        <v>45650</v>
      </c>
      <c r="B2541" s="99">
        <v>0.80040488425925926</v>
      </c>
      <c r="C2541" s="80">
        <v>19</v>
      </c>
      <c r="D2541" s="100" t="s">
        <v>403</v>
      </c>
      <c r="E2541" s="80">
        <v>21.06</v>
      </c>
      <c r="F2541" s="100" t="s">
        <v>418</v>
      </c>
      <c r="G2541" s="100" t="s">
        <v>412</v>
      </c>
      <c r="H2541" s="100" t="s">
        <v>419</v>
      </c>
      <c r="I2541" s="100" t="s">
        <v>431</v>
      </c>
      <c r="J2541" s="80">
        <v>2</v>
      </c>
      <c r="K2541" s="101">
        <v>12</v>
      </c>
    </row>
    <row r="2542" spans="1:11" hidden="1" x14ac:dyDescent="0.3">
      <c r="A2542" s="98">
        <v>45650</v>
      </c>
      <c r="B2542" s="99">
        <v>0.8166936574074074</v>
      </c>
      <c r="C2542" s="80">
        <v>19</v>
      </c>
      <c r="D2542" s="100" t="s">
        <v>403</v>
      </c>
      <c r="E2542" s="80">
        <v>35.76</v>
      </c>
      <c r="F2542" s="100" t="s">
        <v>421</v>
      </c>
      <c r="G2542" s="100" t="s">
        <v>412</v>
      </c>
      <c r="H2542" s="100" t="s">
        <v>419</v>
      </c>
      <c r="I2542" s="100" t="s">
        <v>431</v>
      </c>
      <c r="J2542" s="80">
        <v>2</v>
      </c>
      <c r="K2542" s="101">
        <v>12</v>
      </c>
    </row>
    <row r="2543" spans="1:11" hidden="1" x14ac:dyDescent="0.3">
      <c r="A2543" s="98">
        <v>45651</v>
      </c>
      <c r="B2543" s="99">
        <v>0.44718540509259258</v>
      </c>
      <c r="C2543" s="80">
        <v>10</v>
      </c>
      <c r="D2543" s="100" t="s">
        <v>403</v>
      </c>
      <c r="E2543" s="80">
        <v>35.76</v>
      </c>
      <c r="F2543" s="100" t="s">
        <v>404</v>
      </c>
      <c r="G2543" s="100" t="s">
        <v>405</v>
      </c>
      <c r="H2543" s="100" t="s">
        <v>420</v>
      </c>
      <c r="I2543" s="100" t="s">
        <v>431</v>
      </c>
      <c r="J2543" s="80">
        <v>3</v>
      </c>
      <c r="K2543" s="101">
        <v>12</v>
      </c>
    </row>
    <row r="2544" spans="1:11" hidden="1" x14ac:dyDescent="0.3">
      <c r="A2544" s="98">
        <v>45651</v>
      </c>
      <c r="B2544" s="99">
        <v>0.44794421296296294</v>
      </c>
      <c r="C2544" s="80">
        <v>10</v>
      </c>
      <c r="D2544" s="100" t="s">
        <v>403</v>
      </c>
      <c r="E2544" s="80">
        <v>35.76</v>
      </c>
      <c r="F2544" s="100" t="s">
        <v>404</v>
      </c>
      <c r="G2544" s="100" t="s">
        <v>405</v>
      </c>
      <c r="H2544" s="100" t="s">
        <v>420</v>
      </c>
      <c r="I2544" s="100" t="s">
        <v>431</v>
      </c>
      <c r="J2544" s="80">
        <v>3</v>
      </c>
      <c r="K2544" s="101">
        <v>12</v>
      </c>
    </row>
    <row r="2545" spans="1:11" x14ac:dyDescent="0.3">
      <c r="A2545" s="98">
        <v>45651</v>
      </c>
      <c r="B2545" s="99">
        <v>0.52434357638888884</v>
      </c>
      <c r="C2545" s="80">
        <v>12</v>
      </c>
      <c r="D2545" s="100" t="s">
        <v>403</v>
      </c>
      <c r="E2545" s="80">
        <v>30.86</v>
      </c>
      <c r="F2545" s="100" t="s">
        <v>411</v>
      </c>
      <c r="G2545" s="100" t="s">
        <v>409</v>
      </c>
      <c r="H2545" s="100" t="s">
        <v>420</v>
      </c>
      <c r="I2545" s="100" t="s">
        <v>431</v>
      </c>
      <c r="J2545" s="80">
        <v>3</v>
      </c>
      <c r="K2545" s="101">
        <v>12</v>
      </c>
    </row>
    <row r="2546" spans="1:11" x14ac:dyDescent="0.3">
      <c r="A2546" s="98">
        <v>45651</v>
      </c>
      <c r="B2546" s="99">
        <v>0.52500091435185181</v>
      </c>
      <c r="C2546" s="80">
        <v>12</v>
      </c>
      <c r="D2546" s="100" t="s">
        <v>403</v>
      </c>
      <c r="E2546" s="80">
        <v>25.96</v>
      </c>
      <c r="F2546" s="100" t="s">
        <v>410</v>
      </c>
      <c r="G2546" s="100" t="s">
        <v>409</v>
      </c>
      <c r="H2546" s="100" t="s">
        <v>420</v>
      </c>
      <c r="I2546" s="100" t="s">
        <v>431</v>
      </c>
      <c r="J2546" s="80">
        <v>3</v>
      </c>
      <c r="K2546" s="101">
        <v>12</v>
      </c>
    </row>
    <row r="2547" spans="1:11" x14ac:dyDescent="0.3">
      <c r="A2547" s="98">
        <v>45651</v>
      </c>
      <c r="B2547" s="99">
        <v>0.55360415509259264</v>
      </c>
      <c r="C2547" s="80">
        <v>13</v>
      </c>
      <c r="D2547" s="100" t="s">
        <v>403</v>
      </c>
      <c r="E2547" s="80">
        <v>30.86</v>
      </c>
      <c r="F2547" s="100" t="s">
        <v>411</v>
      </c>
      <c r="G2547" s="100" t="s">
        <v>409</v>
      </c>
      <c r="H2547" s="100" t="s">
        <v>420</v>
      </c>
      <c r="I2547" s="100" t="s">
        <v>431</v>
      </c>
      <c r="J2547" s="80">
        <v>3</v>
      </c>
      <c r="K2547" s="101">
        <v>12</v>
      </c>
    </row>
    <row r="2548" spans="1:11" x14ac:dyDescent="0.3">
      <c r="A2548" s="98">
        <v>45651</v>
      </c>
      <c r="B2548" s="99">
        <v>0.56443917824074075</v>
      </c>
      <c r="C2548" s="80">
        <v>13</v>
      </c>
      <c r="D2548" s="100" t="s">
        <v>403</v>
      </c>
      <c r="E2548" s="80">
        <v>25.96</v>
      </c>
      <c r="F2548" s="100" t="s">
        <v>410</v>
      </c>
      <c r="G2548" s="100" t="s">
        <v>409</v>
      </c>
      <c r="H2548" s="100" t="s">
        <v>420</v>
      </c>
      <c r="I2548" s="100" t="s">
        <v>431</v>
      </c>
      <c r="J2548" s="80">
        <v>3</v>
      </c>
      <c r="K2548" s="101">
        <v>12</v>
      </c>
    </row>
    <row r="2549" spans="1:11" hidden="1" x14ac:dyDescent="0.3">
      <c r="A2549" s="98">
        <v>45651</v>
      </c>
      <c r="B2549" s="99">
        <v>0.83518901620370367</v>
      </c>
      <c r="C2549" s="80">
        <v>20</v>
      </c>
      <c r="D2549" s="100" t="s">
        <v>403</v>
      </c>
      <c r="E2549" s="80">
        <v>35.76</v>
      </c>
      <c r="F2549" s="100" t="s">
        <v>421</v>
      </c>
      <c r="G2549" s="100" t="s">
        <v>412</v>
      </c>
      <c r="H2549" s="100" t="s">
        <v>420</v>
      </c>
      <c r="I2549" s="100" t="s">
        <v>431</v>
      </c>
      <c r="J2549" s="80">
        <v>3</v>
      </c>
      <c r="K2549" s="101">
        <v>12</v>
      </c>
    </row>
    <row r="2550" spans="1:11" hidden="1" x14ac:dyDescent="0.3">
      <c r="A2550" s="98">
        <v>45651</v>
      </c>
      <c r="B2550" s="99">
        <v>0.88807689814814816</v>
      </c>
      <c r="C2550" s="80">
        <v>21</v>
      </c>
      <c r="D2550" s="100" t="s">
        <v>403</v>
      </c>
      <c r="E2550" s="80">
        <v>35.76</v>
      </c>
      <c r="F2550" s="100" t="s">
        <v>413</v>
      </c>
      <c r="G2550" s="100" t="s">
        <v>412</v>
      </c>
      <c r="H2550" s="100" t="s">
        <v>420</v>
      </c>
      <c r="I2550" s="100" t="s">
        <v>431</v>
      </c>
      <c r="J2550" s="80">
        <v>3</v>
      </c>
      <c r="K2550" s="101">
        <v>12</v>
      </c>
    </row>
    <row r="2551" spans="1:11" hidden="1" x14ac:dyDescent="0.3">
      <c r="A2551" s="98">
        <v>45651</v>
      </c>
      <c r="B2551" s="99">
        <v>0.88868163194444449</v>
      </c>
      <c r="C2551" s="80">
        <v>21</v>
      </c>
      <c r="D2551" s="100" t="s">
        <v>403</v>
      </c>
      <c r="E2551" s="80">
        <v>35.76</v>
      </c>
      <c r="F2551" s="100" t="s">
        <v>413</v>
      </c>
      <c r="G2551" s="100" t="s">
        <v>412</v>
      </c>
      <c r="H2551" s="100" t="s">
        <v>420</v>
      </c>
      <c r="I2551" s="100" t="s">
        <v>431</v>
      </c>
      <c r="J2551" s="80">
        <v>3</v>
      </c>
      <c r="K2551" s="101">
        <v>12</v>
      </c>
    </row>
    <row r="2552" spans="1:11" hidden="1" x14ac:dyDescent="0.3">
      <c r="A2552" s="98">
        <v>45651</v>
      </c>
      <c r="B2552" s="99">
        <v>0.91493368055555557</v>
      </c>
      <c r="C2552" s="80">
        <v>21</v>
      </c>
      <c r="D2552" s="100" t="s">
        <v>403</v>
      </c>
      <c r="E2552" s="80">
        <v>35.76</v>
      </c>
      <c r="F2552" s="100" t="s">
        <v>404</v>
      </c>
      <c r="G2552" s="100" t="s">
        <v>412</v>
      </c>
      <c r="H2552" s="100" t="s">
        <v>420</v>
      </c>
      <c r="I2552" s="100" t="s">
        <v>431</v>
      </c>
      <c r="J2552" s="80">
        <v>3</v>
      </c>
      <c r="K2552" s="101">
        <v>12</v>
      </c>
    </row>
    <row r="2553" spans="1:11" hidden="1" x14ac:dyDescent="0.3">
      <c r="A2553" s="98">
        <v>45651</v>
      </c>
      <c r="B2553" s="99">
        <v>0.95211690972222218</v>
      </c>
      <c r="C2553" s="80">
        <v>22</v>
      </c>
      <c r="D2553" s="100" t="s">
        <v>403</v>
      </c>
      <c r="E2553" s="80">
        <v>35.76</v>
      </c>
      <c r="F2553" s="100" t="s">
        <v>421</v>
      </c>
      <c r="G2553" s="100" t="s">
        <v>412</v>
      </c>
      <c r="H2553" s="100" t="s">
        <v>420</v>
      </c>
      <c r="I2553" s="100" t="s">
        <v>431</v>
      </c>
      <c r="J2553" s="80">
        <v>3</v>
      </c>
      <c r="K2553" s="101">
        <v>12</v>
      </c>
    </row>
    <row r="2554" spans="1:11" x14ac:dyDescent="0.3">
      <c r="A2554" s="98">
        <v>45651</v>
      </c>
      <c r="B2554" s="99">
        <v>0.95354659722222224</v>
      </c>
      <c r="C2554" s="80">
        <v>22</v>
      </c>
      <c r="D2554" s="100" t="s">
        <v>403</v>
      </c>
      <c r="E2554" s="80">
        <v>30.86</v>
      </c>
      <c r="F2554" s="100" t="s">
        <v>411</v>
      </c>
      <c r="G2554" s="100" t="s">
        <v>412</v>
      </c>
      <c r="H2554" s="100" t="s">
        <v>420</v>
      </c>
      <c r="I2554" s="100" t="s">
        <v>431</v>
      </c>
      <c r="J2554" s="80">
        <v>3</v>
      </c>
      <c r="K2554" s="101">
        <v>12</v>
      </c>
    </row>
    <row r="2555" spans="1:11" hidden="1" x14ac:dyDescent="0.3">
      <c r="A2555" s="98">
        <v>45652</v>
      </c>
      <c r="B2555" s="99">
        <v>0.55043912037037035</v>
      </c>
      <c r="C2555" s="80">
        <v>13</v>
      </c>
      <c r="D2555" s="100" t="s">
        <v>403</v>
      </c>
      <c r="E2555" s="80">
        <v>35.76</v>
      </c>
      <c r="F2555" s="100" t="s">
        <v>421</v>
      </c>
      <c r="G2555" s="100" t="s">
        <v>409</v>
      </c>
      <c r="H2555" s="100" t="s">
        <v>422</v>
      </c>
      <c r="I2555" s="100" t="s">
        <v>431</v>
      </c>
      <c r="J2555" s="80">
        <v>4</v>
      </c>
      <c r="K2555" s="101">
        <v>12</v>
      </c>
    </row>
    <row r="2556" spans="1:11" hidden="1" x14ac:dyDescent="0.3">
      <c r="A2556" s="98">
        <v>45652</v>
      </c>
      <c r="B2556" s="99">
        <v>0.62817674768518517</v>
      </c>
      <c r="C2556" s="80">
        <v>15</v>
      </c>
      <c r="D2556" s="100" t="s">
        <v>403</v>
      </c>
      <c r="E2556" s="80">
        <v>21.06</v>
      </c>
      <c r="F2556" s="100" t="s">
        <v>418</v>
      </c>
      <c r="G2556" s="100" t="s">
        <v>409</v>
      </c>
      <c r="H2556" s="100" t="s">
        <v>422</v>
      </c>
      <c r="I2556" s="100" t="s">
        <v>431</v>
      </c>
      <c r="J2556" s="80">
        <v>4</v>
      </c>
      <c r="K2556" s="101">
        <v>12</v>
      </c>
    </row>
    <row r="2557" spans="1:11" x14ac:dyDescent="0.3">
      <c r="A2557" s="98">
        <v>45653</v>
      </c>
      <c r="B2557" s="99">
        <v>0.32662859953703705</v>
      </c>
      <c r="C2557" s="80">
        <v>7</v>
      </c>
      <c r="D2557" s="100" t="s">
        <v>403</v>
      </c>
      <c r="E2557" s="80">
        <v>25.96</v>
      </c>
      <c r="F2557" s="100" t="s">
        <v>410</v>
      </c>
      <c r="G2557" s="100" t="s">
        <v>405</v>
      </c>
      <c r="H2557" s="100" t="s">
        <v>406</v>
      </c>
      <c r="I2557" s="100" t="s">
        <v>431</v>
      </c>
      <c r="J2557" s="80">
        <v>5</v>
      </c>
      <c r="K2557" s="101">
        <v>12</v>
      </c>
    </row>
    <row r="2558" spans="1:11" hidden="1" x14ac:dyDescent="0.3">
      <c r="A2558" s="98">
        <v>45653</v>
      </c>
      <c r="B2558" s="99">
        <v>0.37336703703703705</v>
      </c>
      <c r="C2558" s="80">
        <v>8</v>
      </c>
      <c r="D2558" s="100" t="s">
        <v>403</v>
      </c>
      <c r="E2558" s="80">
        <v>25.96</v>
      </c>
      <c r="F2558" s="100" t="s">
        <v>416</v>
      </c>
      <c r="G2558" s="100" t="s">
        <v>405</v>
      </c>
      <c r="H2558" s="100" t="s">
        <v>406</v>
      </c>
      <c r="I2558" s="100" t="s">
        <v>431</v>
      </c>
      <c r="J2558" s="80">
        <v>5</v>
      </c>
      <c r="K2558" s="101">
        <v>12</v>
      </c>
    </row>
    <row r="2559" spans="1:11" hidden="1" x14ac:dyDescent="0.3">
      <c r="A2559" s="98">
        <v>45653</v>
      </c>
      <c r="B2559" s="99">
        <v>0.38188918981481479</v>
      </c>
      <c r="C2559" s="80">
        <v>9</v>
      </c>
      <c r="D2559" s="100" t="s">
        <v>403</v>
      </c>
      <c r="E2559" s="80">
        <v>25.96</v>
      </c>
      <c r="F2559" s="100" t="s">
        <v>416</v>
      </c>
      <c r="G2559" s="100" t="s">
        <v>405</v>
      </c>
      <c r="H2559" s="100" t="s">
        <v>406</v>
      </c>
      <c r="I2559" s="100" t="s">
        <v>431</v>
      </c>
      <c r="J2559" s="80">
        <v>5</v>
      </c>
      <c r="K2559" s="101">
        <v>12</v>
      </c>
    </row>
    <row r="2560" spans="1:11" x14ac:dyDescent="0.3">
      <c r="A2560" s="98">
        <v>45653</v>
      </c>
      <c r="B2560" s="99">
        <v>0.42561834490740741</v>
      </c>
      <c r="C2560" s="80">
        <v>10</v>
      </c>
      <c r="D2560" s="100" t="s">
        <v>403</v>
      </c>
      <c r="E2560" s="80">
        <v>30.86</v>
      </c>
      <c r="F2560" s="100" t="s">
        <v>411</v>
      </c>
      <c r="G2560" s="100" t="s">
        <v>405</v>
      </c>
      <c r="H2560" s="100" t="s">
        <v>406</v>
      </c>
      <c r="I2560" s="100" t="s">
        <v>431</v>
      </c>
      <c r="J2560" s="80">
        <v>5</v>
      </c>
      <c r="K2560" s="101">
        <v>12</v>
      </c>
    </row>
    <row r="2561" spans="1:11" hidden="1" x14ac:dyDescent="0.3">
      <c r="A2561" s="98">
        <v>45653</v>
      </c>
      <c r="B2561" s="99">
        <v>0.71672038194444443</v>
      </c>
      <c r="C2561" s="80">
        <v>17</v>
      </c>
      <c r="D2561" s="100" t="s">
        <v>403</v>
      </c>
      <c r="E2561" s="80">
        <v>35.76</v>
      </c>
      <c r="F2561" s="100" t="s">
        <v>404</v>
      </c>
      <c r="G2561" s="100" t="s">
        <v>412</v>
      </c>
      <c r="H2561" s="100" t="s">
        <v>406</v>
      </c>
      <c r="I2561" s="100" t="s">
        <v>431</v>
      </c>
      <c r="J2561" s="80">
        <v>5</v>
      </c>
      <c r="K2561" s="101">
        <v>12</v>
      </c>
    </row>
    <row r="2562" spans="1:11" x14ac:dyDescent="0.3">
      <c r="A2562" s="98">
        <v>45653</v>
      </c>
      <c r="B2562" s="99">
        <v>0.82462795138888889</v>
      </c>
      <c r="C2562" s="80">
        <v>19</v>
      </c>
      <c r="D2562" s="100" t="s">
        <v>403</v>
      </c>
      <c r="E2562" s="80">
        <v>25.96</v>
      </c>
      <c r="F2562" s="100" t="s">
        <v>410</v>
      </c>
      <c r="G2562" s="100" t="s">
        <v>412</v>
      </c>
      <c r="H2562" s="100" t="s">
        <v>406</v>
      </c>
      <c r="I2562" s="100" t="s">
        <v>431</v>
      </c>
      <c r="J2562" s="80">
        <v>5</v>
      </c>
      <c r="K2562" s="101">
        <v>12</v>
      </c>
    </row>
    <row r="2563" spans="1:11" x14ac:dyDescent="0.3">
      <c r="A2563" s="98">
        <v>45653</v>
      </c>
      <c r="B2563" s="99">
        <v>0.82525049768518521</v>
      </c>
      <c r="C2563" s="80">
        <v>19</v>
      </c>
      <c r="D2563" s="100" t="s">
        <v>403</v>
      </c>
      <c r="E2563" s="80">
        <v>30.86</v>
      </c>
      <c r="F2563" s="100" t="s">
        <v>411</v>
      </c>
      <c r="G2563" s="100" t="s">
        <v>412</v>
      </c>
      <c r="H2563" s="100" t="s">
        <v>406</v>
      </c>
      <c r="I2563" s="100" t="s">
        <v>431</v>
      </c>
      <c r="J2563" s="80">
        <v>5</v>
      </c>
      <c r="K2563" s="101">
        <v>12</v>
      </c>
    </row>
    <row r="2564" spans="1:11" hidden="1" x14ac:dyDescent="0.3">
      <c r="A2564" s="98">
        <v>45653</v>
      </c>
      <c r="B2564" s="99">
        <v>0.95454737268518519</v>
      </c>
      <c r="C2564" s="80">
        <v>22</v>
      </c>
      <c r="D2564" s="100" t="s">
        <v>403</v>
      </c>
      <c r="E2564" s="80">
        <v>35.76</v>
      </c>
      <c r="F2564" s="100" t="s">
        <v>413</v>
      </c>
      <c r="G2564" s="100" t="s">
        <v>412</v>
      </c>
      <c r="H2564" s="100" t="s">
        <v>406</v>
      </c>
      <c r="I2564" s="100" t="s">
        <v>431</v>
      </c>
      <c r="J2564" s="80">
        <v>5</v>
      </c>
      <c r="K2564" s="101">
        <v>12</v>
      </c>
    </row>
    <row r="2565" spans="1:11" hidden="1" x14ac:dyDescent="0.3">
      <c r="A2565" s="98">
        <v>45654</v>
      </c>
      <c r="B2565" s="99">
        <v>0.37527158564814816</v>
      </c>
      <c r="C2565" s="80">
        <v>9</v>
      </c>
      <c r="D2565" s="100" t="s">
        <v>403</v>
      </c>
      <c r="E2565" s="80">
        <v>25.96</v>
      </c>
      <c r="F2565" s="100" t="s">
        <v>416</v>
      </c>
      <c r="G2565" s="100" t="s">
        <v>405</v>
      </c>
      <c r="H2565" s="100" t="s">
        <v>414</v>
      </c>
      <c r="I2565" s="100" t="s">
        <v>431</v>
      </c>
      <c r="J2565" s="80">
        <v>6</v>
      </c>
      <c r="K2565" s="101">
        <v>12</v>
      </c>
    </row>
    <row r="2566" spans="1:11" hidden="1" x14ac:dyDescent="0.3">
      <c r="A2566" s="98">
        <v>45654</v>
      </c>
      <c r="B2566" s="99">
        <v>0.41016144675925925</v>
      </c>
      <c r="C2566" s="80">
        <v>9</v>
      </c>
      <c r="D2566" s="100" t="s">
        <v>403</v>
      </c>
      <c r="E2566" s="80">
        <v>25.96</v>
      </c>
      <c r="F2566" s="100" t="s">
        <v>416</v>
      </c>
      <c r="G2566" s="100" t="s">
        <v>405</v>
      </c>
      <c r="H2566" s="100" t="s">
        <v>414</v>
      </c>
      <c r="I2566" s="100" t="s">
        <v>431</v>
      </c>
      <c r="J2566" s="80">
        <v>6</v>
      </c>
      <c r="K2566" s="101">
        <v>12</v>
      </c>
    </row>
    <row r="2567" spans="1:11" x14ac:dyDescent="0.3">
      <c r="A2567" s="98">
        <v>45654</v>
      </c>
      <c r="B2567" s="99">
        <v>0.42967854166666669</v>
      </c>
      <c r="C2567" s="80">
        <v>10</v>
      </c>
      <c r="D2567" s="100" t="s">
        <v>403</v>
      </c>
      <c r="E2567" s="80">
        <v>30.86</v>
      </c>
      <c r="F2567" s="100" t="s">
        <v>411</v>
      </c>
      <c r="G2567" s="100" t="s">
        <v>405</v>
      </c>
      <c r="H2567" s="100" t="s">
        <v>414</v>
      </c>
      <c r="I2567" s="100" t="s">
        <v>431</v>
      </c>
      <c r="J2567" s="80">
        <v>6</v>
      </c>
      <c r="K2567" s="101">
        <v>12</v>
      </c>
    </row>
    <row r="2568" spans="1:11" hidden="1" x14ac:dyDescent="0.3">
      <c r="A2568" s="98">
        <v>45654</v>
      </c>
      <c r="B2568" s="99">
        <v>0.45281394675925923</v>
      </c>
      <c r="C2568" s="80">
        <v>10</v>
      </c>
      <c r="D2568" s="100" t="s">
        <v>403</v>
      </c>
      <c r="E2568" s="80">
        <v>35.76</v>
      </c>
      <c r="F2568" s="100" t="s">
        <v>404</v>
      </c>
      <c r="G2568" s="100" t="s">
        <v>405</v>
      </c>
      <c r="H2568" s="100" t="s">
        <v>414</v>
      </c>
      <c r="I2568" s="100" t="s">
        <v>431</v>
      </c>
      <c r="J2568" s="80">
        <v>6</v>
      </c>
      <c r="K2568" s="101">
        <v>12</v>
      </c>
    </row>
    <row r="2569" spans="1:11" hidden="1" x14ac:dyDescent="0.3">
      <c r="A2569" s="98">
        <v>45654</v>
      </c>
      <c r="B2569" s="99">
        <v>0.59029266203703701</v>
      </c>
      <c r="C2569" s="80">
        <v>14</v>
      </c>
      <c r="D2569" s="100" t="s">
        <v>403</v>
      </c>
      <c r="E2569" s="80">
        <v>35.76</v>
      </c>
      <c r="F2569" s="100" t="s">
        <v>421</v>
      </c>
      <c r="G2569" s="100" t="s">
        <v>409</v>
      </c>
      <c r="H2569" s="100" t="s">
        <v>414</v>
      </c>
      <c r="I2569" s="100" t="s">
        <v>431</v>
      </c>
      <c r="J2569" s="80">
        <v>6</v>
      </c>
      <c r="K2569" s="101">
        <v>12</v>
      </c>
    </row>
    <row r="2570" spans="1:11" hidden="1" x14ac:dyDescent="0.3">
      <c r="A2570" s="98">
        <v>45654</v>
      </c>
      <c r="B2570" s="99">
        <v>0.59256202546296299</v>
      </c>
      <c r="C2570" s="80">
        <v>14</v>
      </c>
      <c r="D2570" s="100" t="s">
        <v>403</v>
      </c>
      <c r="E2570" s="80">
        <v>35.76</v>
      </c>
      <c r="F2570" s="100" t="s">
        <v>408</v>
      </c>
      <c r="G2570" s="100" t="s">
        <v>409</v>
      </c>
      <c r="H2570" s="100" t="s">
        <v>414</v>
      </c>
      <c r="I2570" s="100" t="s">
        <v>431</v>
      </c>
      <c r="J2570" s="80">
        <v>6</v>
      </c>
      <c r="K2570" s="101">
        <v>12</v>
      </c>
    </row>
    <row r="2571" spans="1:11" hidden="1" x14ac:dyDescent="0.3">
      <c r="A2571" s="98">
        <v>45654</v>
      </c>
      <c r="B2571" s="99">
        <v>0.7247716666666667</v>
      </c>
      <c r="C2571" s="80">
        <v>17</v>
      </c>
      <c r="D2571" s="100" t="s">
        <v>403</v>
      </c>
      <c r="E2571" s="80">
        <v>35.76</v>
      </c>
      <c r="F2571" s="100" t="s">
        <v>404</v>
      </c>
      <c r="G2571" s="100" t="s">
        <v>412</v>
      </c>
      <c r="H2571" s="100" t="s">
        <v>414</v>
      </c>
      <c r="I2571" s="100" t="s">
        <v>431</v>
      </c>
      <c r="J2571" s="80">
        <v>6</v>
      </c>
      <c r="K2571" s="101">
        <v>12</v>
      </c>
    </row>
    <row r="2572" spans="1:11" hidden="1" x14ac:dyDescent="0.3">
      <c r="A2572" s="98">
        <v>45654</v>
      </c>
      <c r="B2572" s="99">
        <v>0.92432663194444442</v>
      </c>
      <c r="C2572" s="80">
        <v>22</v>
      </c>
      <c r="D2572" s="100" t="s">
        <v>403</v>
      </c>
      <c r="E2572" s="80">
        <v>35.76</v>
      </c>
      <c r="F2572" s="100" t="s">
        <v>421</v>
      </c>
      <c r="G2572" s="100" t="s">
        <v>412</v>
      </c>
      <c r="H2572" s="100" t="s">
        <v>414</v>
      </c>
      <c r="I2572" s="100" t="s">
        <v>431</v>
      </c>
      <c r="J2572" s="80">
        <v>6</v>
      </c>
      <c r="K2572" s="101">
        <v>12</v>
      </c>
    </row>
    <row r="2573" spans="1:11" hidden="1" x14ac:dyDescent="0.3">
      <c r="A2573" s="98">
        <v>45655</v>
      </c>
      <c r="B2573" s="99">
        <v>0.57380135416666667</v>
      </c>
      <c r="C2573" s="80">
        <v>13</v>
      </c>
      <c r="D2573" s="100" t="s">
        <v>403</v>
      </c>
      <c r="E2573" s="80">
        <v>25.96</v>
      </c>
      <c r="F2573" s="100" t="s">
        <v>416</v>
      </c>
      <c r="G2573" s="100" t="s">
        <v>409</v>
      </c>
      <c r="H2573" s="100" t="s">
        <v>415</v>
      </c>
      <c r="I2573" s="100" t="s">
        <v>431</v>
      </c>
      <c r="J2573" s="80">
        <v>7</v>
      </c>
      <c r="K2573" s="101">
        <v>12</v>
      </c>
    </row>
    <row r="2574" spans="1:11" hidden="1" x14ac:dyDescent="0.3">
      <c r="A2574" s="98">
        <v>45655</v>
      </c>
      <c r="B2574" s="99">
        <v>0.62808601851851853</v>
      </c>
      <c r="C2574" s="80">
        <v>15</v>
      </c>
      <c r="D2574" s="100" t="s">
        <v>403</v>
      </c>
      <c r="E2574" s="80">
        <v>21.06</v>
      </c>
      <c r="F2574" s="100" t="s">
        <v>418</v>
      </c>
      <c r="G2574" s="100" t="s">
        <v>409</v>
      </c>
      <c r="H2574" s="100" t="s">
        <v>415</v>
      </c>
      <c r="I2574" s="100" t="s">
        <v>431</v>
      </c>
      <c r="J2574" s="80">
        <v>7</v>
      </c>
      <c r="K2574" s="101">
        <v>12</v>
      </c>
    </row>
    <row r="2575" spans="1:11" x14ac:dyDescent="0.3">
      <c r="A2575" s="98">
        <v>45655</v>
      </c>
      <c r="B2575" s="99">
        <v>0.62866114583333332</v>
      </c>
      <c r="C2575" s="80">
        <v>15</v>
      </c>
      <c r="D2575" s="100" t="s">
        <v>403</v>
      </c>
      <c r="E2575" s="80">
        <v>25.96</v>
      </c>
      <c r="F2575" s="100" t="s">
        <v>410</v>
      </c>
      <c r="G2575" s="100" t="s">
        <v>409</v>
      </c>
      <c r="H2575" s="100" t="s">
        <v>415</v>
      </c>
      <c r="I2575" s="100" t="s">
        <v>431</v>
      </c>
      <c r="J2575" s="80">
        <v>7</v>
      </c>
      <c r="K2575" s="101">
        <v>12</v>
      </c>
    </row>
    <row r="2576" spans="1:11" hidden="1" x14ac:dyDescent="0.3">
      <c r="A2576" s="98">
        <v>45655</v>
      </c>
      <c r="B2576" s="99">
        <v>0.729218900462963</v>
      </c>
      <c r="C2576" s="80">
        <v>17</v>
      </c>
      <c r="D2576" s="100" t="s">
        <v>403</v>
      </c>
      <c r="E2576" s="80">
        <v>25.96</v>
      </c>
      <c r="F2576" s="100" t="s">
        <v>416</v>
      </c>
      <c r="G2576" s="100" t="s">
        <v>412</v>
      </c>
      <c r="H2576" s="100" t="s">
        <v>415</v>
      </c>
      <c r="I2576" s="100" t="s">
        <v>431</v>
      </c>
      <c r="J2576" s="80">
        <v>7</v>
      </c>
      <c r="K2576" s="101">
        <v>12</v>
      </c>
    </row>
    <row r="2577" spans="1:11" hidden="1" x14ac:dyDescent="0.3">
      <c r="A2577" s="98">
        <v>45655</v>
      </c>
      <c r="B2577" s="99">
        <v>0.73040164351851855</v>
      </c>
      <c r="C2577" s="80">
        <v>17</v>
      </c>
      <c r="D2577" s="100" t="s">
        <v>403</v>
      </c>
      <c r="E2577" s="80">
        <v>21.06</v>
      </c>
      <c r="F2577" s="100" t="s">
        <v>418</v>
      </c>
      <c r="G2577" s="100" t="s">
        <v>412</v>
      </c>
      <c r="H2577" s="100" t="s">
        <v>415</v>
      </c>
      <c r="I2577" s="100" t="s">
        <v>431</v>
      </c>
      <c r="J2577" s="80">
        <v>7</v>
      </c>
      <c r="K2577" s="101">
        <v>12</v>
      </c>
    </row>
    <row r="2578" spans="1:11" hidden="1" x14ac:dyDescent="0.3">
      <c r="A2578" s="98">
        <v>45655</v>
      </c>
      <c r="B2578" s="99">
        <v>0.82481185185185191</v>
      </c>
      <c r="C2578" s="80">
        <v>19</v>
      </c>
      <c r="D2578" s="100" t="s">
        <v>403</v>
      </c>
      <c r="E2578" s="80">
        <v>25.96</v>
      </c>
      <c r="F2578" s="100" t="s">
        <v>416</v>
      </c>
      <c r="G2578" s="100" t="s">
        <v>412</v>
      </c>
      <c r="H2578" s="100" t="s">
        <v>415</v>
      </c>
      <c r="I2578" s="100" t="s">
        <v>431</v>
      </c>
      <c r="J2578" s="80">
        <v>7</v>
      </c>
      <c r="K2578" s="101">
        <v>12</v>
      </c>
    </row>
    <row r="2579" spans="1:11" hidden="1" x14ac:dyDescent="0.3">
      <c r="A2579" s="98">
        <v>45655</v>
      </c>
      <c r="B2579" s="99">
        <v>0.85132211805555558</v>
      </c>
      <c r="C2579" s="80">
        <v>20</v>
      </c>
      <c r="D2579" s="100" t="s">
        <v>403</v>
      </c>
      <c r="E2579" s="80">
        <v>35.76</v>
      </c>
      <c r="F2579" s="100" t="s">
        <v>408</v>
      </c>
      <c r="G2579" s="100" t="s">
        <v>412</v>
      </c>
      <c r="H2579" s="100" t="s">
        <v>415</v>
      </c>
      <c r="I2579" s="100" t="s">
        <v>431</v>
      </c>
      <c r="J2579" s="80">
        <v>7</v>
      </c>
      <c r="K2579" s="101">
        <v>12</v>
      </c>
    </row>
    <row r="2580" spans="1:11" hidden="1" x14ac:dyDescent="0.3">
      <c r="A2580" s="98">
        <v>45655</v>
      </c>
      <c r="B2580" s="99">
        <v>0.88702928240740742</v>
      </c>
      <c r="C2580" s="80">
        <v>21</v>
      </c>
      <c r="D2580" s="100" t="s">
        <v>403</v>
      </c>
      <c r="E2580" s="80">
        <v>35.76</v>
      </c>
      <c r="F2580" s="100" t="s">
        <v>404</v>
      </c>
      <c r="G2580" s="100" t="s">
        <v>412</v>
      </c>
      <c r="H2580" s="100" t="s">
        <v>415</v>
      </c>
      <c r="I2580" s="100" t="s">
        <v>431</v>
      </c>
      <c r="J2580" s="80">
        <v>7</v>
      </c>
      <c r="K2580" s="101">
        <v>12</v>
      </c>
    </row>
    <row r="2581" spans="1:11" hidden="1" x14ac:dyDescent="0.3">
      <c r="A2581" s="98">
        <v>45656</v>
      </c>
      <c r="B2581" s="99">
        <v>0.37690141203703703</v>
      </c>
      <c r="C2581" s="80">
        <v>9</v>
      </c>
      <c r="D2581" s="100" t="s">
        <v>403</v>
      </c>
      <c r="E2581" s="80">
        <v>25.96</v>
      </c>
      <c r="F2581" s="100" t="s">
        <v>416</v>
      </c>
      <c r="G2581" s="100" t="s">
        <v>405</v>
      </c>
      <c r="H2581" s="100" t="s">
        <v>417</v>
      </c>
      <c r="I2581" s="100" t="s">
        <v>431</v>
      </c>
      <c r="J2581" s="80">
        <v>1</v>
      </c>
      <c r="K2581" s="101">
        <v>12</v>
      </c>
    </row>
    <row r="2582" spans="1:11" x14ac:dyDescent="0.3">
      <c r="A2582" s="98">
        <v>45656</v>
      </c>
      <c r="B2582" s="99">
        <v>0.40569401620370371</v>
      </c>
      <c r="C2582" s="80">
        <v>9</v>
      </c>
      <c r="D2582" s="100" t="s">
        <v>403</v>
      </c>
      <c r="E2582" s="80">
        <v>30.86</v>
      </c>
      <c r="F2582" s="100" t="s">
        <v>411</v>
      </c>
      <c r="G2582" s="100" t="s">
        <v>405</v>
      </c>
      <c r="H2582" s="100" t="s">
        <v>417</v>
      </c>
      <c r="I2582" s="100" t="s">
        <v>431</v>
      </c>
      <c r="J2582" s="80">
        <v>1</v>
      </c>
      <c r="K2582" s="101">
        <v>12</v>
      </c>
    </row>
    <row r="2583" spans="1:11" hidden="1" x14ac:dyDescent="0.3">
      <c r="A2583" s="98">
        <v>45656</v>
      </c>
      <c r="B2583" s="99">
        <v>0.57814069444444449</v>
      </c>
      <c r="C2583" s="80">
        <v>13</v>
      </c>
      <c r="D2583" s="100" t="s">
        <v>403</v>
      </c>
      <c r="E2583" s="80">
        <v>35.76</v>
      </c>
      <c r="F2583" s="100" t="s">
        <v>404</v>
      </c>
      <c r="G2583" s="100" t="s">
        <v>409</v>
      </c>
      <c r="H2583" s="100" t="s">
        <v>417</v>
      </c>
      <c r="I2583" s="100" t="s">
        <v>431</v>
      </c>
      <c r="J2583" s="80">
        <v>1</v>
      </c>
      <c r="K2583" s="101">
        <v>12</v>
      </c>
    </row>
    <row r="2584" spans="1:11" hidden="1" x14ac:dyDescent="0.3">
      <c r="A2584" s="98">
        <v>45656</v>
      </c>
      <c r="B2584" s="99">
        <v>0.5789265393518519</v>
      </c>
      <c r="C2584" s="80">
        <v>13</v>
      </c>
      <c r="D2584" s="100" t="s">
        <v>403</v>
      </c>
      <c r="E2584" s="80">
        <v>35.76</v>
      </c>
      <c r="F2584" s="100" t="s">
        <v>408</v>
      </c>
      <c r="G2584" s="100" t="s">
        <v>409</v>
      </c>
      <c r="H2584" s="100" t="s">
        <v>417</v>
      </c>
      <c r="I2584" s="100" t="s">
        <v>431</v>
      </c>
      <c r="J2584" s="80">
        <v>1</v>
      </c>
      <c r="K2584" s="101">
        <v>12</v>
      </c>
    </row>
    <row r="2585" spans="1:11" hidden="1" x14ac:dyDescent="0.3">
      <c r="A2585" s="98">
        <v>45656</v>
      </c>
      <c r="B2585" s="99">
        <v>0.63385466435185189</v>
      </c>
      <c r="C2585" s="80">
        <v>15</v>
      </c>
      <c r="D2585" s="100" t="s">
        <v>403</v>
      </c>
      <c r="E2585" s="80">
        <v>35.76</v>
      </c>
      <c r="F2585" s="100" t="s">
        <v>404</v>
      </c>
      <c r="G2585" s="100" t="s">
        <v>409</v>
      </c>
      <c r="H2585" s="100" t="s">
        <v>417</v>
      </c>
      <c r="I2585" s="100" t="s">
        <v>431</v>
      </c>
      <c r="J2585" s="80">
        <v>1</v>
      </c>
      <c r="K2585" s="101">
        <v>12</v>
      </c>
    </row>
    <row r="2586" spans="1:11" x14ac:dyDescent="0.3">
      <c r="A2586" s="98">
        <v>45656</v>
      </c>
      <c r="B2586" s="99">
        <v>0.63447559027777778</v>
      </c>
      <c r="C2586" s="80">
        <v>15</v>
      </c>
      <c r="D2586" s="100" t="s">
        <v>403</v>
      </c>
      <c r="E2586" s="80">
        <v>30.86</v>
      </c>
      <c r="F2586" s="100" t="s">
        <v>411</v>
      </c>
      <c r="G2586" s="100" t="s">
        <v>409</v>
      </c>
      <c r="H2586" s="100" t="s">
        <v>417</v>
      </c>
      <c r="I2586" s="100" t="s">
        <v>431</v>
      </c>
      <c r="J2586" s="80">
        <v>1</v>
      </c>
      <c r="K2586" s="101">
        <v>12</v>
      </c>
    </row>
    <row r="2587" spans="1:11" x14ac:dyDescent="0.3">
      <c r="A2587" s="98">
        <v>45656</v>
      </c>
      <c r="B2587" s="99">
        <v>0.68742920138888886</v>
      </c>
      <c r="C2587" s="80">
        <v>16</v>
      </c>
      <c r="D2587" s="100" t="s">
        <v>403</v>
      </c>
      <c r="E2587" s="80">
        <v>30.86</v>
      </c>
      <c r="F2587" s="100" t="s">
        <v>411</v>
      </c>
      <c r="G2587" s="100" t="s">
        <v>409</v>
      </c>
      <c r="H2587" s="100" t="s">
        <v>417</v>
      </c>
      <c r="I2587" s="100" t="s">
        <v>431</v>
      </c>
      <c r="J2587" s="80">
        <v>1</v>
      </c>
      <c r="K2587" s="101">
        <v>12</v>
      </c>
    </row>
    <row r="2588" spans="1:11" x14ac:dyDescent="0.3">
      <c r="A2588" s="98">
        <v>45656</v>
      </c>
      <c r="B2588" s="99">
        <v>0.68852693287037037</v>
      </c>
      <c r="C2588" s="80">
        <v>16</v>
      </c>
      <c r="D2588" s="100" t="s">
        <v>403</v>
      </c>
      <c r="E2588" s="80">
        <v>25.96</v>
      </c>
      <c r="F2588" s="100" t="s">
        <v>410</v>
      </c>
      <c r="G2588" s="100" t="s">
        <v>409</v>
      </c>
      <c r="H2588" s="100" t="s">
        <v>417</v>
      </c>
      <c r="I2588" s="100" t="s">
        <v>431</v>
      </c>
      <c r="J2588" s="80">
        <v>1</v>
      </c>
      <c r="K2588" s="101">
        <v>12</v>
      </c>
    </row>
    <row r="2589" spans="1:11" hidden="1" x14ac:dyDescent="0.3">
      <c r="A2589" s="98">
        <v>45656</v>
      </c>
      <c r="B2589" s="99">
        <v>0.69219387731481485</v>
      </c>
      <c r="C2589" s="80">
        <v>16</v>
      </c>
      <c r="D2589" s="100" t="s">
        <v>403</v>
      </c>
      <c r="E2589" s="80">
        <v>35.76</v>
      </c>
      <c r="F2589" s="100" t="s">
        <v>421</v>
      </c>
      <c r="G2589" s="100" t="s">
        <v>409</v>
      </c>
      <c r="H2589" s="100" t="s">
        <v>417</v>
      </c>
      <c r="I2589" s="100" t="s">
        <v>431</v>
      </c>
      <c r="J2589" s="80">
        <v>1</v>
      </c>
      <c r="K2589" s="101">
        <v>12</v>
      </c>
    </row>
    <row r="2590" spans="1:11" hidden="1" x14ac:dyDescent="0.3">
      <c r="A2590" s="98">
        <v>45657</v>
      </c>
      <c r="B2590" s="99">
        <v>0.36977640046296295</v>
      </c>
      <c r="C2590" s="80">
        <v>8</v>
      </c>
      <c r="D2590" s="100" t="s">
        <v>403</v>
      </c>
      <c r="E2590" s="80">
        <v>25.96</v>
      </c>
      <c r="F2590" s="100" t="s">
        <v>416</v>
      </c>
      <c r="G2590" s="100" t="s">
        <v>405</v>
      </c>
      <c r="H2590" s="100" t="s">
        <v>419</v>
      </c>
      <c r="I2590" s="100" t="s">
        <v>431</v>
      </c>
      <c r="J2590" s="80">
        <v>2</v>
      </c>
      <c r="K2590" s="101">
        <v>12</v>
      </c>
    </row>
    <row r="2591" spans="1:11" hidden="1" x14ac:dyDescent="0.3">
      <c r="A2591" s="98">
        <v>45657</v>
      </c>
      <c r="B2591" s="99">
        <v>0.40057883101851854</v>
      </c>
      <c r="C2591" s="80">
        <v>9</v>
      </c>
      <c r="D2591" s="100" t="s">
        <v>403</v>
      </c>
      <c r="E2591" s="80">
        <v>35.76</v>
      </c>
      <c r="F2591" s="100" t="s">
        <v>421</v>
      </c>
      <c r="G2591" s="100" t="s">
        <v>405</v>
      </c>
      <c r="H2591" s="100" t="s">
        <v>419</v>
      </c>
      <c r="I2591" s="100" t="s">
        <v>431</v>
      </c>
      <c r="J2591" s="80">
        <v>2</v>
      </c>
      <c r="K2591" s="101">
        <v>12</v>
      </c>
    </row>
    <row r="2592" spans="1:11" hidden="1" x14ac:dyDescent="0.3">
      <c r="A2592" s="98">
        <v>45657</v>
      </c>
      <c r="B2592" s="99">
        <v>0.40256333333333333</v>
      </c>
      <c r="C2592" s="80">
        <v>9</v>
      </c>
      <c r="D2592" s="100" t="s">
        <v>403</v>
      </c>
      <c r="E2592" s="80">
        <v>25.96</v>
      </c>
      <c r="F2592" s="100" t="s">
        <v>416</v>
      </c>
      <c r="G2592" s="100" t="s">
        <v>405</v>
      </c>
      <c r="H2592" s="100" t="s">
        <v>419</v>
      </c>
      <c r="I2592" s="100" t="s">
        <v>431</v>
      </c>
      <c r="J2592" s="80">
        <v>2</v>
      </c>
      <c r="K2592" s="101">
        <v>12</v>
      </c>
    </row>
    <row r="2593" spans="1:11" hidden="1" x14ac:dyDescent="0.3">
      <c r="A2593" s="98">
        <v>45657</v>
      </c>
      <c r="B2593" s="99">
        <v>0.40658015046296297</v>
      </c>
      <c r="C2593" s="80">
        <v>9</v>
      </c>
      <c r="D2593" s="100" t="s">
        <v>403</v>
      </c>
      <c r="E2593" s="80">
        <v>35.76</v>
      </c>
      <c r="F2593" s="100" t="s">
        <v>413</v>
      </c>
      <c r="G2593" s="100" t="s">
        <v>405</v>
      </c>
      <c r="H2593" s="100" t="s">
        <v>419</v>
      </c>
      <c r="I2593" s="100" t="s">
        <v>431</v>
      </c>
      <c r="J2593" s="80">
        <v>2</v>
      </c>
      <c r="K2593" s="101">
        <v>12</v>
      </c>
    </row>
    <row r="2594" spans="1:11" x14ac:dyDescent="0.3">
      <c r="A2594" s="98">
        <v>45657</v>
      </c>
      <c r="B2594" s="99">
        <v>0.43533532407407405</v>
      </c>
      <c r="C2594" s="80">
        <v>10</v>
      </c>
      <c r="D2594" s="100" t="s">
        <v>403</v>
      </c>
      <c r="E2594" s="80">
        <v>30.86</v>
      </c>
      <c r="F2594" s="100" t="s">
        <v>411</v>
      </c>
      <c r="G2594" s="100" t="s">
        <v>405</v>
      </c>
      <c r="H2594" s="100" t="s">
        <v>419</v>
      </c>
      <c r="I2594" s="100" t="s">
        <v>431</v>
      </c>
      <c r="J2594" s="80">
        <v>2</v>
      </c>
      <c r="K2594" s="101">
        <v>12</v>
      </c>
    </row>
    <row r="2595" spans="1:11" x14ac:dyDescent="0.3">
      <c r="A2595" s="98">
        <v>45657</v>
      </c>
      <c r="B2595" s="99">
        <v>0.43713207175925928</v>
      </c>
      <c r="C2595" s="80">
        <v>10</v>
      </c>
      <c r="D2595" s="100" t="s">
        <v>403</v>
      </c>
      <c r="E2595" s="80">
        <v>30.86</v>
      </c>
      <c r="F2595" s="100" t="s">
        <v>411</v>
      </c>
      <c r="G2595" s="100" t="s">
        <v>405</v>
      </c>
      <c r="H2595" s="100" t="s">
        <v>419</v>
      </c>
      <c r="I2595" s="100" t="s">
        <v>431</v>
      </c>
      <c r="J2595" s="80">
        <v>2</v>
      </c>
      <c r="K2595" s="101">
        <v>12</v>
      </c>
    </row>
    <row r="2596" spans="1:11" hidden="1" x14ac:dyDescent="0.3">
      <c r="A2596" s="98">
        <v>45657</v>
      </c>
      <c r="B2596" s="99">
        <v>0.46632833333333334</v>
      </c>
      <c r="C2596" s="80">
        <v>11</v>
      </c>
      <c r="D2596" s="100" t="s">
        <v>403</v>
      </c>
      <c r="E2596" s="80">
        <v>35.76</v>
      </c>
      <c r="F2596" s="100" t="s">
        <v>421</v>
      </c>
      <c r="G2596" s="100" t="s">
        <v>405</v>
      </c>
      <c r="H2596" s="100" t="s">
        <v>419</v>
      </c>
      <c r="I2596" s="100" t="s">
        <v>431</v>
      </c>
      <c r="J2596" s="80">
        <v>2</v>
      </c>
      <c r="K2596" s="101">
        <v>12</v>
      </c>
    </row>
    <row r="2597" spans="1:11" x14ac:dyDescent="0.3">
      <c r="A2597" s="98">
        <v>45657</v>
      </c>
      <c r="B2597" s="99">
        <v>0.46715339120370369</v>
      </c>
      <c r="C2597" s="80">
        <v>11</v>
      </c>
      <c r="D2597" s="100" t="s">
        <v>403</v>
      </c>
      <c r="E2597" s="80">
        <v>30.86</v>
      </c>
      <c r="F2597" s="100" t="s">
        <v>411</v>
      </c>
      <c r="G2597" s="100" t="s">
        <v>405</v>
      </c>
      <c r="H2597" s="100" t="s">
        <v>419</v>
      </c>
      <c r="I2597" s="100" t="s">
        <v>431</v>
      </c>
      <c r="J2597" s="80">
        <v>2</v>
      </c>
      <c r="K2597" s="101">
        <v>12</v>
      </c>
    </row>
    <row r="2598" spans="1:11" hidden="1" x14ac:dyDescent="0.3">
      <c r="A2598" s="98">
        <v>45657</v>
      </c>
      <c r="B2598" s="99">
        <v>0.65432978009259257</v>
      </c>
      <c r="C2598" s="80">
        <v>15</v>
      </c>
      <c r="D2598" s="100" t="s">
        <v>403</v>
      </c>
      <c r="E2598" s="80">
        <v>21.06</v>
      </c>
      <c r="F2598" s="100" t="s">
        <v>418</v>
      </c>
      <c r="G2598" s="100" t="s">
        <v>409</v>
      </c>
      <c r="H2598" s="100" t="s">
        <v>419</v>
      </c>
      <c r="I2598" s="100" t="s">
        <v>431</v>
      </c>
      <c r="J2598" s="80">
        <v>2</v>
      </c>
      <c r="K2598" s="101">
        <v>12</v>
      </c>
    </row>
    <row r="2599" spans="1:11" x14ac:dyDescent="0.3">
      <c r="A2599" s="98">
        <v>45657</v>
      </c>
      <c r="B2599" s="99">
        <v>0.65501504629629625</v>
      </c>
      <c r="C2599" s="80">
        <v>15</v>
      </c>
      <c r="D2599" s="100" t="s">
        <v>403</v>
      </c>
      <c r="E2599" s="80">
        <v>25.96</v>
      </c>
      <c r="F2599" s="100" t="s">
        <v>410</v>
      </c>
      <c r="G2599" s="100" t="s">
        <v>409</v>
      </c>
      <c r="H2599" s="100" t="s">
        <v>419</v>
      </c>
      <c r="I2599" s="100" t="s">
        <v>431</v>
      </c>
      <c r="J2599" s="80">
        <v>2</v>
      </c>
      <c r="K2599" s="101">
        <v>12</v>
      </c>
    </row>
    <row r="2600" spans="1:11" hidden="1" x14ac:dyDescent="0.3">
      <c r="A2600" s="98">
        <v>45657</v>
      </c>
      <c r="B2600" s="99">
        <v>0.67174633101851855</v>
      </c>
      <c r="C2600" s="80">
        <v>16</v>
      </c>
      <c r="D2600" s="100" t="s">
        <v>403</v>
      </c>
      <c r="E2600" s="80">
        <v>35.76</v>
      </c>
      <c r="F2600" s="100" t="s">
        <v>421</v>
      </c>
      <c r="G2600" s="100" t="s">
        <v>409</v>
      </c>
      <c r="H2600" s="100" t="s">
        <v>419</v>
      </c>
      <c r="I2600" s="100" t="s">
        <v>431</v>
      </c>
      <c r="J2600" s="80">
        <v>2</v>
      </c>
      <c r="K2600" s="101">
        <v>12</v>
      </c>
    </row>
    <row r="2601" spans="1:11" hidden="1" x14ac:dyDescent="0.3">
      <c r="A2601" s="98">
        <v>45657</v>
      </c>
      <c r="B2601" s="99">
        <v>0.71548075231481478</v>
      </c>
      <c r="C2601" s="80">
        <v>17</v>
      </c>
      <c r="D2601" s="100" t="s">
        <v>403</v>
      </c>
      <c r="E2601" s="80">
        <v>35.76</v>
      </c>
      <c r="F2601" s="100" t="s">
        <v>404</v>
      </c>
      <c r="G2601" s="100" t="s">
        <v>412</v>
      </c>
      <c r="H2601" s="100" t="s">
        <v>419</v>
      </c>
      <c r="I2601" s="100" t="s">
        <v>431</v>
      </c>
      <c r="J2601" s="80">
        <v>2</v>
      </c>
      <c r="K2601" s="101">
        <v>12</v>
      </c>
    </row>
    <row r="2602" spans="1:11" x14ac:dyDescent="0.3">
      <c r="A2602" s="98">
        <v>45657</v>
      </c>
      <c r="B2602" s="99">
        <v>0.7297776041666667</v>
      </c>
      <c r="C2602" s="80">
        <v>17</v>
      </c>
      <c r="D2602" s="100" t="s">
        <v>403</v>
      </c>
      <c r="E2602" s="80">
        <v>30.86</v>
      </c>
      <c r="F2602" s="100" t="s">
        <v>411</v>
      </c>
      <c r="G2602" s="100" t="s">
        <v>412</v>
      </c>
      <c r="H2602" s="100" t="s">
        <v>419</v>
      </c>
      <c r="I2602" s="100" t="s">
        <v>431</v>
      </c>
      <c r="J2602" s="80">
        <v>2</v>
      </c>
      <c r="K2602" s="101">
        <v>12</v>
      </c>
    </row>
    <row r="2603" spans="1:11" hidden="1" x14ac:dyDescent="0.3">
      <c r="A2603" s="98">
        <v>45657</v>
      </c>
      <c r="B2603" s="99">
        <v>0.73042295138888891</v>
      </c>
      <c r="C2603" s="80">
        <v>17</v>
      </c>
      <c r="D2603" s="100" t="s">
        <v>403</v>
      </c>
      <c r="E2603" s="80">
        <v>35.76</v>
      </c>
      <c r="F2603" s="100" t="s">
        <v>421</v>
      </c>
      <c r="G2603" s="100" t="s">
        <v>412</v>
      </c>
      <c r="H2603" s="100" t="s">
        <v>419</v>
      </c>
      <c r="I2603" s="100" t="s">
        <v>431</v>
      </c>
      <c r="J2603" s="80">
        <v>2</v>
      </c>
      <c r="K2603" s="101">
        <v>12</v>
      </c>
    </row>
    <row r="2604" spans="1:11" hidden="1" x14ac:dyDescent="0.3">
      <c r="A2604" s="98">
        <v>45657</v>
      </c>
      <c r="B2604" s="99">
        <v>0.79682190972222222</v>
      </c>
      <c r="C2604" s="80">
        <v>19</v>
      </c>
      <c r="D2604" s="100" t="s">
        <v>403</v>
      </c>
      <c r="E2604" s="80">
        <v>35.76</v>
      </c>
      <c r="F2604" s="100" t="s">
        <v>404</v>
      </c>
      <c r="G2604" s="100" t="s">
        <v>412</v>
      </c>
      <c r="H2604" s="100" t="s">
        <v>419</v>
      </c>
      <c r="I2604" s="100" t="s">
        <v>431</v>
      </c>
      <c r="J2604" s="80">
        <v>2</v>
      </c>
      <c r="K2604" s="101">
        <v>12</v>
      </c>
    </row>
    <row r="2605" spans="1:11" hidden="1" x14ac:dyDescent="0.3">
      <c r="A2605" s="98">
        <v>45657</v>
      </c>
      <c r="B2605" s="99">
        <v>0.79767244212962962</v>
      </c>
      <c r="C2605" s="80">
        <v>19</v>
      </c>
      <c r="D2605" s="100" t="s">
        <v>403</v>
      </c>
      <c r="E2605" s="80">
        <v>35.76</v>
      </c>
      <c r="F2605" s="100" t="s">
        <v>408</v>
      </c>
      <c r="G2605" s="100" t="s">
        <v>412</v>
      </c>
      <c r="H2605" s="100" t="s">
        <v>419</v>
      </c>
      <c r="I2605" s="100" t="s">
        <v>431</v>
      </c>
      <c r="J2605" s="80">
        <v>2</v>
      </c>
      <c r="K2605" s="101">
        <v>12</v>
      </c>
    </row>
    <row r="2606" spans="1:11" x14ac:dyDescent="0.3">
      <c r="A2606" s="98">
        <v>45659</v>
      </c>
      <c r="B2606" s="99">
        <v>0.41533952546296299</v>
      </c>
      <c r="C2606" s="80">
        <v>9</v>
      </c>
      <c r="D2606" s="100" t="s">
        <v>403</v>
      </c>
      <c r="E2606" s="80">
        <v>30.86</v>
      </c>
      <c r="F2606" s="100" t="s">
        <v>411</v>
      </c>
      <c r="G2606" s="100" t="s">
        <v>405</v>
      </c>
      <c r="H2606" s="100" t="s">
        <v>422</v>
      </c>
      <c r="I2606" s="100" t="s">
        <v>432</v>
      </c>
      <c r="J2606" s="80">
        <v>4</v>
      </c>
      <c r="K2606" s="101">
        <v>1</v>
      </c>
    </row>
    <row r="2607" spans="1:11" hidden="1" x14ac:dyDescent="0.3">
      <c r="A2607" s="98">
        <v>45659</v>
      </c>
      <c r="B2607" s="99">
        <v>0.56227000000000005</v>
      </c>
      <c r="C2607" s="80">
        <v>13</v>
      </c>
      <c r="D2607" s="100" t="s">
        <v>403</v>
      </c>
      <c r="E2607" s="80">
        <v>35.76</v>
      </c>
      <c r="F2607" s="100" t="s">
        <v>413</v>
      </c>
      <c r="G2607" s="100" t="s">
        <v>409</v>
      </c>
      <c r="H2607" s="100" t="s">
        <v>422</v>
      </c>
      <c r="I2607" s="100" t="s">
        <v>432</v>
      </c>
      <c r="J2607" s="80">
        <v>4</v>
      </c>
      <c r="K2607" s="101">
        <v>1</v>
      </c>
    </row>
    <row r="2608" spans="1:11" hidden="1" x14ac:dyDescent="0.3">
      <c r="A2608" s="98">
        <v>45659</v>
      </c>
      <c r="B2608" s="99">
        <v>0.5629481481481482</v>
      </c>
      <c r="C2608" s="80">
        <v>13</v>
      </c>
      <c r="D2608" s="100" t="s">
        <v>403</v>
      </c>
      <c r="E2608" s="80">
        <v>35.76</v>
      </c>
      <c r="F2608" s="100" t="s">
        <v>413</v>
      </c>
      <c r="G2608" s="100" t="s">
        <v>409</v>
      </c>
      <c r="H2608" s="100" t="s">
        <v>422</v>
      </c>
      <c r="I2608" s="100" t="s">
        <v>432</v>
      </c>
      <c r="J2608" s="80">
        <v>4</v>
      </c>
      <c r="K2608" s="101">
        <v>1</v>
      </c>
    </row>
    <row r="2609" spans="1:11" hidden="1" x14ac:dyDescent="0.3">
      <c r="A2609" s="98">
        <v>45659</v>
      </c>
      <c r="B2609" s="99">
        <v>0.61192817129629629</v>
      </c>
      <c r="C2609" s="80">
        <v>14</v>
      </c>
      <c r="D2609" s="100" t="s">
        <v>403</v>
      </c>
      <c r="E2609" s="80">
        <v>25.96</v>
      </c>
      <c r="F2609" s="100" t="s">
        <v>416</v>
      </c>
      <c r="G2609" s="100" t="s">
        <v>409</v>
      </c>
      <c r="H2609" s="100" t="s">
        <v>422</v>
      </c>
      <c r="I2609" s="100" t="s">
        <v>432</v>
      </c>
      <c r="J2609" s="80">
        <v>4</v>
      </c>
      <c r="K2609" s="101">
        <v>1</v>
      </c>
    </row>
    <row r="2610" spans="1:11" hidden="1" x14ac:dyDescent="0.3">
      <c r="A2610" s="98">
        <v>45659</v>
      </c>
      <c r="B2610" s="99">
        <v>0.61303063657407408</v>
      </c>
      <c r="C2610" s="80">
        <v>14</v>
      </c>
      <c r="D2610" s="100" t="s">
        <v>403</v>
      </c>
      <c r="E2610" s="80">
        <v>25.96</v>
      </c>
      <c r="F2610" s="100" t="s">
        <v>416</v>
      </c>
      <c r="G2610" s="100" t="s">
        <v>409</v>
      </c>
      <c r="H2610" s="100" t="s">
        <v>422</v>
      </c>
      <c r="I2610" s="100" t="s">
        <v>432</v>
      </c>
      <c r="J2610" s="80">
        <v>4</v>
      </c>
      <c r="K2610" s="101">
        <v>1</v>
      </c>
    </row>
    <row r="2611" spans="1:11" x14ac:dyDescent="0.3">
      <c r="A2611" s="98">
        <v>45659</v>
      </c>
      <c r="B2611" s="99">
        <v>0.6823192939814815</v>
      </c>
      <c r="C2611" s="80">
        <v>16</v>
      </c>
      <c r="D2611" s="100" t="s">
        <v>403</v>
      </c>
      <c r="E2611" s="80">
        <v>25.96</v>
      </c>
      <c r="F2611" s="100" t="s">
        <v>410</v>
      </c>
      <c r="G2611" s="100" t="s">
        <v>409</v>
      </c>
      <c r="H2611" s="100" t="s">
        <v>422</v>
      </c>
      <c r="I2611" s="100" t="s">
        <v>432</v>
      </c>
      <c r="J2611" s="80">
        <v>4</v>
      </c>
      <c r="K2611" s="101">
        <v>1</v>
      </c>
    </row>
    <row r="2612" spans="1:11" hidden="1" x14ac:dyDescent="0.3">
      <c r="A2612" s="98">
        <v>45659</v>
      </c>
      <c r="B2612" s="99">
        <v>0.69096608796296299</v>
      </c>
      <c r="C2612" s="80">
        <v>16</v>
      </c>
      <c r="D2612" s="100" t="s">
        <v>403</v>
      </c>
      <c r="E2612" s="80">
        <v>35.76</v>
      </c>
      <c r="F2612" s="100" t="s">
        <v>408</v>
      </c>
      <c r="G2612" s="100" t="s">
        <v>409</v>
      </c>
      <c r="H2612" s="100" t="s">
        <v>422</v>
      </c>
      <c r="I2612" s="100" t="s">
        <v>432</v>
      </c>
      <c r="J2612" s="80">
        <v>4</v>
      </c>
      <c r="K2612" s="101">
        <v>1</v>
      </c>
    </row>
    <row r="2613" spans="1:11" x14ac:dyDescent="0.3">
      <c r="A2613" s="98">
        <v>45659</v>
      </c>
      <c r="B2613" s="99">
        <v>0.69148478009259262</v>
      </c>
      <c r="C2613" s="80">
        <v>16</v>
      </c>
      <c r="D2613" s="100" t="s">
        <v>403</v>
      </c>
      <c r="E2613" s="80">
        <v>30.86</v>
      </c>
      <c r="F2613" s="100" t="s">
        <v>411</v>
      </c>
      <c r="G2613" s="100" t="s">
        <v>409</v>
      </c>
      <c r="H2613" s="100" t="s">
        <v>422</v>
      </c>
      <c r="I2613" s="100" t="s">
        <v>432</v>
      </c>
      <c r="J2613" s="80">
        <v>4</v>
      </c>
      <c r="K2613" s="101">
        <v>1</v>
      </c>
    </row>
    <row r="2614" spans="1:11" hidden="1" x14ac:dyDescent="0.3">
      <c r="A2614" s="98">
        <v>45659</v>
      </c>
      <c r="B2614" s="99">
        <v>0.73831221064814812</v>
      </c>
      <c r="C2614" s="80">
        <v>17</v>
      </c>
      <c r="D2614" s="100" t="s">
        <v>403</v>
      </c>
      <c r="E2614" s="80">
        <v>35.76</v>
      </c>
      <c r="F2614" s="100" t="s">
        <v>421</v>
      </c>
      <c r="G2614" s="100" t="s">
        <v>412</v>
      </c>
      <c r="H2614" s="100" t="s">
        <v>422</v>
      </c>
      <c r="I2614" s="100" t="s">
        <v>432</v>
      </c>
      <c r="J2614" s="80">
        <v>4</v>
      </c>
      <c r="K2614" s="101">
        <v>1</v>
      </c>
    </row>
    <row r="2615" spans="1:11" hidden="1" x14ac:dyDescent="0.3">
      <c r="A2615" s="98">
        <v>45660</v>
      </c>
      <c r="B2615" s="99">
        <v>0.37734569444444443</v>
      </c>
      <c r="C2615" s="80">
        <v>9</v>
      </c>
      <c r="D2615" s="100" t="s">
        <v>403</v>
      </c>
      <c r="E2615" s="80">
        <v>25.96</v>
      </c>
      <c r="F2615" s="100" t="s">
        <v>416</v>
      </c>
      <c r="G2615" s="100" t="s">
        <v>405</v>
      </c>
      <c r="H2615" s="100" t="s">
        <v>406</v>
      </c>
      <c r="I2615" s="100" t="s">
        <v>432</v>
      </c>
      <c r="J2615" s="80">
        <v>5</v>
      </c>
      <c r="K2615" s="101">
        <v>1</v>
      </c>
    </row>
    <row r="2616" spans="1:11" x14ac:dyDescent="0.3">
      <c r="A2616" s="98">
        <v>45660</v>
      </c>
      <c r="B2616" s="99">
        <v>0.42396761574074077</v>
      </c>
      <c r="C2616" s="80">
        <v>10</v>
      </c>
      <c r="D2616" s="100" t="s">
        <v>403</v>
      </c>
      <c r="E2616" s="80">
        <v>30.86</v>
      </c>
      <c r="F2616" s="100" t="s">
        <v>411</v>
      </c>
      <c r="G2616" s="100" t="s">
        <v>405</v>
      </c>
      <c r="H2616" s="100" t="s">
        <v>406</v>
      </c>
      <c r="I2616" s="100" t="s">
        <v>432</v>
      </c>
      <c r="J2616" s="80">
        <v>5</v>
      </c>
      <c r="K2616" s="101">
        <v>1</v>
      </c>
    </row>
    <row r="2617" spans="1:11" x14ac:dyDescent="0.3">
      <c r="A2617" s="98">
        <v>45660</v>
      </c>
      <c r="B2617" s="99">
        <v>0.70705347222222226</v>
      </c>
      <c r="C2617" s="80">
        <v>16</v>
      </c>
      <c r="D2617" s="100" t="s">
        <v>403</v>
      </c>
      <c r="E2617" s="80">
        <v>30.86</v>
      </c>
      <c r="F2617" s="100" t="s">
        <v>411</v>
      </c>
      <c r="G2617" s="100" t="s">
        <v>409</v>
      </c>
      <c r="H2617" s="100" t="s">
        <v>406</v>
      </c>
      <c r="I2617" s="100" t="s">
        <v>432</v>
      </c>
      <c r="J2617" s="80">
        <v>5</v>
      </c>
      <c r="K2617" s="101">
        <v>1</v>
      </c>
    </row>
    <row r="2618" spans="1:11" hidden="1" x14ac:dyDescent="0.3">
      <c r="A2618" s="98">
        <v>45660</v>
      </c>
      <c r="B2618" s="99">
        <v>0.92602499999999999</v>
      </c>
      <c r="C2618" s="80">
        <v>22</v>
      </c>
      <c r="D2618" s="100" t="s">
        <v>403</v>
      </c>
      <c r="E2618" s="80">
        <v>35.76</v>
      </c>
      <c r="F2618" s="100" t="s">
        <v>421</v>
      </c>
      <c r="G2618" s="100" t="s">
        <v>412</v>
      </c>
      <c r="H2618" s="100" t="s">
        <v>406</v>
      </c>
      <c r="I2618" s="100" t="s">
        <v>432</v>
      </c>
      <c r="J2618" s="80">
        <v>5</v>
      </c>
      <c r="K2618" s="101">
        <v>1</v>
      </c>
    </row>
    <row r="2619" spans="1:11" x14ac:dyDescent="0.3">
      <c r="A2619" s="98">
        <v>45660</v>
      </c>
      <c r="B2619" s="99">
        <v>0.92940230324074069</v>
      </c>
      <c r="C2619" s="80">
        <v>22</v>
      </c>
      <c r="D2619" s="100" t="s">
        <v>403</v>
      </c>
      <c r="E2619" s="80">
        <v>25.96</v>
      </c>
      <c r="F2619" s="100" t="s">
        <v>410</v>
      </c>
      <c r="G2619" s="100" t="s">
        <v>412</v>
      </c>
      <c r="H2619" s="100" t="s">
        <v>406</v>
      </c>
      <c r="I2619" s="100" t="s">
        <v>432</v>
      </c>
      <c r="J2619" s="80">
        <v>5</v>
      </c>
      <c r="K2619" s="101">
        <v>1</v>
      </c>
    </row>
    <row r="2620" spans="1:11" x14ac:dyDescent="0.3">
      <c r="A2620" s="98">
        <v>45660</v>
      </c>
      <c r="B2620" s="99">
        <v>0.9300272453703704</v>
      </c>
      <c r="C2620" s="80">
        <v>22</v>
      </c>
      <c r="D2620" s="100" t="s">
        <v>403</v>
      </c>
      <c r="E2620" s="80">
        <v>25.96</v>
      </c>
      <c r="F2620" s="100" t="s">
        <v>410</v>
      </c>
      <c r="G2620" s="100" t="s">
        <v>412</v>
      </c>
      <c r="H2620" s="100" t="s">
        <v>406</v>
      </c>
      <c r="I2620" s="100" t="s">
        <v>432</v>
      </c>
      <c r="J2620" s="80">
        <v>5</v>
      </c>
      <c r="K2620" s="101">
        <v>1</v>
      </c>
    </row>
    <row r="2621" spans="1:11" hidden="1" x14ac:dyDescent="0.3">
      <c r="A2621" s="98">
        <v>45660</v>
      </c>
      <c r="B2621" s="99">
        <v>0.93155037037037036</v>
      </c>
      <c r="C2621" s="80">
        <v>22</v>
      </c>
      <c r="D2621" s="100" t="s">
        <v>403</v>
      </c>
      <c r="E2621" s="80">
        <v>35.76</v>
      </c>
      <c r="F2621" s="100" t="s">
        <v>404</v>
      </c>
      <c r="G2621" s="100" t="s">
        <v>412</v>
      </c>
      <c r="H2621" s="100" t="s">
        <v>406</v>
      </c>
      <c r="I2621" s="100" t="s">
        <v>432</v>
      </c>
      <c r="J2621" s="80">
        <v>5</v>
      </c>
      <c r="K2621" s="101">
        <v>1</v>
      </c>
    </row>
    <row r="2622" spans="1:11" hidden="1" x14ac:dyDescent="0.3">
      <c r="A2622" s="98">
        <v>45661</v>
      </c>
      <c r="B2622" s="99">
        <v>0.37391784722222221</v>
      </c>
      <c r="C2622" s="80">
        <v>8</v>
      </c>
      <c r="D2622" s="100" t="s">
        <v>403</v>
      </c>
      <c r="E2622" s="80">
        <v>25.96</v>
      </c>
      <c r="F2622" s="100" t="s">
        <v>416</v>
      </c>
      <c r="G2622" s="100" t="s">
        <v>405</v>
      </c>
      <c r="H2622" s="100" t="s">
        <v>414</v>
      </c>
      <c r="I2622" s="100" t="s">
        <v>432</v>
      </c>
      <c r="J2622" s="80">
        <v>6</v>
      </c>
      <c r="K2622" s="101">
        <v>1</v>
      </c>
    </row>
    <row r="2623" spans="1:11" x14ac:dyDescent="0.3">
      <c r="A2623" s="98">
        <v>45661</v>
      </c>
      <c r="B2623" s="99">
        <v>0.41629379629629631</v>
      </c>
      <c r="C2623" s="80">
        <v>9</v>
      </c>
      <c r="D2623" s="100" t="s">
        <v>403</v>
      </c>
      <c r="E2623" s="80">
        <v>25.96</v>
      </c>
      <c r="F2623" s="100" t="s">
        <v>410</v>
      </c>
      <c r="G2623" s="100" t="s">
        <v>405</v>
      </c>
      <c r="H2623" s="100" t="s">
        <v>414</v>
      </c>
      <c r="I2623" s="100" t="s">
        <v>432</v>
      </c>
      <c r="J2623" s="80">
        <v>6</v>
      </c>
      <c r="K2623" s="101">
        <v>1</v>
      </c>
    </row>
    <row r="2624" spans="1:11" hidden="1" x14ac:dyDescent="0.3">
      <c r="A2624" s="98">
        <v>45661</v>
      </c>
      <c r="B2624" s="99">
        <v>0.5694477546296296</v>
      </c>
      <c r="C2624" s="80">
        <v>13</v>
      </c>
      <c r="D2624" s="100" t="s">
        <v>403</v>
      </c>
      <c r="E2624" s="80">
        <v>35.76</v>
      </c>
      <c r="F2624" s="100" t="s">
        <v>421</v>
      </c>
      <c r="G2624" s="100" t="s">
        <v>409</v>
      </c>
      <c r="H2624" s="100" t="s">
        <v>414</v>
      </c>
      <c r="I2624" s="100" t="s">
        <v>432</v>
      </c>
      <c r="J2624" s="80">
        <v>6</v>
      </c>
      <c r="K2624" s="101">
        <v>1</v>
      </c>
    </row>
    <row r="2625" spans="1:11" hidden="1" x14ac:dyDescent="0.3">
      <c r="A2625" s="98">
        <v>45661</v>
      </c>
      <c r="B2625" s="99">
        <v>0.66635679398148151</v>
      </c>
      <c r="C2625" s="80">
        <v>15</v>
      </c>
      <c r="D2625" s="100" t="s">
        <v>403</v>
      </c>
      <c r="E2625" s="80">
        <v>35.76</v>
      </c>
      <c r="F2625" s="100" t="s">
        <v>413</v>
      </c>
      <c r="G2625" s="100" t="s">
        <v>409</v>
      </c>
      <c r="H2625" s="100" t="s">
        <v>414</v>
      </c>
      <c r="I2625" s="100" t="s">
        <v>432</v>
      </c>
      <c r="J2625" s="80">
        <v>6</v>
      </c>
      <c r="K2625" s="101">
        <v>1</v>
      </c>
    </row>
    <row r="2626" spans="1:11" x14ac:dyDescent="0.3">
      <c r="A2626" s="98">
        <v>45661</v>
      </c>
      <c r="B2626" s="99">
        <v>0.6756388888888889</v>
      </c>
      <c r="C2626" s="80">
        <v>16</v>
      </c>
      <c r="D2626" s="100" t="s">
        <v>403</v>
      </c>
      <c r="E2626" s="80">
        <v>30.86</v>
      </c>
      <c r="F2626" s="100" t="s">
        <v>411</v>
      </c>
      <c r="G2626" s="100" t="s">
        <v>409</v>
      </c>
      <c r="H2626" s="100" t="s">
        <v>414</v>
      </c>
      <c r="I2626" s="100" t="s">
        <v>432</v>
      </c>
      <c r="J2626" s="80">
        <v>6</v>
      </c>
      <c r="K2626" s="101">
        <v>1</v>
      </c>
    </row>
    <row r="2627" spans="1:11" hidden="1" x14ac:dyDescent="0.3">
      <c r="A2627" s="98">
        <v>45661</v>
      </c>
      <c r="B2627" s="99">
        <v>0.6765069212962963</v>
      </c>
      <c r="C2627" s="80">
        <v>16</v>
      </c>
      <c r="D2627" s="100" t="s">
        <v>403</v>
      </c>
      <c r="E2627" s="80">
        <v>35.76</v>
      </c>
      <c r="F2627" s="100" t="s">
        <v>421</v>
      </c>
      <c r="G2627" s="100" t="s">
        <v>409</v>
      </c>
      <c r="H2627" s="100" t="s">
        <v>414</v>
      </c>
      <c r="I2627" s="100" t="s">
        <v>432</v>
      </c>
      <c r="J2627" s="80">
        <v>6</v>
      </c>
      <c r="K2627" s="101">
        <v>1</v>
      </c>
    </row>
    <row r="2628" spans="1:11" hidden="1" x14ac:dyDescent="0.3">
      <c r="A2628" s="98">
        <v>45661</v>
      </c>
      <c r="B2628" s="99">
        <v>0.67790769675925922</v>
      </c>
      <c r="C2628" s="80">
        <v>16</v>
      </c>
      <c r="D2628" s="100" t="s">
        <v>403</v>
      </c>
      <c r="E2628" s="80">
        <v>35.76</v>
      </c>
      <c r="F2628" s="100" t="s">
        <v>421</v>
      </c>
      <c r="G2628" s="100" t="s">
        <v>409</v>
      </c>
      <c r="H2628" s="100" t="s">
        <v>414</v>
      </c>
      <c r="I2628" s="100" t="s">
        <v>432</v>
      </c>
      <c r="J2628" s="80">
        <v>6</v>
      </c>
      <c r="K2628" s="101">
        <v>1</v>
      </c>
    </row>
    <row r="2629" spans="1:11" hidden="1" x14ac:dyDescent="0.3">
      <c r="A2629" s="98">
        <v>45661</v>
      </c>
      <c r="B2629" s="99">
        <v>0.67921387731481486</v>
      </c>
      <c r="C2629" s="80">
        <v>16</v>
      </c>
      <c r="D2629" s="100" t="s">
        <v>403</v>
      </c>
      <c r="E2629" s="80">
        <v>25.96</v>
      </c>
      <c r="F2629" s="100" t="s">
        <v>416</v>
      </c>
      <c r="G2629" s="100" t="s">
        <v>409</v>
      </c>
      <c r="H2629" s="100" t="s">
        <v>414</v>
      </c>
      <c r="I2629" s="100" t="s">
        <v>432</v>
      </c>
      <c r="J2629" s="80">
        <v>6</v>
      </c>
      <c r="K2629" s="101">
        <v>1</v>
      </c>
    </row>
    <row r="2630" spans="1:11" x14ac:dyDescent="0.3">
      <c r="A2630" s="98">
        <v>45661</v>
      </c>
      <c r="B2630" s="99">
        <v>0.75809326388888887</v>
      </c>
      <c r="C2630" s="80">
        <v>18</v>
      </c>
      <c r="D2630" s="100" t="s">
        <v>403</v>
      </c>
      <c r="E2630" s="80">
        <v>25.96</v>
      </c>
      <c r="F2630" s="100" t="s">
        <v>410</v>
      </c>
      <c r="G2630" s="100" t="s">
        <v>412</v>
      </c>
      <c r="H2630" s="100" t="s">
        <v>414</v>
      </c>
      <c r="I2630" s="100" t="s">
        <v>432</v>
      </c>
      <c r="J2630" s="80">
        <v>6</v>
      </c>
      <c r="K2630" s="101">
        <v>1</v>
      </c>
    </row>
    <row r="2631" spans="1:11" hidden="1" x14ac:dyDescent="0.3">
      <c r="A2631" s="98">
        <v>45661</v>
      </c>
      <c r="B2631" s="99">
        <v>0.93299444444444446</v>
      </c>
      <c r="C2631" s="80">
        <v>22</v>
      </c>
      <c r="D2631" s="100" t="s">
        <v>403</v>
      </c>
      <c r="E2631" s="80">
        <v>35.76</v>
      </c>
      <c r="F2631" s="100" t="s">
        <v>404</v>
      </c>
      <c r="G2631" s="100" t="s">
        <v>412</v>
      </c>
      <c r="H2631" s="100" t="s">
        <v>414</v>
      </c>
      <c r="I2631" s="100" t="s">
        <v>432</v>
      </c>
      <c r="J2631" s="80">
        <v>6</v>
      </c>
      <c r="K2631" s="101">
        <v>1</v>
      </c>
    </row>
    <row r="2632" spans="1:11" x14ac:dyDescent="0.3">
      <c r="A2632" s="98">
        <v>45662</v>
      </c>
      <c r="B2632" s="99">
        <v>0.40691872685185188</v>
      </c>
      <c r="C2632" s="80">
        <v>9</v>
      </c>
      <c r="D2632" s="100" t="s">
        <v>403</v>
      </c>
      <c r="E2632" s="80">
        <v>30.86</v>
      </c>
      <c r="F2632" s="100" t="s">
        <v>411</v>
      </c>
      <c r="G2632" s="100" t="s">
        <v>405</v>
      </c>
      <c r="H2632" s="100" t="s">
        <v>415</v>
      </c>
      <c r="I2632" s="100" t="s">
        <v>432</v>
      </c>
      <c r="J2632" s="80">
        <v>7</v>
      </c>
      <c r="K2632" s="101">
        <v>1</v>
      </c>
    </row>
    <row r="2633" spans="1:11" hidden="1" x14ac:dyDescent="0.3">
      <c r="A2633" s="98">
        <v>45662</v>
      </c>
      <c r="B2633" s="99">
        <v>0.45348196759259257</v>
      </c>
      <c r="C2633" s="80">
        <v>10</v>
      </c>
      <c r="D2633" s="100" t="s">
        <v>403</v>
      </c>
      <c r="E2633" s="80">
        <v>35.76</v>
      </c>
      <c r="F2633" s="100" t="s">
        <v>404</v>
      </c>
      <c r="G2633" s="100" t="s">
        <v>405</v>
      </c>
      <c r="H2633" s="100" t="s">
        <v>415</v>
      </c>
      <c r="I2633" s="100" t="s">
        <v>432</v>
      </c>
      <c r="J2633" s="80">
        <v>7</v>
      </c>
      <c r="K2633" s="101">
        <v>1</v>
      </c>
    </row>
    <row r="2634" spans="1:11" x14ac:dyDescent="0.3">
      <c r="A2634" s="98">
        <v>45662</v>
      </c>
      <c r="B2634" s="99">
        <v>0.92171846064814811</v>
      </c>
      <c r="C2634" s="80">
        <v>22</v>
      </c>
      <c r="D2634" s="100" t="s">
        <v>403</v>
      </c>
      <c r="E2634" s="80">
        <v>30.86</v>
      </c>
      <c r="F2634" s="100" t="s">
        <v>411</v>
      </c>
      <c r="G2634" s="100" t="s">
        <v>412</v>
      </c>
      <c r="H2634" s="100" t="s">
        <v>415</v>
      </c>
      <c r="I2634" s="100" t="s">
        <v>432</v>
      </c>
      <c r="J2634" s="80">
        <v>7</v>
      </c>
      <c r="K2634" s="101">
        <v>1</v>
      </c>
    </row>
    <row r="2635" spans="1:11" x14ac:dyDescent="0.3">
      <c r="A2635" s="98">
        <v>45663</v>
      </c>
      <c r="B2635" s="99">
        <v>0.83253111111111111</v>
      </c>
      <c r="C2635" s="80">
        <v>19</v>
      </c>
      <c r="D2635" s="100" t="s">
        <v>403</v>
      </c>
      <c r="E2635" s="80">
        <v>25.96</v>
      </c>
      <c r="F2635" s="100" t="s">
        <v>410</v>
      </c>
      <c r="G2635" s="100" t="s">
        <v>412</v>
      </c>
      <c r="H2635" s="100" t="s">
        <v>417</v>
      </c>
      <c r="I2635" s="100" t="s">
        <v>432</v>
      </c>
      <c r="J2635" s="80">
        <v>1</v>
      </c>
      <c r="K2635" s="101">
        <v>1</v>
      </c>
    </row>
    <row r="2636" spans="1:11" hidden="1" x14ac:dyDescent="0.3">
      <c r="A2636" s="98">
        <v>45664</v>
      </c>
      <c r="B2636" s="99">
        <v>0.56183783564814815</v>
      </c>
      <c r="C2636" s="80">
        <v>13</v>
      </c>
      <c r="D2636" s="100" t="s">
        <v>403</v>
      </c>
      <c r="E2636" s="80">
        <v>35.76</v>
      </c>
      <c r="F2636" s="100" t="s">
        <v>421</v>
      </c>
      <c r="G2636" s="100" t="s">
        <v>409</v>
      </c>
      <c r="H2636" s="100" t="s">
        <v>419</v>
      </c>
      <c r="I2636" s="100" t="s">
        <v>432</v>
      </c>
      <c r="J2636" s="80">
        <v>2</v>
      </c>
      <c r="K2636" s="101">
        <v>1</v>
      </c>
    </row>
    <row r="2637" spans="1:11" hidden="1" x14ac:dyDescent="0.3">
      <c r="A2637" s="98">
        <v>45664</v>
      </c>
      <c r="B2637" s="99">
        <v>0.9394107060185185</v>
      </c>
      <c r="C2637" s="80">
        <v>22</v>
      </c>
      <c r="D2637" s="100" t="s">
        <v>403</v>
      </c>
      <c r="E2637" s="80">
        <v>35.76</v>
      </c>
      <c r="F2637" s="100" t="s">
        <v>413</v>
      </c>
      <c r="G2637" s="100" t="s">
        <v>412</v>
      </c>
      <c r="H2637" s="100" t="s">
        <v>419</v>
      </c>
      <c r="I2637" s="100" t="s">
        <v>432</v>
      </c>
      <c r="J2637" s="80">
        <v>2</v>
      </c>
      <c r="K2637" s="101">
        <v>1</v>
      </c>
    </row>
    <row r="2638" spans="1:11" hidden="1" x14ac:dyDescent="0.3">
      <c r="A2638" s="98">
        <v>45664</v>
      </c>
      <c r="B2638" s="99">
        <v>0.94026488425925925</v>
      </c>
      <c r="C2638" s="80">
        <v>22</v>
      </c>
      <c r="D2638" s="100" t="s">
        <v>403</v>
      </c>
      <c r="E2638" s="80">
        <v>35.76</v>
      </c>
      <c r="F2638" s="100" t="s">
        <v>413</v>
      </c>
      <c r="G2638" s="100" t="s">
        <v>412</v>
      </c>
      <c r="H2638" s="100" t="s">
        <v>419</v>
      </c>
      <c r="I2638" s="100" t="s">
        <v>432</v>
      </c>
      <c r="J2638" s="80">
        <v>2</v>
      </c>
      <c r="K2638" s="101">
        <v>1</v>
      </c>
    </row>
    <row r="2639" spans="1:11" x14ac:dyDescent="0.3">
      <c r="A2639" s="98">
        <v>45665</v>
      </c>
      <c r="B2639" s="99">
        <v>0.31252336805555553</v>
      </c>
      <c r="C2639" s="80">
        <v>7</v>
      </c>
      <c r="D2639" s="100" t="s">
        <v>403</v>
      </c>
      <c r="E2639" s="80">
        <v>30.86</v>
      </c>
      <c r="F2639" s="100" t="s">
        <v>411</v>
      </c>
      <c r="G2639" s="100" t="s">
        <v>405</v>
      </c>
      <c r="H2639" s="100" t="s">
        <v>420</v>
      </c>
      <c r="I2639" s="100" t="s">
        <v>432</v>
      </c>
      <c r="J2639" s="80">
        <v>3</v>
      </c>
      <c r="K2639" s="101">
        <v>1</v>
      </c>
    </row>
    <row r="2640" spans="1:11" hidden="1" x14ac:dyDescent="0.3">
      <c r="A2640" s="98">
        <v>45665</v>
      </c>
      <c r="B2640" s="99">
        <v>0.3828141435185185</v>
      </c>
      <c r="C2640" s="80">
        <v>9</v>
      </c>
      <c r="D2640" s="100" t="s">
        <v>403</v>
      </c>
      <c r="E2640" s="80">
        <v>35.76</v>
      </c>
      <c r="F2640" s="100" t="s">
        <v>404</v>
      </c>
      <c r="G2640" s="100" t="s">
        <v>405</v>
      </c>
      <c r="H2640" s="100" t="s">
        <v>420</v>
      </c>
      <c r="I2640" s="100" t="s">
        <v>432</v>
      </c>
      <c r="J2640" s="80">
        <v>3</v>
      </c>
      <c r="K2640" s="101">
        <v>1</v>
      </c>
    </row>
    <row r="2641" spans="1:11" hidden="1" x14ac:dyDescent="0.3">
      <c r="A2641" s="98">
        <v>45665</v>
      </c>
      <c r="B2641" s="99">
        <v>0.4378325578703704</v>
      </c>
      <c r="C2641" s="80">
        <v>10</v>
      </c>
      <c r="D2641" s="100" t="s">
        <v>403</v>
      </c>
      <c r="E2641" s="80">
        <v>25.96</v>
      </c>
      <c r="F2641" s="100" t="s">
        <v>416</v>
      </c>
      <c r="G2641" s="100" t="s">
        <v>405</v>
      </c>
      <c r="H2641" s="100" t="s">
        <v>420</v>
      </c>
      <c r="I2641" s="100" t="s">
        <v>432</v>
      </c>
      <c r="J2641" s="80">
        <v>3</v>
      </c>
      <c r="K2641" s="101">
        <v>1</v>
      </c>
    </row>
    <row r="2642" spans="1:11" hidden="1" x14ac:dyDescent="0.3">
      <c r="A2642" s="98">
        <v>45665</v>
      </c>
      <c r="B2642" s="99">
        <v>0.72420839120370373</v>
      </c>
      <c r="C2642" s="80">
        <v>17</v>
      </c>
      <c r="D2642" s="100" t="s">
        <v>403</v>
      </c>
      <c r="E2642" s="80">
        <v>35.76</v>
      </c>
      <c r="F2642" s="100" t="s">
        <v>421</v>
      </c>
      <c r="G2642" s="100" t="s">
        <v>412</v>
      </c>
      <c r="H2642" s="100" t="s">
        <v>420</v>
      </c>
      <c r="I2642" s="100" t="s">
        <v>432</v>
      </c>
      <c r="J2642" s="80">
        <v>3</v>
      </c>
      <c r="K2642" s="101">
        <v>1</v>
      </c>
    </row>
    <row r="2643" spans="1:11" x14ac:dyDescent="0.3">
      <c r="A2643" s="98">
        <v>45666</v>
      </c>
      <c r="B2643" s="99">
        <v>0.33828222222222221</v>
      </c>
      <c r="C2643" s="80">
        <v>8</v>
      </c>
      <c r="D2643" s="100" t="s">
        <v>403</v>
      </c>
      <c r="E2643" s="80">
        <v>25.96</v>
      </c>
      <c r="F2643" s="100" t="s">
        <v>410</v>
      </c>
      <c r="G2643" s="100" t="s">
        <v>405</v>
      </c>
      <c r="H2643" s="100" t="s">
        <v>422</v>
      </c>
      <c r="I2643" s="100" t="s">
        <v>432</v>
      </c>
      <c r="J2643" s="80">
        <v>4</v>
      </c>
      <c r="K2643" s="101">
        <v>1</v>
      </c>
    </row>
    <row r="2644" spans="1:11" hidden="1" x14ac:dyDescent="0.3">
      <c r="A2644" s="98">
        <v>45666</v>
      </c>
      <c r="B2644" s="99">
        <v>0.37262424768518521</v>
      </c>
      <c r="C2644" s="80">
        <v>8</v>
      </c>
      <c r="D2644" s="100" t="s">
        <v>403</v>
      </c>
      <c r="E2644" s="80">
        <v>35.76</v>
      </c>
      <c r="F2644" s="100" t="s">
        <v>404</v>
      </c>
      <c r="G2644" s="100" t="s">
        <v>405</v>
      </c>
      <c r="H2644" s="100" t="s">
        <v>422</v>
      </c>
      <c r="I2644" s="100" t="s">
        <v>432</v>
      </c>
      <c r="J2644" s="80">
        <v>4</v>
      </c>
      <c r="K2644" s="101">
        <v>1</v>
      </c>
    </row>
    <row r="2645" spans="1:11" x14ac:dyDescent="0.3">
      <c r="A2645" s="98">
        <v>45666</v>
      </c>
      <c r="B2645" s="99">
        <v>0.37675674768518519</v>
      </c>
      <c r="C2645" s="80">
        <v>9</v>
      </c>
      <c r="D2645" s="100" t="s">
        <v>403</v>
      </c>
      <c r="E2645" s="80">
        <v>30.86</v>
      </c>
      <c r="F2645" s="100" t="s">
        <v>411</v>
      </c>
      <c r="G2645" s="100" t="s">
        <v>405</v>
      </c>
      <c r="H2645" s="100" t="s">
        <v>422</v>
      </c>
      <c r="I2645" s="100" t="s">
        <v>432</v>
      </c>
      <c r="J2645" s="80">
        <v>4</v>
      </c>
      <c r="K2645" s="101">
        <v>1</v>
      </c>
    </row>
    <row r="2646" spans="1:11" hidden="1" x14ac:dyDescent="0.3">
      <c r="A2646" s="98">
        <v>45666</v>
      </c>
      <c r="B2646" s="99">
        <v>0.60235743055555557</v>
      </c>
      <c r="C2646" s="80">
        <v>14</v>
      </c>
      <c r="D2646" s="100" t="s">
        <v>403</v>
      </c>
      <c r="E2646" s="80">
        <v>21.06</v>
      </c>
      <c r="F2646" s="100" t="s">
        <v>418</v>
      </c>
      <c r="G2646" s="100" t="s">
        <v>409</v>
      </c>
      <c r="H2646" s="100" t="s">
        <v>422</v>
      </c>
      <c r="I2646" s="100" t="s">
        <v>432</v>
      </c>
      <c r="J2646" s="80">
        <v>4</v>
      </c>
      <c r="K2646" s="101">
        <v>1</v>
      </c>
    </row>
    <row r="2647" spans="1:11" hidden="1" x14ac:dyDescent="0.3">
      <c r="A2647" s="98">
        <v>45666</v>
      </c>
      <c r="B2647" s="99">
        <v>0.65067915509259255</v>
      </c>
      <c r="C2647" s="80">
        <v>15</v>
      </c>
      <c r="D2647" s="100" t="s">
        <v>403</v>
      </c>
      <c r="E2647" s="80">
        <v>35.76</v>
      </c>
      <c r="F2647" s="100" t="s">
        <v>404</v>
      </c>
      <c r="G2647" s="100" t="s">
        <v>409</v>
      </c>
      <c r="H2647" s="100" t="s">
        <v>422</v>
      </c>
      <c r="I2647" s="100" t="s">
        <v>432</v>
      </c>
      <c r="J2647" s="80">
        <v>4</v>
      </c>
      <c r="K2647" s="101">
        <v>1</v>
      </c>
    </row>
    <row r="2648" spans="1:11" x14ac:dyDescent="0.3">
      <c r="A2648" s="98">
        <v>45666</v>
      </c>
      <c r="B2648" s="99">
        <v>0.65844921296296299</v>
      </c>
      <c r="C2648" s="80">
        <v>15</v>
      </c>
      <c r="D2648" s="100" t="s">
        <v>403</v>
      </c>
      <c r="E2648" s="80">
        <v>30.86</v>
      </c>
      <c r="F2648" s="100" t="s">
        <v>411</v>
      </c>
      <c r="G2648" s="100" t="s">
        <v>409</v>
      </c>
      <c r="H2648" s="100" t="s">
        <v>422</v>
      </c>
      <c r="I2648" s="100" t="s">
        <v>432</v>
      </c>
      <c r="J2648" s="80">
        <v>4</v>
      </c>
      <c r="K2648" s="101">
        <v>1</v>
      </c>
    </row>
    <row r="2649" spans="1:11" hidden="1" x14ac:dyDescent="0.3">
      <c r="A2649" s="98">
        <v>45666</v>
      </c>
      <c r="B2649" s="99">
        <v>0.65916430555555561</v>
      </c>
      <c r="C2649" s="80">
        <v>15</v>
      </c>
      <c r="D2649" s="100" t="s">
        <v>403</v>
      </c>
      <c r="E2649" s="80">
        <v>25.96</v>
      </c>
      <c r="F2649" s="100" t="s">
        <v>416</v>
      </c>
      <c r="G2649" s="100" t="s">
        <v>409</v>
      </c>
      <c r="H2649" s="100" t="s">
        <v>422</v>
      </c>
      <c r="I2649" s="100" t="s">
        <v>432</v>
      </c>
      <c r="J2649" s="80">
        <v>4</v>
      </c>
      <c r="K2649" s="101">
        <v>1</v>
      </c>
    </row>
    <row r="2650" spans="1:11" x14ac:dyDescent="0.3">
      <c r="A2650" s="98">
        <v>45666</v>
      </c>
      <c r="B2650" s="99">
        <v>0.8545031481481481</v>
      </c>
      <c r="C2650" s="80">
        <v>20</v>
      </c>
      <c r="D2650" s="100" t="s">
        <v>403</v>
      </c>
      <c r="E2650" s="80">
        <v>30.86</v>
      </c>
      <c r="F2650" s="100" t="s">
        <v>411</v>
      </c>
      <c r="G2650" s="100" t="s">
        <v>412</v>
      </c>
      <c r="H2650" s="100" t="s">
        <v>422</v>
      </c>
      <c r="I2650" s="100" t="s">
        <v>432</v>
      </c>
      <c r="J2650" s="80">
        <v>4</v>
      </c>
      <c r="K2650" s="101">
        <v>1</v>
      </c>
    </row>
    <row r="2651" spans="1:11" hidden="1" x14ac:dyDescent="0.3">
      <c r="A2651" s="98">
        <v>45666</v>
      </c>
      <c r="B2651" s="99">
        <v>0.92385065972222224</v>
      </c>
      <c r="C2651" s="80">
        <v>22</v>
      </c>
      <c r="D2651" s="100" t="s">
        <v>403</v>
      </c>
      <c r="E2651" s="80">
        <v>35.76</v>
      </c>
      <c r="F2651" s="100" t="s">
        <v>404</v>
      </c>
      <c r="G2651" s="100" t="s">
        <v>412</v>
      </c>
      <c r="H2651" s="100" t="s">
        <v>422</v>
      </c>
      <c r="I2651" s="100" t="s">
        <v>432</v>
      </c>
      <c r="J2651" s="80">
        <v>4</v>
      </c>
      <c r="K2651" s="101">
        <v>1</v>
      </c>
    </row>
    <row r="2652" spans="1:11" x14ac:dyDescent="0.3">
      <c r="A2652" s="98">
        <v>45667</v>
      </c>
      <c r="B2652" s="99">
        <v>0.36760202546296294</v>
      </c>
      <c r="C2652" s="80">
        <v>8</v>
      </c>
      <c r="D2652" s="100" t="s">
        <v>403</v>
      </c>
      <c r="E2652" s="80">
        <v>30.86</v>
      </c>
      <c r="F2652" s="100" t="s">
        <v>411</v>
      </c>
      <c r="G2652" s="100" t="s">
        <v>405</v>
      </c>
      <c r="H2652" s="100" t="s">
        <v>406</v>
      </c>
      <c r="I2652" s="100" t="s">
        <v>432</v>
      </c>
      <c r="J2652" s="80">
        <v>5</v>
      </c>
      <c r="K2652" s="101">
        <v>1</v>
      </c>
    </row>
    <row r="2653" spans="1:11" x14ac:dyDescent="0.3">
      <c r="A2653" s="98">
        <v>45667</v>
      </c>
      <c r="B2653" s="99">
        <v>0.38653354166666665</v>
      </c>
      <c r="C2653" s="80">
        <v>9</v>
      </c>
      <c r="D2653" s="100" t="s">
        <v>403</v>
      </c>
      <c r="E2653" s="80">
        <v>30.86</v>
      </c>
      <c r="F2653" s="100" t="s">
        <v>411</v>
      </c>
      <c r="G2653" s="100" t="s">
        <v>405</v>
      </c>
      <c r="H2653" s="100" t="s">
        <v>406</v>
      </c>
      <c r="I2653" s="100" t="s">
        <v>432</v>
      </c>
      <c r="J2653" s="80">
        <v>5</v>
      </c>
      <c r="K2653" s="101">
        <v>1</v>
      </c>
    </row>
    <row r="2654" spans="1:11" hidden="1" x14ac:dyDescent="0.3">
      <c r="A2654" s="98">
        <v>45667</v>
      </c>
      <c r="B2654" s="99">
        <v>0.74396725694444443</v>
      </c>
      <c r="C2654" s="80">
        <v>17</v>
      </c>
      <c r="D2654" s="100" t="s">
        <v>403</v>
      </c>
      <c r="E2654" s="80">
        <v>35.76</v>
      </c>
      <c r="F2654" s="100" t="s">
        <v>421</v>
      </c>
      <c r="G2654" s="100" t="s">
        <v>412</v>
      </c>
      <c r="H2654" s="100" t="s">
        <v>406</v>
      </c>
      <c r="I2654" s="100" t="s">
        <v>432</v>
      </c>
      <c r="J2654" s="80">
        <v>5</v>
      </c>
      <c r="K2654" s="101">
        <v>1</v>
      </c>
    </row>
    <row r="2655" spans="1:11" hidden="1" x14ac:dyDescent="0.3">
      <c r="A2655" s="98">
        <v>45667</v>
      </c>
      <c r="B2655" s="99">
        <v>0.74714533564814811</v>
      </c>
      <c r="C2655" s="80">
        <v>17</v>
      </c>
      <c r="D2655" s="100" t="s">
        <v>403</v>
      </c>
      <c r="E2655" s="80">
        <v>35.76</v>
      </c>
      <c r="F2655" s="100" t="s">
        <v>408</v>
      </c>
      <c r="G2655" s="100" t="s">
        <v>412</v>
      </c>
      <c r="H2655" s="100" t="s">
        <v>406</v>
      </c>
      <c r="I2655" s="100" t="s">
        <v>432</v>
      </c>
      <c r="J2655" s="80">
        <v>5</v>
      </c>
      <c r="K2655" s="101">
        <v>1</v>
      </c>
    </row>
    <row r="2656" spans="1:11" x14ac:dyDescent="0.3">
      <c r="A2656" s="98">
        <v>45667</v>
      </c>
      <c r="B2656" s="99">
        <v>0.74975907407407405</v>
      </c>
      <c r="C2656" s="80">
        <v>17</v>
      </c>
      <c r="D2656" s="100" t="s">
        <v>403</v>
      </c>
      <c r="E2656" s="80">
        <v>30.86</v>
      </c>
      <c r="F2656" s="100" t="s">
        <v>411</v>
      </c>
      <c r="G2656" s="100" t="s">
        <v>412</v>
      </c>
      <c r="H2656" s="100" t="s">
        <v>406</v>
      </c>
      <c r="I2656" s="100" t="s">
        <v>432</v>
      </c>
      <c r="J2656" s="80">
        <v>5</v>
      </c>
      <c r="K2656" s="101">
        <v>1</v>
      </c>
    </row>
    <row r="2657" spans="1:11" x14ac:dyDescent="0.3">
      <c r="A2657" s="98">
        <v>45668</v>
      </c>
      <c r="B2657" s="99">
        <v>0.3225746527777778</v>
      </c>
      <c r="C2657" s="80">
        <v>7</v>
      </c>
      <c r="D2657" s="100" t="s">
        <v>403</v>
      </c>
      <c r="E2657" s="80">
        <v>30.86</v>
      </c>
      <c r="F2657" s="100" t="s">
        <v>411</v>
      </c>
      <c r="G2657" s="100" t="s">
        <v>405</v>
      </c>
      <c r="H2657" s="100" t="s">
        <v>414</v>
      </c>
      <c r="I2657" s="100" t="s">
        <v>432</v>
      </c>
      <c r="J2657" s="80">
        <v>6</v>
      </c>
      <c r="K2657" s="101">
        <v>1</v>
      </c>
    </row>
    <row r="2658" spans="1:11" hidden="1" x14ac:dyDescent="0.3">
      <c r="A2658" s="98">
        <v>45668</v>
      </c>
      <c r="B2658" s="99">
        <v>0.45117234953703705</v>
      </c>
      <c r="C2658" s="80">
        <v>10</v>
      </c>
      <c r="D2658" s="100" t="s">
        <v>403</v>
      </c>
      <c r="E2658" s="80">
        <v>35.76</v>
      </c>
      <c r="F2658" s="100" t="s">
        <v>408</v>
      </c>
      <c r="G2658" s="100" t="s">
        <v>405</v>
      </c>
      <c r="H2658" s="100" t="s">
        <v>414</v>
      </c>
      <c r="I2658" s="100" t="s">
        <v>432</v>
      </c>
      <c r="J2658" s="80">
        <v>6</v>
      </c>
      <c r="K2658" s="101">
        <v>1</v>
      </c>
    </row>
    <row r="2659" spans="1:11" x14ac:dyDescent="0.3">
      <c r="A2659" s="98">
        <v>45668</v>
      </c>
      <c r="B2659" s="99">
        <v>0.46798456018518519</v>
      </c>
      <c r="C2659" s="80">
        <v>11</v>
      </c>
      <c r="D2659" s="100" t="s">
        <v>403</v>
      </c>
      <c r="E2659" s="80">
        <v>25.96</v>
      </c>
      <c r="F2659" s="100" t="s">
        <v>410</v>
      </c>
      <c r="G2659" s="100" t="s">
        <v>405</v>
      </c>
      <c r="H2659" s="100" t="s">
        <v>414</v>
      </c>
      <c r="I2659" s="100" t="s">
        <v>432</v>
      </c>
      <c r="J2659" s="80">
        <v>6</v>
      </c>
      <c r="K2659" s="101">
        <v>1</v>
      </c>
    </row>
    <row r="2660" spans="1:11" hidden="1" x14ac:dyDescent="0.3">
      <c r="A2660" s="98">
        <v>45668</v>
      </c>
      <c r="B2660" s="99">
        <v>0.47242606481481481</v>
      </c>
      <c r="C2660" s="80">
        <v>11</v>
      </c>
      <c r="D2660" s="100" t="s">
        <v>403</v>
      </c>
      <c r="E2660" s="80">
        <v>35.76</v>
      </c>
      <c r="F2660" s="100" t="s">
        <v>404</v>
      </c>
      <c r="G2660" s="100" t="s">
        <v>405</v>
      </c>
      <c r="H2660" s="100" t="s">
        <v>414</v>
      </c>
      <c r="I2660" s="100" t="s">
        <v>432</v>
      </c>
      <c r="J2660" s="80">
        <v>6</v>
      </c>
      <c r="K2660" s="101">
        <v>1</v>
      </c>
    </row>
    <row r="2661" spans="1:11" hidden="1" x14ac:dyDescent="0.3">
      <c r="A2661" s="98">
        <v>45668</v>
      </c>
      <c r="B2661" s="99">
        <v>0.47321256944444445</v>
      </c>
      <c r="C2661" s="80">
        <v>11</v>
      </c>
      <c r="D2661" s="100" t="s">
        <v>403</v>
      </c>
      <c r="E2661" s="80">
        <v>35.76</v>
      </c>
      <c r="F2661" s="100" t="s">
        <v>404</v>
      </c>
      <c r="G2661" s="100" t="s">
        <v>405</v>
      </c>
      <c r="H2661" s="100" t="s">
        <v>414</v>
      </c>
      <c r="I2661" s="100" t="s">
        <v>432</v>
      </c>
      <c r="J2661" s="80">
        <v>6</v>
      </c>
      <c r="K2661" s="101">
        <v>1</v>
      </c>
    </row>
    <row r="2662" spans="1:11" hidden="1" x14ac:dyDescent="0.3">
      <c r="A2662" s="98">
        <v>45668</v>
      </c>
      <c r="B2662" s="99">
        <v>0.50762429398148146</v>
      </c>
      <c r="C2662" s="80">
        <v>12</v>
      </c>
      <c r="D2662" s="100" t="s">
        <v>403</v>
      </c>
      <c r="E2662" s="80">
        <v>35.76</v>
      </c>
      <c r="F2662" s="100" t="s">
        <v>404</v>
      </c>
      <c r="G2662" s="100" t="s">
        <v>409</v>
      </c>
      <c r="H2662" s="100" t="s">
        <v>414</v>
      </c>
      <c r="I2662" s="100" t="s">
        <v>432</v>
      </c>
      <c r="J2662" s="80">
        <v>6</v>
      </c>
      <c r="K2662" s="101">
        <v>1</v>
      </c>
    </row>
    <row r="2663" spans="1:11" hidden="1" x14ac:dyDescent="0.3">
      <c r="A2663" s="98">
        <v>45668</v>
      </c>
      <c r="B2663" s="99">
        <v>0.50931462962962959</v>
      </c>
      <c r="C2663" s="80">
        <v>12</v>
      </c>
      <c r="D2663" s="100" t="s">
        <v>403</v>
      </c>
      <c r="E2663" s="80">
        <v>35.76</v>
      </c>
      <c r="F2663" s="100" t="s">
        <v>404</v>
      </c>
      <c r="G2663" s="100" t="s">
        <v>409</v>
      </c>
      <c r="H2663" s="100" t="s">
        <v>414</v>
      </c>
      <c r="I2663" s="100" t="s">
        <v>432</v>
      </c>
      <c r="J2663" s="80">
        <v>6</v>
      </c>
      <c r="K2663" s="101">
        <v>1</v>
      </c>
    </row>
    <row r="2664" spans="1:11" x14ac:dyDescent="0.3">
      <c r="A2664" s="98">
        <v>45668</v>
      </c>
      <c r="B2664" s="99">
        <v>0.59230143518518519</v>
      </c>
      <c r="C2664" s="80">
        <v>14</v>
      </c>
      <c r="D2664" s="100" t="s">
        <v>403</v>
      </c>
      <c r="E2664" s="80">
        <v>30.86</v>
      </c>
      <c r="F2664" s="100" t="s">
        <v>411</v>
      </c>
      <c r="G2664" s="100" t="s">
        <v>409</v>
      </c>
      <c r="H2664" s="100" t="s">
        <v>414</v>
      </c>
      <c r="I2664" s="100" t="s">
        <v>432</v>
      </c>
      <c r="J2664" s="80">
        <v>6</v>
      </c>
      <c r="K2664" s="101">
        <v>1</v>
      </c>
    </row>
    <row r="2665" spans="1:11" x14ac:dyDescent="0.3">
      <c r="A2665" s="98">
        <v>45668</v>
      </c>
      <c r="B2665" s="99">
        <v>0.5941914236111111</v>
      </c>
      <c r="C2665" s="80">
        <v>14</v>
      </c>
      <c r="D2665" s="100" t="s">
        <v>403</v>
      </c>
      <c r="E2665" s="80">
        <v>30.86</v>
      </c>
      <c r="F2665" s="100" t="s">
        <v>411</v>
      </c>
      <c r="G2665" s="100" t="s">
        <v>409</v>
      </c>
      <c r="H2665" s="100" t="s">
        <v>414</v>
      </c>
      <c r="I2665" s="100" t="s">
        <v>432</v>
      </c>
      <c r="J2665" s="80">
        <v>6</v>
      </c>
      <c r="K2665" s="101">
        <v>1</v>
      </c>
    </row>
    <row r="2666" spans="1:11" hidden="1" x14ac:dyDescent="0.3">
      <c r="A2666" s="98">
        <v>45668</v>
      </c>
      <c r="B2666" s="99">
        <v>0.59495302083333335</v>
      </c>
      <c r="C2666" s="80">
        <v>14</v>
      </c>
      <c r="D2666" s="100" t="s">
        <v>403</v>
      </c>
      <c r="E2666" s="80">
        <v>35.76</v>
      </c>
      <c r="F2666" s="100" t="s">
        <v>421</v>
      </c>
      <c r="G2666" s="100" t="s">
        <v>409</v>
      </c>
      <c r="H2666" s="100" t="s">
        <v>414</v>
      </c>
      <c r="I2666" s="100" t="s">
        <v>432</v>
      </c>
      <c r="J2666" s="80">
        <v>6</v>
      </c>
      <c r="K2666" s="101">
        <v>1</v>
      </c>
    </row>
    <row r="2667" spans="1:11" hidden="1" x14ac:dyDescent="0.3">
      <c r="A2667" s="98">
        <v>45668</v>
      </c>
      <c r="B2667" s="99">
        <v>0.61600662037037035</v>
      </c>
      <c r="C2667" s="80">
        <v>14</v>
      </c>
      <c r="D2667" s="100" t="s">
        <v>403</v>
      </c>
      <c r="E2667" s="80">
        <v>35.76</v>
      </c>
      <c r="F2667" s="100" t="s">
        <v>404</v>
      </c>
      <c r="G2667" s="100" t="s">
        <v>409</v>
      </c>
      <c r="H2667" s="100" t="s">
        <v>414</v>
      </c>
      <c r="I2667" s="100" t="s">
        <v>432</v>
      </c>
      <c r="J2667" s="80">
        <v>6</v>
      </c>
      <c r="K2667" s="101">
        <v>1</v>
      </c>
    </row>
    <row r="2668" spans="1:11" hidden="1" x14ac:dyDescent="0.3">
      <c r="A2668" s="98">
        <v>45668</v>
      </c>
      <c r="B2668" s="99">
        <v>0.72192092592592594</v>
      </c>
      <c r="C2668" s="80">
        <v>17</v>
      </c>
      <c r="D2668" s="100" t="s">
        <v>403</v>
      </c>
      <c r="E2668" s="80">
        <v>25.96</v>
      </c>
      <c r="F2668" s="100" t="s">
        <v>416</v>
      </c>
      <c r="G2668" s="100" t="s">
        <v>412</v>
      </c>
      <c r="H2668" s="100" t="s">
        <v>414</v>
      </c>
      <c r="I2668" s="100" t="s">
        <v>432</v>
      </c>
      <c r="J2668" s="80">
        <v>6</v>
      </c>
      <c r="K2668" s="101">
        <v>1</v>
      </c>
    </row>
    <row r="2669" spans="1:11" hidden="1" x14ac:dyDescent="0.3">
      <c r="A2669" s="98">
        <v>45668</v>
      </c>
      <c r="B2669" s="99">
        <v>0.72287939814814817</v>
      </c>
      <c r="C2669" s="80">
        <v>17</v>
      </c>
      <c r="D2669" s="100" t="s">
        <v>403</v>
      </c>
      <c r="E2669" s="80">
        <v>35.76</v>
      </c>
      <c r="F2669" s="100" t="s">
        <v>404</v>
      </c>
      <c r="G2669" s="100" t="s">
        <v>412</v>
      </c>
      <c r="H2669" s="100" t="s">
        <v>414</v>
      </c>
      <c r="I2669" s="100" t="s">
        <v>432</v>
      </c>
      <c r="J2669" s="80">
        <v>6</v>
      </c>
      <c r="K2669" s="101">
        <v>1</v>
      </c>
    </row>
    <row r="2670" spans="1:11" hidden="1" x14ac:dyDescent="0.3">
      <c r="A2670" s="98">
        <v>45668</v>
      </c>
      <c r="B2670" s="99">
        <v>0.72367019675925925</v>
      </c>
      <c r="C2670" s="80">
        <v>17</v>
      </c>
      <c r="D2670" s="100" t="s">
        <v>403</v>
      </c>
      <c r="E2670" s="80">
        <v>25.96</v>
      </c>
      <c r="F2670" s="100" t="s">
        <v>416</v>
      </c>
      <c r="G2670" s="100" t="s">
        <v>412</v>
      </c>
      <c r="H2670" s="100" t="s">
        <v>414</v>
      </c>
      <c r="I2670" s="100" t="s">
        <v>432</v>
      </c>
      <c r="J2670" s="80">
        <v>6</v>
      </c>
      <c r="K2670" s="101">
        <v>1</v>
      </c>
    </row>
    <row r="2671" spans="1:11" x14ac:dyDescent="0.3">
      <c r="A2671" s="98">
        <v>45668</v>
      </c>
      <c r="B2671" s="99">
        <v>0.75102406249999998</v>
      </c>
      <c r="C2671" s="80">
        <v>18</v>
      </c>
      <c r="D2671" s="100" t="s">
        <v>403</v>
      </c>
      <c r="E2671" s="80">
        <v>30.86</v>
      </c>
      <c r="F2671" s="100" t="s">
        <v>411</v>
      </c>
      <c r="G2671" s="100" t="s">
        <v>412</v>
      </c>
      <c r="H2671" s="100" t="s">
        <v>414</v>
      </c>
      <c r="I2671" s="100" t="s">
        <v>432</v>
      </c>
      <c r="J2671" s="80">
        <v>6</v>
      </c>
      <c r="K2671" s="101">
        <v>1</v>
      </c>
    </row>
    <row r="2672" spans="1:11" x14ac:dyDescent="0.3">
      <c r="A2672" s="98">
        <v>45669</v>
      </c>
      <c r="B2672" s="99">
        <v>0.48995871527777779</v>
      </c>
      <c r="C2672" s="80">
        <v>11</v>
      </c>
      <c r="D2672" s="100" t="s">
        <v>403</v>
      </c>
      <c r="E2672" s="80">
        <v>30.86</v>
      </c>
      <c r="F2672" s="100" t="s">
        <v>411</v>
      </c>
      <c r="G2672" s="100" t="s">
        <v>405</v>
      </c>
      <c r="H2672" s="100" t="s">
        <v>415</v>
      </c>
      <c r="I2672" s="100" t="s">
        <v>432</v>
      </c>
      <c r="J2672" s="80">
        <v>7</v>
      </c>
      <c r="K2672" s="101">
        <v>1</v>
      </c>
    </row>
    <row r="2673" spans="1:11" x14ac:dyDescent="0.3">
      <c r="A2673" s="98">
        <v>45669</v>
      </c>
      <c r="B2673" s="99">
        <v>0.49188343750000002</v>
      </c>
      <c r="C2673" s="80">
        <v>11</v>
      </c>
      <c r="D2673" s="100" t="s">
        <v>403</v>
      </c>
      <c r="E2673" s="80">
        <v>25.96</v>
      </c>
      <c r="F2673" s="100" t="s">
        <v>410</v>
      </c>
      <c r="G2673" s="100" t="s">
        <v>405</v>
      </c>
      <c r="H2673" s="100" t="s">
        <v>415</v>
      </c>
      <c r="I2673" s="100" t="s">
        <v>432</v>
      </c>
      <c r="J2673" s="80">
        <v>7</v>
      </c>
      <c r="K2673" s="101">
        <v>1</v>
      </c>
    </row>
    <row r="2674" spans="1:11" x14ac:dyDescent="0.3">
      <c r="A2674" s="98">
        <v>45669</v>
      </c>
      <c r="B2674" s="99">
        <v>0.49294334490740743</v>
      </c>
      <c r="C2674" s="80">
        <v>11</v>
      </c>
      <c r="D2674" s="100" t="s">
        <v>403</v>
      </c>
      <c r="E2674" s="80">
        <v>30.86</v>
      </c>
      <c r="F2674" s="100" t="s">
        <v>411</v>
      </c>
      <c r="G2674" s="100" t="s">
        <v>405</v>
      </c>
      <c r="H2674" s="100" t="s">
        <v>415</v>
      </c>
      <c r="I2674" s="100" t="s">
        <v>432</v>
      </c>
      <c r="J2674" s="80">
        <v>7</v>
      </c>
      <c r="K2674" s="101">
        <v>1</v>
      </c>
    </row>
    <row r="2675" spans="1:11" hidden="1" x14ac:dyDescent="0.3">
      <c r="A2675" s="98">
        <v>45669</v>
      </c>
      <c r="B2675" s="99">
        <v>0.67776438657407412</v>
      </c>
      <c r="C2675" s="80">
        <v>16</v>
      </c>
      <c r="D2675" s="100" t="s">
        <v>403</v>
      </c>
      <c r="E2675" s="80">
        <v>35.76</v>
      </c>
      <c r="F2675" s="100" t="s">
        <v>408</v>
      </c>
      <c r="G2675" s="100" t="s">
        <v>409</v>
      </c>
      <c r="H2675" s="100" t="s">
        <v>415</v>
      </c>
      <c r="I2675" s="100" t="s">
        <v>432</v>
      </c>
      <c r="J2675" s="80">
        <v>7</v>
      </c>
      <c r="K2675" s="101">
        <v>1</v>
      </c>
    </row>
    <row r="2676" spans="1:11" x14ac:dyDescent="0.3">
      <c r="A2676" s="98">
        <v>45669</v>
      </c>
      <c r="B2676" s="99">
        <v>0.87227226851851847</v>
      </c>
      <c r="C2676" s="80">
        <v>20</v>
      </c>
      <c r="D2676" s="100" t="s">
        <v>403</v>
      </c>
      <c r="E2676" s="80">
        <v>30.86</v>
      </c>
      <c r="F2676" s="100" t="s">
        <v>411</v>
      </c>
      <c r="G2676" s="100" t="s">
        <v>412</v>
      </c>
      <c r="H2676" s="100" t="s">
        <v>415</v>
      </c>
      <c r="I2676" s="100" t="s">
        <v>432</v>
      </c>
      <c r="J2676" s="80">
        <v>7</v>
      </c>
      <c r="K2676" s="101">
        <v>1</v>
      </c>
    </row>
    <row r="2677" spans="1:11" x14ac:dyDescent="0.3">
      <c r="A2677" s="98">
        <v>45670</v>
      </c>
      <c r="B2677" s="99">
        <v>0.33912353009259261</v>
      </c>
      <c r="C2677" s="80">
        <v>8</v>
      </c>
      <c r="D2677" s="100" t="s">
        <v>403</v>
      </c>
      <c r="E2677" s="80">
        <v>30.86</v>
      </c>
      <c r="F2677" s="100" t="s">
        <v>411</v>
      </c>
      <c r="G2677" s="100" t="s">
        <v>405</v>
      </c>
      <c r="H2677" s="100" t="s">
        <v>417</v>
      </c>
      <c r="I2677" s="100" t="s">
        <v>432</v>
      </c>
      <c r="J2677" s="80">
        <v>1</v>
      </c>
      <c r="K2677" s="101">
        <v>1</v>
      </c>
    </row>
    <row r="2678" spans="1:11" x14ac:dyDescent="0.3">
      <c r="A2678" s="98">
        <v>45670</v>
      </c>
      <c r="B2678" s="99">
        <v>0.3870326736111111</v>
      </c>
      <c r="C2678" s="80">
        <v>9</v>
      </c>
      <c r="D2678" s="100" t="s">
        <v>403</v>
      </c>
      <c r="E2678" s="80">
        <v>30.86</v>
      </c>
      <c r="F2678" s="100" t="s">
        <v>411</v>
      </c>
      <c r="G2678" s="100" t="s">
        <v>405</v>
      </c>
      <c r="H2678" s="100" t="s">
        <v>417</v>
      </c>
      <c r="I2678" s="100" t="s">
        <v>432</v>
      </c>
      <c r="J2678" s="80">
        <v>1</v>
      </c>
      <c r="K2678" s="101">
        <v>1</v>
      </c>
    </row>
    <row r="2679" spans="1:11" hidden="1" x14ac:dyDescent="0.3">
      <c r="A2679" s="98">
        <v>45670</v>
      </c>
      <c r="B2679" s="99">
        <v>0.54371116898148153</v>
      </c>
      <c r="C2679" s="80">
        <v>13</v>
      </c>
      <c r="D2679" s="100" t="s">
        <v>403</v>
      </c>
      <c r="E2679" s="80">
        <v>25.96</v>
      </c>
      <c r="F2679" s="100" t="s">
        <v>416</v>
      </c>
      <c r="G2679" s="100" t="s">
        <v>409</v>
      </c>
      <c r="H2679" s="100" t="s">
        <v>417</v>
      </c>
      <c r="I2679" s="100" t="s">
        <v>432</v>
      </c>
      <c r="J2679" s="80">
        <v>1</v>
      </c>
      <c r="K2679" s="101">
        <v>1</v>
      </c>
    </row>
    <row r="2680" spans="1:11" hidden="1" x14ac:dyDescent="0.3">
      <c r="A2680" s="98">
        <v>45670</v>
      </c>
      <c r="B2680" s="99">
        <v>0.57692879629629634</v>
      </c>
      <c r="C2680" s="80">
        <v>13</v>
      </c>
      <c r="D2680" s="100" t="s">
        <v>403</v>
      </c>
      <c r="E2680" s="80">
        <v>35.76</v>
      </c>
      <c r="F2680" s="100" t="s">
        <v>404</v>
      </c>
      <c r="G2680" s="100" t="s">
        <v>409</v>
      </c>
      <c r="H2680" s="100" t="s">
        <v>417</v>
      </c>
      <c r="I2680" s="100" t="s">
        <v>432</v>
      </c>
      <c r="J2680" s="80">
        <v>1</v>
      </c>
      <c r="K2680" s="101">
        <v>1</v>
      </c>
    </row>
    <row r="2681" spans="1:11" hidden="1" x14ac:dyDescent="0.3">
      <c r="A2681" s="98">
        <v>45670</v>
      </c>
      <c r="B2681" s="99">
        <v>0.59128857638888888</v>
      </c>
      <c r="C2681" s="80">
        <v>14</v>
      </c>
      <c r="D2681" s="100" t="s">
        <v>403</v>
      </c>
      <c r="E2681" s="80">
        <v>35.76</v>
      </c>
      <c r="F2681" s="100" t="s">
        <v>404</v>
      </c>
      <c r="G2681" s="100" t="s">
        <v>409</v>
      </c>
      <c r="H2681" s="100" t="s">
        <v>417</v>
      </c>
      <c r="I2681" s="100" t="s">
        <v>432</v>
      </c>
      <c r="J2681" s="80">
        <v>1</v>
      </c>
      <c r="K2681" s="101">
        <v>1</v>
      </c>
    </row>
    <row r="2682" spans="1:11" hidden="1" x14ac:dyDescent="0.3">
      <c r="A2682" s="98">
        <v>45670</v>
      </c>
      <c r="B2682" s="99">
        <v>0.59199467592592592</v>
      </c>
      <c r="C2682" s="80">
        <v>14</v>
      </c>
      <c r="D2682" s="100" t="s">
        <v>403</v>
      </c>
      <c r="E2682" s="80">
        <v>35.76</v>
      </c>
      <c r="F2682" s="100" t="s">
        <v>421</v>
      </c>
      <c r="G2682" s="100" t="s">
        <v>409</v>
      </c>
      <c r="H2682" s="100" t="s">
        <v>417</v>
      </c>
      <c r="I2682" s="100" t="s">
        <v>432</v>
      </c>
      <c r="J2682" s="80">
        <v>1</v>
      </c>
      <c r="K2682" s="101">
        <v>1</v>
      </c>
    </row>
    <row r="2683" spans="1:11" hidden="1" x14ac:dyDescent="0.3">
      <c r="A2683" s="98">
        <v>45670</v>
      </c>
      <c r="B2683" s="99">
        <v>0.68444841435185189</v>
      </c>
      <c r="C2683" s="80">
        <v>16</v>
      </c>
      <c r="D2683" s="100" t="s">
        <v>403</v>
      </c>
      <c r="E2683" s="80">
        <v>35.76</v>
      </c>
      <c r="F2683" s="100" t="s">
        <v>404</v>
      </c>
      <c r="G2683" s="100" t="s">
        <v>409</v>
      </c>
      <c r="H2683" s="100" t="s">
        <v>417</v>
      </c>
      <c r="I2683" s="100" t="s">
        <v>432</v>
      </c>
      <c r="J2683" s="80">
        <v>1</v>
      </c>
      <c r="K2683" s="101">
        <v>1</v>
      </c>
    </row>
    <row r="2684" spans="1:11" hidden="1" x14ac:dyDescent="0.3">
      <c r="A2684" s="98">
        <v>45670</v>
      </c>
      <c r="B2684" s="99">
        <v>0.86896151620370365</v>
      </c>
      <c r="C2684" s="80">
        <v>20</v>
      </c>
      <c r="D2684" s="100" t="s">
        <v>403</v>
      </c>
      <c r="E2684" s="80">
        <v>21.06</v>
      </c>
      <c r="F2684" s="100" t="s">
        <v>418</v>
      </c>
      <c r="G2684" s="100" t="s">
        <v>412</v>
      </c>
      <c r="H2684" s="100" t="s">
        <v>417</v>
      </c>
      <c r="I2684" s="100" t="s">
        <v>432</v>
      </c>
      <c r="J2684" s="80">
        <v>1</v>
      </c>
      <c r="K2684" s="101">
        <v>1</v>
      </c>
    </row>
    <row r="2685" spans="1:11" hidden="1" x14ac:dyDescent="0.3">
      <c r="A2685" s="98">
        <v>45671</v>
      </c>
      <c r="B2685" s="99">
        <v>0.31785255787037037</v>
      </c>
      <c r="C2685" s="80">
        <v>7</v>
      </c>
      <c r="D2685" s="100" t="s">
        <v>403</v>
      </c>
      <c r="E2685" s="80">
        <v>35.76</v>
      </c>
      <c r="F2685" s="100" t="s">
        <v>404</v>
      </c>
      <c r="G2685" s="100" t="s">
        <v>405</v>
      </c>
      <c r="H2685" s="100" t="s">
        <v>419</v>
      </c>
      <c r="I2685" s="100" t="s">
        <v>432</v>
      </c>
      <c r="J2685" s="80">
        <v>2</v>
      </c>
      <c r="K2685" s="101">
        <v>1</v>
      </c>
    </row>
    <row r="2686" spans="1:11" hidden="1" x14ac:dyDescent="0.3">
      <c r="A2686" s="98">
        <v>45671</v>
      </c>
      <c r="B2686" s="99">
        <v>0.41230106481481482</v>
      </c>
      <c r="C2686" s="80">
        <v>9</v>
      </c>
      <c r="D2686" s="100" t="s">
        <v>403</v>
      </c>
      <c r="E2686" s="80">
        <v>25.96</v>
      </c>
      <c r="F2686" s="100" t="s">
        <v>416</v>
      </c>
      <c r="G2686" s="100" t="s">
        <v>405</v>
      </c>
      <c r="H2686" s="100" t="s">
        <v>419</v>
      </c>
      <c r="I2686" s="100" t="s">
        <v>432</v>
      </c>
      <c r="J2686" s="80">
        <v>2</v>
      </c>
      <c r="K2686" s="101">
        <v>1</v>
      </c>
    </row>
    <row r="2687" spans="1:11" x14ac:dyDescent="0.3">
      <c r="A2687" s="98">
        <v>45671</v>
      </c>
      <c r="B2687" s="99">
        <v>0.43177781250000002</v>
      </c>
      <c r="C2687" s="80">
        <v>10</v>
      </c>
      <c r="D2687" s="100" t="s">
        <v>403</v>
      </c>
      <c r="E2687" s="80">
        <v>30.86</v>
      </c>
      <c r="F2687" s="100" t="s">
        <v>411</v>
      </c>
      <c r="G2687" s="100" t="s">
        <v>405</v>
      </c>
      <c r="H2687" s="100" t="s">
        <v>419</v>
      </c>
      <c r="I2687" s="100" t="s">
        <v>432</v>
      </c>
      <c r="J2687" s="80">
        <v>2</v>
      </c>
      <c r="K2687" s="101">
        <v>1</v>
      </c>
    </row>
    <row r="2688" spans="1:11" hidden="1" x14ac:dyDescent="0.3">
      <c r="A2688" s="98">
        <v>45671</v>
      </c>
      <c r="B2688" s="99">
        <v>0.53419387731481482</v>
      </c>
      <c r="C2688" s="80">
        <v>12</v>
      </c>
      <c r="D2688" s="100" t="s">
        <v>403</v>
      </c>
      <c r="E2688" s="80">
        <v>35.76</v>
      </c>
      <c r="F2688" s="100" t="s">
        <v>404</v>
      </c>
      <c r="G2688" s="100" t="s">
        <v>409</v>
      </c>
      <c r="H2688" s="100" t="s">
        <v>419</v>
      </c>
      <c r="I2688" s="100" t="s">
        <v>432</v>
      </c>
      <c r="J2688" s="80">
        <v>2</v>
      </c>
      <c r="K2688" s="101">
        <v>1</v>
      </c>
    </row>
    <row r="2689" spans="1:11" x14ac:dyDescent="0.3">
      <c r="A2689" s="98">
        <v>45671</v>
      </c>
      <c r="B2689" s="99">
        <v>0.67938990740740746</v>
      </c>
      <c r="C2689" s="80">
        <v>16</v>
      </c>
      <c r="D2689" s="100" t="s">
        <v>403</v>
      </c>
      <c r="E2689" s="80">
        <v>30.86</v>
      </c>
      <c r="F2689" s="100" t="s">
        <v>411</v>
      </c>
      <c r="G2689" s="100" t="s">
        <v>409</v>
      </c>
      <c r="H2689" s="100" t="s">
        <v>419</v>
      </c>
      <c r="I2689" s="100" t="s">
        <v>432</v>
      </c>
      <c r="J2689" s="80">
        <v>2</v>
      </c>
      <c r="K2689" s="101">
        <v>1</v>
      </c>
    </row>
    <row r="2690" spans="1:11" x14ac:dyDescent="0.3">
      <c r="A2690" s="98">
        <v>45671</v>
      </c>
      <c r="B2690" s="99">
        <v>0.6801681828703704</v>
      </c>
      <c r="C2690" s="80">
        <v>16</v>
      </c>
      <c r="D2690" s="100" t="s">
        <v>403</v>
      </c>
      <c r="E2690" s="80">
        <v>30.86</v>
      </c>
      <c r="F2690" s="100" t="s">
        <v>411</v>
      </c>
      <c r="G2690" s="100" t="s">
        <v>409</v>
      </c>
      <c r="H2690" s="100" t="s">
        <v>419</v>
      </c>
      <c r="I2690" s="100" t="s">
        <v>432</v>
      </c>
      <c r="J2690" s="80">
        <v>2</v>
      </c>
      <c r="K2690" s="101">
        <v>1</v>
      </c>
    </row>
    <row r="2691" spans="1:11" hidden="1" x14ac:dyDescent="0.3">
      <c r="A2691" s="98">
        <v>45671</v>
      </c>
      <c r="B2691" s="99">
        <v>0.82078583333333333</v>
      </c>
      <c r="C2691" s="80">
        <v>19</v>
      </c>
      <c r="D2691" s="100" t="s">
        <v>403</v>
      </c>
      <c r="E2691" s="80">
        <v>35.76</v>
      </c>
      <c r="F2691" s="100" t="s">
        <v>421</v>
      </c>
      <c r="G2691" s="100" t="s">
        <v>412</v>
      </c>
      <c r="H2691" s="100" t="s">
        <v>419</v>
      </c>
      <c r="I2691" s="100" t="s">
        <v>432</v>
      </c>
      <c r="J2691" s="80">
        <v>2</v>
      </c>
      <c r="K2691" s="101">
        <v>1</v>
      </c>
    </row>
    <row r="2692" spans="1:11" hidden="1" x14ac:dyDescent="0.3">
      <c r="A2692" s="98">
        <v>45671</v>
      </c>
      <c r="B2692" s="99">
        <v>0.87680035879629625</v>
      </c>
      <c r="C2692" s="80">
        <v>21</v>
      </c>
      <c r="D2692" s="100" t="s">
        <v>403</v>
      </c>
      <c r="E2692" s="80">
        <v>35.76</v>
      </c>
      <c r="F2692" s="100" t="s">
        <v>404</v>
      </c>
      <c r="G2692" s="100" t="s">
        <v>412</v>
      </c>
      <c r="H2692" s="100" t="s">
        <v>419</v>
      </c>
      <c r="I2692" s="100" t="s">
        <v>432</v>
      </c>
      <c r="J2692" s="80">
        <v>2</v>
      </c>
      <c r="K2692" s="101">
        <v>1</v>
      </c>
    </row>
    <row r="2693" spans="1:11" x14ac:dyDescent="0.3">
      <c r="A2693" s="98">
        <v>45672</v>
      </c>
      <c r="B2693" s="99">
        <v>0.38338241898148145</v>
      </c>
      <c r="C2693" s="80">
        <v>9</v>
      </c>
      <c r="D2693" s="100" t="s">
        <v>403</v>
      </c>
      <c r="E2693" s="80">
        <v>30.86</v>
      </c>
      <c r="F2693" s="100" t="s">
        <v>411</v>
      </c>
      <c r="G2693" s="100" t="s">
        <v>405</v>
      </c>
      <c r="H2693" s="100" t="s">
        <v>420</v>
      </c>
      <c r="I2693" s="100" t="s">
        <v>432</v>
      </c>
      <c r="J2693" s="80">
        <v>3</v>
      </c>
      <c r="K2693" s="101">
        <v>1</v>
      </c>
    </row>
    <row r="2694" spans="1:11" x14ac:dyDescent="0.3">
      <c r="A2694" s="98">
        <v>45672</v>
      </c>
      <c r="B2694" s="99">
        <v>0.4655521412037037</v>
      </c>
      <c r="C2694" s="80">
        <v>11</v>
      </c>
      <c r="D2694" s="100" t="s">
        <v>403</v>
      </c>
      <c r="E2694" s="80">
        <v>25.96</v>
      </c>
      <c r="F2694" s="100" t="s">
        <v>410</v>
      </c>
      <c r="G2694" s="100" t="s">
        <v>405</v>
      </c>
      <c r="H2694" s="100" t="s">
        <v>420</v>
      </c>
      <c r="I2694" s="100" t="s">
        <v>432</v>
      </c>
      <c r="J2694" s="80">
        <v>3</v>
      </c>
      <c r="K2694" s="101">
        <v>1</v>
      </c>
    </row>
    <row r="2695" spans="1:11" hidden="1" x14ac:dyDescent="0.3">
      <c r="A2695" s="98">
        <v>45672</v>
      </c>
      <c r="B2695" s="99">
        <v>0.55155756944444445</v>
      </c>
      <c r="C2695" s="80">
        <v>13</v>
      </c>
      <c r="D2695" s="100" t="s">
        <v>403</v>
      </c>
      <c r="E2695" s="80">
        <v>35.76</v>
      </c>
      <c r="F2695" s="100" t="s">
        <v>421</v>
      </c>
      <c r="G2695" s="100" t="s">
        <v>409</v>
      </c>
      <c r="H2695" s="100" t="s">
        <v>420</v>
      </c>
      <c r="I2695" s="100" t="s">
        <v>432</v>
      </c>
      <c r="J2695" s="80">
        <v>3</v>
      </c>
      <c r="K2695" s="101">
        <v>1</v>
      </c>
    </row>
    <row r="2696" spans="1:11" hidden="1" x14ac:dyDescent="0.3">
      <c r="A2696" s="98">
        <v>45672</v>
      </c>
      <c r="B2696" s="99">
        <v>0.64955929398148149</v>
      </c>
      <c r="C2696" s="80">
        <v>15</v>
      </c>
      <c r="D2696" s="100" t="s">
        <v>403</v>
      </c>
      <c r="E2696" s="80">
        <v>35.76</v>
      </c>
      <c r="F2696" s="100" t="s">
        <v>404</v>
      </c>
      <c r="G2696" s="100" t="s">
        <v>409</v>
      </c>
      <c r="H2696" s="100" t="s">
        <v>420</v>
      </c>
      <c r="I2696" s="100" t="s">
        <v>432</v>
      </c>
      <c r="J2696" s="80">
        <v>3</v>
      </c>
      <c r="K2696" s="101">
        <v>1</v>
      </c>
    </row>
    <row r="2697" spans="1:11" hidden="1" x14ac:dyDescent="0.3">
      <c r="A2697" s="98">
        <v>45672</v>
      </c>
      <c r="B2697" s="99">
        <v>0.65055489583333337</v>
      </c>
      <c r="C2697" s="80">
        <v>15</v>
      </c>
      <c r="D2697" s="100" t="s">
        <v>403</v>
      </c>
      <c r="E2697" s="80">
        <v>35.76</v>
      </c>
      <c r="F2697" s="100" t="s">
        <v>421</v>
      </c>
      <c r="G2697" s="100" t="s">
        <v>409</v>
      </c>
      <c r="H2697" s="100" t="s">
        <v>420</v>
      </c>
      <c r="I2697" s="100" t="s">
        <v>432</v>
      </c>
      <c r="J2697" s="80">
        <v>3</v>
      </c>
      <c r="K2697" s="101">
        <v>1</v>
      </c>
    </row>
    <row r="2698" spans="1:11" hidden="1" x14ac:dyDescent="0.3">
      <c r="A2698" s="98">
        <v>45672</v>
      </c>
      <c r="B2698" s="99">
        <v>0.65133943287037033</v>
      </c>
      <c r="C2698" s="80">
        <v>15</v>
      </c>
      <c r="D2698" s="100" t="s">
        <v>403</v>
      </c>
      <c r="E2698" s="80">
        <v>35.76</v>
      </c>
      <c r="F2698" s="100" t="s">
        <v>404</v>
      </c>
      <c r="G2698" s="100" t="s">
        <v>409</v>
      </c>
      <c r="H2698" s="100" t="s">
        <v>420</v>
      </c>
      <c r="I2698" s="100" t="s">
        <v>432</v>
      </c>
      <c r="J2698" s="80">
        <v>3</v>
      </c>
      <c r="K2698" s="101">
        <v>1</v>
      </c>
    </row>
    <row r="2699" spans="1:11" hidden="1" x14ac:dyDescent="0.3">
      <c r="A2699" s="98">
        <v>45672</v>
      </c>
      <c r="B2699" s="99">
        <v>0.70516232638888887</v>
      </c>
      <c r="C2699" s="80">
        <v>16</v>
      </c>
      <c r="D2699" s="100" t="s">
        <v>403</v>
      </c>
      <c r="E2699" s="80">
        <v>35.76</v>
      </c>
      <c r="F2699" s="100" t="s">
        <v>404</v>
      </c>
      <c r="G2699" s="100" t="s">
        <v>409</v>
      </c>
      <c r="H2699" s="100" t="s">
        <v>420</v>
      </c>
      <c r="I2699" s="100" t="s">
        <v>432</v>
      </c>
      <c r="J2699" s="80">
        <v>3</v>
      </c>
      <c r="K2699" s="101">
        <v>1</v>
      </c>
    </row>
    <row r="2700" spans="1:11" hidden="1" x14ac:dyDescent="0.3">
      <c r="A2700" s="98">
        <v>45672</v>
      </c>
      <c r="B2700" s="99">
        <v>0.75431040509259262</v>
      </c>
      <c r="C2700" s="80">
        <v>18</v>
      </c>
      <c r="D2700" s="100" t="s">
        <v>403</v>
      </c>
      <c r="E2700" s="80">
        <v>35.76</v>
      </c>
      <c r="F2700" s="100" t="s">
        <v>404</v>
      </c>
      <c r="G2700" s="100" t="s">
        <v>412</v>
      </c>
      <c r="H2700" s="100" t="s">
        <v>420</v>
      </c>
      <c r="I2700" s="100" t="s">
        <v>432</v>
      </c>
      <c r="J2700" s="80">
        <v>3</v>
      </c>
      <c r="K2700" s="101">
        <v>1</v>
      </c>
    </row>
    <row r="2701" spans="1:11" hidden="1" x14ac:dyDescent="0.3">
      <c r="A2701" s="98">
        <v>45672</v>
      </c>
      <c r="B2701" s="99">
        <v>0.82724658564814813</v>
      </c>
      <c r="C2701" s="80">
        <v>19</v>
      </c>
      <c r="D2701" s="100" t="s">
        <v>403</v>
      </c>
      <c r="E2701" s="80">
        <v>35.76</v>
      </c>
      <c r="F2701" s="100" t="s">
        <v>404</v>
      </c>
      <c r="G2701" s="100" t="s">
        <v>412</v>
      </c>
      <c r="H2701" s="100" t="s">
        <v>420</v>
      </c>
      <c r="I2701" s="100" t="s">
        <v>432</v>
      </c>
      <c r="J2701" s="80">
        <v>3</v>
      </c>
      <c r="K2701" s="101">
        <v>1</v>
      </c>
    </row>
    <row r="2702" spans="1:11" hidden="1" x14ac:dyDescent="0.3">
      <c r="A2702" s="98">
        <v>45672</v>
      </c>
      <c r="B2702" s="99">
        <v>0.9036373148148148</v>
      </c>
      <c r="C2702" s="80">
        <v>21</v>
      </c>
      <c r="D2702" s="100" t="s">
        <v>403</v>
      </c>
      <c r="E2702" s="80">
        <v>35.76</v>
      </c>
      <c r="F2702" s="100" t="s">
        <v>421</v>
      </c>
      <c r="G2702" s="100" t="s">
        <v>412</v>
      </c>
      <c r="H2702" s="100" t="s">
        <v>420</v>
      </c>
      <c r="I2702" s="100" t="s">
        <v>432</v>
      </c>
      <c r="J2702" s="80">
        <v>3</v>
      </c>
      <c r="K2702" s="101">
        <v>1</v>
      </c>
    </row>
    <row r="2703" spans="1:11" hidden="1" x14ac:dyDescent="0.3">
      <c r="A2703" s="98">
        <v>45673</v>
      </c>
      <c r="B2703" s="99">
        <v>0.39788986111111113</v>
      </c>
      <c r="C2703" s="80">
        <v>9</v>
      </c>
      <c r="D2703" s="100" t="s">
        <v>403</v>
      </c>
      <c r="E2703" s="80">
        <v>35.76</v>
      </c>
      <c r="F2703" s="100" t="s">
        <v>404</v>
      </c>
      <c r="G2703" s="100" t="s">
        <v>405</v>
      </c>
      <c r="H2703" s="100" t="s">
        <v>422</v>
      </c>
      <c r="I2703" s="100" t="s">
        <v>432</v>
      </c>
      <c r="J2703" s="80">
        <v>4</v>
      </c>
      <c r="K2703" s="101">
        <v>1</v>
      </c>
    </row>
    <row r="2704" spans="1:11" x14ac:dyDescent="0.3">
      <c r="A2704" s="98">
        <v>45673</v>
      </c>
      <c r="B2704" s="99">
        <v>0.40149721064814814</v>
      </c>
      <c r="C2704" s="80">
        <v>9</v>
      </c>
      <c r="D2704" s="100" t="s">
        <v>403</v>
      </c>
      <c r="E2704" s="80">
        <v>30.86</v>
      </c>
      <c r="F2704" s="100" t="s">
        <v>411</v>
      </c>
      <c r="G2704" s="100" t="s">
        <v>405</v>
      </c>
      <c r="H2704" s="100" t="s">
        <v>422</v>
      </c>
      <c r="I2704" s="100" t="s">
        <v>432</v>
      </c>
      <c r="J2704" s="80">
        <v>4</v>
      </c>
      <c r="K2704" s="101">
        <v>1</v>
      </c>
    </row>
    <row r="2705" spans="1:11" x14ac:dyDescent="0.3">
      <c r="A2705" s="98">
        <v>45673</v>
      </c>
      <c r="B2705" s="99">
        <v>0.44561204861111109</v>
      </c>
      <c r="C2705" s="80">
        <v>10</v>
      </c>
      <c r="D2705" s="100" t="s">
        <v>403</v>
      </c>
      <c r="E2705" s="80">
        <v>30.86</v>
      </c>
      <c r="F2705" s="100" t="s">
        <v>411</v>
      </c>
      <c r="G2705" s="100" t="s">
        <v>405</v>
      </c>
      <c r="H2705" s="100" t="s">
        <v>422</v>
      </c>
      <c r="I2705" s="100" t="s">
        <v>432</v>
      </c>
      <c r="J2705" s="80">
        <v>4</v>
      </c>
      <c r="K2705" s="101">
        <v>1</v>
      </c>
    </row>
    <row r="2706" spans="1:11" hidden="1" x14ac:dyDescent="0.3">
      <c r="A2706" s="98">
        <v>45673</v>
      </c>
      <c r="B2706" s="99">
        <v>0.50852251157407402</v>
      </c>
      <c r="C2706" s="80">
        <v>12</v>
      </c>
      <c r="D2706" s="100" t="s">
        <v>403</v>
      </c>
      <c r="E2706" s="80">
        <v>25.96</v>
      </c>
      <c r="F2706" s="100" t="s">
        <v>416</v>
      </c>
      <c r="G2706" s="100" t="s">
        <v>409</v>
      </c>
      <c r="H2706" s="100" t="s">
        <v>422</v>
      </c>
      <c r="I2706" s="100" t="s">
        <v>432</v>
      </c>
      <c r="J2706" s="80">
        <v>4</v>
      </c>
      <c r="K2706" s="101">
        <v>1</v>
      </c>
    </row>
    <row r="2707" spans="1:11" hidden="1" x14ac:dyDescent="0.3">
      <c r="A2707" s="98">
        <v>45673</v>
      </c>
      <c r="B2707" s="99">
        <v>0.63633321759259254</v>
      </c>
      <c r="C2707" s="80">
        <v>15</v>
      </c>
      <c r="D2707" s="100" t="s">
        <v>403</v>
      </c>
      <c r="E2707" s="80">
        <v>35.76</v>
      </c>
      <c r="F2707" s="100" t="s">
        <v>404</v>
      </c>
      <c r="G2707" s="100" t="s">
        <v>409</v>
      </c>
      <c r="H2707" s="100" t="s">
        <v>422</v>
      </c>
      <c r="I2707" s="100" t="s">
        <v>432</v>
      </c>
      <c r="J2707" s="80">
        <v>4</v>
      </c>
      <c r="K2707" s="101">
        <v>1</v>
      </c>
    </row>
    <row r="2708" spans="1:11" hidden="1" x14ac:dyDescent="0.3">
      <c r="A2708" s="98">
        <v>45673</v>
      </c>
      <c r="B2708" s="99">
        <v>0.6910996064814815</v>
      </c>
      <c r="C2708" s="80">
        <v>16</v>
      </c>
      <c r="D2708" s="100" t="s">
        <v>403</v>
      </c>
      <c r="E2708" s="80">
        <v>35.76</v>
      </c>
      <c r="F2708" s="100" t="s">
        <v>404</v>
      </c>
      <c r="G2708" s="100" t="s">
        <v>409</v>
      </c>
      <c r="H2708" s="100" t="s">
        <v>422</v>
      </c>
      <c r="I2708" s="100" t="s">
        <v>432</v>
      </c>
      <c r="J2708" s="80">
        <v>4</v>
      </c>
      <c r="K2708" s="101">
        <v>1</v>
      </c>
    </row>
    <row r="2709" spans="1:11" hidden="1" x14ac:dyDescent="0.3">
      <c r="A2709" s="98">
        <v>45673</v>
      </c>
      <c r="B2709" s="99">
        <v>0.7610815856481481</v>
      </c>
      <c r="C2709" s="80">
        <v>18</v>
      </c>
      <c r="D2709" s="100" t="s">
        <v>403</v>
      </c>
      <c r="E2709" s="80">
        <v>35.76</v>
      </c>
      <c r="F2709" s="100" t="s">
        <v>421</v>
      </c>
      <c r="G2709" s="100" t="s">
        <v>412</v>
      </c>
      <c r="H2709" s="100" t="s">
        <v>422</v>
      </c>
      <c r="I2709" s="100" t="s">
        <v>432</v>
      </c>
      <c r="J2709" s="80">
        <v>4</v>
      </c>
      <c r="K2709" s="101">
        <v>1</v>
      </c>
    </row>
    <row r="2710" spans="1:11" hidden="1" x14ac:dyDescent="0.3">
      <c r="A2710" s="98">
        <v>45673</v>
      </c>
      <c r="B2710" s="99">
        <v>0.88610787037037042</v>
      </c>
      <c r="C2710" s="80">
        <v>21</v>
      </c>
      <c r="D2710" s="100" t="s">
        <v>403</v>
      </c>
      <c r="E2710" s="80">
        <v>35.76</v>
      </c>
      <c r="F2710" s="100" t="s">
        <v>408</v>
      </c>
      <c r="G2710" s="100" t="s">
        <v>412</v>
      </c>
      <c r="H2710" s="100" t="s">
        <v>422</v>
      </c>
      <c r="I2710" s="100" t="s">
        <v>432</v>
      </c>
      <c r="J2710" s="80">
        <v>4</v>
      </c>
      <c r="K2710" s="101">
        <v>1</v>
      </c>
    </row>
    <row r="2711" spans="1:11" hidden="1" x14ac:dyDescent="0.3">
      <c r="A2711" s="98">
        <v>45673</v>
      </c>
      <c r="B2711" s="99">
        <v>0.88679603009259256</v>
      </c>
      <c r="C2711" s="80">
        <v>21</v>
      </c>
      <c r="D2711" s="100" t="s">
        <v>403</v>
      </c>
      <c r="E2711" s="80">
        <v>35.76</v>
      </c>
      <c r="F2711" s="100" t="s">
        <v>408</v>
      </c>
      <c r="G2711" s="100" t="s">
        <v>412</v>
      </c>
      <c r="H2711" s="100" t="s">
        <v>422</v>
      </c>
      <c r="I2711" s="100" t="s">
        <v>432</v>
      </c>
      <c r="J2711" s="80">
        <v>4</v>
      </c>
      <c r="K2711" s="101">
        <v>1</v>
      </c>
    </row>
    <row r="2712" spans="1:11" hidden="1" x14ac:dyDescent="0.3">
      <c r="A2712" s="98">
        <v>45673</v>
      </c>
      <c r="B2712" s="99">
        <v>0.90292284722222227</v>
      </c>
      <c r="C2712" s="80">
        <v>21</v>
      </c>
      <c r="D2712" s="100" t="s">
        <v>403</v>
      </c>
      <c r="E2712" s="80">
        <v>25.96</v>
      </c>
      <c r="F2712" s="100" t="s">
        <v>416</v>
      </c>
      <c r="G2712" s="100" t="s">
        <v>412</v>
      </c>
      <c r="H2712" s="100" t="s">
        <v>422</v>
      </c>
      <c r="I2712" s="100" t="s">
        <v>432</v>
      </c>
      <c r="J2712" s="80">
        <v>4</v>
      </c>
      <c r="K2712" s="101">
        <v>1</v>
      </c>
    </row>
    <row r="2713" spans="1:11" hidden="1" x14ac:dyDescent="0.3">
      <c r="A2713" s="98">
        <v>45674</v>
      </c>
      <c r="B2713" s="99">
        <v>0.31828432870370371</v>
      </c>
      <c r="C2713" s="80">
        <v>7</v>
      </c>
      <c r="D2713" s="100" t="s">
        <v>403</v>
      </c>
      <c r="E2713" s="80">
        <v>35.76</v>
      </c>
      <c r="F2713" s="100" t="s">
        <v>413</v>
      </c>
      <c r="G2713" s="100" t="s">
        <v>405</v>
      </c>
      <c r="H2713" s="100" t="s">
        <v>406</v>
      </c>
      <c r="I2713" s="100" t="s">
        <v>432</v>
      </c>
      <c r="J2713" s="80">
        <v>5</v>
      </c>
      <c r="K2713" s="101">
        <v>1</v>
      </c>
    </row>
    <row r="2714" spans="1:11" hidden="1" x14ac:dyDescent="0.3">
      <c r="A2714" s="98">
        <v>45674</v>
      </c>
      <c r="B2714" s="99">
        <v>0.35162974537037039</v>
      </c>
      <c r="C2714" s="80">
        <v>8</v>
      </c>
      <c r="D2714" s="100" t="s">
        <v>403</v>
      </c>
      <c r="E2714" s="80">
        <v>35.76</v>
      </c>
      <c r="F2714" s="100" t="s">
        <v>404</v>
      </c>
      <c r="G2714" s="100" t="s">
        <v>405</v>
      </c>
      <c r="H2714" s="100" t="s">
        <v>406</v>
      </c>
      <c r="I2714" s="100" t="s">
        <v>432</v>
      </c>
      <c r="J2714" s="80">
        <v>5</v>
      </c>
      <c r="K2714" s="101">
        <v>1</v>
      </c>
    </row>
    <row r="2715" spans="1:11" hidden="1" x14ac:dyDescent="0.3">
      <c r="A2715" s="98">
        <v>45674</v>
      </c>
      <c r="B2715" s="99">
        <v>0.35264319444444442</v>
      </c>
      <c r="C2715" s="80">
        <v>8</v>
      </c>
      <c r="D2715" s="100" t="s">
        <v>403</v>
      </c>
      <c r="E2715" s="80">
        <v>35.76</v>
      </c>
      <c r="F2715" s="100" t="s">
        <v>421</v>
      </c>
      <c r="G2715" s="100" t="s">
        <v>405</v>
      </c>
      <c r="H2715" s="100" t="s">
        <v>406</v>
      </c>
      <c r="I2715" s="100" t="s">
        <v>432</v>
      </c>
      <c r="J2715" s="80">
        <v>5</v>
      </c>
      <c r="K2715" s="101">
        <v>1</v>
      </c>
    </row>
    <row r="2716" spans="1:11" x14ac:dyDescent="0.3">
      <c r="A2716" s="98">
        <v>45674</v>
      </c>
      <c r="B2716" s="99">
        <v>0.36662123842592592</v>
      </c>
      <c r="C2716" s="80">
        <v>8</v>
      </c>
      <c r="D2716" s="100" t="s">
        <v>403</v>
      </c>
      <c r="E2716" s="80">
        <v>30.86</v>
      </c>
      <c r="F2716" s="100" t="s">
        <v>411</v>
      </c>
      <c r="G2716" s="100" t="s">
        <v>405</v>
      </c>
      <c r="H2716" s="100" t="s">
        <v>406</v>
      </c>
      <c r="I2716" s="100" t="s">
        <v>432</v>
      </c>
      <c r="J2716" s="80">
        <v>5</v>
      </c>
      <c r="K2716" s="101">
        <v>1</v>
      </c>
    </row>
    <row r="2717" spans="1:11" x14ac:dyDescent="0.3">
      <c r="A2717" s="98">
        <v>45674</v>
      </c>
      <c r="B2717" s="99">
        <v>0.39419465277777777</v>
      </c>
      <c r="C2717" s="80">
        <v>9</v>
      </c>
      <c r="D2717" s="100" t="s">
        <v>403</v>
      </c>
      <c r="E2717" s="80">
        <v>30.86</v>
      </c>
      <c r="F2717" s="100" t="s">
        <v>411</v>
      </c>
      <c r="G2717" s="100" t="s">
        <v>405</v>
      </c>
      <c r="H2717" s="100" t="s">
        <v>406</v>
      </c>
      <c r="I2717" s="100" t="s">
        <v>432</v>
      </c>
      <c r="J2717" s="80">
        <v>5</v>
      </c>
      <c r="K2717" s="101">
        <v>1</v>
      </c>
    </row>
    <row r="2718" spans="1:11" hidden="1" x14ac:dyDescent="0.3">
      <c r="A2718" s="98">
        <v>45674</v>
      </c>
      <c r="B2718" s="99">
        <v>0.59784689814814818</v>
      </c>
      <c r="C2718" s="80">
        <v>14</v>
      </c>
      <c r="D2718" s="100" t="s">
        <v>403</v>
      </c>
      <c r="E2718" s="80">
        <v>35.76</v>
      </c>
      <c r="F2718" s="100" t="s">
        <v>413</v>
      </c>
      <c r="G2718" s="100" t="s">
        <v>409</v>
      </c>
      <c r="H2718" s="100" t="s">
        <v>406</v>
      </c>
      <c r="I2718" s="100" t="s">
        <v>432</v>
      </c>
      <c r="J2718" s="80">
        <v>5</v>
      </c>
      <c r="K2718" s="101">
        <v>1</v>
      </c>
    </row>
    <row r="2719" spans="1:11" hidden="1" x14ac:dyDescent="0.3">
      <c r="A2719" s="98">
        <v>45674</v>
      </c>
      <c r="B2719" s="99">
        <v>0.59864201388888894</v>
      </c>
      <c r="C2719" s="80">
        <v>14</v>
      </c>
      <c r="D2719" s="100" t="s">
        <v>403</v>
      </c>
      <c r="E2719" s="80">
        <v>35.76</v>
      </c>
      <c r="F2719" s="100" t="s">
        <v>413</v>
      </c>
      <c r="G2719" s="100" t="s">
        <v>409</v>
      </c>
      <c r="H2719" s="100" t="s">
        <v>406</v>
      </c>
      <c r="I2719" s="100" t="s">
        <v>432</v>
      </c>
      <c r="J2719" s="80">
        <v>5</v>
      </c>
      <c r="K2719" s="101">
        <v>1</v>
      </c>
    </row>
    <row r="2720" spans="1:11" hidden="1" x14ac:dyDescent="0.3">
      <c r="A2720" s="98">
        <v>45674</v>
      </c>
      <c r="B2720" s="99">
        <v>0.73553946759259259</v>
      </c>
      <c r="C2720" s="80">
        <v>17</v>
      </c>
      <c r="D2720" s="100" t="s">
        <v>403</v>
      </c>
      <c r="E2720" s="80">
        <v>35.76</v>
      </c>
      <c r="F2720" s="100" t="s">
        <v>408</v>
      </c>
      <c r="G2720" s="100" t="s">
        <v>412</v>
      </c>
      <c r="H2720" s="100" t="s">
        <v>406</v>
      </c>
      <c r="I2720" s="100" t="s">
        <v>432</v>
      </c>
      <c r="J2720" s="80">
        <v>5</v>
      </c>
      <c r="K2720" s="101">
        <v>1</v>
      </c>
    </row>
    <row r="2721" spans="1:11" hidden="1" x14ac:dyDescent="0.3">
      <c r="A2721" s="98">
        <v>45674</v>
      </c>
      <c r="B2721" s="99">
        <v>0.89049721064814813</v>
      </c>
      <c r="C2721" s="80">
        <v>21</v>
      </c>
      <c r="D2721" s="100" t="s">
        <v>403</v>
      </c>
      <c r="E2721" s="80">
        <v>35.76</v>
      </c>
      <c r="F2721" s="100" t="s">
        <v>408</v>
      </c>
      <c r="G2721" s="100" t="s">
        <v>412</v>
      </c>
      <c r="H2721" s="100" t="s">
        <v>406</v>
      </c>
      <c r="I2721" s="100" t="s">
        <v>432</v>
      </c>
      <c r="J2721" s="80">
        <v>5</v>
      </c>
      <c r="K2721" s="101">
        <v>1</v>
      </c>
    </row>
    <row r="2722" spans="1:11" x14ac:dyDescent="0.3">
      <c r="A2722" s="98">
        <v>45675</v>
      </c>
      <c r="B2722" s="99">
        <v>0.42544239583333332</v>
      </c>
      <c r="C2722" s="80">
        <v>10</v>
      </c>
      <c r="D2722" s="100" t="s">
        <v>403</v>
      </c>
      <c r="E2722" s="80">
        <v>30.86</v>
      </c>
      <c r="F2722" s="100" t="s">
        <v>411</v>
      </c>
      <c r="G2722" s="100" t="s">
        <v>405</v>
      </c>
      <c r="H2722" s="100" t="s">
        <v>414</v>
      </c>
      <c r="I2722" s="100" t="s">
        <v>432</v>
      </c>
      <c r="J2722" s="80">
        <v>6</v>
      </c>
      <c r="K2722" s="101">
        <v>1</v>
      </c>
    </row>
    <row r="2723" spans="1:11" hidden="1" x14ac:dyDescent="0.3">
      <c r="A2723" s="98">
        <v>45675</v>
      </c>
      <c r="B2723" s="99">
        <v>0.69004744212962965</v>
      </c>
      <c r="C2723" s="80">
        <v>16</v>
      </c>
      <c r="D2723" s="100" t="s">
        <v>403</v>
      </c>
      <c r="E2723" s="80">
        <v>35.76</v>
      </c>
      <c r="F2723" s="100" t="s">
        <v>408</v>
      </c>
      <c r="G2723" s="100" t="s">
        <v>409</v>
      </c>
      <c r="H2723" s="100" t="s">
        <v>414</v>
      </c>
      <c r="I2723" s="100" t="s">
        <v>432</v>
      </c>
      <c r="J2723" s="80">
        <v>6</v>
      </c>
      <c r="K2723" s="101">
        <v>1</v>
      </c>
    </row>
    <row r="2724" spans="1:11" hidden="1" x14ac:dyDescent="0.3">
      <c r="A2724" s="98">
        <v>45675</v>
      </c>
      <c r="B2724" s="99">
        <v>0.69113688657407413</v>
      </c>
      <c r="C2724" s="80">
        <v>16</v>
      </c>
      <c r="D2724" s="100" t="s">
        <v>403</v>
      </c>
      <c r="E2724" s="80">
        <v>35.76</v>
      </c>
      <c r="F2724" s="100" t="s">
        <v>404</v>
      </c>
      <c r="G2724" s="100" t="s">
        <v>409</v>
      </c>
      <c r="H2724" s="100" t="s">
        <v>414</v>
      </c>
      <c r="I2724" s="100" t="s">
        <v>432</v>
      </c>
      <c r="J2724" s="80">
        <v>6</v>
      </c>
      <c r="K2724" s="101">
        <v>1</v>
      </c>
    </row>
    <row r="2725" spans="1:11" hidden="1" x14ac:dyDescent="0.3">
      <c r="A2725" s="98">
        <v>45675</v>
      </c>
      <c r="B2725" s="99">
        <v>0.69200196759259258</v>
      </c>
      <c r="C2725" s="80">
        <v>16</v>
      </c>
      <c r="D2725" s="100" t="s">
        <v>403</v>
      </c>
      <c r="E2725" s="80">
        <v>35.76</v>
      </c>
      <c r="F2725" s="100" t="s">
        <v>408</v>
      </c>
      <c r="G2725" s="100" t="s">
        <v>409</v>
      </c>
      <c r="H2725" s="100" t="s">
        <v>414</v>
      </c>
      <c r="I2725" s="100" t="s">
        <v>432</v>
      </c>
      <c r="J2725" s="80">
        <v>6</v>
      </c>
      <c r="K2725" s="101">
        <v>1</v>
      </c>
    </row>
    <row r="2726" spans="1:11" x14ac:dyDescent="0.3">
      <c r="A2726" s="98">
        <v>45677</v>
      </c>
      <c r="B2726" s="99">
        <v>0.35402730324074072</v>
      </c>
      <c r="C2726" s="80">
        <v>8</v>
      </c>
      <c r="D2726" s="100" t="s">
        <v>403</v>
      </c>
      <c r="E2726" s="80">
        <v>30.86</v>
      </c>
      <c r="F2726" s="100" t="s">
        <v>411</v>
      </c>
      <c r="G2726" s="100" t="s">
        <v>405</v>
      </c>
      <c r="H2726" s="100" t="s">
        <v>417</v>
      </c>
      <c r="I2726" s="100" t="s">
        <v>432</v>
      </c>
      <c r="J2726" s="80">
        <v>1</v>
      </c>
      <c r="K2726" s="101">
        <v>1</v>
      </c>
    </row>
    <row r="2727" spans="1:11" x14ac:dyDescent="0.3">
      <c r="A2727" s="98">
        <v>45677</v>
      </c>
      <c r="B2727" s="99">
        <v>0.45654202546296296</v>
      </c>
      <c r="C2727" s="80">
        <v>10</v>
      </c>
      <c r="D2727" s="100" t="s">
        <v>403</v>
      </c>
      <c r="E2727" s="80">
        <v>30.86</v>
      </c>
      <c r="F2727" s="100" t="s">
        <v>411</v>
      </c>
      <c r="G2727" s="100" t="s">
        <v>405</v>
      </c>
      <c r="H2727" s="100" t="s">
        <v>417</v>
      </c>
      <c r="I2727" s="100" t="s">
        <v>432</v>
      </c>
      <c r="J2727" s="80">
        <v>1</v>
      </c>
      <c r="K2727" s="101">
        <v>1</v>
      </c>
    </row>
    <row r="2728" spans="1:11" hidden="1" x14ac:dyDescent="0.3">
      <c r="A2728" s="98">
        <v>45677</v>
      </c>
      <c r="B2728" s="99">
        <v>0.48638924768518521</v>
      </c>
      <c r="C2728" s="80">
        <v>11</v>
      </c>
      <c r="D2728" s="100" t="s">
        <v>403</v>
      </c>
      <c r="E2728" s="80">
        <v>25.96</v>
      </c>
      <c r="F2728" s="100" t="s">
        <v>416</v>
      </c>
      <c r="G2728" s="100" t="s">
        <v>405</v>
      </c>
      <c r="H2728" s="100" t="s">
        <v>417</v>
      </c>
      <c r="I2728" s="100" t="s">
        <v>432</v>
      </c>
      <c r="J2728" s="80">
        <v>1</v>
      </c>
      <c r="K2728" s="101">
        <v>1</v>
      </c>
    </row>
    <row r="2729" spans="1:11" x14ac:dyDescent="0.3">
      <c r="A2729" s="98">
        <v>45677</v>
      </c>
      <c r="B2729" s="99">
        <v>0.50335509259259259</v>
      </c>
      <c r="C2729" s="80">
        <v>12</v>
      </c>
      <c r="D2729" s="100" t="s">
        <v>403</v>
      </c>
      <c r="E2729" s="80">
        <v>25.96</v>
      </c>
      <c r="F2729" s="100" t="s">
        <v>410</v>
      </c>
      <c r="G2729" s="100" t="s">
        <v>409</v>
      </c>
      <c r="H2729" s="100" t="s">
        <v>417</v>
      </c>
      <c r="I2729" s="100" t="s">
        <v>432</v>
      </c>
      <c r="J2729" s="80">
        <v>1</v>
      </c>
      <c r="K2729" s="101">
        <v>1</v>
      </c>
    </row>
    <row r="2730" spans="1:11" hidden="1" x14ac:dyDescent="0.3">
      <c r="A2730" s="98">
        <v>45677</v>
      </c>
      <c r="B2730" s="99">
        <v>0.50417473379629629</v>
      </c>
      <c r="C2730" s="80">
        <v>12</v>
      </c>
      <c r="D2730" s="100" t="s">
        <v>403</v>
      </c>
      <c r="E2730" s="80">
        <v>25.96</v>
      </c>
      <c r="F2730" s="100" t="s">
        <v>416</v>
      </c>
      <c r="G2730" s="100" t="s">
        <v>409</v>
      </c>
      <c r="H2730" s="100" t="s">
        <v>417</v>
      </c>
      <c r="I2730" s="100" t="s">
        <v>432</v>
      </c>
      <c r="J2730" s="80">
        <v>1</v>
      </c>
      <c r="K2730" s="101">
        <v>1</v>
      </c>
    </row>
    <row r="2731" spans="1:11" x14ac:dyDescent="0.3">
      <c r="A2731" s="98">
        <v>45677</v>
      </c>
      <c r="B2731" s="99">
        <v>0.5730800231481481</v>
      </c>
      <c r="C2731" s="80">
        <v>13</v>
      </c>
      <c r="D2731" s="100" t="s">
        <v>403</v>
      </c>
      <c r="E2731" s="80">
        <v>30.86</v>
      </c>
      <c r="F2731" s="100" t="s">
        <v>411</v>
      </c>
      <c r="G2731" s="100" t="s">
        <v>409</v>
      </c>
      <c r="H2731" s="100" t="s">
        <v>417</v>
      </c>
      <c r="I2731" s="100" t="s">
        <v>432</v>
      </c>
      <c r="J2731" s="80">
        <v>1</v>
      </c>
      <c r="K2731" s="101">
        <v>1</v>
      </c>
    </row>
    <row r="2732" spans="1:11" hidden="1" x14ac:dyDescent="0.3">
      <c r="A2732" s="98">
        <v>45677</v>
      </c>
      <c r="B2732" s="99">
        <v>0.8390212037037037</v>
      </c>
      <c r="C2732" s="80">
        <v>20</v>
      </c>
      <c r="D2732" s="100" t="s">
        <v>403</v>
      </c>
      <c r="E2732" s="80">
        <v>35.76</v>
      </c>
      <c r="F2732" s="100" t="s">
        <v>408</v>
      </c>
      <c r="G2732" s="100" t="s">
        <v>412</v>
      </c>
      <c r="H2732" s="100" t="s">
        <v>417</v>
      </c>
      <c r="I2732" s="100" t="s">
        <v>432</v>
      </c>
      <c r="J2732" s="80">
        <v>1</v>
      </c>
      <c r="K2732" s="101">
        <v>1</v>
      </c>
    </row>
    <row r="2733" spans="1:11" hidden="1" x14ac:dyDescent="0.3">
      <c r="A2733" s="98">
        <v>45677</v>
      </c>
      <c r="B2733" s="99">
        <v>0.85167686342592597</v>
      </c>
      <c r="C2733" s="80">
        <v>20</v>
      </c>
      <c r="D2733" s="100" t="s">
        <v>403</v>
      </c>
      <c r="E2733" s="80">
        <v>35.76</v>
      </c>
      <c r="F2733" s="100" t="s">
        <v>421</v>
      </c>
      <c r="G2733" s="100" t="s">
        <v>412</v>
      </c>
      <c r="H2733" s="100" t="s">
        <v>417</v>
      </c>
      <c r="I2733" s="100" t="s">
        <v>432</v>
      </c>
      <c r="J2733" s="80">
        <v>1</v>
      </c>
      <c r="K2733" s="101">
        <v>1</v>
      </c>
    </row>
    <row r="2734" spans="1:11" hidden="1" x14ac:dyDescent="0.3">
      <c r="A2734" s="98">
        <v>45677</v>
      </c>
      <c r="B2734" s="99">
        <v>0.85241851851851846</v>
      </c>
      <c r="C2734" s="80">
        <v>20</v>
      </c>
      <c r="D2734" s="100" t="s">
        <v>403</v>
      </c>
      <c r="E2734" s="80">
        <v>35.76</v>
      </c>
      <c r="F2734" s="100" t="s">
        <v>421</v>
      </c>
      <c r="G2734" s="100" t="s">
        <v>412</v>
      </c>
      <c r="H2734" s="100" t="s">
        <v>417</v>
      </c>
      <c r="I2734" s="100" t="s">
        <v>432</v>
      </c>
      <c r="J2734" s="80">
        <v>1</v>
      </c>
      <c r="K2734" s="101">
        <v>1</v>
      </c>
    </row>
    <row r="2735" spans="1:11" hidden="1" x14ac:dyDescent="0.3">
      <c r="A2735" s="98">
        <v>45677</v>
      </c>
      <c r="B2735" s="99">
        <v>0.88455370370370368</v>
      </c>
      <c r="C2735" s="80">
        <v>21</v>
      </c>
      <c r="D2735" s="100" t="s">
        <v>403</v>
      </c>
      <c r="E2735" s="80">
        <v>35.76</v>
      </c>
      <c r="F2735" s="100" t="s">
        <v>404</v>
      </c>
      <c r="G2735" s="100" t="s">
        <v>412</v>
      </c>
      <c r="H2735" s="100" t="s">
        <v>417</v>
      </c>
      <c r="I2735" s="100" t="s">
        <v>432</v>
      </c>
      <c r="J2735" s="80">
        <v>1</v>
      </c>
      <c r="K2735" s="101">
        <v>1</v>
      </c>
    </row>
    <row r="2736" spans="1:11" hidden="1" x14ac:dyDescent="0.3">
      <c r="A2736" s="98">
        <v>45678</v>
      </c>
      <c r="B2736" s="99">
        <v>0.33685496527777775</v>
      </c>
      <c r="C2736" s="80">
        <v>8</v>
      </c>
      <c r="D2736" s="100" t="s">
        <v>403</v>
      </c>
      <c r="E2736" s="80">
        <v>35.76</v>
      </c>
      <c r="F2736" s="100" t="s">
        <v>413</v>
      </c>
      <c r="G2736" s="100" t="s">
        <v>405</v>
      </c>
      <c r="H2736" s="100" t="s">
        <v>419</v>
      </c>
      <c r="I2736" s="100" t="s">
        <v>432</v>
      </c>
      <c r="J2736" s="80">
        <v>2</v>
      </c>
      <c r="K2736" s="101">
        <v>1</v>
      </c>
    </row>
    <row r="2737" spans="1:11" hidden="1" x14ac:dyDescent="0.3">
      <c r="A2737" s="98">
        <v>45678</v>
      </c>
      <c r="B2737" s="99">
        <v>0.34605660879629629</v>
      </c>
      <c r="C2737" s="80">
        <v>8</v>
      </c>
      <c r="D2737" s="100" t="s">
        <v>403</v>
      </c>
      <c r="E2737" s="80">
        <v>25.96</v>
      </c>
      <c r="F2737" s="100" t="s">
        <v>416</v>
      </c>
      <c r="G2737" s="100" t="s">
        <v>405</v>
      </c>
      <c r="H2737" s="100" t="s">
        <v>419</v>
      </c>
      <c r="I2737" s="100" t="s">
        <v>432</v>
      </c>
      <c r="J2737" s="80">
        <v>2</v>
      </c>
      <c r="K2737" s="101">
        <v>1</v>
      </c>
    </row>
    <row r="2738" spans="1:11" x14ac:dyDescent="0.3">
      <c r="A2738" s="98">
        <v>45678</v>
      </c>
      <c r="B2738" s="99">
        <v>0.34685504629629632</v>
      </c>
      <c r="C2738" s="80">
        <v>8</v>
      </c>
      <c r="D2738" s="100" t="s">
        <v>403</v>
      </c>
      <c r="E2738" s="80">
        <v>30.86</v>
      </c>
      <c r="F2738" s="100" t="s">
        <v>411</v>
      </c>
      <c r="G2738" s="100" t="s">
        <v>405</v>
      </c>
      <c r="H2738" s="100" t="s">
        <v>419</v>
      </c>
      <c r="I2738" s="100" t="s">
        <v>432</v>
      </c>
      <c r="J2738" s="80">
        <v>2</v>
      </c>
      <c r="K2738" s="101">
        <v>1</v>
      </c>
    </row>
    <row r="2739" spans="1:11" x14ac:dyDescent="0.3">
      <c r="A2739" s="98">
        <v>45678</v>
      </c>
      <c r="B2739" s="99">
        <v>0.64949673611111114</v>
      </c>
      <c r="C2739" s="80">
        <v>15</v>
      </c>
      <c r="D2739" s="100" t="s">
        <v>403</v>
      </c>
      <c r="E2739" s="80">
        <v>25.96</v>
      </c>
      <c r="F2739" s="100" t="s">
        <v>410</v>
      </c>
      <c r="G2739" s="100" t="s">
        <v>409</v>
      </c>
      <c r="H2739" s="100" t="s">
        <v>419</v>
      </c>
      <c r="I2739" s="100" t="s">
        <v>432</v>
      </c>
      <c r="J2739" s="80">
        <v>2</v>
      </c>
      <c r="K2739" s="101">
        <v>1</v>
      </c>
    </row>
    <row r="2740" spans="1:11" hidden="1" x14ac:dyDescent="0.3">
      <c r="A2740" s="98">
        <v>45678</v>
      </c>
      <c r="B2740" s="99">
        <v>0.77260068287037043</v>
      </c>
      <c r="C2740" s="80">
        <v>18</v>
      </c>
      <c r="D2740" s="100" t="s">
        <v>403</v>
      </c>
      <c r="E2740" s="80">
        <v>35.76</v>
      </c>
      <c r="F2740" s="100" t="s">
        <v>408</v>
      </c>
      <c r="G2740" s="100" t="s">
        <v>412</v>
      </c>
      <c r="H2740" s="100" t="s">
        <v>419</v>
      </c>
      <c r="I2740" s="100" t="s">
        <v>432</v>
      </c>
      <c r="J2740" s="80">
        <v>2</v>
      </c>
      <c r="K2740" s="101">
        <v>1</v>
      </c>
    </row>
    <row r="2741" spans="1:11" hidden="1" x14ac:dyDescent="0.3">
      <c r="A2741" s="98">
        <v>45678</v>
      </c>
      <c r="B2741" s="99">
        <v>0.78765502314814817</v>
      </c>
      <c r="C2741" s="80">
        <v>18</v>
      </c>
      <c r="D2741" s="100" t="s">
        <v>403</v>
      </c>
      <c r="E2741" s="80">
        <v>35.76</v>
      </c>
      <c r="F2741" s="100" t="s">
        <v>404</v>
      </c>
      <c r="G2741" s="100" t="s">
        <v>412</v>
      </c>
      <c r="H2741" s="100" t="s">
        <v>419</v>
      </c>
      <c r="I2741" s="100" t="s">
        <v>432</v>
      </c>
      <c r="J2741" s="80">
        <v>2</v>
      </c>
      <c r="K2741" s="101">
        <v>1</v>
      </c>
    </row>
    <row r="2742" spans="1:11" hidden="1" x14ac:dyDescent="0.3">
      <c r="A2742" s="98">
        <v>45678</v>
      </c>
      <c r="B2742" s="99">
        <v>0.78906646990740736</v>
      </c>
      <c r="C2742" s="80">
        <v>18</v>
      </c>
      <c r="D2742" s="100" t="s">
        <v>403</v>
      </c>
      <c r="E2742" s="80">
        <v>35.76</v>
      </c>
      <c r="F2742" s="100" t="s">
        <v>404</v>
      </c>
      <c r="G2742" s="100" t="s">
        <v>412</v>
      </c>
      <c r="H2742" s="100" t="s">
        <v>419</v>
      </c>
      <c r="I2742" s="100" t="s">
        <v>432</v>
      </c>
      <c r="J2742" s="80">
        <v>2</v>
      </c>
      <c r="K2742" s="101">
        <v>1</v>
      </c>
    </row>
    <row r="2743" spans="1:11" x14ac:dyDescent="0.3">
      <c r="A2743" s="98">
        <v>45678</v>
      </c>
      <c r="B2743" s="99">
        <v>0.80232781249999996</v>
      </c>
      <c r="C2743" s="80">
        <v>19</v>
      </c>
      <c r="D2743" s="100" t="s">
        <v>403</v>
      </c>
      <c r="E2743" s="80">
        <v>25.96</v>
      </c>
      <c r="F2743" s="100" t="s">
        <v>410</v>
      </c>
      <c r="G2743" s="100" t="s">
        <v>412</v>
      </c>
      <c r="H2743" s="100" t="s">
        <v>419</v>
      </c>
      <c r="I2743" s="100" t="s">
        <v>432</v>
      </c>
      <c r="J2743" s="80">
        <v>2</v>
      </c>
      <c r="K2743" s="101">
        <v>1</v>
      </c>
    </row>
    <row r="2744" spans="1:11" hidden="1" x14ac:dyDescent="0.3">
      <c r="A2744" s="98">
        <v>45679</v>
      </c>
      <c r="B2744" s="99">
        <v>0.47553074074074075</v>
      </c>
      <c r="C2744" s="80">
        <v>11</v>
      </c>
      <c r="D2744" s="100" t="s">
        <v>403</v>
      </c>
      <c r="E2744" s="80">
        <v>21.06</v>
      </c>
      <c r="F2744" s="100" t="s">
        <v>418</v>
      </c>
      <c r="G2744" s="100" t="s">
        <v>405</v>
      </c>
      <c r="H2744" s="100" t="s">
        <v>420</v>
      </c>
      <c r="I2744" s="100" t="s">
        <v>432</v>
      </c>
      <c r="J2744" s="80">
        <v>3</v>
      </c>
      <c r="K2744" s="101">
        <v>1</v>
      </c>
    </row>
    <row r="2745" spans="1:11" x14ac:dyDescent="0.3">
      <c r="A2745" s="98">
        <v>45679</v>
      </c>
      <c r="B2745" s="99">
        <v>0.73063133101851852</v>
      </c>
      <c r="C2745" s="80">
        <v>17</v>
      </c>
      <c r="D2745" s="100" t="s">
        <v>403</v>
      </c>
      <c r="E2745" s="80">
        <v>30.86</v>
      </c>
      <c r="F2745" s="100" t="s">
        <v>411</v>
      </c>
      <c r="G2745" s="100" t="s">
        <v>412</v>
      </c>
      <c r="H2745" s="100" t="s">
        <v>420</v>
      </c>
      <c r="I2745" s="100" t="s">
        <v>432</v>
      </c>
      <c r="J2745" s="80">
        <v>3</v>
      </c>
      <c r="K2745" s="101">
        <v>1</v>
      </c>
    </row>
    <row r="2746" spans="1:11" hidden="1" x14ac:dyDescent="0.3">
      <c r="A2746" s="98">
        <v>45679</v>
      </c>
      <c r="B2746" s="99">
        <v>0.78471497685185188</v>
      </c>
      <c r="C2746" s="80">
        <v>18</v>
      </c>
      <c r="D2746" s="100" t="s">
        <v>403</v>
      </c>
      <c r="E2746" s="80">
        <v>35.76</v>
      </c>
      <c r="F2746" s="100" t="s">
        <v>413</v>
      </c>
      <c r="G2746" s="100" t="s">
        <v>412</v>
      </c>
      <c r="H2746" s="100" t="s">
        <v>420</v>
      </c>
      <c r="I2746" s="100" t="s">
        <v>432</v>
      </c>
      <c r="J2746" s="80">
        <v>3</v>
      </c>
      <c r="K2746" s="101">
        <v>1</v>
      </c>
    </row>
    <row r="2747" spans="1:11" x14ac:dyDescent="0.3">
      <c r="A2747" s="98">
        <v>45679</v>
      </c>
      <c r="B2747" s="99">
        <v>0.79891248842592588</v>
      </c>
      <c r="C2747" s="80">
        <v>19</v>
      </c>
      <c r="D2747" s="100" t="s">
        <v>403</v>
      </c>
      <c r="E2747" s="80">
        <v>30.86</v>
      </c>
      <c r="F2747" s="100" t="s">
        <v>411</v>
      </c>
      <c r="G2747" s="100" t="s">
        <v>412</v>
      </c>
      <c r="H2747" s="100" t="s">
        <v>420</v>
      </c>
      <c r="I2747" s="100" t="s">
        <v>432</v>
      </c>
      <c r="J2747" s="80">
        <v>3</v>
      </c>
      <c r="K2747" s="101">
        <v>1</v>
      </c>
    </row>
    <row r="2748" spans="1:11" hidden="1" x14ac:dyDescent="0.3">
      <c r="A2748" s="98">
        <v>45679</v>
      </c>
      <c r="B2748" s="99">
        <v>0.79957319444444441</v>
      </c>
      <c r="C2748" s="80">
        <v>19</v>
      </c>
      <c r="D2748" s="100" t="s">
        <v>403</v>
      </c>
      <c r="E2748" s="80">
        <v>35.76</v>
      </c>
      <c r="F2748" s="100" t="s">
        <v>421</v>
      </c>
      <c r="G2748" s="100" t="s">
        <v>412</v>
      </c>
      <c r="H2748" s="100" t="s">
        <v>420</v>
      </c>
      <c r="I2748" s="100" t="s">
        <v>432</v>
      </c>
      <c r="J2748" s="80">
        <v>3</v>
      </c>
      <c r="K2748" s="101">
        <v>1</v>
      </c>
    </row>
    <row r="2749" spans="1:11" hidden="1" x14ac:dyDescent="0.3">
      <c r="A2749" s="98">
        <v>45679</v>
      </c>
      <c r="B2749" s="99">
        <v>0.81198730324074075</v>
      </c>
      <c r="C2749" s="80">
        <v>19</v>
      </c>
      <c r="D2749" s="100" t="s">
        <v>403</v>
      </c>
      <c r="E2749" s="80">
        <v>35.76</v>
      </c>
      <c r="F2749" s="100" t="s">
        <v>404</v>
      </c>
      <c r="G2749" s="100" t="s">
        <v>412</v>
      </c>
      <c r="H2749" s="100" t="s">
        <v>420</v>
      </c>
      <c r="I2749" s="100" t="s">
        <v>432</v>
      </c>
      <c r="J2749" s="80">
        <v>3</v>
      </c>
      <c r="K2749" s="101">
        <v>1</v>
      </c>
    </row>
    <row r="2750" spans="1:11" x14ac:dyDescent="0.3">
      <c r="A2750" s="98">
        <v>45679</v>
      </c>
      <c r="B2750" s="99">
        <v>0.8434112037037037</v>
      </c>
      <c r="C2750" s="80">
        <v>20</v>
      </c>
      <c r="D2750" s="100" t="s">
        <v>403</v>
      </c>
      <c r="E2750" s="80">
        <v>30.86</v>
      </c>
      <c r="F2750" s="100" t="s">
        <v>411</v>
      </c>
      <c r="G2750" s="100" t="s">
        <v>412</v>
      </c>
      <c r="H2750" s="100" t="s">
        <v>420</v>
      </c>
      <c r="I2750" s="100" t="s">
        <v>432</v>
      </c>
      <c r="J2750" s="80">
        <v>3</v>
      </c>
      <c r="K2750" s="101">
        <v>1</v>
      </c>
    </row>
    <row r="2751" spans="1:11" hidden="1" x14ac:dyDescent="0.3">
      <c r="A2751" s="98">
        <v>45681</v>
      </c>
      <c r="B2751" s="99">
        <v>0.57103004629629628</v>
      </c>
      <c r="C2751" s="80">
        <v>13</v>
      </c>
      <c r="D2751" s="100" t="s">
        <v>403</v>
      </c>
      <c r="E2751" s="80">
        <v>35.76</v>
      </c>
      <c r="F2751" s="100" t="s">
        <v>421</v>
      </c>
      <c r="G2751" s="100" t="s">
        <v>409</v>
      </c>
      <c r="H2751" s="100" t="s">
        <v>406</v>
      </c>
      <c r="I2751" s="100" t="s">
        <v>432</v>
      </c>
      <c r="J2751" s="80">
        <v>5</v>
      </c>
      <c r="K2751" s="101">
        <v>1</v>
      </c>
    </row>
    <row r="2752" spans="1:11" hidden="1" x14ac:dyDescent="0.3">
      <c r="A2752" s="98">
        <v>45681</v>
      </c>
      <c r="B2752" s="99">
        <v>0.57196278935185185</v>
      </c>
      <c r="C2752" s="80">
        <v>13</v>
      </c>
      <c r="D2752" s="100" t="s">
        <v>403</v>
      </c>
      <c r="E2752" s="80">
        <v>25.96</v>
      </c>
      <c r="F2752" s="100" t="s">
        <v>416</v>
      </c>
      <c r="G2752" s="100" t="s">
        <v>409</v>
      </c>
      <c r="H2752" s="100" t="s">
        <v>406</v>
      </c>
      <c r="I2752" s="100" t="s">
        <v>432</v>
      </c>
      <c r="J2752" s="80">
        <v>5</v>
      </c>
      <c r="K2752" s="101">
        <v>1</v>
      </c>
    </row>
    <row r="2753" spans="1:11" hidden="1" x14ac:dyDescent="0.3">
      <c r="A2753" s="98">
        <v>45681</v>
      </c>
      <c r="B2753" s="99">
        <v>0.64489368055555552</v>
      </c>
      <c r="C2753" s="80">
        <v>15</v>
      </c>
      <c r="D2753" s="100" t="s">
        <v>403</v>
      </c>
      <c r="E2753" s="80">
        <v>35.76</v>
      </c>
      <c r="F2753" s="100" t="s">
        <v>413</v>
      </c>
      <c r="G2753" s="100" t="s">
        <v>409</v>
      </c>
      <c r="H2753" s="100" t="s">
        <v>406</v>
      </c>
      <c r="I2753" s="100" t="s">
        <v>432</v>
      </c>
      <c r="J2753" s="80">
        <v>5</v>
      </c>
      <c r="K2753" s="101">
        <v>1</v>
      </c>
    </row>
    <row r="2754" spans="1:11" x14ac:dyDescent="0.3">
      <c r="A2754" s="98">
        <v>45681</v>
      </c>
      <c r="B2754" s="99">
        <v>0.73737622685185189</v>
      </c>
      <c r="C2754" s="80">
        <v>17</v>
      </c>
      <c r="D2754" s="100" t="s">
        <v>403</v>
      </c>
      <c r="E2754" s="80">
        <v>25.96</v>
      </c>
      <c r="F2754" s="100" t="s">
        <v>410</v>
      </c>
      <c r="G2754" s="100" t="s">
        <v>412</v>
      </c>
      <c r="H2754" s="100" t="s">
        <v>406</v>
      </c>
      <c r="I2754" s="100" t="s">
        <v>432</v>
      </c>
      <c r="J2754" s="80">
        <v>5</v>
      </c>
      <c r="K2754" s="101">
        <v>1</v>
      </c>
    </row>
    <row r="2755" spans="1:11" hidden="1" x14ac:dyDescent="0.3">
      <c r="A2755" s="98">
        <v>45681</v>
      </c>
      <c r="B2755" s="99">
        <v>0.88641718749999998</v>
      </c>
      <c r="C2755" s="80">
        <v>21</v>
      </c>
      <c r="D2755" s="100" t="s">
        <v>403</v>
      </c>
      <c r="E2755" s="80">
        <v>35.76</v>
      </c>
      <c r="F2755" s="100" t="s">
        <v>413</v>
      </c>
      <c r="G2755" s="100" t="s">
        <v>412</v>
      </c>
      <c r="H2755" s="100" t="s">
        <v>406</v>
      </c>
      <c r="I2755" s="100" t="s">
        <v>432</v>
      </c>
      <c r="J2755" s="80">
        <v>5</v>
      </c>
      <c r="K2755" s="101">
        <v>1</v>
      </c>
    </row>
    <row r="2756" spans="1:11" hidden="1" x14ac:dyDescent="0.3">
      <c r="A2756" s="98">
        <v>45681</v>
      </c>
      <c r="B2756" s="99">
        <v>0.93883767361111115</v>
      </c>
      <c r="C2756" s="80">
        <v>22</v>
      </c>
      <c r="D2756" s="100" t="s">
        <v>403</v>
      </c>
      <c r="E2756" s="80">
        <v>35.76</v>
      </c>
      <c r="F2756" s="100" t="s">
        <v>408</v>
      </c>
      <c r="G2756" s="100" t="s">
        <v>412</v>
      </c>
      <c r="H2756" s="100" t="s">
        <v>406</v>
      </c>
      <c r="I2756" s="100" t="s">
        <v>432</v>
      </c>
      <c r="J2756" s="80">
        <v>5</v>
      </c>
      <c r="K2756" s="101">
        <v>1</v>
      </c>
    </row>
    <row r="2757" spans="1:11" hidden="1" x14ac:dyDescent="0.3">
      <c r="A2757" s="98">
        <v>45681</v>
      </c>
      <c r="B2757" s="99">
        <v>0.93955915509259258</v>
      </c>
      <c r="C2757" s="80">
        <v>22</v>
      </c>
      <c r="D2757" s="100" t="s">
        <v>403</v>
      </c>
      <c r="E2757" s="80">
        <v>35.76</v>
      </c>
      <c r="F2757" s="100" t="s">
        <v>404</v>
      </c>
      <c r="G2757" s="100" t="s">
        <v>412</v>
      </c>
      <c r="H2757" s="100" t="s">
        <v>406</v>
      </c>
      <c r="I2757" s="100" t="s">
        <v>432</v>
      </c>
      <c r="J2757" s="80">
        <v>5</v>
      </c>
      <c r="K2757" s="101">
        <v>1</v>
      </c>
    </row>
    <row r="2758" spans="1:11" hidden="1" x14ac:dyDescent="0.3">
      <c r="A2758" s="98">
        <v>45682</v>
      </c>
      <c r="B2758" s="99">
        <v>0.55629846064814814</v>
      </c>
      <c r="C2758" s="80">
        <v>13</v>
      </c>
      <c r="D2758" s="100" t="s">
        <v>403</v>
      </c>
      <c r="E2758" s="80">
        <v>35.76</v>
      </c>
      <c r="F2758" s="100" t="s">
        <v>421</v>
      </c>
      <c r="G2758" s="100" t="s">
        <v>409</v>
      </c>
      <c r="H2758" s="100" t="s">
        <v>414</v>
      </c>
      <c r="I2758" s="100" t="s">
        <v>432</v>
      </c>
      <c r="J2758" s="80">
        <v>6</v>
      </c>
      <c r="K2758" s="101">
        <v>1</v>
      </c>
    </row>
    <row r="2759" spans="1:11" hidden="1" x14ac:dyDescent="0.3">
      <c r="A2759" s="98">
        <v>45682</v>
      </c>
      <c r="B2759" s="99">
        <v>0.61000678240740736</v>
      </c>
      <c r="C2759" s="80">
        <v>14</v>
      </c>
      <c r="D2759" s="100" t="s">
        <v>403</v>
      </c>
      <c r="E2759" s="80">
        <v>35.76</v>
      </c>
      <c r="F2759" s="100" t="s">
        <v>421</v>
      </c>
      <c r="G2759" s="100" t="s">
        <v>409</v>
      </c>
      <c r="H2759" s="100" t="s">
        <v>414</v>
      </c>
      <c r="I2759" s="100" t="s">
        <v>432</v>
      </c>
      <c r="J2759" s="80">
        <v>6</v>
      </c>
      <c r="K2759" s="101">
        <v>1</v>
      </c>
    </row>
    <row r="2760" spans="1:11" x14ac:dyDescent="0.3">
      <c r="A2760" s="98">
        <v>45682</v>
      </c>
      <c r="B2760" s="99">
        <v>0.61082273148148147</v>
      </c>
      <c r="C2760" s="80">
        <v>14</v>
      </c>
      <c r="D2760" s="100" t="s">
        <v>403</v>
      </c>
      <c r="E2760" s="80">
        <v>25.96</v>
      </c>
      <c r="F2760" s="100" t="s">
        <v>410</v>
      </c>
      <c r="G2760" s="100" t="s">
        <v>409</v>
      </c>
      <c r="H2760" s="100" t="s">
        <v>414</v>
      </c>
      <c r="I2760" s="100" t="s">
        <v>432</v>
      </c>
      <c r="J2760" s="80">
        <v>6</v>
      </c>
      <c r="K2760" s="101">
        <v>1</v>
      </c>
    </row>
    <row r="2761" spans="1:11" x14ac:dyDescent="0.3">
      <c r="A2761" s="98">
        <v>45683</v>
      </c>
      <c r="B2761" s="99">
        <v>0.52457168981481483</v>
      </c>
      <c r="C2761" s="80">
        <v>12</v>
      </c>
      <c r="D2761" s="100" t="s">
        <v>403</v>
      </c>
      <c r="E2761" s="80">
        <v>25.96</v>
      </c>
      <c r="F2761" s="100" t="s">
        <v>410</v>
      </c>
      <c r="G2761" s="100" t="s">
        <v>409</v>
      </c>
      <c r="H2761" s="100" t="s">
        <v>415</v>
      </c>
      <c r="I2761" s="100" t="s">
        <v>432</v>
      </c>
      <c r="J2761" s="80">
        <v>7</v>
      </c>
      <c r="K2761" s="101">
        <v>1</v>
      </c>
    </row>
    <row r="2762" spans="1:11" hidden="1" x14ac:dyDescent="0.3">
      <c r="A2762" s="98">
        <v>45683</v>
      </c>
      <c r="B2762" s="99">
        <v>0.52539399305555556</v>
      </c>
      <c r="C2762" s="80">
        <v>12</v>
      </c>
      <c r="D2762" s="100" t="s">
        <v>403</v>
      </c>
      <c r="E2762" s="80">
        <v>21.06</v>
      </c>
      <c r="F2762" s="100" t="s">
        <v>418</v>
      </c>
      <c r="G2762" s="100" t="s">
        <v>409</v>
      </c>
      <c r="H2762" s="100" t="s">
        <v>415</v>
      </c>
      <c r="I2762" s="100" t="s">
        <v>432</v>
      </c>
      <c r="J2762" s="80">
        <v>7</v>
      </c>
      <c r="K2762" s="101">
        <v>1</v>
      </c>
    </row>
    <row r="2763" spans="1:11" hidden="1" x14ac:dyDescent="0.3">
      <c r="A2763" s="98">
        <v>45684</v>
      </c>
      <c r="B2763" s="99">
        <v>0.33868525462962962</v>
      </c>
      <c r="C2763" s="80">
        <v>8</v>
      </c>
      <c r="D2763" s="100" t="s">
        <v>403</v>
      </c>
      <c r="E2763" s="80">
        <v>25.96</v>
      </c>
      <c r="F2763" s="100" t="s">
        <v>416</v>
      </c>
      <c r="G2763" s="100" t="s">
        <v>405</v>
      </c>
      <c r="H2763" s="100" t="s">
        <v>417</v>
      </c>
      <c r="I2763" s="100" t="s">
        <v>432</v>
      </c>
      <c r="J2763" s="80">
        <v>1</v>
      </c>
      <c r="K2763" s="101">
        <v>1</v>
      </c>
    </row>
    <row r="2764" spans="1:11" x14ac:dyDescent="0.3">
      <c r="A2764" s="98">
        <v>45684</v>
      </c>
      <c r="B2764" s="99">
        <v>0.35605960648148149</v>
      </c>
      <c r="C2764" s="80">
        <v>8</v>
      </c>
      <c r="D2764" s="100" t="s">
        <v>403</v>
      </c>
      <c r="E2764" s="80">
        <v>25.96</v>
      </c>
      <c r="F2764" s="100" t="s">
        <v>410</v>
      </c>
      <c r="G2764" s="100" t="s">
        <v>405</v>
      </c>
      <c r="H2764" s="100" t="s">
        <v>417</v>
      </c>
      <c r="I2764" s="100" t="s">
        <v>432</v>
      </c>
      <c r="J2764" s="80">
        <v>1</v>
      </c>
      <c r="K2764" s="101">
        <v>1</v>
      </c>
    </row>
    <row r="2765" spans="1:11" hidden="1" x14ac:dyDescent="0.3">
      <c r="A2765" s="98">
        <v>45684</v>
      </c>
      <c r="B2765" s="99">
        <v>0.50349960648148151</v>
      </c>
      <c r="C2765" s="80">
        <v>12</v>
      </c>
      <c r="D2765" s="100" t="s">
        <v>403</v>
      </c>
      <c r="E2765" s="80">
        <v>35.76</v>
      </c>
      <c r="F2765" s="100" t="s">
        <v>421</v>
      </c>
      <c r="G2765" s="100" t="s">
        <v>409</v>
      </c>
      <c r="H2765" s="100" t="s">
        <v>417</v>
      </c>
      <c r="I2765" s="100" t="s">
        <v>432</v>
      </c>
      <c r="J2765" s="80">
        <v>1</v>
      </c>
      <c r="K2765" s="101">
        <v>1</v>
      </c>
    </row>
    <row r="2766" spans="1:11" x14ac:dyDescent="0.3">
      <c r="A2766" s="98">
        <v>45684</v>
      </c>
      <c r="B2766" s="99">
        <v>0.57301810185185187</v>
      </c>
      <c r="C2766" s="80">
        <v>13</v>
      </c>
      <c r="D2766" s="100" t="s">
        <v>403</v>
      </c>
      <c r="E2766" s="80">
        <v>30.86</v>
      </c>
      <c r="F2766" s="100" t="s">
        <v>411</v>
      </c>
      <c r="G2766" s="100" t="s">
        <v>409</v>
      </c>
      <c r="H2766" s="100" t="s">
        <v>417</v>
      </c>
      <c r="I2766" s="100" t="s">
        <v>432</v>
      </c>
      <c r="J2766" s="80">
        <v>1</v>
      </c>
      <c r="K2766" s="101">
        <v>1</v>
      </c>
    </row>
    <row r="2767" spans="1:11" x14ac:dyDescent="0.3">
      <c r="A2767" s="98">
        <v>45684</v>
      </c>
      <c r="B2767" s="99">
        <v>0.64437628472222219</v>
      </c>
      <c r="C2767" s="80">
        <v>15</v>
      </c>
      <c r="D2767" s="100" t="s">
        <v>403</v>
      </c>
      <c r="E2767" s="80">
        <v>30.86</v>
      </c>
      <c r="F2767" s="100" t="s">
        <v>411</v>
      </c>
      <c r="G2767" s="100" t="s">
        <v>409</v>
      </c>
      <c r="H2767" s="100" t="s">
        <v>417</v>
      </c>
      <c r="I2767" s="100" t="s">
        <v>432</v>
      </c>
      <c r="J2767" s="80">
        <v>1</v>
      </c>
      <c r="K2767" s="101">
        <v>1</v>
      </c>
    </row>
    <row r="2768" spans="1:11" hidden="1" x14ac:dyDescent="0.3">
      <c r="A2768" s="98">
        <v>45684</v>
      </c>
      <c r="B2768" s="99">
        <v>0.64514887731481485</v>
      </c>
      <c r="C2768" s="80">
        <v>15</v>
      </c>
      <c r="D2768" s="100" t="s">
        <v>403</v>
      </c>
      <c r="E2768" s="80">
        <v>25.96</v>
      </c>
      <c r="F2768" s="100" t="s">
        <v>416</v>
      </c>
      <c r="G2768" s="100" t="s">
        <v>409</v>
      </c>
      <c r="H2768" s="100" t="s">
        <v>417</v>
      </c>
      <c r="I2768" s="100" t="s">
        <v>432</v>
      </c>
      <c r="J2768" s="80">
        <v>1</v>
      </c>
      <c r="K2768" s="101">
        <v>1</v>
      </c>
    </row>
    <row r="2769" spans="1:11" x14ac:dyDescent="0.3">
      <c r="A2769" s="98">
        <v>45684</v>
      </c>
      <c r="B2769" s="99">
        <v>0.64597995370370376</v>
      </c>
      <c r="C2769" s="80">
        <v>15</v>
      </c>
      <c r="D2769" s="100" t="s">
        <v>403</v>
      </c>
      <c r="E2769" s="80">
        <v>30.86</v>
      </c>
      <c r="F2769" s="100" t="s">
        <v>411</v>
      </c>
      <c r="G2769" s="100" t="s">
        <v>409</v>
      </c>
      <c r="H2769" s="100" t="s">
        <v>417</v>
      </c>
      <c r="I2769" s="100" t="s">
        <v>432</v>
      </c>
      <c r="J2769" s="80">
        <v>1</v>
      </c>
      <c r="K2769" s="101">
        <v>1</v>
      </c>
    </row>
    <row r="2770" spans="1:11" hidden="1" x14ac:dyDescent="0.3">
      <c r="A2770" s="98">
        <v>45684</v>
      </c>
      <c r="B2770" s="99">
        <v>0.78841827546296295</v>
      </c>
      <c r="C2770" s="80">
        <v>18</v>
      </c>
      <c r="D2770" s="100" t="s">
        <v>403</v>
      </c>
      <c r="E2770" s="80">
        <v>35.76</v>
      </c>
      <c r="F2770" s="100" t="s">
        <v>404</v>
      </c>
      <c r="G2770" s="100" t="s">
        <v>412</v>
      </c>
      <c r="H2770" s="100" t="s">
        <v>417</v>
      </c>
      <c r="I2770" s="100" t="s">
        <v>432</v>
      </c>
      <c r="J2770" s="80">
        <v>1</v>
      </c>
      <c r="K2770" s="101">
        <v>1</v>
      </c>
    </row>
    <row r="2771" spans="1:11" hidden="1" x14ac:dyDescent="0.3">
      <c r="A2771" s="98">
        <v>45684</v>
      </c>
      <c r="B2771" s="99">
        <v>0.79352228009259262</v>
      </c>
      <c r="C2771" s="80">
        <v>19</v>
      </c>
      <c r="D2771" s="100" t="s">
        <v>403</v>
      </c>
      <c r="E2771" s="80">
        <v>35.76</v>
      </c>
      <c r="F2771" s="100" t="s">
        <v>404</v>
      </c>
      <c r="G2771" s="100" t="s">
        <v>412</v>
      </c>
      <c r="H2771" s="100" t="s">
        <v>417</v>
      </c>
      <c r="I2771" s="100" t="s">
        <v>432</v>
      </c>
      <c r="J2771" s="80">
        <v>1</v>
      </c>
      <c r="K2771" s="101">
        <v>1</v>
      </c>
    </row>
    <row r="2772" spans="1:11" hidden="1" x14ac:dyDescent="0.3">
      <c r="A2772" s="98">
        <v>45684</v>
      </c>
      <c r="B2772" s="99">
        <v>0.79427612268518522</v>
      </c>
      <c r="C2772" s="80">
        <v>19</v>
      </c>
      <c r="D2772" s="100" t="s">
        <v>403</v>
      </c>
      <c r="E2772" s="80">
        <v>35.76</v>
      </c>
      <c r="F2772" s="100" t="s">
        <v>404</v>
      </c>
      <c r="G2772" s="100" t="s">
        <v>412</v>
      </c>
      <c r="H2772" s="100" t="s">
        <v>417</v>
      </c>
      <c r="I2772" s="100" t="s">
        <v>432</v>
      </c>
      <c r="J2772" s="80">
        <v>1</v>
      </c>
      <c r="K2772" s="101">
        <v>1</v>
      </c>
    </row>
    <row r="2773" spans="1:11" hidden="1" x14ac:dyDescent="0.3">
      <c r="A2773" s="98">
        <v>45685</v>
      </c>
      <c r="B2773" s="99">
        <v>0.35181475694444442</v>
      </c>
      <c r="C2773" s="80">
        <v>8</v>
      </c>
      <c r="D2773" s="100" t="s">
        <v>403</v>
      </c>
      <c r="E2773" s="80">
        <v>35.76</v>
      </c>
      <c r="F2773" s="100" t="s">
        <v>404</v>
      </c>
      <c r="G2773" s="100" t="s">
        <v>405</v>
      </c>
      <c r="H2773" s="100" t="s">
        <v>419</v>
      </c>
      <c r="I2773" s="100" t="s">
        <v>432</v>
      </c>
      <c r="J2773" s="80">
        <v>2</v>
      </c>
      <c r="K2773" s="101">
        <v>1</v>
      </c>
    </row>
    <row r="2774" spans="1:11" x14ac:dyDescent="0.3">
      <c r="A2774" s="98">
        <v>45685</v>
      </c>
      <c r="B2774" s="99">
        <v>0.3981146527777778</v>
      </c>
      <c r="C2774" s="80">
        <v>9</v>
      </c>
      <c r="D2774" s="100" t="s">
        <v>403</v>
      </c>
      <c r="E2774" s="80">
        <v>25.96</v>
      </c>
      <c r="F2774" s="100" t="s">
        <v>410</v>
      </c>
      <c r="G2774" s="100" t="s">
        <v>405</v>
      </c>
      <c r="H2774" s="100" t="s">
        <v>419</v>
      </c>
      <c r="I2774" s="100" t="s">
        <v>432</v>
      </c>
      <c r="J2774" s="80">
        <v>2</v>
      </c>
      <c r="K2774" s="101">
        <v>1</v>
      </c>
    </row>
    <row r="2775" spans="1:11" x14ac:dyDescent="0.3">
      <c r="A2775" s="98">
        <v>45685</v>
      </c>
      <c r="B2775" s="99">
        <v>0.49753299768518516</v>
      </c>
      <c r="C2775" s="80">
        <v>11</v>
      </c>
      <c r="D2775" s="100" t="s">
        <v>403</v>
      </c>
      <c r="E2775" s="80">
        <v>30.86</v>
      </c>
      <c r="F2775" s="100" t="s">
        <v>411</v>
      </c>
      <c r="G2775" s="100" t="s">
        <v>405</v>
      </c>
      <c r="H2775" s="100" t="s">
        <v>419</v>
      </c>
      <c r="I2775" s="100" t="s">
        <v>432</v>
      </c>
      <c r="J2775" s="80">
        <v>2</v>
      </c>
      <c r="K2775" s="101">
        <v>1</v>
      </c>
    </row>
    <row r="2776" spans="1:11" x14ac:dyDescent="0.3">
      <c r="A2776" s="98">
        <v>45685</v>
      </c>
      <c r="B2776" s="99">
        <v>0.51529204861111111</v>
      </c>
      <c r="C2776" s="80">
        <v>12</v>
      </c>
      <c r="D2776" s="100" t="s">
        <v>403</v>
      </c>
      <c r="E2776" s="80">
        <v>25.96</v>
      </c>
      <c r="F2776" s="100" t="s">
        <v>410</v>
      </c>
      <c r="G2776" s="100" t="s">
        <v>409</v>
      </c>
      <c r="H2776" s="100" t="s">
        <v>419</v>
      </c>
      <c r="I2776" s="100" t="s">
        <v>432</v>
      </c>
      <c r="J2776" s="80">
        <v>2</v>
      </c>
      <c r="K2776" s="101">
        <v>1</v>
      </c>
    </row>
    <row r="2777" spans="1:11" hidden="1" x14ac:dyDescent="0.3">
      <c r="A2777" s="98">
        <v>45685</v>
      </c>
      <c r="B2777" s="99">
        <v>0.6799491319444444</v>
      </c>
      <c r="C2777" s="80">
        <v>16</v>
      </c>
      <c r="D2777" s="100" t="s">
        <v>403</v>
      </c>
      <c r="E2777" s="80">
        <v>35.76</v>
      </c>
      <c r="F2777" s="100" t="s">
        <v>413</v>
      </c>
      <c r="G2777" s="100" t="s">
        <v>409</v>
      </c>
      <c r="H2777" s="100" t="s">
        <v>419</v>
      </c>
      <c r="I2777" s="100" t="s">
        <v>432</v>
      </c>
      <c r="J2777" s="80">
        <v>2</v>
      </c>
      <c r="K2777" s="101">
        <v>1</v>
      </c>
    </row>
    <row r="2778" spans="1:11" hidden="1" x14ac:dyDescent="0.3">
      <c r="A2778" s="98">
        <v>45685</v>
      </c>
      <c r="B2778" s="99">
        <v>0.68107243055555555</v>
      </c>
      <c r="C2778" s="80">
        <v>16</v>
      </c>
      <c r="D2778" s="100" t="s">
        <v>403</v>
      </c>
      <c r="E2778" s="80">
        <v>25.96</v>
      </c>
      <c r="F2778" s="100" t="s">
        <v>416</v>
      </c>
      <c r="G2778" s="100" t="s">
        <v>409</v>
      </c>
      <c r="H2778" s="100" t="s">
        <v>419</v>
      </c>
      <c r="I2778" s="100" t="s">
        <v>432</v>
      </c>
      <c r="J2778" s="80">
        <v>2</v>
      </c>
      <c r="K2778" s="101">
        <v>1</v>
      </c>
    </row>
    <row r="2779" spans="1:11" x14ac:dyDescent="0.3">
      <c r="A2779" s="98">
        <v>45685</v>
      </c>
      <c r="B2779" s="99">
        <v>0.7361218981481481</v>
      </c>
      <c r="C2779" s="80">
        <v>17</v>
      </c>
      <c r="D2779" s="100" t="s">
        <v>403</v>
      </c>
      <c r="E2779" s="80">
        <v>25.96</v>
      </c>
      <c r="F2779" s="100" t="s">
        <v>410</v>
      </c>
      <c r="G2779" s="100" t="s">
        <v>412</v>
      </c>
      <c r="H2779" s="100" t="s">
        <v>419</v>
      </c>
      <c r="I2779" s="100" t="s">
        <v>432</v>
      </c>
      <c r="J2779" s="80">
        <v>2</v>
      </c>
      <c r="K2779" s="101">
        <v>1</v>
      </c>
    </row>
    <row r="2780" spans="1:11" hidden="1" x14ac:dyDescent="0.3">
      <c r="A2780" s="98">
        <v>45685</v>
      </c>
      <c r="B2780" s="99">
        <v>0.84156081018518514</v>
      </c>
      <c r="C2780" s="80">
        <v>20</v>
      </c>
      <c r="D2780" s="100" t="s">
        <v>403</v>
      </c>
      <c r="E2780" s="80">
        <v>35.76</v>
      </c>
      <c r="F2780" s="100" t="s">
        <v>404</v>
      </c>
      <c r="G2780" s="100" t="s">
        <v>412</v>
      </c>
      <c r="H2780" s="100" t="s">
        <v>419</v>
      </c>
      <c r="I2780" s="100" t="s">
        <v>432</v>
      </c>
      <c r="J2780" s="80">
        <v>2</v>
      </c>
      <c r="K2780" s="101">
        <v>1</v>
      </c>
    </row>
    <row r="2781" spans="1:11" hidden="1" x14ac:dyDescent="0.3">
      <c r="A2781" s="98">
        <v>45685</v>
      </c>
      <c r="B2781" s="99">
        <v>0.84288381944444446</v>
      </c>
      <c r="C2781" s="80">
        <v>20</v>
      </c>
      <c r="D2781" s="100" t="s">
        <v>403</v>
      </c>
      <c r="E2781" s="80">
        <v>35.76</v>
      </c>
      <c r="F2781" s="100" t="s">
        <v>421</v>
      </c>
      <c r="G2781" s="100" t="s">
        <v>412</v>
      </c>
      <c r="H2781" s="100" t="s">
        <v>419</v>
      </c>
      <c r="I2781" s="100" t="s">
        <v>432</v>
      </c>
      <c r="J2781" s="80">
        <v>2</v>
      </c>
      <c r="K2781" s="101">
        <v>1</v>
      </c>
    </row>
    <row r="2782" spans="1:11" x14ac:dyDescent="0.3">
      <c r="A2782" s="98">
        <v>45686</v>
      </c>
      <c r="B2782" s="99">
        <v>0.40193474537037038</v>
      </c>
      <c r="C2782" s="80">
        <v>9</v>
      </c>
      <c r="D2782" s="100" t="s">
        <v>403</v>
      </c>
      <c r="E2782" s="80">
        <v>25.96</v>
      </c>
      <c r="F2782" s="100" t="s">
        <v>410</v>
      </c>
      <c r="G2782" s="100" t="s">
        <v>405</v>
      </c>
      <c r="H2782" s="100" t="s">
        <v>420</v>
      </c>
      <c r="I2782" s="100" t="s">
        <v>432</v>
      </c>
      <c r="J2782" s="80">
        <v>3</v>
      </c>
      <c r="K2782" s="101">
        <v>1</v>
      </c>
    </row>
    <row r="2783" spans="1:11" x14ac:dyDescent="0.3">
      <c r="A2783" s="98">
        <v>45686</v>
      </c>
      <c r="B2783" s="99">
        <v>0.68445324074074076</v>
      </c>
      <c r="C2783" s="80">
        <v>16</v>
      </c>
      <c r="D2783" s="100" t="s">
        <v>403</v>
      </c>
      <c r="E2783" s="80">
        <v>25.96</v>
      </c>
      <c r="F2783" s="100" t="s">
        <v>410</v>
      </c>
      <c r="G2783" s="100" t="s">
        <v>409</v>
      </c>
      <c r="H2783" s="100" t="s">
        <v>420</v>
      </c>
      <c r="I2783" s="100" t="s">
        <v>432</v>
      </c>
      <c r="J2783" s="80">
        <v>3</v>
      </c>
      <c r="K2783" s="101">
        <v>1</v>
      </c>
    </row>
    <row r="2784" spans="1:11" x14ac:dyDescent="0.3">
      <c r="A2784" s="98">
        <v>45686</v>
      </c>
      <c r="B2784" s="99">
        <v>0.80495668981481483</v>
      </c>
      <c r="C2784" s="80">
        <v>19</v>
      </c>
      <c r="D2784" s="100" t="s">
        <v>403</v>
      </c>
      <c r="E2784" s="80">
        <v>30.86</v>
      </c>
      <c r="F2784" s="100" t="s">
        <v>411</v>
      </c>
      <c r="G2784" s="100" t="s">
        <v>412</v>
      </c>
      <c r="H2784" s="100" t="s">
        <v>420</v>
      </c>
      <c r="I2784" s="100" t="s">
        <v>432</v>
      </c>
      <c r="J2784" s="80">
        <v>3</v>
      </c>
      <c r="K2784" s="101">
        <v>1</v>
      </c>
    </row>
    <row r="2785" spans="1:11" hidden="1" x14ac:dyDescent="0.3">
      <c r="A2785" s="98">
        <v>45686</v>
      </c>
      <c r="B2785" s="99">
        <v>0.80595711805555559</v>
      </c>
      <c r="C2785" s="80">
        <v>19</v>
      </c>
      <c r="D2785" s="100" t="s">
        <v>403</v>
      </c>
      <c r="E2785" s="80">
        <v>21.06</v>
      </c>
      <c r="F2785" s="100" t="s">
        <v>418</v>
      </c>
      <c r="G2785" s="100" t="s">
        <v>412</v>
      </c>
      <c r="H2785" s="100" t="s">
        <v>420</v>
      </c>
      <c r="I2785" s="100" t="s">
        <v>432</v>
      </c>
      <c r="J2785" s="80">
        <v>3</v>
      </c>
      <c r="K2785" s="101">
        <v>1</v>
      </c>
    </row>
    <row r="2786" spans="1:11" x14ac:dyDescent="0.3">
      <c r="A2786" s="98">
        <v>45687</v>
      </c>
      <c r="B2786" s="99">
        <v>0.38756409722222224</v>
      </c>
      <c r="C2786" s="80">
        <v>9</v>
      </c>
      <c r="D2786" s="100" t="s">
        <v>403</v>
      </c>
      <c r="E2786" s="80">
        <v>30.86</v>
      </c>
      <c r="F2786" s="100" t="s">
        <v>411</v>
      </c>
      <c r="G2786" s="100" t="s">
        <v>405</v>
      </c>
      <c r="H2786" s="100" t="s">
        <v>422</v>
      </c>
      <c r="I2786" s="100" t="s">
        <v>432</v>
      </c>
      <c r="J2786" s="80">
        <v>4</v>
      </c>
      <c r="K2786" s="101">
        <v>1</v>
      </c>
    </row>
    <row r="2787" spans="1:11" x14ac:dyDescent="0.3">
      <c r="A2787" s="98">
        <v>45687</v>
      </c>
      <c r="B2787" s="99">
        <v>0.42539199074074074</v>
      </c>
      <c r="C2787" s="80">
        <v>10</v>
      </c>
      <c r="D2787" s="100" t="s">
        <v>403</v>
      </c>
      <c r="E2787" s="80">
        <v>30.86</v>
      </c>
      <c r="F2787" s="100" t="s">
        <v>411</v>
      </c>
      <c r="G2787" s="100" t="s">
        <v>405</v>
      </c>
      <c r="H2787" s="100" t="s">
        <v>422</v>
      </c>
      <c r="I2787" s="100" t="s">
        <v>432</v>
      </c>
      <c r="J2787" s="80">
        <v>4</v>
      </c>
      <c r="K2787" s="101">
        <v>1</v>
      </c>
    </row>
    <row r="2788" spans="1:11" hidden="1" x14ac:dyDescent="0.3">
      <c r="A2788" s="98">
        <v>45687</v>
      </c>
      <c r="B2788" s="99">
        <v>0.47672656250000001</v>
      </c>
      <c r="C2788" s="80">
        <v>11</v>
      </c>
      <c r="D2788" s="100" t="s">
        <v>403</v>
      </c>
      <c r="E2788" s="80">
        <v>25.96</v>
      </c>
      <c r="F2788" s="100" t="s">
        <v>416</v>
      </c>
      <c r="G2788" s="100" t="s">
        <v>405</v>
      </c>
      <c r="H2788" s="100" t="s">
        <v>422</v>
      </c>
      <c r="I2788" s="100" t="s">
        <v>432</v>
      </c>
      <c r="J2788" s="80">
        <v>4</v>
      </c>
      <c r="K2788" s="101">
        <v>1</v>
      </c>
    </row>
    <row r="2789" spans="1:11" hidden="1" x14ac:dyDescent="0.3">
      <c r="A2789" s="98">
        <v>45687</v>
      </c>
      <c r="B2789" s="99">
        <v>0.5293485185185185</v>
      </c>
      <c r="C2789" s="80">
        <v>12</v>
      </c>
      <c r="D2789" s="100" t="s">
        <v>403</v>
      </c>
      <c r="E2789" s="80">
        <v>35.76</v>
      </c>
      <c r="F2789" s="100" t="s">
        <v>408</v>
      </c>
      <c r="G2789" s="100" t="s">
        <v>409</v>
      </c>
      <c r="H2789" s="100" t="s">
        <v>422</v>
      </c>
      <c r="I2789" s="100" t="s">
        <v>432</v>
      </c>
      <c r="J2789" s="80">
        <v>4</v>
      </c>
      <c r="K2789" s="101">
        <v>1</v>
      </c>
    </row>
    <row r="2790" spans="1:11" x14ac:dyDescent="0.3">
      <c r="A2790" s="98">
        <v>45687</v>
      </c>
      <c r="B2790" s="99">
        <v>0.54306421296296292</v>
      </c>
      <c r="C2790" s="80">
        <v>13</v>
      </c>
      <c r="D2790" s="100" t="s">
        <v>403</v>
      </c>
      <c r="E2790" s="80">
        <v>25.96</v>
      </c>
      <c r="F2790" s="100" t="s">
        <v>410</v>
      </c>
      <c r="G2790" s="100" t="s">
        <v>409</v>
      </c>
      <c r="H2790" s="100" t="s">
        <v>422</v>
      </c>
      <c r="I2790" s="100" t="s">
        <v>432</v>
      </c>
      <c r="J2790" s="80">
        <v>4</v>
      </c>
      <c r="K2790" s="101">
        <v>1</v>
      </c>
    </row>
    <row r="2791" spans="1:11" x14ac:dyDescent="0.3">
      <c r="A2791" s="98">
        <v>45687</v>
      </c>
      <c r="B2791" s="99">
        <v>0.61229487268518523</v>
      </c>
      <c r="C2791" s="80">
        <v>14</v>
      </c>
      <c r="D2791" s="100" t="s">
        <v>403</v>
      </c>
      <c r="E2791" s="80">
        <v>30.86</v>
      </c>
      <c r="F2791" s="100" t="s">
        <v>411</v>
      </c>
      <c r="G2791" s="100" t="s">
        <v>409</v>
      </c>
      <c r="H2791" s="100" t="s">
        <v>422</v>
      </c>
      <c r="I2791" s="100" t="s">
        <v>432</v>
      </c>
      <c r="J2791" s="80">
        <v>4</v>
      </c>
      <c r="K2791" s="101">
        <v>1</v>
      </c>
    </row>
    <row r="2792" spans="1:11" hidden="1" x14ac:dyDescent="0.3">
      <c r="A2792" s="98">
        <v>45687</v>
      </c>
      <c r="B2792" s="99">
        <v>0.72139356481481487</v>
      </c>
      <c r="C2792" s="80">
        <v>17</v>
      </c>
      <c r="D2792" s="100" t="s">
        <v>403</v>
      </c>
      <c r="E2792" s="80">
        <v>35.76</v>
      </c>
      <c r="F2792" s="100" t="s">
        <v>408</v>
      </c>
      <c r="G2792" s="100" t="s">
        <v>412</v>
      </c>
      <c r="H2792" s="100" t="s">
        <v>422</v>
      </c>
      <c r="I2792" s="100" t="s">
        <v>432</v>
      </c>
      <c r="J2792" s="80">
        <v>4</v>
      </c>
      <c r="K2792" s="101">
        <v>1</v>
      </c>
    </row>
    <row r="2793" spans="1:11" x14ac:dyDescent="0.3">
      <c r="A2793" s="98">
        <v>45687</v>
      </c>
      <c r="B2793" s="99">
        <v>0.76674365740740735</v>
      </c>
      <c r="C2793" s="80">
        <v>18</v>
      </c>
      <c r="D2793" s="100" t="s">
        <v>403</v>
      </c>
      <c r="E2793" s="80">
        <v>30.86</v>
      </c>
      <c r="F2793" s="100" t="s">
        <v>411</v>
      </c>
      <c r="G2793" s="100" t="s">
        <v>412</v>
      </c>
      <c r="H2793" s="100" t="s">
        <v>422</v>
      </c>
      <c r="I2793" s="100" t="s">
        <v>432</v>
      </c>
      <c r="J2793" s="80">
        <v>4</v>
      </c>
      <c r="K2793" s="101">
        <v>1</v>
      </c>
    </row>
    <row r="2794" spans="1:11" hidden="1" x14ac:dyDescent="0.3">
      <c r="A2794" s="98">
        <v>45687</v>
      </c>
      <c r="B2794" s="99">
        <v>0.77904696759259262</v>
      </c>
      <c r="C2794" s="80">
        <v>18</v>
      </c>
      <c r="D2794" s="100" t="s">
        <v>403</v>
      </c>
      <c r="E2794" s="80">
        <v>25.96</v>
      </c>
      <c r="F2794" s="100" t="s">
        <v>416</v>
      </c>
      <c r="G2794" s="100" t="s">
        <v>412</v>
      </c>
      <c r="H2794" s="100" t="s">
        <v>422</v>
      </c>
      <c r="I2794" s="100" t="s">
        <v>432</v>
      </c>
      <c r="J2794" s="80">
        <v>4</v>
      </c>
      <c r="K2794" s="101">
        <v>1</v>
      </c>
    </row>
    <row r="2795" spans="1:11" x14ac:dyDescent="0.3">
      <c r="A2795" s="98">
        <v>45688</v>
      </c>
      <c r="B2795" s="99">
        <v>0.36170658564814817</v>
      </c>
      <c r="C2795" s="80">
        <v>8</v>
      </c>
      <c r="D2795" s="100" t="s">
        <v>403</v>
      </c>
      <c r="E2795" s="80">
        <v>25.96</v>
      </c>
      <c r="F2795" s="100" t="s">
        <v>410</v>
      </c>
      <c r="G2795" s="100" t="s">
        <v>405</v>
      </c>
      <c r="H2795" s="100" t="s">
        <v>406</v>
      </c>
      <c r="I2795" s="100" t="s">
        <v>432</v>
      </c>
      <c r="J2795" s="80">
        <v>5</v>
      </c>
      <c r="K2795" s="101">
        <v>1</v>
      </c>
    </row>
    <row r="2796" spans="1:11" x14ac:dyDescent="0.3">
      <c r="A2796" s="98">
        <v>45688</v>
      </c>
      <c r="B2796" s="99">
        <v>0.36232326388888891</v>
      </c>
      <c r="C2796" s="80">
        <v>8</v>
      </c>
      <c r="D2796" s="100" t="s">
        <v>403</v>
      </c>
      <c r="E2796" s="80">
        <v>30.86</v>
      </c>
      <c r="F2796" s="100" t="s">
        <v>411</v>
      </c>
      <c r="G2796" s="100" t="s">
        <v>405</v>
      </c>
      <c r="H2796" s="100" t="s">
        <v>406</v>
      </c>
      <c r="I2796" s="100" t="s">
        <v>432</v>
      </c>
      <c r="J2796" s="80">
        <v>5</v>
      </c>
      <c r="K2796" s="101">
        <v>1</v>
      </c>
    </row>
    <row r="2797" spans="1:11" x14ac:dyDescent="0.3">
      <c r="A2797" s="98">
        <v>45688</v>
      </c>
      <c r="B2797" s="99">
        <v>0.38697710648148148</v>
      </c>
      <c r="C2797" s="80">
        <v>9</v>
      </c>
      <c r="D2797" s="100" t="s">
        <v>403</v>
      </c>
      <c r="E2797" s="80">
        <v>30.86</v>
      </c>
      <c r="F2797" s="100" t="s">
        <v>411</v>
      </c>
      <c r="G2797" s="100" t="s">
        <v>405</v>
      </c>
      <c r="H2797" s="100" t="s">
        <v>406</v>
      </c>
      <c r="I2797" s="100" t="s">
        <v>432</v>
      </c>
      <c r="J2797" s="80">
        <v>5</v>
      </c>
      <c r="K2797" s="101">
        <v>1</v>
      </c>
    </row>
    <row r="2798" spans="1:11" hidden="1" x14ac:dyDescent="0.3">
      <c r="A2798" s="98">
        <v>45688</v>
      </c>
      <c r="B2798" s="99">
        <v>0.38901598379629632</v>
      </c>
      <c r="C2798" s="80">
        <v>9</v>
      </c>
      <c r="D2798" s="100" t="s">
        <v>403</v>
      </c>
      <c r="E2798" s="80">
        <v>35.76</v>
      </c>
      <c r="F2798" s="100" t="s">
        <v>413</v>
      </c>
      <c r="G2798" s="100" t="s">
        <v>405</v>
      </c>
      <c r="H2798" s="100" t="s">
        <v>406</v>
      </c>
      <c r="I2798" s="100" t="s">
        <v>432</v>
      </c>
      <c r="J2798" s="80">
        <v>5</v>
      </c>
      <c r="K2798" s="101">
        <v>1</v>
      </c>
    </row>
    <row r="2799" spans="1:11" hidden="1" x14ac:dyDescent="0.3">
      <c r="A2799" s="98">
        <v>45688</v>
      </c>
      <c r="B2799" s="99">
        <v>0.39359682870370372</v>
      </c>
      <c r="C2799" s="80">
        <v>9</v>
      </c>
      <c r="D2799" s="100" t="s">
        <v>403</v>
      </c>
      <c r="E2799" s="80">
        <v>35.76</v>
      </c>
      <c r="F2799" s="100" t="s">
        <v>421</v>
      </c>
      <c r="G2799" s="100" t="s">
        <v>405</v>
      </c>
      <c r="H2799" s="100" t="s">
        <v>406</v>
      </c>
      <c r="I2799" s="100" t="s">
        <v>432</v>
      </c>
      <c r="J2799" s="80">
        <v>5</v>
      </c>
      <c r="K2799" s="101">
        <v>1</v>
      </c>
    </row>
    <row r="2800" spans="1:11" hidden="1" x14ac:dyDescent="0.3">
      <c r="A2800" s="98">
        <v>45688</v>
      </c>
      <c r="B2800" s="99">
        <v>0.39430252314814812</v>
      </c>
      <c r="C2800" s="80">
        <v>9</v>
      </c>
      <c r="D2800" s="100" t="s">
        <v>403</v>
      </c>
      <c r="E2800" s="80">
        <v>35.76</v>
      </c>
      <c r="F2800" s="100" t="s">
        <v>421</v>
      </c>
      <c r="G2800" s="100" t="s">
        <v>405</v>
      </c>
      <c r="H2800" s="100" t="s">
        <v>406</v>
      </c>
      <c r="I2800" s="100" t="s">
        <v>432</v>
      </c>
      <c r="J2800" s="80">
        <v>5</v>
      </c>
      <c r="K2800" s="101">
        <v>1</v>
      </c>
    </row>
    <row r="2801" spans="1:11" hidden="1" x14ac:dyDescent="0.3">
      <c r="A2801" s="98">
        <v>45688</v>
      </c>
      <c r="B2801" s="99">
        <v>0.52154214120370368</v>
      </c>
      <c r="C2801" s="80">
        <v>12</v>
      </c>
      <c r="D2801" s="100" t="s">
        <v>403</v>
      </c>
      <c r="E2801" s="80">
        <v>35.76</v>
      </c>
      <c r="F2801" s="100" t="s">
        <v>404</v>
      </c>
      <c r="G2801" s="100" t="s">
        <v>409</v>
      </c>
      <c r="H2801" s="100" t="s">
        <v>406</v>
      </c>
      <c r="I2801" s="100" t="s">
        <v>432</v>
      </c>
      <c r="J2801" s="80">
        <v>5</v>
      </c>
      <c r="K2801" s="101">
        <v>1</v>
      </c>
    </row>
    <row r="2802" spans="1:11" hidden="1" x14ac:dyDescent="0.3">
      <c r="A2802" s="98">
        <v>45688</v>
      </c>
      <c r="B2802" s="99">
        <v>0.53779763888888887</v>
      </c>
      <c r="C2802" s="80">
        <v>12</v>
      </c>
      <c r="D2802" s="100" t="s">
        <v>403</v>
      </c>
      <c r="E2802" s="80">
        <v>35.76</v>
      </c>
      <c r="F2802" s="100" t="s">
        <v>404</v>
      </c>
      <c r="G2802" s="100" t="s">
        <v>409</v>
      </c>
      <c r="H2802" s="100" t="s">
        <v>406</v>
      </c>
      <c r="I2802" s="100" t="s">
        <v>432</v>
      </c>
      <c r="J2802" s="80">
        <v>5</v>
      </c>
      <c r="K2802" s="101">
        <v>1</v>
      </c>
    </row>
    <row r="2803" spans="1:11" hidden="1" x14ac:dyDescent="0.3">
      <c r="A2803" s="98">
        <v>45688</v>
      </c>
      <c r="B2803" s="99">
        <v>0.58539665509259264</v>
      </c>
      <c r="C2803" s="80">
        <v>14</v>
      </c>
      <c r="D2803" s="100" t="s">
        <v>403</v>
      </c>
      <c r="E2803" s="80">
        <v>35.76</v>
      </c>
      <c r="F2803" s="100" t="s">
        <v>421</v>
      </c>
      <c r="G2803" s="100" t="s">
        <v>409</v>
      </c>
      <c r="H2803" s="100" t="s">
        <v>406</v>
      </c>
      <c r="I2803" s="100" t="s">
        <v>432</v>
      </c>
      <c r="J2803" s="80">
        <v>5</v>
      </c>
      <c r="K2803" s="101">
        <v>1</v>
      </c>
    </row>
    <row r="2804" spans="1:11" x14ac:dyDescent="0.3">
      <c r="A2804" s="98">
        <v>45688</v>
      </c>
      <c r="B2804" s="99">
        <v>0.70039346064814811</v>
      </c>
      <c r="C2804" s="80">
        <v>16</v>
      </c>
      <c r="D2804" s="100" t="s">
        <v>403</v>
      </c>
      <c r="E2804" s="80">
        <v>30.86</v>
      </c>
      <c r="F2804" s="100" t="s">
        <v>411</v>
      </c>
      <c r="G2804" s="100" t="s">
        <v>409</v>
      </c>
      <c r="H2804" s="100" t="s">
        <v>406</v>
      </c>
      <c r="I2804" s="100" t="s">
        <v>432</v>
      </c>
      <c r="J2804" s="80">
        <v>5</v>
      </c>
      <c r="K2804" s="101">
        <v>1</v>
      </c>
    </row>
    <row r="2805" spans="1:11" x14ac:dyDescent="0.3">
      <c r="A2805" s="98">
        <v>45688</v>
      </c>
      <c r="B2805" s="99">
        <v>0.94165327546296296</v>
      </c>
      <c r="C2805" s="80">
        <v>22</v>
      </c>
      <c r="D2805" s="100" t="s">
        <v>403</v>
      </c>
      <c r="E2805" s="80">
        <v>30.86</v>
      </c>
      <c r="F2805" s="100" t="s">
        <v>411</v>
      </c>
      <c r="G2805" s="100" t="s">
        <v>412</v>
      </c>
      <c r="H2805" s="100" t="s">
        <v>406</v>
      </c>
      <c r="I2805" s="100" t="s">
        <v>432</v>
      </c>
      <c r="J2805" s="80">
        <v>5</v>
      </c>
      <c r="K2805" s="101">
        <v>1</v>
      </c>
    </row>
    <row r="2806" spans="1:11" x14ac:dyDescent="0.3">
      <c r="A2806" s="98">
        <v>45688</v>
      </c>
      <c r="B2806" s="99">
        <v>0.94238461805555551</v>
      </c>
      <c r="C2806" s="80">
        <v>22</v>
      </c>
      <c r="D2806" s="100" t="s">
        <v>403</v>
      </c>
      <c r="E2806" s="80">
        <v>25.96</v>
      </c>
      <c r="F2806" s="100" t="s">
        <v>410</v>
      </c>
      <c r="G2806" s="100" t="s">
        <v>412</v>
      </c>
      <c r="H2806" s="100" t="s">
        <v>406</v>
      </c>
      <c r="I2806" s="100" t="s">
        <v>432</v>
      </c>
      <c r="J2806" s="80">
        <v>5</v>
      </c>
      <c r="K2806" s="101">
        <v>1</v>
      </c>
    </row>
    <row r="2807" spans="1:11" x14ac:dyDescent="0.3">
      <c r="A2807" s="98">
        <v>45689</v>
      </c>
      <c r="B2807" s="99">
        <v>0.36832881944444446</v>
      </c>
      <c r="C2807" s="80">
        <v>8</v>
      </c>
      <c r="D2807" s="100" t="s">
        <v>403</v>
      </c>
      <c r="E2807" s="80">
        <v>30.86</v>
      </c>
      <c r="F2807" s="100" t="s">
        <v>411</v>
      </c>
      <c r="G2807" s="100" t="s">
        <v>405</v>
      </c>
      <c r="H2807" s="100" t="s">
        <v>414</v>
      </c>
      <c r="I2807" s="100" t="s">
        <v>433</v>
      </c>
      <c r="J2807" s="80">
        <v>6</v>
      </c>
      <c r="K2807" s="101">
        <v>2</v>
      </c>
    </row>
    <row r="2808" spans="1:11" x14ac:dyDescent="0.3">
      <c r="A2808" s="98">
        <v>45689</v>
      </c>
      <c r="B2808" s="99">
        <v>0.42179223379629632</v>
      </c>
      <c r="C2808" s="80">
        <v>10</v>
      </c>
      <c r="D2808" s="100" t="s">
        <v>403</v>
      </c>
      <c r="E2808" s="80">
        <v>30.86</v>
      </c>
      <c r="F2808" s="100" t="s">
        <v>411</v>
      </c>
      <c r="G2808" s="100" t="s">
        <v>405</v>
      </c>
      <c r="H2808" s="100" t="s">
        <v>414</v>
      </c>
      <c r="I2808" s="100" t="s">
        <v>433</v>
      </c>
      <c r="J2808" s="80">
        <v>6</v>
      </c>
      <c r="K2808" s="101">
        <v>2</v>
      </c>
    </row>
    <row r="2809" spans="1:11" hidden="1" x14ac:dyDescent="0.3">
      <c r="A2809" s="98">
        <v>45689</v>
      </c>
      <c r="B2809" s="99">
        <v>0.55192869212962958</v>
      </c>
      <c r="C2809" s="80">
        <v>13</v>
      </c>
      <c r="D2809" s="100" t="s">
        <v>403</v>
      </c>
      <c r="E2809" s="80">
        <v>25.96</v>
      </c>
      <c r="F2809" s="100" t="s">
        <v>416</v>
      </c>
      <c r="G2809" s="100" t="s">
        <v>409</v>
      </c>
      <c r="H2809" s="100" t="s">
        <v>414</v>
      </c>
      <c r="I2809" s="100" t="s">
        <v>433</v>
      </c>
      <c r="J2809" s="80">
        <v>6</v>
      </c>
      <c r="K2809" s="101">
        <v>2</v>
      </c>
    </row>
    <row r="2810" spans="1:11" hidden="1" x14ac:dyDescent="0.3">
      <c r="A2810" s="98">
        <v>45689</v>
      </c>
      <c r="B2810" s="99">
        <v>0.5524217939814815</v>
      </c>
      <c r="C2810" s="80">
        <v>13</v>
      </c>
      <c r="D2810" s="100" t="s">
        <v>403</v>
      </c>
      <c r="E2810" s="80">
        <v>25.96</v>
      </c>
      <c r="F2810" s="100" t="s">
        <v>416</v>
      </c>
      <c r="G2810" s="100" t="s">
        <v>409</v>
      </c>
      <c r="H2810" s="100" t="s">
        <v>414</v>
      </c>
      <c r="I2810" s="100" t="s">
        <v>433</v>
      </c>
      <c r="J2810" s="80">
        <v>6</v>
      </c>
      <c r="K2810" s="101">
        <v>2</v>
      </c>
    </row>
    <row r="2811" spans="1:11" hidden="1" x14ac:dyDescent="0.3">
      <c r="A2811" s="98">
        <v>45689</v>
      </c>
      <c r="B2811" s="99">
        <v>0.60785730324074072</v>
      </c>
      <c r="C2811" s="80">
        <v>14</v>
      </c>
      <c r="D2811" s="100" t="s">
        <v>403</v>
      </c>
      <c r="E2811" s="80">
        <v>35.76</v>
      </c>
      <c r="F2811" s="100" t="s">
        <v>421</v>
      </c>
      <c r="G2811" s="100" t="s">
        <v>409</v>
      </c>
      <c r="H2811" s="100" t="s">
        <v>414</v>
      </c>
      <c r="I2811" s="100" t="s">
        <v>433</v>
      </c>
      <c r="J2811" s="80">
        <v>6</v>
      </c>
      <c r="K2811" s="101">
        <v>2</v>
      </c>
    </row>
    <row r="2812" spans="1:11" hidden="1" x14ac:dyDescent="0.3">
      <c r="A2812" s="98">
        <v>45689</v>
      </c>
      <c r="B2812" s="99">
        <v>0.60852557870370372</v>
      </c>
      <c r="C2812" s="80">
        <v>14</v>
      </c>
      <c r="D2812" s="100" t="s">
        <v>403</v>
      </c>
      <c r="E2812" s="80">
        <v>35.76</v>
      </c>
      <c r="F2812" s="100" t="s">
        <v>421</v>
      </c>
      <c r="G2812" s="100" t="s">
        <v>409</v>
      </c>
      <c r="H2812" s="100" t="s">
        <v>414</v>
      </c>
      <c r="I2812" s="100" t="s">
        <v>433</v>
      </c>
      <c r="J2812" s="80">
        <v>6</v>
      </c>
      <c r="K2812" s="101">
        <v>2</v>
      </c>
    </row>
    <row r="2813" spans="1:11" hidden="1" x14ac:dyDescent="0.3">
      <c r="A2813" s="98">
        <v>45689</v>
      </c>
      <c r="B2813" s="99">
        <v>0.65971008101851847</v>
      </c>
      <c r="C2813" s="80">
        <v>15</v>
      </c>
      <c r="D2813" s="100" t="s">
        <v>403</v>
      </c>
      <c r="E2813" s="80">
        <v>35.76</v>
      </c>
      <c r="F2813" s="100" t="s">
        <v>404</v>
      </c>
      <c r="G2813" s="100" t="s">
        <v>409</v>
      </c>
      <c r="H2813" s="100" t="s">
        <v>414</v>
      </c>
      <c r="I2813" s="100" t="s">
        <v>433</v>
      </c>
      <c r="J2813" s="80">
        <v>6</v>
      </c>
      <c r="K2813" s="101">
        <v>2</v>
      </c>
    </row>
    <row r="2814" spans="1:11" hidden="1" x14ac:dyDescent="0.3">
      <c r="A2814" s="98">
        <v>45689</v>
      </c>
      <c r="B2814" s="99">
        <v>0.78974958333333334</v>
      </c>
      <c r="C2814" s="80">
        <v>18</v>
      </c>
      <c r="D2814" s="100" t="s">
        <v>403</v>
      </c>
      <c r="E2814" s="80">
        <v>35.76</v>
      </c>
      <c r="F2814" s="100" t="s">
        <v>421</v>
      </c>
      <c r="G2814" s="100" t="s">
        <v>412</v>
      </c>
      <c r="H2814" s="100" t="s">
        <v>414</v>
      </c>
      <c r="I2814" s="100" t="s">
        <v>433</v>
      </c>
      <c r="J2814" s="80">
        <v>6</v>
      </c>
      <c r="K2814" s="101">
        <v>2</v>
      </c>
    </row>
    <row r="2815" spans="1:11" x14ac:dyDescent="0.3">
      <c r="A2815" s="98">
        <v>45689</v>
      </c>
      <c r="B2815" s="99">
        <v>0.82865165509259264</v>
      </c>
      <c r="C2815" s="80">
        <v>19</v>
      </c>
      <c r="D2815" s="100" t="s">
        <v>403</v>
      </c>
      <c r="E2815" s="80">
        <v>30.86</v>
      </c>
      <c r="F2815" s="100" t="s">
        <v>411</v>
      </c>
      <c r="G2815" s="100" t="s">
        <v>412</v>
      </c>
      <c r="H2815" s="100" t="s">
        <v>414</v>
      </c>
      <c r="I2815" s="100" t="s">
        <v>433</v>
      </c>
      <c r="J2815" s="80">
        <v>6</v>
      </c>
      <c r="K2815" s="101">
        <v>2</v>
      </c>
    </row>
    <row r="2816" spans="1:11" x14ac:dyDescent="0.3">
      <c r="A2816" s="98">
        <v>45689</v>
      </c>
      <c r="B2816" s="99">
        <v>0.82944520833333335</v>
      </c>
      <c r="C2816" s="80">
        <v>19</v>
      </c>
      <c r="D2816" s="100" t="s">
        <v>403</v>
      </c>
      <c r="E2816" s="80">
        <v>30.86</v>
      </c>
      <c r="F2816" s="100" t="s">
        <v>411</v>
      </c>
      <c r="G2816" s="100" t="s">
        <v>412</v>
      </c>
      <c r="H2816" s="100" t="s">
        <v>414</v>
      </c>
      <c r="I2816" s="100" t="s">
        <v>433</v>
      </c>
      <c r="J2816" s="80">
        <v>6</v>
      </c>
      <c r="K2816" s="101">
        <v>2</v>
      </c>
    </row>
    <row r="2817" spans="1:11" x14ac:dyDescent="0.3">
      <c r="A2817" s="98">
        <v>45689</v>
      </c>
      <c r="B2817" s="99">
        <v>0.90071500000000004</v>
      </c>
      <c r="C2817" s="80">
        <v>21</v>
      </c>
      <c r="D2817" s="100" t="s">
        <v>403</v>
      </c>
      <c r="E2817" s="80">
        <v>30.86</v>
      </c>
      <c r="F2817" s="100" t="s">
        <v>411</v>
      </c>
      <c r="G2817" s="100" t="s">
        <v>412</v>
      </c>
      <c r="H2817" s="100" t="s">
        <v>414</v>
      </c>
      <c r="I2817" s="100" t="s">
        <v>433</v>
      </c>
      <c r="J2817" s="80">
        <v>6</v>
      </c>
      <c r="K2817" s="101">
        <v>2</v>
      </c>
    </row>
    <row r="2818" spans="1:11" hidden="1" x14ac:dyDescent="0.3">
      <c r="A2818" s="98">
        <v>45690</v>
      </c>
      <c r="B2818" s="99">
        <v>0.45580949074074073</v>
      </c>
      <c r="C2818" s="80">
        <v>10</v>
      </c>
      <c r="D2818" s="100" t="s">
        <v>403</v>
      </c>
      <c r="E2818" s="80">
        <v>35.76</v>
      </c>
      <c r="F2818" s="100" t="s">
        <v>421</v>
      </c>
      <c r="G2818" s="100" t="s">
        <v>405</v>
      </c>
      <c r="H2818" s="100" t="s">
        <v>415</v>
      </c>
      <c r="I2818" s="100" t="s">
        <v>433</v>
      </c>
      <c r="J2818" s="80">
        <v>7</v>
      </c>
      <c r="K2818" s="101">
        <v>2</v>
      </c>
    </row>
    <row r="2819" spans="1:11" hidden="1" x14ac:dyDescent="0.3">
      <c r="A2819" s="98">
        <v>45690</v>
      </c>
      <c r="B2819" s="99">
        <v>0.45668726851851854</v>
      </c>
      <c r="C2819" s="80">
        <v>10</v>
      </c>
      <c r="D2819" s="100" t="s">
        <v>403</v>
      </c>
      <c r="E2819" s="80">
        <v>35.76</v>
      </c>
      <c r="F2819" s="100" t="s">
        <v>421</v>
      </c>
      <c r="G2819" s="100" t="s">
        <v>405</v>
      </c>
      <c r="H2819" s="100" t="s">
        <v>415</v>
      </c>
      <c r="I2819" s="100" t="s">
        <v>433</v>
      </c>
      <c r="J2819" s="80">
        <v>7</v>
      </c>
      <c r="K2819" s="101">
        <v>2</v>
      </c>
    </row>
    <row r="2820" spans="1:11" hidden="1" x14ac:dyDescent="0.3">
      <c r="A2820" s="98">
        <v>45690</v>
      </c>
      <c r="B2820" s="99">
        <v>0.53787239583333335</v>
      </c>
      <c r="C2820" s="80">
        <v>12</v>
      </c>
      <c r="D2820" s="100" t="s">
        <v>403</v>
      </c>
      <c r="E2820" s="80">
        <v>35.76</v>
      </c>
      <c r="F2820" s="100" t="s">
        <v>404</v>
      </c>
      <c r="G2820" s="100" t="s">
        <v>409</v>
      </c>
      <c r="H2820" s="100" t="s">
        <v>415</v>
      </c>
      <c r="I2820" s="100" t="s">
        <v>433</v>
      </c>
      <c r="J2820" s="80">
        <v>7</v>
      </c>
      <c r="K2820" s="101">
        <v>2</v>
      </c>
    </row>
    <row r="2821" spans="1:11" hidden="1" x14ac:dyDescent="0.3">
      <c r="A2821" s="98">
        <v>45690</v>
      </c>
      <c r="B2821" s="99">
        <v>0.53894274305555556</v>
      </c>
      <c r="C2821" s="80">
        <v>12</v>
      </c>
      <c r="D2821" s="100" t="s">
        <v>403</v>
      </c>
      <c r="E2821" s="80">
        <v>35.76</v>
      </c>
      <c r="F2821" s="100" t="s">
        <v>404</v>
      </c>
      <c r="G2821" s="100" t="s">
        <v>409</v>
      </c>
      <c r="H2821" s="100" t="s">
        <v>415</v>
      </c>
      <c r="I2821" s="100" t="s">
        <v>433</v>
      </c>
      <c r="J2821" s="80">
        <v>7</v>
      </c>
      <c r="K2821" s="101">
        <v>2</v>
      </c>
    </row>
    <row r="2822" spans="1:11" x14ac:dyDescent="0.3">
      <c r="A2822" s="98">
        <v>45690</v>
      </c>
      <c r="B2822" s="99">
        <v>0.59927457175925924</v>
      </c>
      <c r="C2822" s="80">
        <v>14</v>
      </c>
      <c r="D2822" s="100" t="s">
        <v>403</v>
      </c>
      <c r="E2822" s="80">
        <v>30.86</v>
      </c>
      <c r="F2822" s="100" t="s">
        <v>411</v>
      </c>
      <c r="G2822" s="100" t="s">
        <v>409</v>
      </c>
      <c r="H2822" s="100" t="s">
        <v>415</v>
      </c>
      <c r="I2822" s="100" t="s">
        <v>433</v>
      </c>
      <c r="J2822" s="80">
        <v>7</v>
      </c>
      <c r="K2822" s="101">
        <v>2</v>
      </c>
    </row>
    <row r="2823" spans="1:11" hidden="1" x14ac:dyDescent="0.3">
      <c r="A2823" s="98">
        <v>45690</v>
      </c>
      <c r="B2823" s="99">
        <v>0.69800831018518517</v>
      </c>
      <c r="C2823" s="80">
        <v>16</v>
      </c>
      <c r="D2823" s="100" t="s">
        <v>403</v>
      </c>
      <c r="E2823" s="80">
        <v>35.76</v>
      </c>
      <c r="F2823" s="100" t="s">
        <v>404</v>
      </c>
      <c r="G2823" s="100" t="s">
        <v>409</v>
      </c>
      <c r="H2823" s="100" t="s">
        <v>415</v>
      </c>
      <c r="I2823" s="100" t="s">
        <v>433</v>
      </c>
      <c r="J2823" s="80">
        <v>7</v>
      </c>
      <c r="K2823" s="101">
        <v>2</v>
      </c>
    </row>
    <row r="2824" spans="1:11" hidden="1" x14ac:dyDescent="0.3">
      <c r="A2824" s="98">
        <v>45690</v>
      </c>
      <c r="B2824" s="99">
        <v>0.69927341435185186</v>
      </c>
      <c r="C2824" s="80">
        <v>16</v>
      </c>
      <c r="D2824" s="100" t="s">
        <v>403</v>
      </c>
      <c r="E2824" s="80">
        <v>35.76</v>
      </c>
      <c r="F2824" s="100" t="s">
        <v>404</v>
      </c>
      <c r="G2824" s="100" t="s">
        <v>409</v>
      </c>
      <c r="H2824" s="100" t="s">
        <v>415</v>
      </c>
      <c r="I2824" s="100" t="s">
        <v>433</v>
      </c>
      <c r="J2824" s="80">
        <v>7</v>
      </c>
      <c r="K2824" s="101">
        <v>2</v>
      </c>
    </row>
    <row r="2825" spans="1:11" hidden="1" x14ac:dyDescent="0.3">
      <c r="A2825" s="98">
        <v>45691</v>
      </c>
      <c r="B2825" s="99">
        <v>0.29403692129629627</v>
      </c>
      <c r="C2825" s="80">
        <v>7</v>
      </c>
      <c r="D2825" s="100" t="s">
        <v>403</v>
      </c>
      <c r="E2825" s="80">
        <v>35.76</v>
      </c>
      <c r="F2825" s="100" t="s">
        <v>421</v>
      </c>
      <c r="G2825" s="100" t="s">
        <v>405</v>
      </c>
      <c r="H2825" s="100" t="s">
        <v>417</v>
      </c>
      <c r="I2825" s="100" t="s">
        <v>433</v>
      </c>
      <c r="J2825" s="80">
        <v>1</v>
      </c>
      <c r="K2825" s="101">
        <v>2</v>
      </c>
    </row>
    <row r="2826" spans="1:11" x14ac:dyDescent="0.3">
      <c r="A2826" s="98">
        <v>45691</v>
      </c>
      <c r="B2826" s="99">
        <v>0.29509917824074072</v>
      </c>
      <c r="C2826" s="80">
        <v>7</v>
      </c>
      <c r="D2826" s="100" t="s">
        <v>403</v>
      </c>
      <c r="E2826" s="80">
        <v>30.86</v>
      </c>
      <c r="F2826" s="100" t="s">
        <v>411</v>
      </c>
      <c r="G2826" s="100" t="s">
        <v>405</v>
      </c>
      <c r="H2826" s="100" t="s">
        <v>417</v>
      </c>
      <c r="I2826" s="100" t="s">
        <v>433</v>
      </c>
      <c r="J2826" s="80">
        <v>1</v>
      </c>
      <c r="K2826" s="101">
        <v>2</v>
      </c>
    </row>
    <row r="2827" spans="1:11" hidden="1" x14ac:dyDescent="0.3">
      <c r="A2827" s="98">
        <v>45691</v>
      </c>
      <c r="B2827" s="99">
        <v>0.33615309027777779</v>
      </c>
      <c r="C2827" s="80">
        <v>8</v>
      </c>
      <c r="D2827" s="100" t="s">
        <v>403</v>
      </c>
      <c r="E2827" s="80">
        <v>21.06</v>
      </c>
      <c r="F2827" s="100" t="s">
        <v>418</v>
      </c>
      <c r="G2827" s="100" t="s">
        <v>405</v>
      </c>
      <c r="H2827" s="100" t="s">
        <v>417</v>
      </c>
      <c r="I2827" s="100" t="s">
        <v>433</v>
      </c>
      <c r="J2827" s="80">
        <v>1</v>
      </c>
      <c r="K2827" s="101">
        <v>2</v>
      </c>
    </row>
    <row r="2828" spans="1:11" x14ac:dyDescent="0.3">
      <c r="A2828" s="98">
        <v>45691</v>
      </c>
      <c r="B2828" s="99">
        <v>0.33968711805555557</v>
      </c>
      <c r="C2828" s="80">
        <v>8</v>
      </c>
      <c r="D2828" s="100" t="s">
        <v>403</v>
      </c>
      <c r="E2828" s="80">
        <v>30.86</v>
      </c>
      <c r="F2828" s="100" t="s">
        <v>411</v>
      </c>
      <c r="G2828" s="100" t="s">
        <v>405</v>
      </c>
      <c r="H2828" s="100" t="s">
        <v>417</v>
      </c>
      <c r="I2828" s="100" t="s">
        <v>433</v>
      </c>
      <c r="J2828" s="80">
        <v>1</v>
      </c>
      <c r="K2828" s="101">
        <v>2</v>
      </c>
    </row>
    <row r="2829" spans="1:11" x14ac:dyDescent="0.3">
      <c r="A2829" s="98">
        <v>45691</v>
      </c>
      <c r="B2829" s="99">
        <v>0.42752974537037036</v>
      </c>
      <c r="C2829" s="80">
        <v>10</v>
      </c>
      <c r="D2829" s="100" t="s">
        <v>403</v>
      </c>
      <c r="E2829" s="80">
        <v>25.96</v>
      </c>
      <c r="F2829" s="100" t="s">
        <v>410</v>
      </c>
      <c r="G2829" s="100" t="s">
        <v>405</v>
      </c>
      <c r="H2829" s="100" t="s">
        <v>417</v>
      </c>
      <c r="I2829" s="100" t="s">
        <v>433</v>
      </c>
      <c r="J2829" s="80">
        <v>1</v>
      </c>
      <c r="K2829" s="101">
        <v>2</v>
      </c>
    </row>
    <row r="2830" spans="1:11" hidden="1" x14ac:dyDescent="0.3">
      <c r="A2830" s="98">
        <v>45691</v>
      </c>
      <c r="B2830" s="99">
        <v>0.43215759259259257</v>
      </c>
      <c r="C2830" s="80">
        <v>10</v>
      </c>
      <c r="D2830" s="100" t="s">
        <v>403</v>
      </c>
      <c r="E2830" s="80">
        <v>35.76</v>
      </c>
      <c r="F2830" s="100" t="s">
        <v>421</v>
      </c>
      <c r="G2830" s="100" t="s">
        <v>405</v>
      </c>
      <c r="H2830" s="100" t="s">
        <v>417</v>
      </c>
      <c r="I2830" s="100" t="s">
        <v>433</v>
      </c>
      <c r="J2830" s="80">
        <v>1</v>
      </c>
      <c r="K2830" s="101">
        <v>2</v>
      </c>
    </row>
    <row r="2831" spans="1:11" x14ac:dyDescent="0.3">
      <c r="A2831" s="98">
        <v>45691</v>
      </c>
      <c r="B2831" s="99">
        <v>0.45137326388888888</v>
      </c>
      <c r="C2831" s="80">
        <v>10</v>
      </c>
      <c r="D2831" s="100" t="s">
        <v>403</v>
      </c>
      <c r="E2831" s="80">
        <v>30.86</v>
      </c>
      <c r="F2831" s="100" t="s">
        <v>411</v>
      </c>
      <c r="G2831" s="100" t="s">
        <v>405</v>
      </c>
      <c r="H2831" s="100" t="s">
        <v>417</v>
      </c>
      <c r="I2831" s="100" t="s">
        <v>433</v>
      </c>
      <c r="J2831" s="80">
        <v>1</v>
      </c>
      <c r="K2831" s="101">
        <v>2</v>
      </c>
    </row>
    <row r="2832" spans="1:11" hidden="1" x14ac:dyDescent="0.3">
      <c r="A2832" s="98">
        <v>45691</v>
      </c>
      <c r="B2832" s="99">
        <v>0.559051724537037</v>
      </c>
      <c r="C2832" s="80">
        <v>13</v>
      </c>
      <c r="D2832" s="100" t="s">
        <v>403</v>
      </c>
      <c r="E2832" s="80">
        <v>35.76</v>
      </c>
      <c r="F2832" s="100" t="s">
        <v>421</v>
      </c>
      <c r="G2832" s="100" t="s">
        <v>409</v>
      </c>
      <c r="H2832" s="100" t="s">
        <v>417</v>
      </c>
      <c r="I2832" s="100" t="s">
        <v>433</v>
      </c>
      <c r="J2832" s="80">
        <v>1</v>
      </c>
      <c r="K2832" s="101">
        <v>2</v>
      </c>
    </row>
    <row r="2833" spans="1:11" hidden="1" x14ac:dyDescent="0.3">
      <c r="A2833" s="98">
        <v>45691</v>
      </c>
      <c r="B2833" s="99">
        <v>0.56451009259259255</v>
      </c>
      <c r="C2833" s="80">
        <v>13</v>
      </c>
      <c r="D2833" s="100" t="s">
        <v>403</v>
      </c>
      <c r="E2833" s="80">
        <v>35.76</v>
      </c>
      <c r="F2833" s="100" t="s">
        <v>421</v>
      </c>
      <c r="G2833" s="100" t="s">
        <v>409</v>
      </c>
      <c r="H2833" s="100" t="s">
        <v>417</v>
      </c>
      <c r="I2833" s="100" t="s">
        <v>433</v>
      </c>
      <c r="J2833" s="80">
        <v>1</v>
      </c>
      <c r="K2833" s="101">
        <v>2</v>
      </c>
    </row>
    <row r="2834" spans="1:11" x14ac:dyDescent="0.3">
      <c r="A2834" s="98">
        <v>45691</v>
      </c>
      <c r="B2834" s="99">
        <v>0.57712130787037041</v>
      </c>
      <c r="C2834" s="80">
        <v>13</v>
      </c>
      <c r="D2834" s="100" t="s">
        <v>403</v>
      </c>
      <c r="E2834" s="80">
        <v>25.96</v>
      </c>
      <c r="F2834" s="100" t="s">
        <v>410</v>
      </c>
      <c r="G2834" s="100" t="s">
        <v>409</v>
      </c>
      <c r="H2834" s="100" t="s">
        <v>417</v>
      </c>
      <c r="I2834" s="100" t="s">
        <v>433</v>
      </c>
      <c r="J2834" s="80">
        <v>1</v>
      </c>
      <c r="K2834" s="101">
        <v>2</v>
      </c>
    </row>
    <row r="2835" spans="1:11" x14ac:dyDescent="0.3">
      <c r="A2835" s="98">
        <v>45691</v>
      </c>
      <c r="B2835" s="99">
        <v>0.58792267361111106</v>
      </c>
      <c r="C2835" s="80">
        <v>14</v>
      </c>
      <c r="D2835" s="100" t="s">
        <v>403</v>
      </c>
      <c r="E2835" s="80">
        <v>25.96</v>
      </c>
      <c r="F2835" s="100" t="s">
        <v>410</v>
      </c>
      <c r="G2835" s="100" t="s">
        <v>409</v>
      </c>
      <c r="H2835" s="100" t="s">
        <v>417</v>
      </c>
      <c r="I2835" s="100" t="s">
        <v>433</v>
      </c>
      <c r="J2835" s="80">
        <v>1</v>
      </c>
      <c r="K2835" s="101">
        <v>2</v>
      </c>
    </row>
    <row r="2836" spans="1:11" hidden="1" x14ac:dyDescent="0.3">
      <c r="A2836" s="98">
        <v>45691</v>
      </c>
      <c r="B2836" s="99">
        <v>0.61599766203703699</v>
      </c>
      <c r="C2836" s="80">
        <v>14</v>
      </c>
      <c r="D2836" s="100" t="s">
        <v>403</v>
      </c>
      <c r="E2836" s="80">
        <v>35.76</v>
      </c>
      <c r="F2836" s="100" t="s">
        <v>404</v>
      </c>
      <c r="G2836" s="100" t="s">
        <v>409</v>
      </c>
      <c r="H2836" s="100" t="s">
        <v>417</v>
      </c>
      <c r="I2836" s="100" t="s">
        <v>433</v>
      </c>
      <c r="J2836" s="80">
        <v>1</v>
      </c>
      <c r="K2836" s="101">
        <v>2</v>
      </c>
    </row>
    <row r="2837" spans="1:11" hidden="1" x14ac:dyDescent="0.3">
      <c r="A2837" s="98">
        <v>45691</v>
      </c>
      <c r="B2837" s="99">
        <v>0.61829369212962959</v>
      </c>
      <c r="C2837" s="80">
        <v>14</v>
      </c>
      <c r="D2837" s="100" t="s">
        <v>403</v>
      </c>
      <c r="E2837" s="80">
        <v>35.76</v>
      </c>
      <c r="F2837" s="100" t="s">
        <v>404</v>
      </c>
      <c r="G2837" s="100" t="s">
        <v>409</v>
      </c>
      <c r="H2837" s="100" t="s">
        <v>417</v>
      </c>
      <c r="I2837" s="100" t="s">
        <v>433</v>
      </c>
      <c r="J2837" s="80">
        <v>1</v>
      </c>
      <c r="K2837" s="101">
        <v>2</v>
      </c>
    </row>
    <row r="2838" spans="1:11" hidden="1" x14ac:dyDescent="0.3">
      <c r="A2838" s="98">
        <v>45691</v>
      </c>
      <c r="B2838" s="99">
        <v>0.62621079861111106</v>
      </c>
      <c r="C2838" s="80">
        <v>15</v>
      </c>
      <c r="D2838" s="100" t="s">
        <v>403</v>
      </c>
      <c r="E2838" s="80">
        <v>35.76</v>
      </c>
      <c r="F2838" s="100" t="s">
        <v>404</v>
      </c>
      <c r="G2838" s="100" t="s">
        <v>409</v>
      </c>
      <c r="H2838" s="100" t="s">
        <v>417</v>
      </c>
      <c r="I2838" s="100" t="s">
        <v>433</v>
      </c>
      <c r="J2838" s="80">
        <v>1</v>
      </c>
      <c r="K2838" s="101">
        <v>2</v>
      </c>
    </row>
    <row r="2839" spans="1:11" x14ac:dyDescent="0.3">
      <c r="A2839" s="98">
        <v>45691</v>
      </c>
      <c r="B2839" s="99">
        <v>0.65378709490740738</v>
      </c>
      <c r="C2839" s="80">
        <v>15</v>
      </c>
      <c r="D2839" s="100" t="s">
        <v>403</v>
      </c>
      <c r="E2839" s="80">
        <v>25.96</v>
      </c>
      <c r="F2839" s="100" t="s">
        <v>410</v>
      </c>
      <c r="G2839" s="100" t="s">
        <v>409</v>
      </c>
      <c r="H2839" s="100" t="s">
        <v>417</v>
      </c>
      <c r="I2839" s="100" t="s">
        <v>433</v>
      </c>
      <c r="J2839" s="80">
        <v>1</v>
      </c>
      <c r="K2839" s="101">
        <v>2</v>
      </c>
    </row>
    <row r="2840" spans="1:11" hidden="1" x14ac:dyDescent="0.3">
      <c r="A2840" s="98">
        <v>45691</v>
      </c>
      <c r="B2840" s="99">
        <v>0.70933878472222223</v>
      </c>
      <c r="C2840" s="80">
        <v>17</v>
      </c>
      <c r="D2840" s="100" t="s">
        <v>403</v>
      </c>
      <c r="E2840" s="80">
        <v>35.76</v>
      </c>
      <c r="F2840" s="100" t="s">
        <v>413</v>
      </c>
      <c r="G2840" s="100" t="s">
        <v>412</v>
      </c>
      <c r="H2840" s="100" t="s">
        <v>417</v>
      </c>
      <c r="I2840" s="100" t="s">
        <v>433</v>
      </c>
      <c r="J2840" s="80">
        <v>1</v>
      </c>
      <c r="K2840" s="101">
        <v>2</v>
      </c>
    </row>
    <row r="2841" spans="1:11" x14ac:dyDescent="0.3">
      <c r="A2841" s="98">
        <v>45691</v>
      </c>
      <c r="B2841" s="99">
        <v>0.71522146990740743</v>
      </c>
      <c r="C2841" s="80">
        <v>17</v>
      </c>
      <c r="D2841" s="100" t="s">
        <v>403</v>
      </c>
      <c r="E2841" s="80">
        <v>30.86</v>
      </c>
      <c r="F2841" s="100" t="s">
        <v>411</v>
      </c>
      <c r="G2841" s="100" t="s">
        <v>412</v>
      </c>
      <c r="H2841" s="100" t="s">
        <v>417</v>
      </c>
      <c r="I2841" s="100" t="s">
        <v>433</v>
      </c>
      <c r="J2841" s="80">
        <v>1</v>
      </c>
      <c r="K2841" s="101">
        <v>2</v>
      </c>
    </row>
    <row r="2842" spans="1:11" x14ac:dyDescent="0.3">
      <c r="A2842" s="98">
        <v>45691</v>
      </c>
      <c r="B2842" s="99">
        <v>0.71605542824074075</v>
      </c>
      <c r="C2842" s="80">
        <v>17</v>
      </c>
      <c r="D2842" s="100" t="s">
        <v>403</v>
      </c>
      <c r="E2842" s="80">
        <v>30.86</v>
      </c>
      <c r="F2842" s="100" t="s">
        <v>411</v>
      </c>
      <c r="G2842" s="100" t="s">
        <v>412</v>
      </c>
      <c r="H2842" s="100" t="s">
        <v>417</v>
      </c>
      <c r="I2842" s="100" t="s">
        <v>433</v>
      </c>
      <c r="J2842" s="80">
        <v>1</v>
      </c>
      <c r="K2842" s="101">
        <v>2</v>
      </c>
    </row>
    <row r="2843" spans="1:11" x14ac:dyDescent="0.3">
      <c r="A2843" s="98">
        <v>45691</v>
      </c>
      <c r="B2843" s="99">
        <v>0.71672702546296296</v>
      </c>
      <c r="C2843" s="80">
        <v>17</v>
      </c>
      <c r="D2843" s="100" t="s">
        <v>403</v>
      </c>
      <c r="E2843" s="80">
        <v>30.86</v>
      </c>
      <c r="F2843" s="100" t="s">
        <v>411</v>
      </c>
      <c r="G2843" s="100" t="s">
        <v>412</v>
      </c>
      <c r="H2843" s="100" t="s">
        <v>417</v>
      </c>
      <c r="I2843" s="100" t="s">
        <v>433</v>
      </c>
      <c r="J2843" s="80">
        <v>1</v>
      </c>
      <c r="K2843" s="101">
        <v>2</v>
      </c>
    </row>
    <row r="2844" spans="1:11" hidden="1" x14ac:dyDescent="0.3">
      <c r="A2844" s="98">
        <v>45691</v>
      </c>
      <c r="B2844" s="99">
        <v>0.71761017361111112</v>
      </c>
      <c r="C2844" s="80">
        <v>17</v>
      </c>
      <c r="D2844" s="100" t="s">
        <v>403</v>
      </c>
      <c r="E2844" s="80">
        <v>35.76</v>
      </c>
      <c r="F2844" s="100" t="s">
        <v>408</v>
      </c>
      <c r="G2844" s="100" t="s">
        <v>412</v>
      </c>
      <c r="H2844" s="100" t="s">
        <v>417</v>
      </c>
      <c r="I2844" s="100" t="s">
        <v>433</v>
      </c>
      <c r="J2844" s="80">
        <v>1</v>
      </c>
      <c r="K2844" s="101">
        <v>2</v>
      </c>
    </row>
    <row r="2845" spans="1:11" hidden="1" x14ac:dyDescent="0.3">
      <c r="A2845" s="98">
        <v>45691</v>
      </c>
      <c r="B2845" s="99">
        <v>0.71826821759259263</v>
      </c>
      <c r="C2845" s="80">
        <v>17</v>
      </c>
      <c r="D2845" s="100" t="s">
        <v>403</v>
      </c>
      <c r="E2845" s="80">
        <v>35.76</v>
      </c>
      <c r="F2845" s="100" t="s">
        <v>404</v>
      </c>
      <c r="G2845" s="100" t="s">
        <v>412</v>
      </c>
      <c r="H2845" s="100" t="s">
        <v>417</v>
      </c>
      <c r="I2845" s="100" t="s">
        <v>433</v>
      </c>
      <c r="J2845" s="80">
        <v>1</v>
      </c>
      <c r="K2845" s="101">
        <v>2</v>
      </c>
    </row>
    <row r="2846" spans="1:11" hidden="1" x14ac:dyDescent="0.3">
      <c r="A2846" s="98">
        <v>45691</v>
      </c>
      <c r="B2846" s="99">
        <v>0.71922339120370371</v>
      </c>
      <c r="C2846" s="80">
        <v>17</v>
      </c>
      <c r="D2846" s="100" t="s">
        <v>403</v>
      </c>
      <c r="E2846" s="80">
        <v>35.76</v>
      </c>
      <c r="F2846" s="100" t="s">
        <v>408</v>
      </c>
      <c r="G2846" s="100" t="s">
        <v>412</v>
      </c>
      <c r="H2846" s="100" t="s">
        <v>417</v>
      </c>
      <c r="I2846" s="100" t="s">
        <v>433</v>
      </c>
      <c r="J2846" s="80">
        <v>1</v>
      </c>
      <c r="K2846" s="101">
        <v>2</v>
      </c>
    </row>
    <row r="2847" spans="1:11" x14ac:dyDescent="0.3">
      <c r="A2847" s="98">
        <v>45691</v>
      </c>
      <c r="B2847" s="99">
        <v>0.73909369212962961</v>
      </c>
      <c r="C2847" s="80">
        <v>17</v>
      </c>
      <c r="D2847" s="100" t="s">
        <v>403</v>
      </c>
      <c r="E2847" s="80">
        <v>30.86</v>
      </c>
      <c r="F2847" s="100" t="s">
        <v>411</v>
      </c>
      <c r="G2847" s="100" t="s">
        <v>412</v>
      </c>
      <c r="H2847" s="100" t="s">
        <v>417</v>
      </c>
      <c r="I2847" s="100" t="s">
        <v>433</v>
      </c>
      <c r="J2847" s="80">
        <v>1</v>
      </c>
      <c r="K2847" s="101">
        <v>2</v>
      </c>
    </row>
    <row r="2848" spans="1:11" x14ac:dyDescent="0.3">
      <c r="A2848" s="98">
        <v>45691</v>
      </c>
      <c r="B2848" s="99">
        <v>0.75625562499999999</v>
      </c>
      <c r="C2848" s="80">
        <v>18</v>
      </c>
      <c r="D2848" s="100" t="s">
        <v>403</v>
      </c>
      <c r="E2848" s="80">
        <v>25.96</v>
      </c>
      <c r="F2848" s="100" t="s">
        <v>410</v>
      </c>
      <c r="G2848" s="100" t="s">
        <v>412</v>
      </c>
      <c r="H2848" s="100" t="s">
        <v>417</v>
      </c>
      <c r="I2848" s="100" t="s">
        <v>433</v>
      </c>
      <c r="J2848" s="80">
        <v>1</v>
      </c>
      <c r="K2848" s="101">
        <v>2</v>
      </c>
    </row>
    <row r="2849" spans="1:11" hidden="1" x14ac:dyDescent="0.3">
      <c r="A2849" s="98">
        <v>45691</v>
      </c>
      <c r="B2849" s="99">
        <v>0.86405244212962962</v>
      </c>
      <c r="C2849" s="80">
        <v>20</v>
      </c>
      <c r="D2849" s="100" t="s">
        <v>403</v>
      </c>
      <c r="E2849" s="80">
        <v>35.76</v>
      </c>
      <c r="F2849" s="100" t="s">
        <v>413</v>
      </c>
      <c r="G2849" s="100" t="s">
        <v>412</v>
      </c>
      <c r="H2849" s="100" t="s">
        <v>417</v>
      </c>
      <c r="I2849" s="100" t="s">
        <v>433</v>
      </c>
      <c r="J2849" s="80">
        <v>1</v>
      </c>
      <c r="K2849" s="101">
        <v>2</v>
      </c>
    </row>
    <row r="2850" spans="1:11" x14ac:dyDescent="0.3">
      <c r="A2850" s="98">
        <v>45692</v>
      </c>
      <c r="B2850" s="99">
        <v>0.42010195601851852</v>
      </c>
      <c r="C2850" s="80">
        <v>10</v>
      </c>
      <c r="D2850" s="100" t="s">
        <v>403</v>
      </c>
      <c r="E2850" s="80">
        <v>30.86</v>
      </c>
      <c r="F2850" s="100" t="s">
        <v>411</v>
      </c>
      <c r="G2850" s="100" t="s">
        <v>405</v>
      </c>
      <c r="H2850" s="100" t="s">
        <v>419</v>
      </c>
      <c r="I2850" s="100" t="s">
        <v>433</v>
      </c>
      <c r="J2850" s="80">
        <v>2</v>
      </c>
      <c r="K2850" s="101">
        <v>2</v>
      </c>
    </row>
    <row r="2851" spans="1:11" x14ac:dyDescent="0.3">
      <c r="A2851" s="98">
        <v>45692</v>
      </c>
      <c r="B2851" s="99">
        <v>0.4246682638888889</v>
      </c>
      <c r="C2851" s="80">
        <v>10</v>
      </c>
      <c r="D2851" s="100" t="s">
        <v>403</v>
      </c>
      <c r="E2851" s="80">
        <v>25.96</v>
      </c>
      <c r="F2851" s="100" t="s">
        <v>410</v>
      </c>
      <c r="G2851" s="100" t="s">
        <v>405</v>
      </c>
      <c r="H2851" s="100" t="s">
        <v>419</v>
      </c>
      <c r="I2851" s="100" t="s">
        <v>433</v>
      </c>
      <c r="J2851" s="80">
        <v>2</v>
      </c>
      <c r="K2851" s="101">
        <v>2</v>
      </c>
    </row>
    <row r="2852" spans="1:11" x14ac:dyDescent="0.3">
      <c r="A2852" s="98">
        <v>45692</v>
      </c>
      <c r="B2852" s="99">
        <v>0.5249801273148148</v>
      </c>
      <c r="C2852" s="80">
        <v>12</v>
      </c>
      <c r="D2852" s="100" t="s">
        <v>403</v>
      </c>
      <c r="E2852" s="80">
        <v>30.86</v>
      </c>
      <c r="F2852" s="100" t="s">
        <v>411</v>
      </c>
      <c r="G2852" s="100" t="s">
        <v>409</v>
      </c>
      <c r="H2852" s="100" t="s">
        <v>419</v>
      </c>
      <c r="I2852" s="100" t="s">
        <v>433</v>
      </c>
      <c r="J2852" s="80">
        <v>2</v>
      </c>
      <c r="K2852" s="101">
        <v>2</v>
      </c>
    </row>
    <row r="2853" spans="1:11" hidden="1" x14ac:dyDescent="0.3">
      <c r="A2853" s="98">
        <v>45692</v>
      </c>
      <c r="B2853" s="99">
        <v>0.54697937500000005</v>
      </c>
      <c r="C2853" s="80">
        <v>13</v>
      </c>
      <c r="D2853" s="100" t="s">
        <v>403</v>
      </c>
      <c r="E2853" s="80">
        <v>25.96</v>
      </c>
      <c r="F2853" s="100" t="s">
        <v>416</v>
      </c>
      <c r="G2853" s="100" t="s">
        <v>409</v>
      </c>
      <c r="H2853" s="100" t="s">
        <v>419</v>
      </c>
      <c r="I2853" s="100" t="s">
        <v>433</v>
      </c>
      <c r="J2853" s="80">
        <v>2</v>
      </c>
      <c r="K2853" s="101">
        <v>2</v>
      </c>
    </row>
    <row r="2854" spans="1:11" x14ac:dyDescent="0.3">
      <c r="A2854" s="98">
        <v>45692</v>
      </c>
      <c r="B2854" s="99">
        <v>0.59391215277777776</v>
      </c>
      <c r="C2854" s="80">
        <v>14</v>
      </c>
      <c r="D2854" s="100" t="s">
        <v>403</v>
      </c>
      <c r="E2854" s="80">
        <v>25.96</v>
      </c>
      <c r="F2854" s="100" t="s">
        <v>410</v>
      </c>
      <c r="G2854" s="100" t="s">
        <v>409</v>
      </c>
      <c r="H2854" s="100" t="s">
        <v>419</v>
      </c>
      <c r="I2854" s="100" t="s">
        <v>433</v>
      </c>
      <c r="J2854" s="80">
        <v>2</v>
      </c>
      <c r="K2854" s="101">
        <v>2</v>
      </c>
    </row>
    <row r="2855" spans="1:11" x14ac:dyDescent="0.3">
      <c r="A2855" s="98">
        <v>45692</v>
      </c>
      <c r="B2855" s="99">
        <v>0.59556118055555551</v>
      </c>
      <c r="C2855" s="80">
        <v>14</v>
      </c>
      <c r="D2855" s="100" t="s">
        <v>403</v>
      </c>
      <c r="E2855" s="80">
        <v>30.86</v>
      </c>
      <c r="F2855" s="100" t="s">
        <v>411</v>
      </c>
      <c r="G2855" s="100" t="s">
        <v>409</v>
      </c>
      <c r="H2855" s="100" t="s">
        <v>419</v>
      </c>
      <c r="I2855" s="100" t="s">
        <v>433</v>
      </c>
      <c r="J2855" s="80">
        <v>2</v>
      </c>
      <c r="K2855" s="101">
        <v>2</v>
      </c>
    </row>
    <row r="2856" spans="1:11" x14ac:dyDescent="0.3">
      <c r="A2856" s="98">
        <v>45692</v>
      </c>
      <c r="B2856" s="99">
        <v>0.59708962962962964</v>
      </c>
      <c r="C2856" s="80">
        <v>14</v>
      </c>
      <c r="D2856" s="100" t="s">
        <v>403</v>
      </c>
      <c r="E2856" s="80">
        <v>25.96</v>
      </c>
      <c r="F2856" s="100" t="s">
        <v>410</v>
      </c>
      <c r="G2856" s="100" t="s">
        <v>409</v>
      </c>
      <c r="H2856" s="100" t="s">
        <v>419</v>
      </c>
      <c r="I2856" s="100" t="s">
        <v>433</v>
      </c>
      <c r="J2856" s="80">
        <v>2</v>
      </c>
      <c r="K2856" s="101">
        <v>2</v>
      </c>
    </row>
    <row r="2857" spans="1:11" x14ac:dyDescent="0.3">
      <c r="A2857" s="98">
        <v>45692</v>
      </c>
      <c r="B2857" s="99">
        <v>0.75951148148148151</v>
      </c>
      <c r="C2857" s="80">
        <v>18</v>
      </c>
      <c r="D2857" s="100" t="s">
        <v>403</v>
      </c>
      <c r="E2857" s="80">
        <v>30.86</v>
      </c>
      <c r="F2857" s="100" t="s">
        <v>411</v>
      </c>
      <c r="G2857" s="100" t="s">
        <v>412</v>
      </c>
      <c r="H2857" s="100" t="s">
        <v>419</v>
      </c>
      <c r="I2857" s="100" t="s">
        <v>433</v>
      </c>
      <c r="J2857" s="80">
        <v>2</v>
      </c>
      <c r="K2857" s="101">
        <v>2</v>
      </c>
    </row>
    <row r="2858" spans="1:11" hidden="1" x14ac:dyDescent="0.3">
      <c r="A2858" s="98">
        <v>45692</v>
      </c>
      <c r="B2858" s="99">
        <v>0.79539253472222227</v>
      </c>
      <c r="C2858" s="80">
        <v>19</v>
      </c>
      <c r="D2858" s="100" t="s">
        <v>403</v>
      </c>
      <c r="E2858" s="80">
        <v>35.76</v>
      </c>
      <c r="F2858" s="100" t="s">
        <v>413</v>
      </c>
      <c r="G2858" s="100" t="s">
        <v>412</v>
      </c>
      <c r="H2858" s="100" t="s">
        <v>419</v>
      </c>
      <c r="I2858" s="100" t="s">
        <v>433</v>
      </c>
      <c r="J2858" s="80">
        <v>2</v>
      </c>
      <c r="K2858" s="101">
        <v>2</v>
      </c>
    </row>
    <row r="2859" spans="1:11" hidden="1" x14ac:dyDescent="0.3">
      <c r="A2859" s="98">
        <v>45692</v>
      </c>
      <c r="B2859" s="99">
        <v>0.79834174768518518</v>
      </c>
      <c r="C2859" s="80">
        <v>19</v>
      </c>
      <c r="D2859" s="100" t="s">
        <v>403</v>
      </c>
      <c r="E2859" s="80">
        <v>35.76</v>
      </c>
      <c r="F2859" s="100" t="s">
        <v>413</v>
      </c>
      <c r="G2859" s="100" t="s">
        <v>412</v>
      </c>
      <c r="H2859" s="100" t="s">
        <v>419</v>
      </c>
      <c r="I2859" s="100" t="s">
        <v>433</v>
      </c>
      <c r="J2859" s="80">
        <v>2</v>
      </c>
      <c r="K2859" s="101">
        <v>2</v>
      </c>
    </row>
    <row r="2860" spans="1:11" hidden="1" x14ac:dyDescent="0.3">
      <c r="A2860" s="98">
        <v>45692</v>
      </c>
      <c r="B2860" s="99">
        <v>0.79893025462962963</v>
      </c>
      <c r="C2860" s="80">
        <v>19</v>
      </c>
      <c r="D2860" s="100" t="s">
        <v>403</v>
      </c>
      <c r="E2860" s="80">
        <v>35.76</v>
      </c>
      <c r="F2860" s="100" t="s">
        <v>413</v>
      </c>
      <c r="G2860" s="100" t="s">
        <v>412</v>
      </c>
      <c r="H2860" s="100" t="s">
        <v>419</v>
      </c>
      <c r="I2860" s="100" t="s">
        <v>433</v>
      </c>
      <c r="J2860" s="80">
        <v>2</v>
      </c>
      <c r="K2860" s="101">
        <v>2</v>
      </c>
    </row>
    <row r="2861" spans="1:11" hidden="1" x14ac:dyDescent="0.3">
      <c r="A2861" s="98">
        <v>45692</v>
      </c>
      <c r="B2861" s="99">
        <v>0.81073244212962958</v>
      </c>
      <c r="C2861" s="80">
        <v>19</v>
      </c>
      <c r="D2861" s="100" t="s">
        <v>403</v>
      </c>
      <c r="E2861" s="80">
        <v>25.96</v>
      </c>
      <c r="F2861" s="100" t="s">
        <v>416</v>
      </c>
      <c r="G2861" s="100" t="s">
        <v>412</v>
      </c>
      <c r="H2861" s="100" t="s">
        <v>419</v>
      </c>
      <c r="I2861" s="100" t="s">
        <v>433</v>
      </c>
      <c r="J2861" s="80">
        <v>2</v>
      </c>
      <c r="K2861" s="101">
        <v>2</v>
      </c>
    </row>
    <row r="2862" spans="1:11" x14ac:dyDescent="0.3">
      <c r="A2862" s="98">
        <v>45693</v>
      </c>
      <c r="B2862" s="99">
        <v>0.36262166666666668</v>
      </c>
      <c r="C2862" s="80">
        <v>8</v>
      </c>
      <c r="D2862" s="100" t="s">
        <v>403</v>
      </c>
      <c r="E2862" s="80">
        <v>30.86</v>
      </c>
      <c r="F2862" s="100" t="s">
        <v>411</v>
      </c>
      <c r="G2862" s="100" t="s">
        <v>405</v>
      </c>
      <c r="H2862" s="100" t="s">
        <v>420</v>
      </c>
      <c r="I2862" s="100" t="s">
        <v>433</v>
      </c>
      <c r="J2862" s="80">
        <v>3</v>
      </c>
      <c r="K2862" s="101">
        <v>2</v>
      </c>
    </row>
    <row r="2863" spans="1:11" x14ac:dyDescent="0.3">
      <c r="A2863" s="98">
        <v>45693</v>
      </c>
      <c r="B2863" s="99">
        <v>0.38245049768518519</v>
      </c>
      <c r="C2863" s="80">
        <v>9</v>
      </c>
      <c r="D2863" s="100" t="s">
        <v>403</v>
      </c>
      <c r="E2863" s="80">
        <v>30.86</v>
      </c>
      <c r="F2863" s="100" t="s">
        <v>411</v>
      </c>
      <c r="G2863" s="100" t="s">
        <v>405</v>
      </c>
      <c r="H2863" s="100" t="s">
        <v>420</v>
      </c>
      <c r="I2863" s="100" t="s">
        <v>433</v>
      </c>
      <c r="J2863" s="80">
        <v>3</v>
      </c>
      <c r="K2863" s="101">
        <v>2</v>
      </c>
    </row>
    <row r="2864" spans="1:11" x14ac:dyDescent="0.3">
      <c r="A2864" s="98">
        <v>45693</v>
      </c>
      <c r="B2864" s="99">
        <v>0.49277532407407409</v>
      </c>
      <c r="C2864" s="80">
        <v>11</v>
      </c>
      <c r="D2864" s="100" t="s">
        <v>403</v>
      </c>
      <c r="E2864" s="80">
        <v>25.96</v>
      </c>
      <c r="F2864" s="100" t="s">
        <v>410</v>
      </c>
      <c r="G2864" s="100" t="s">
        <v>405</v>
      </c>
      <c r="H2864" s="100" t="s">
        <v>420</v>
      </c>
      <c r="I2864" s="100" t="s">
        <v>433</v>
      </c>
      <c r="J2864" s="80">
        <v>3</v>
      </c>
      <c r="K2864" s="101">
        <v>2</v>
      </c>
    </row>
    <row r="2865" spans="1:11" x14ac:dyDescent="0.3">
      <c r="A2865" s="98">
        <v>45693</v>
      </c>
      <c r="B2865" s="99">
        <v>0.49353686342592595</v>
      </c>
      <c r="C2865" s="80">
        <v>11</v>
      </c>
      <c r="D2865" s="100" t="s">
        <v>403</v>
      </c>
      <c r="E2865" s="80">
        <v>25.96</v>
      </c>
      <c r="F2865" s="100" t="s">
        <v>410</v>
      </c>
      <c r="G2865" s="100" t="s">
        <v>405</v>
      </c>
      <c r="H2865" s="100" t="s">
        <v>420</v>
      </c>
      <c r="I2865" s="100" t="s">
        <v>433</v>
      </c>
      <c r="J2865" s="80">
        <v>3</v>
      </c>
      <c r="K2865" s="101">
        <v>2</v>
      </c>
    </row>
    <row r="2866" spans="1:11" x14ac:dyDescent="0.3">
      <c r="A2866" s="98">
        <v>45693</v>
      </c>
      <c r="B2866" s="99">
        <v>0.49427528935185183</v>
      </c>
      <c r="C2866" s="80">
        <v>11</v>
      </c>
      <c r="D2866" s="100" t="s">
        <v>403</v>
      </c>
      <c r="E2866" s="80">
        <v>25.96</v>
      </c>
      <c r="F2866" s="100" t="s">
        <v>410</v>
      </c>
      <c r="G2866" s="100" t="s">
        <v>405</v>
      </c>
      <c r="H2866" s="100" t="s">
        <v>420</v>
      </c>
      <c r="I2866" s="100" t="s">
        <v>433</v>
      </c>
      <c r="J2866" s="80">
        <v>3</v>
      </c>
      <c r="K2866" s="101">
        <v>2</v>
      </c>
    </row>
    <row r="2867" spans="1:11" x14ac:dyDescent="0.3">
      <c r="A2867" s="98">
        <v>45693</v>
      </c>
      <c r="B2867" s="99">
        <v>0.49903289351851854</v>
      </c>
      <c r="C2867" s="80">
        <v>11</v>
      </c>
      <c r="D2867" s="100" t="s">
        <v>403</v>
      </c>
      <c r="E2867" s="80">
        <v>30.86</v>
      </c>
      <c r="F2867" s="100" t="s">
        <v>411</v>
      </c>
      <c r="G2867" s="100" t="s">
        <v>405</v>
      </c>
      <c r="H2867" s="100" t="s">
        <v>420</v>
      </c>
      <c r="I2867" s="100" t="s">
        <v>433</v>
      </c>
      <c r="J2867" s="80">
        <v>3</v>
      </c>
      <c r="K2867" s="101">
        <v>2</v>
      </c>
    </row>
    <row r="2868" spans="1:11" x14ac:dyDescent="0.3">
      <c r="A2868" s="98">
        <v>45693</v>
      </c>
      <c r="B2868" s="99">
        <v>0.50748699074074077</v>
      </c>
      <c r="C2868" s="80">
        <v>12</v>
      </c>
      <c r="D2868" s="100" t="s">
        <v>403</v>
      </c>
      <c r="E2868" s="80">
        <v>25.96</v>
      </c>
      <c r="F2868" s="100" t="s">
        <v>410</v>
      </c>
      <c r="G2868" s="100" t="s">
        <v>409</v>
      </c>
      <c r="H2868" s="100" t="s">
        <v>420</v>
      </c>
      <c r="I2868" s="100" t="s">
        <v>433</v>
      </c>
      <c r="J2868" s="80">
        <v>3</v>
      </c>
      <c r="K2868" s="101">
        <v>2</v>
      </c>
    </row>
    <row r="2869" spans="1:11" x14ac:dyDescent="0.3">
      <c r="A2869" s="98">
        <v>45693</v>
      </c>
      <c r="B2869" s="99">
        <v>0.55608991898148152</v>
      </c>
      <c r="C2869" s="80">
        <v>13</v>
      </c>
      <c r="D2869" s="100" t="s">
        <v>403</v>
      </c>
      <c r="E2869" s="80">
        <v>25.96</v>
      </c>
      <c r="F2869" s="100" t="s">
        <v>410</v>
      </c>
      <c r="G2869" s="100" t="s">
        <v>409</v>
      </c>
      <c r="H2869" s="100" t="s">
        <v>420</v>
      </c>
      <c r="I2869" s="100" t="s">
        <v>433</v>
      </c>
      <c r="J2869" s="80">
        <v>3</v>
      </c>
      <c r="K2869" s="101">
        <v>2</v>
      </c>
    </row>
    <row r="2870" spans="1:11" hidden="1" x14ac:dyDescent="0.3">
      <c r="A2870" s="98">
        <v>45693</v>
      </c>
      <c r="B2870" s="99">
        <v>0.57202343749999995</v>
      </c>
      <c r="C2870" s="80">
        <v>13</v>
      </c>
      <c r="D2870" s="100" t="s">
        <v>403</v>
      </c>
      <c r="E2870" s="80">
        <v>21.06</v>
      </c>
      <c r="F2870" s="100" t="s">
        <v>418</v>
      </c>
      <c r="G2870" s="100" t="s">
        <v>409</v>
      </c>
      <c r="H2870" s="100" t="s">
        <v>420</v>
      </c>
      <c r="I2870" s="100" t="s">
        <v>433</v>
      </c>
      <c r="J2870" s="80">
        <v>3</v>
      </c>
      <c r="K2870" s="101">
        <v>2</v>
      </c>
    </row>
    <row r="2871" spans="1:11" hidden="1" x14ac:dyDescent="0.3">
      <c r="A2871" s="98">
        <v>45693</v>
      </c>
      <c r="B2871" s="99">
        <v>0.57256145833333338</v>
      </c>
      <c r="C2871" s="80">
        <v>13</v>
      </c>
      <c r="D2871" s="100" t="s">
        <v>403</v>
      </c>
      <c r="E2871" s="80">
        <v>21.06</v>
      </c>
      <c r="F2871" s="100" t="s">
        <v>418</v>
      </c>
      <c r="G2871" s="100" t="s">
        <v>409</v>
      </c>
      <c r="H2871" s="100" t="s">
        <v>420</v>
      </c>
      <c r="I2871" s="100" t="s">
        <v>433</v>
      </c>
      <c r="J2871" s="80">
        <v>3</v>
      </c>
      <c r="K2871" s="101">
        <v>2</v>
      </c>
    </row>
    <row r="2872" spans="1:11" hidden="1" x14ac:dyDescent="0.3">
      <c r="A2872" s="98">
        <v>45693</v>
      </c>
      <c r="B2872" s="99">
        <v>0.62352667824074071</v>
      </c>
      <c r="C2872" s="80">
        <v>14</v>
      </c>
      <c r="D2872" s="100" t="s">
        <v>403</v>
      </c>
      <c r="E2872" s="80">
        <v>35.76</v>
      </c>
      <c r="F2872" s="100" t="s">
        <v>421</v>
      </c>
      <c r="G2872" s="100" t="s">
        <v>409</v>
      </c>
      <c r="H2872" s="100" t="s">
        <v>420</v>
      </c>
      <c r="I2872" s="100" t="s">
        <v>433</v>
      </c>
      <c r="J2872" s="80">
        <v>3</v>
      </c>
      <c r="K2872" s="101">
        <v>2</v>
      </c>
    </row>
    <row r="2873" spans="1:11" hidden="1" x14ac:dyDescent="0.3">
      <c r="A2873" s="98">
        <v>45693</v>
      </c>
      <c r="B2873" s="99">
        <v>0.66040247685185183</v>
      </c>
      <c r="C2873" s="80">
        <v>15</v>
      </c>
      <c r="D2873" s="100" t="s">
        <v>403</v>
      </c>
      <c r="E2873" s="80">
        <v>35.76</v>
      </c>
      <c r="F2873" s="100" t="s">
        <v>421</v>
      </c>
      <c r="G2873" s="100" t="s">
        <v>409</v>
      </c>
      <c r="H2873" s="100" t="s">
        <v>420</v>
      </c>
      <c r="I2873" s="100" t="s">
        <v>433</v>
      </c>
      <c r="J2873" s="80">
        <v>3</v>
      </c>
      <c r="K2873" s="101">
        <v>2</v>
      </c>
    </row>
    <row r="2874" spans="1:11" hidden="1" x14ac:dyDescent="0.3">
      <c r="A2874" s="98">
        <v>45693</v>
      </c>
      <c r="B2874" s="99">
        <v>0.69051385416666666</v>
      </c>
      <c r="C2874" s="80">
        <v>16</v>
      </c>
      <c r="D2874" s="100" t="s">
        <v>403</v>
      </c>
      <c r="E2874" s="80">
        <v>35.76</v>
      </c>
      <c r="F2874" s="100" t="s">
        <v>408</v>
      </c>
      <c r="G2874" s="100" t="s">
        <v>409</v>
      </c>
      <c r="H2874" s="100" t="s">
        <v>420</v>
      </c>
      <c r="I2874" s="100" t="s">
        <v>433</v>
      </c>
      <c r="J2874" s="80">
        <v>3</v>
      </c>
      <c r="K2874" s="101">
        <v>2</v>
      </c>
    </row>
    <row r="2875" spans="1:11" hidden="1" x14ac:dyDescent="0.3">
      <c r="A2875" s="98">
        <v>45693</v>
      </c>
      <c r="B2875" s="99">
        <v>0.69135424768518516</v>
      </c>
      <c r="C2875" s="80">
        <v>16</v>
      </c>
      <c r="D2875" s="100" t="s">
        <v>403</v>
      </c>
      <c r="E2875" s="80">
        <v>35.76</v>
      </c>
      <c r="F2875" s="100" t="s">
        <v>404</v>
      </c>
      <c r="G2875" s="100" t="s">
        <v>409</v>
      </c>
      <c r="H2875" s="100" t="s">
        <v>420</v>
      </c>
      <c r="I2875" s="100" t="s">
        <v>433</v>
      </c>
      <c r="J2875" s="80">
        <v>3</v>
      </c>
      <c r="K2875" s="101">
        <v>2</v>
      </c>
    </row>
    <row r="2876" spans="1:11" hidden="1" x14ac:dyDescent="0.3">
      <c r="A2876" s="98">
        <v>45693</v>
      </c>
      <c r="B2876" s="99">
        <v>0.69206239583333329</v>
      </c>
      <c r="C2876" s="80">
        <v>16</v>
      </c>
      <c r="D2876" s="100" t="s">
        <v>403</v>
      </c>
      <c r="E2876" s="80">
        <v>35.76</v>
      </c>
      <c r="F2876" s="100" t="s">
        <v>404</v>
      </c>
      <c r="G2876" s="100" t="s">
        <v>409</v>
      </c>
      <c r="H2876" s="100" t="s">
        <v>420</v>
      </c>
      <c r="I2876" s="100" t="s">
        <v>433</v>
      </c>
      <c r="J2876" s="80">
        <v>3</v>
      </c>
      <c r="K2876" s="101">
        <v>2</v>
      </c>
    </row>
    <row r="2877" spans="1:11" hidden="1" x14ac:dyDescent="0.3">
      <c r="A2877" s="98">
        <v>45693</v>
      </c>
      <c r="B2877" s="99">
        <v>0.69377008101851856</v>
      </c>
      <c r="C2877" s="80">
        <v>16</v>
      </c>
      <c r="D2877" s="100" t="s">
        <v>403</v>
      </c>
      <c r="E2877" s="80">
        <v>35.76</v>
      </c>
      <c r="F2877" s="100" t="s">
        <v>413</v>
      </c>
      <c r="G2877" s="100" t="s">
        <v>409</v>
      </c>
      <c r="H2877" s="100" t="s">
        <v>420</v>
      </c>
      <c r="I2877" s="100" t="s">
        <v>433</v>
      </c>
      <c r="J2877" s="80">
        <v>3</v>
      </c>
      <c r="K2877" s="101">
        <v>2</v>
      </c>
    </row>
    <row r="2878" spans="1:11" hidden="1" x14ac:dyDescent="0.3">
      <c r="A2878" s="98">
        <v>45693</v>
      </c>
      <c r="B2878" s="99">
        <v>0.69525456018518517</v>
      </c>
      <c r="C2878" s="80">
        <v>16</v>
      </c>
      <c r="D2878" s="100" t="s">
        <v>403</v>
      </c>
      <c r="E2878" s="80">
        <v>35.76</v>
      </c>
      <c r="F2878" s="100" t="s">
        <v>408</v>
      </c>
      <c r="G2878" s="100" t="s">
        <v>409</v>
      </c>
      <c r="H2878" s="100" t="s">
        <v>420</v>
      </c>
      <c r="I2878" s="100" t="s">
        <v>433</v>
      </c>
      <c r="J2878" s="80">
        <v>3</v>
      </c>
      <c r="K2878" s="101">
        <v>2</v>
      </c>
    </row>
    <row r="2879" spans="1:11" hidden="1" x14ac:dyDescent="0.3">
      <c r="A2879" s="98">
        <v>45693</v>
      </c>
      <c r="B2879" s="99">
        <v>0.76289846064814815</v>
      </c>
      <c r="C2879" s="80">
        <v>18</v>
      </c>
      <c r="D2879" s="100" t="s">
        <v>403</v>
      </c>
      <c r="E2879" s="80">
        <v>35.76</v>
      </c>
      <c r="F2879" s="100" t="s">
        <v>421</v>
      </c>
      <c r="G2879" s="100" t="s">
        <v>412</v>
      </c>
      <c r="H2879" s="100" t="s">
        <v>420</v>
      </c>
      <c r="I2879" s="100" t="s">
        <v>433</v>
      </c>
      <c r="J2879" s="80">
        <v>3</v>
      </c>
      <c r="K2879" s="101">
        <v>2</v>
      </c>
    </row>
    <row r="2880" spans="1:11" hidden="1" x14ac:dyDescent="0.3">
      <c r="A2880" s="98">
        <v>45693</v>
      </c>
      <c r="B2880" s="99">
        <v>0.76376247685185183</v>
      </c>
      <c r="C2880" s="80">
        <v>18</v>
      </c>
      <c r="D2880" s="100" t="s">
        <v>403</v>
      </c>
      <c r="E2880" s="80">
        <v>35.76</v>
      </c>
      <c r="F2880" s="100" t="s">
        <v>421</v>
      </c>
      <c r="G2880" s="100" t="s">
        <v>412</v>
      </c>
      <c r="H2880" s="100" t="s">
        <v>420</v>
      </c>
      <c r="I2880" s="100" t="s">
        <v>433</v>
      </c>
      <c r="J2880" s="80">
        <v>3</v>
      </c>
      <c r="K2880" s="101">
        <v>2</v>
      </c>
    </row>
    <row r="2881" spans="1:11" hidden="1" x14ac:dyDescent="0.3">
      <c r="A2881" s="98">
        <v>45693</v>
      </c>
      <c r="B2881" s="99">
        <v>0.76448479166666672</v>
      </c>
      <c r="C2881" s="80">
        <v>18</v>
      </c>
      <c r="D2881" s="100" t="s">
        <v>403</v>
      </c>
      <c r="E2881" s="80">
        <v>35.76</v>
      </c>
      <c r="F2881" s="100" t="s">
        <v>413</v>
      </c>
      <c r="G2881" s="100" t="s">
        <v>412</v>
      </c>
      <c r="H2881" s="100" t="s">
        <v>420</v>
      </c>
      <c r="I2881" s="100" t="s">
        <v>433</v>
      </c>
      <c r="J2881" s="80">
        <v>3</v>
      </c>
      <c r="K2881" s="101">
        <v>2</v>
      </c>
    </row>
    <row r="2882" spans="1:11" x14ac:dyDescent="0.3">
      <c r="A2882" s="98">
        <v>45693</v>
      </c>
      <c r="B2882" s="99">
        <v>0.76770048611111108</v>
      </c>
      <c r="C2882" s="80">
        <v>18</v>
      </c>
      <c r="D2882" s="100" t="s">
        <v>403</v>
      </c>
      <c r="E2882" s="80">
        <v>30.86</v>
      </c>
      <c r="F2882" s="100" t="s">
        <v>411</v>
      </c>
      <c r="G2882" s="100" t="s">
        <v>412</v>
      </c>
      <c r="H2882" s="100" t="s">
        <v>420</v>
      </c>
      <c r="I2882" s="100" t="s">
        <v>433</v>
      </c>
      <c r="J2882" s="80">
        <v>3</v>
      </c>
      <c r="K2882" s="101">
        <v>2</v>
      </c>
    </row>
    <row r="2883" spans="1:11" hidden="1" x14ac:dyDescent="0.3">
      <c r="A2883" s="98">
        <v>45693</v>
      </c>
      <c r="B2883" s="99">
        <v>0.78173763888888892</v>
      </c>
      <c r="C2883" s="80">
        <v>18</v>
      </c>
      <c r="D2883" s="100" t="s">
        <v>403</v>
      </c>
      <c r="E2883" s="80">
        <v>35.76</v>
      </c>
      <c r="F2883" s="100" t="s">
        <v>421</v>
      </c>
      <c r="G2883" s="100" t="s">
        <v>412</v>
      </c>
      <c r="H2883" s="100" t="s">
        <v>420</v>
      </c>
      <c r="I2883" s="100" t="s">
        <v>433</v>
      </c>
      <c r="J2883" s="80">
        <v>3</v>
      </c>
      <c r="K2883" s="101">
        <v>2</v>
      </c>
    </row>
    <row r="2884" spans="1:11" hidden="1" x14ac:dyDescent="0.3">
      <c r="A2884" s="98">
        <v>45693</v>
      </c>
      <c r="B2884" s="99">
        <v>0.79636877314814813</v>
      </c>
      <c r="C2884" s="80">
        <v>19</v>
      </c>
      <c r="D2884" s="100" t="s">
        <v>403</v>
      </c>
      <c r="E2884" s="80">
        <v>35.76</v>
      </c>
      <c r="F2884" s="100" t="s">
        <v>408</v>
      </c>
      <c r="G2884" s="100" t="s">
        <v>412</v>
      </c>
      <c r="H2884" s="100" t="s">
        <v>420</v>
      </c>
      <c r="I2884" s="100" t="s">
        <v>433</v>
      </c>
      <c r="J2884" s="80">
        <v>3</v>
      </c>
      <c r="K2884" s="101">
        <v>2</v>
      </c>
    </row>
    <row r="2885" spans="1:11" hidden="1" x14ac:dyDescent="0.3">
      <c r="A2885" s="98">
        <v>45693</v>
      </c>
      <c r="B2885" s="99">
        <v>0.83565542824074079</v>
      </c>
      <c r="C2885" s="80">
        <v>20</v>
      </c>
      <c r="D2885" s="100" t="s">
        <v>403</v>
      </c>
      <c r="E2885" s="80">
        <v>35.76</v>
      </c>
      <c r="F2885" s="100" t="s">
        <v>413</v>
      </c>
      <c r="G2885" s="100" t="s">
        <v>412</v>
      </c>
      <c r="H2885" s="100" t="s">
        <v>420</v>
      </c>
      <c r="I2885" s="100" t="s">
        <v>433</v>
      </c>
      <c r="J2885" s="80">
        <v>3</v>
      </c>
      <c r="K2885" s="101">
        <v>2</v>
      </c>
    </row>
    <row r="2886" spans="1:11" x14ac:dyDescent="0.3">
      <c r="A2886" s="98">
        <v>45694</v>
      </c>
      <c r="B2886" s="99">
        <v>0.30334079861111113</v>
      </c>
      <c r="C2886" s="80">
        <v>7</v>
      </c>
      <c r="D2886" s="100" t="s">
        <v>403</v>
      </c>
      <c r="E2886" s="80">
        <v>30.86</v>
      </c>
      <c r="F2886" s="100" t="s">
        <v>411</v>
      </c>
      <c r="G2886" s="100" t="s">
        <v>405</v>
      </c>
      <c r="H2886" s="100" t="s">
        <v>422</v>
      </c>
      <c r="I2886" s="100" t="s">
        <v>433</v>
      </c>
      <c r="J2886" s="80">
        <v>4</v>
      </c>
      <c r="K2886" s="101">
        <v>2</v>
      </c>
    </row>
    <row r="2887" spans="1:11" x14ac:dyDescent="0.3">
      <c r="A2887" s="98">
        <v>45694</v>
      </c>
      <c r="B2887" s="99">
        <v>0.58288722222222222</v>
      </c>
      <c r="C2887" s="80">
        <v>13</v>
      </c>
      <c r="D2887" s="100" t="s">
        <v>403</v>
      </c>
      <c r="E2887" s="80">
        <v>25.96</v>
      </c>
      <c r="F2887" s="100" t="s">
        <v>410</v>
      </c>
      <c r="G2887" s="100" t="s">
        <v>409</v>
      </c>
      <c r="H2887" s="100" t="s">
        <v>422</v>
      </c>
      <c r="I2887" s="100" t="s">
        <v>433</v>
      </c>
      <c r="J2887" s="80">
        <v>4</v>
      </c>
      <c r="K2887" s="101">
        <v>2</v>
      </c>
    </row>
    <row r="2888" spans="1:11" x14ac:dyDescent="0.3">
      <c r="A2888" s="98">
        <v>45694</v>
      </c>
      <c r="B2888" s="99">
        <v>0.62189310185185187</v>
      </c>
      <c r="C2888" s="80">
        <v>14</v>
      </c>
      <c r="D2888" s="100" t="s">
        <v>403</v>
      </c>
      <c r="E2888" s="80">
        <v>30.86</v>
      </c>
      <c r="F2888" s="100" t="s">
        <v>411</v>
      </c>
      <c r="G2888" s="100" t="s">
        <v>409</v>
      </c>
      <c r="H2888" s="100" t="s">
        <v>422</v>
      </c>
      <c r="I2888" s="100" t="s">
        <v>433</v>
      </c>
      <c r="J2888" s="80">
        <v>4</v>
      </c>
      <c r="K2888" s="101">
        <v>2</v>
      </c>
    </row>
    <row r="2889" spans="1:11" hidden="1" x14ac:dyDescent="0.3">
      <c r="A2889" s="98">
        <v>45694</v>
      </c>
      <c r="B2889" s="99">
        <v>0.62456506944444445</v>
      </c>
      <c r="C2889" s="80">
        <v>14</v>
      </c>
      <c r="D2889" s="100" t="s">
        <v>403</v>
      </c>
      <c r="E2889" s="80">
        <v>35.76</v>
      </c>
      <c r="F2889" s="100" t="s">
        <v>421</v>
      </c>
      <c r="G2889" s="100" t="s">
        <v>409</v>
      </c>
      <c r="H2889" s="100" t="s">
        <v>422</v>
      </c>
      <c r="I2889" s="100" t="s">
        <v>433</v>
      </c>
      <c r="J2889" s="80">
        <v>4</v>
      </c>
      <c r="K2889" s="101">
        <v>2</v>
      </c>
    </row>
    <row r="2890" spans="1:11" hidden="1" x14ac:dyDescent="0.3">
      <c r="A2890" s="98">
        <v>45694</v>
      </c>
      <c r="B2890" s="99">
        <v>0.67696528935185185</v>
      </c>
      <c r="C2890" s="80">
        <v>16</v>
      </c>
      <c r="D2890" s="100" t="s">
        <v>403</v>
      </c>
      <c r="E2890" s="80">
        <v>35.76</v>
      </c>
      <c r="F2890" s="100" t="s">
        <v>413</v>
      </c>
      <c r="G2890" s="100" t="s">
        <v>409</v>
      </c>
      <c r="H2890" s="100" t="s">
        <v>422</v>
      </c>
      <c r="I2890" s="100" t="s">
        <v>433</v>
      </c>
      <c r="J2890" s="80">
        <v>4</v>
      </c>
      <c r="K2890" s="101">
        <v>2</v>
      </c>
    </row>
    <row r="2891" spans="1:11" hidden="1" x14ac:dyDescent="0.3">
      <c r="A2891" s="98">
        <v>45694</v>
      </c>
      <c r="B2891" s="99">
        <v>0.71511115740740738</v>
      </c>
      <c r="C2891" s="80">
        <v>17</v>
      </c>
      <c r="D2891" s="100" t="s">
        <v>403</v>
      </c>
      <c r="E2891" s="80">
        <v>35.76</v>
      </c>
      <c r="F2891" s="100" t="s">
        <v>413</v>
      </c>
      <c r="G2891" s="100" t="s">
        <v>412</v>
      </c>
      <c r="H2891" s="100" t="s">
        <v>422</v>
      </c>
      <c r="I2891" s="100" t="s">
        <v>433</v>
      </c>
      <c r="J2891" s="80">
        <v>4</v>
      </c>
      <c r="K2891" s="101">
        <v>2</v>
      </c>
    </row>
    <row r="2892" spans="1:11" hidden="1" x14ac:dyDescent="0.3">
      <c r="A2892" s="98">
        <v>45694</v>
      </c>
      <c r="B2892" s="99">
        <v>0.74612315972222221</v>
      </c>
      <c r="C2892" s="80">
        <v>17</v>
      </c>
      <c r="D2892" s="100" t="s">
        <v>403</v>
      </c>
      <c r="E2892" s="80">
        <v>35.76</v>
      </c>
      <c r="F2892" s="100" t="s">
        <v>413</v>
      </c>
      <c r="G2892" s="100" t="s">
        <v>412</v>
      </c>
      <c r="H2892" s="100" t="s">
        <v>422</v>
      </c>
      <c r="I2892" s="100" t="s">
        <v>433</v>
      </c>
      <c r="J2892" s="80">
        <v>4</v>
      </c>
      <c r="K2892" s="101">
        <v>2</v>
      </c>
    </row>
    <row r="2893" spans="1:11" hidden="1" x14ac:dyDescent="0.3">
      <c r="A2893" s="98">
        <v>45694</v>
      </c>
      <c r="B2893" s="99">
        <v>0.82861891203703708</v>
      </c>
      <c r="C2893" s="80">
        <v>19</v>
      </c>
      <c r="D2893" s="100" t="s">
        <v>403</v>
      </c>
      <c r="E2893" s="80">
        <v>35.76</v>
      </c>
      <c r="F2893" s="100" t="s">
        <v>421</v>
      </c>
      <c r="G2893" s="100" t="s">
        <v>412</v>
      </c>
      <c r="H2893" s="100" t="s">
        <v>422</v>
      </c>
      <c r="I2893" s="100" t="s">
        <v>433</v>
      </c>
      <c r="J2893" s="80">
        <v>4</v>
      </c>
      <c r="K2893" s="101">
        <v>2</v>
      </c>
    </row>
    <row r="2894" spans="1:11" hidden="1" x14ac:dyDescent="0.3">
      <c r="A2894" s="98">
        <v>45694</v>
      </c>
      <c r="B2894" s="99">
        <v>0.82993635416666667</v>
      </c>
      <c r="C2894" s="80">
        <v>19</v>
      </c>
      <c r="D2894" s="100" t="s">
        <v>403</v>
      </c>
      <c r="E2894" s="80">
        <v>21.06</v>
      </c>
      <c r="F2894" s="100" t="s">
        <v>418</v>
      </c>
      <c r="G2894" s="100" t="s">
        <v>412</v>
      </c>
      <c r="H2894" s="100" t="s">
        <v>422</v>
      </c>
      <c r="I2894" s="100" t="s">
        <v>433</v>
      </c>
      <c r="J2894" s="80">
        <v>4</v>
      </c>
      <c r="K2894" s="101">
        <v>2</v>
      </c>
    </row>
    <row r="2895" spans="1:11" hidden="1" x14ac:dyDescent="0.3">
      <c r="A2895" s="98">
        <v>45694</v>
      </c>
      <c r="B2895" s="99">
        <v>0.838186400462963</v>
      </c>
      <c r="C2895" s="80">
        <v>20</v>
      </c>
      <c r="D2895" s="100" t="s">
        <v>403</v>
      </c>
      <c r="E2895" s="80">
        <v>35.76</v>
      </c>
      <c r="F2895" s="100" t="s">
        <v>413</v>
      </c>
      <c r="G2895" s="100" t="s">
        <v>412</v>
      </c>
      <c r="H2895" s="100" t="s">
        <v>422</v>
      </c>
      <c r="I2895" s="100" t="s">
        <v>433</v>
      </c>
      <c r="J2895" s="80">
        <v>4</v>
      </c>
      <c r="K2895" s="101">
        <v>2</v>
      </c>
    </row>
    <row r="2896" spans="1:11" hidden="1" x14ac:dyDescent="0.3">
      <c r="A2896" s="98">
        <v>45694</v>
      </c>
      <c r="B2896" s="99">
        <v>0.8387396412037037</v>
      </c>
      <c r="C2896" s="80">
        <v>20</v>
      </c>
      <c r="D2896" s="100" t="s">
        <v>403</v>
      </c>
      <c r="E2896" s="80">
        <v>35.76</v>
      </c>
      <c r="F2896" s="100" t="s">
        <v>413</v>
      </c>
      <c r="G2896" s="100" t="s">
        <v>412</v>
      </c>
      <c r="H2896" s="100" t="s">
        <v>422</v>
      </c>
      <c r="I2896" s="100" t="s">
        <v>433</v>
      </c>
      <c r="J2896" s="80">
        <v>4</v>
      </c>
      <c r="K2896" s="101">
        <v>2</v>
      </c>
    </row>
    <row r="2897" spans="1:11" hidden="1" x14ac:dyDescent="0.3">
      <c r="A2897" s="98">
        <v>45694</v>
      </c>
      <c r="B2897" s="99">
        <v>0.84946223379629626</v>
      </c>
      <c r="C2897" s="80">
        <v>20</v>
      </c>
      <c r="D2897" s="100" t="s">
        <v>403</v>
      </c>
      <c r="E2897" s="80">
        <v>35.76</v>
      </c>
      <c r="F2897" s="100" t="s">
        <v>404</v>
      </c>
      <c r="G2897" s="100" t="s">
        <v>412</v>
      </c>
      <c r="H2897" s="100" t="s">
        <v>422</v>
      </c>
      <c r="I2897" s="100" t="s">
        <v>433</v>
      </c>
      <c r="J2897" s="80">
        <v>4</v>
      </c>
      <c r="K2897" s="101">
        <v>2</v>
      </c>
    </row>
    <row r="2898" spans="1:11" x14ac:dyDescent="0.3">
      <c r="A2898" s="98">
        <v>45695</v>
      </c>
      <c r="B2898" s="99">
        <v>0.36446722222222222</v>
      </c>
      <c r="C2898" s="80">
        <v>8</v>
      </c>
      <c r="D2898" s="100" t="s">
        <v>403</v>
      </c>
      <c r="E2898" s="80">
        <v>30.86</v>
      </c>
      <c r="F2898" s="100" t="s">
        <v>411</v>
      </c>
      <c r="G2898" s="100" t="s">
        <v>405</v>
      </c>
      <c r="H2898" s="100" t="s">
        <v>406</v>
      </c>
      <c r="I2898" s="100" t="s">
        <v>433</v>
      </c>
      <c r="J2898" s="80">
        <v>5</v>
      </c>
      <c r="K2898" s="101">
        <v>2</v>
      </c>
    </row>
    <row r="2899" spans="1:11" x14ac:dyDescent="0.3">
      <c r="A2899" s="98">
        <v>45695</v>
      </c>
      <c r="B2899" s="99">
        <v>0.37991497685185183</v>
      </c>
      <c r="C2899" s="80">
        <v>9</v>
      </c>
      <c r="D2899" s="100" t="s">
        <v>403</v>
      </c>
      <c r="E2899" s="80">
        <v>30.86</v>
      </c>
      <c r="F2899" s="100" t="s">
        <v>411</v>
      </c>
      <c r="G2899" s="100" t="s">
        <v>405</v>
      </c>
      <c r="H2899" s="100" t="s">
        <v>406</v>
      </c>
      <c r="I2899" s="100" t="s">
        <v>433</v>
      </c>
      <c r="J2899" s="80">
        <v>5</v>
      </c>
      <c r="K2899" s="101">
        <v>2</v>
      </c>
    </row>
    <row r="2900" spans="1:11" x14ac:dyDescent="0.3">
      <c r="A2900" s="98">
        <v>45695</v>
      </c>
      <c r="B2900" s="99">
        <v>0.45096298611111113</v>
      </c>
      <c r="C2900" s="80">
        <v>10</v>
      </c>
      <c r="D2900" s="100" t="s">
        <v>403</v>
      </c>
      <c r="E2900" s="80">
        <v>25.96</v>
      </c>
      <c r="F2900" s="100" t="s">
        <v>410</v>
      </c>
      <c r="G2900" s="100" t="s">
        <v>405</v>
      </c>
      <c r="H2900" s="100" t="s">
        <v>406</v>
      </c>
      <c r="I2900" s="100" t="s">
        <v>433</v>
      </c>
      <c r="J2900" s="80">
        <v>5</v>
      </c>
      <c r="K2900" s="101">
        <v>2</v>
      </c>
    </row>
    <row r="2901" spans="1:11" hidden="1" x14ac:dyDescent="0.3">
      <c r="A2901" s="98">
        <v>45695</v>
      </c>
      <c r="B2901" s="99">
        <v>0.50669666666666668</v>
      </c>
      <c r="C2901" s="80">
        <v>12</v>
      </c>
      <c r="D2901" s="100" t="s">
        <v>403</v>
      </c>
      <c r="E2901" s="80">
        <v>35.76</v>
      </c>
      <c r="F2901" s="100" t="s">
        <v>413</v>
      </c>
      <c r="G2901" s="100" t="s">
        <v>409</v>
      </c>
      <c r="H2901" s="100" t="s">
        <v>406</v>
      </c>
      <c r="I2901" s="100" t="s">
        <v>433</v>
      </c>
      <c r="J2901" s="80">
        <v>5</v>
      </c>
      <c r="K2901" s="101">
        <v>2</v>
      </c>
    </row>
    <row r="2902" spans="1:11" x14ac:dyDescent="0.3">
      <c r="A2902" s="98">
        <v>45695</v>
      </c>
      <c r="B2902" s="99">
        <v>0.53567554398148143</v>
      </c>
      <c r="C2902" s="80">
        <v>12</v>
      </c>
      <c r="D2902" s="100" t="s">
        <v>403</v>
      </c>
      <c r="E2902" s="80">
        <v>30.86</v>
      </c>
      <c r="F2902" s="100" t="s">
        <v>411</v>
      </c>
      <c r="G2902" s="100" t="s">
        <v>409</v>
      </c>
      <c r="H2902" s="100" t="s">
        <v>406</v>
      </c>
      <c r="I2902" s="100" t="s">
        <v>433</v>
      </c>
      <c r="J2902" s="80">
        <v>5</v>
      </c>
      <c r="K2902" s="101">
        <v>2</v>
      </c>
    </row>
    <row r="2903" spans="1:11" x14ac:dyDescent="0.3">
      <c r="A2903" s="98">
        <v>45695</v>
      </c>
      <c r="B2903" s="99">
        <v>0.54087704861111108</v>
      </c>
      <c r="C2903" s="80">
        <v>12</v>
      </c>
      <c r="D2903" s="100" t="s">
        <v>403</v>
      </c>
      <c r="E2903" s="80">
        <v>25.96</v>
      </c>
      <c r="F2903" s="100" t="s">
        <v>410</v>
      </c>
      <c r="G2903" s="100" t="s">
        <v>409</v>
      </c>
      <c r="H2903" s="100" t="s">
        <v>406</v>
      </c>
      <c r="I2903" s="100" t="s">
        <v>433</v>
      </c>
      <c r="J2903" s="80">
        <v>5</v>
      </c>
      <c r="K2903" s="101">
        <v>2</v>
      </c>
    </row>
    <row r="2904" spans="1:11" hidden="1" x14ac:dyDescent="0.3">
      <c r="A2904" s="98">
        <v>45695</v>
      </c>
      <c r="B2904" s="99">
        <v>0.66957109953703708</v>
      </c>
      <c r="C2904" s="80">
        <v>16</v>
      </c>
      <c r="D2904" s="100" t="s">
        <v>403</v>
      </c>
      <c r="E2904" s="80">
        <v>25.96</v>
      </c>
      <c r="F2904" s="100" t="s">
        <v>416</v>
      </c>
      <c r="G2904" s="100" t="s">
        <v>409</v>
      </c>
      <c r="H2904" s="100" t="s">
        <v>406</v>
      </c>
      <c r="I2904" s="100" t="s">
        <v>433</v>
      </c>
      <c r="J2904" s="80">
        <v>5</v>
      </c>
      <c r="K2904" s="101">
        <v>2</v>
      </c>
    </row>
    <row r="2905" spans="1:11" hidden="1" x14ac:dyDescent="0.3">
      <c r="A2905" s="98">
        <v>45695</v>
      </c>
      <c r="B2905" s="99">
        <v>0.68209596064814815</v>
      </c>
      <c r="C2905" s="80">
        <v>16</v>
      </c>
      <c r="D2905" s="100" t="s">
        <v>403</v>
      </c>
      <c r="E2905" s="80">
        <v>35.76</v>
      </c>
      <c r="F2905" s="100" t="s">
        <v>404</v>
      </c>
      <c r="G2905" s="100" t="s">
        <v>409</v>
      </c>
      <c r="H2905" s="100" t="s">
        <v>406</v>
      </c>
      <c r="I2905" s="100" t="s">
        <v>433</v>
      </c>
      <c r="J2905" s="80">
        <v>5</v>
      </c>
      <c r="K2905" s="101">
        <v>2</v>
      </c>
    </row>
    <row r="2906" spans="1:11" hidden="1" x14ac:dyDescent="0.3">
      <c r="A2906" s="98">
        <v>45695</v>
      </c>
      <c r="B2906" s="99">
        <v>0.68280180555555559</v>
      </c>
      <c r="C2906" s="80">
        <v>16</v>
      </c>
      <c r="D2906" s="100" t="s">
        <v>403</v>
      </c>
      <c r="E2906" s="80">
        <v>35.76</v>
      </c>
      <c r="F2906" s="100" t="s">
        <v>408</v>
      </c>
      <c r="G2906" s="100" t="s">
        <v>409</v>
      </c>
      <c r="H2906" s="100" t="s">
        <v>406</v>
      </c>
      <c r="I2906" s="100" t="s">
        <v>433</v>
      </c>
      <c r="J2906" s="80">
        <v>5</v>
      </c>
      <c r="K2906" s="101">
        <v>2</v>
      </c>
    </row>
    <row r="2907" spans="1:11" hidden="1" x14ac:dyDescent="0.3">
      <c r="A2907" s="98">
        <v>45695</v>
      </c>
      <c r="B2907" s="99">
        <v>0.68374067129629634</v>
      </c>
      <c r="C2907" s="80">
        <v>16</v>
      </c>
      <c r="D2907" s="100" t="s">
        <v>403</v>
      </c>
      <c r="E2907" s="80">
        <v>35.76</v>
      </c>
      <c r="F2907" s="100" t="s">
        <v>404</v>
      </c>
      <c r="G2907" s="100" t="s">
        <v>409</v>
      </c>
      <c r="H2907" s="100" t="s">
        <v>406</v>
      </c>
      <c r="I2907" s="100" t="s">
        <v>433</v>
      </c>
      <c r="J2907" s="80">
        <v>5</v>
      </c>
      <c r="K2907" s="101">
        <v>2</v>
      </c>
    </row>
    <row r="2908" spans="1:11" hidden="1" x14ac:dyDescent="0.3">
      <c r="A2908" s="98">
        <v>45695</v>
      </c>
      <c r="B2908" s="99">
        <v>0.77959190972222225</v>
      </c>
      <c r="C2908" s="80">
        <v>18</v>
      </c>
      <c r="D2908" s="100" t="s">
        <v>403</v>
      </c>
      <c r="E2908" s="80">
        <v>35.76</v>
      </c>
      <c r="F2908" s="100" t="s">
        <v>413</v>
      </c>
      <c r="G2908" s="100" t="s">
        <v>412</v>
      </c>
      <c r="H2908" s="100" t="s">
        <v>406</v>
      </c>
      <c r="I2908" s="100" t="s">
        <v>433</v>
      </c>
      <c r="J2908" s="80">
        <v>5</v>
      </c>
      <c r="K2908" s="101">
        <v>2</v>
      </c>
    </row>
    <row r="2909" spans="1:11" hidden="1" x14ac:dyDescent="0.3">
      <c r="A2909" s="98">
        <v>45695</v>
      </c>
      <c r="B2909" s="99">
        <v>0.78027875000000002</v>
      </c>
      <c r="C2909" s="80">
        <v>18</v>
      </c>
      <c r="D2909" s="100" t="s">
        <v>403</v>
      </c>
      <c r="E2909" s="80">
        <v>35.76</v>
      </c>
      <c r="F2909" s="100" t="s">
        <v>413</v>
      </c>
      <c r="G2909" s="100" t="s">
        <v>412</v>
      </c>
      <c r="H2909" s="100" t="s">
        <v>406</v>
      </c>
      <c r="I2909" s="100" t="s">
        <v>433</v>
      </c>
      <c r="J2909" s="80">
        <v>5</v>
      </c>
      <c r="K2909" s="101">
        <v>2</v>
      </c>
    </row>
    <row r="2910" spans="1:11" hidden="1" x14ac:dyDescent="0.3">
      <c r="A2910" s="98">
        <v>45695</v>
      </c>
      <c r="B2910" s="99">
        <v>0.78091252314814819</v>
      </c>
      <c r="C2910" s="80">
        <v>18</v>
      </c>
      <c r="D2910" s="100" t="s">
        <v>403</v>
      </c>
      <c r="E2910" s="80">
        <v>25.96</v>
      </c>
      <c r="F2910" s="100" t="s">
        <v>416</v>
      </c>
      <c r="G2910" s="100" t="s">
        <v>412</v>
      </c>
      <c r="H2910" s="100" t="s">
        <v>406</v>
      </c>
      <c r="I2910" s="100" t="s">
        <v>433</v>
      </c>
      <c r="J2910" s="80">
        <v>5</v>
      </c>
      <c r="K2910" s="101">
        <v>2</v>
      </c>
    </row>
    <row r="2911" spans="1:11" hidden="1" x14ac:dyDescent="0.3">
      <c r="A2911" s="98">
        <v>45695</v>
      </c>
      <c r="B2911" s="99">
        <v>0.78151709490740739</v>
      </c>
      <c r="C2911" s="80">
        <v>18</v>
      </c>
      <c r="D2911" s="100" t="s">
        <v>403</v>
      </c>
      <c r="E2911" s="80">
        <v>35.76</v>
      </c>
      <c r="F2911" s="100" t="s">
        <v>413</v>
      </c>
      <c r="G2911" s="100" t="s">
        <v>412</v>
      </c>
      <c r="H2911" s="100" t="s">
        <v>406</v>
      </c>
      <c r="I2911" s="100" t="s">
        <v>433</v>
      </c>
      <c r="J2911" s="80">
        <v>5</v>
      </c>
      <c r="K2911" s="101">
        <v>2</v>
      </c>
    </row>
    <row r="2912" spans="1:11" hidden="1" x14ac:dyDescent="0.3">
      <c r="A2912" s="98">
        <v>45695</v>
      </c>
      <c r="B2912" s="99">
        <v>0.84096542824074072</v>
      </c>
      <c r="C2912" s="80">
        <v>20</v>
      </c>
      <c r="D2912" s="100" t="s">
        <v>403</v>
      </c>
      <c r="E2912" s="80">
        <v>35.76</v>
      </c>
      <c r="F2912" s="100" t="s">
        <v>413</v>
      </c>
      <c r="G2912" s="100" t="s">
        <v>412</v>
      </c>
      <c r="H2912" s="100" t="s">
        <v>406</v>
      </c>
      <c r="I2912" s="100" t="s">
        <v>433</v>
      </c>
      <c r="J2912" s="80">
        <v>5</v>
      </c>
      <c r="K2912" s="101">
        <v>2</v>
      </c>
    </row>
    <row r="2913" spans="1:11" hidden="1" x14ac:dyDescent="0.3">
      <c r="A2913" s="98">
        <v>45695</v>
      </c>
      <c r="B2913" s="99">
        <v>0.85482567129629627</v>
      </c>
      <c r="C2913" s="80">
        <v>20</v>
      </c>
      <c r="D2913" s="100" t="s">
        <v>403</v>
      </c>
      <c r="E2913" s="80">
        <v>25.96</v>
      </c>
      <c r="F2913" s="100" t="s">
        <v>416</v>
      </c>
      <c r="G2913" s="100" t="s">
        <v>412</v>
      </c>
      <c r="H2913" s="100" t="s">
        <v>406</v>
      </c>
      <c r="I2913" s="100" t="s">
        <v>433</v>
      </c>
      <c r="J2913" s="80">
        <v>5</v>
      </c>
      <c r="K2913" s="101">
        <v>2</v>
      </c>
    </row>
    <row r="2914" spans="1:11" x14ac:dyDescent="0.3">
      <c r="A2914" s="98">
        <v>45696</v>
      </c>
      <c r="B2914" s="99">
        <v>0.37619135416666666</v>
      </c>
      <c r="C2914" s="80">
        <v>9</v>
      </c>
      <c r="D2914" s="100" t="s">
        <v>403</v>
      </c>
      <c r="E2914" s="80">
        <v>25.96</v>
      </c>
      <c r="F2914" s="100" t="s">
        <v>410</v>
      </c>
      <c r="G2914" s="100" t="s">
        <v>405</v>
      </c>
      <c r="H2914" s="100" t="s">
        <v>414</v>
      </c>
      <c r="I2914" s="100" t="s">
        <v>433</v>
      </c>
      <c r="J2914" s="80">
        <v>6</v>
      </c>
      <c r="K2914" s="101">
        <v>2</v>
      </c>
    </row>
    <row r="2915" spans="1:11" x14ac:dyDescent="0.3">
      <c r="A2915" s="98">
        <v>45696</v>
      </c>
      <c r="B2915" s="99">
        <v>0.45575335648148146</v>
      </c>
      <c r="C2915" s="80">
        <v>10</v>
      </c>
      <c r="D2915" s="100" t="s">
        <v>403</v>
      </c>
      <c r="E2915" s="80">
        <v>30.86</v>
      </c>
      <c r="F2915" s="100" t="s">
        <v>411</v>
      </c>
      <c r="G2915" s="100" t="s">
        <v>405</v>
      </c>
      <c r="H2915" s="100" t="s">
        <v>414</v>
      </c>
      <c r="I2915" s="100" t="s">
        <v>433</v>
      </c>
      <c r="J2915" s="80">
        <v>6</v>
      </c>
      <c r="K2915" s="101">
        <v>2</v>
      </c>
    </row>
    <row r="2916" spans="1:11" hidden="1" x14ac:dyDescent="0.3">
      <c r="A2916" s="98">
        <v>45696</v>
      </c>
      <c r="B2916" s="99">
        <v>0.4602012152777778</v>
      </c>
      <c r="C2916" s="80">
        <v>11</v>
      </c>
      <c r="D2916" s="100" t="s">
        <v>403</v>
      </c>
      <c r="E2916" s="80">
        <v>25.96</v>
      </c>
      <c r="F2916" s="100" t="s">
        <v>416</v>
      </c>
      <c r="G2916" s="100" t="s">
        <v>405</v>
      </c>
      <c r="H2916" s="100" t="s">
        <v>414</v>
      </c>
      <c r="I2916" s="100" t="s">
        <v>433</v>
      </c>
      <c r="J2916" s="80">
        <v>6</v>
      </c>
      <c r="K2916" s="101">
        <v>2</v>
      </c>
    </row>
    <row r="2917" spans="1:11" x14ac:dyDescent="0.3">
      <c r="A2917" s="98">
        <v>45696</v>
      </c>
      <c r="B2917" s="99">
        <v>0.48580881944444443</v>
      </c>
      <c r="C2917" s="80">
        <v>11</v>
      </c>
      <c r="D2917" s="100" t="s">
        <v>403</v>
      </c>
      <c r="E2917" s="80">
        <v>25.96</v>
      </c>
      <c r="F2917" s="100" t="s">
        <v>410</v>
      </c>
      <c r="G2917" s="100" t="s">
        <v>405</v>
      </c>
      <c r="H2917" s="100" t="s">
        <v>414</v>
      </c>
      <c r="I2917" s="100" t="s">
        <v>433</v>
      </c>
      <c r="J2917" s="80">
        <v>6</v>
      </c>
      <c r="K2917" s="101">
        <v>2</v>
      </c>
    </row>
    <row r="2918" spans="1:11" x14ac:dyDescent="0.3">
      <c r="A2918" s="98">
        <v>45696</v>
      </c>
      <c r="B2918" s="99">
        <v>0.53209305555555553</v>
      </c>
      <c r="C2918" s="80">
        <v>12</v>
      </c>
      <c r="D2918" s="100" t="s">
        <v>403</v>
      </c>
      <c r="E2918" s="80">
        <v>25.96</v>
      </c>
      <c r="F2918" s="100" t="s">
        <v>410</v>
      </c>
      <c r="G2918" s="100" t="s">
        <v>409</v>
      </c>
      <c r="H2918" s="100" t="s">
        <v>414</v>
      </c>
      <c r="I2918" s="100" t="s">
        <v>433</v>
      </c>
      <c r="J2918" s="80">
        <v>6</v>
      </c>
      <c r="K2918" s="101">
        <v>2</v>
      </c>
    </row>
    <row r="2919" spans="1:11" x14ac:dyDescent="0.3">
      <c r="A2919" s="98">
        <v>45696</v>
      </c>
      <c r="B2919" s="99">
        <v>0.56027300925925927</v>
      </c>
      <c r="C2919" s="80">
        <v>13</v>
      </c>
      <c r="D2919" s="100" t="s">
        <v>403</v>
      </c>
      <c r="E2919" s="80">
        <v>25.96</v>
      </c>
      <c r="F2919" s="100" t="s">
        <v>410</v>
      </c>
      <c r="G2919" s="100" t="s">
        <v>409</v>
      </c>
      <c r="H2919" s="100" t="s">
        <v>414</v>
      </c>
      <c r="I2919" s="100" t="s">
        <v>433</v>
      </c>
      <c r="J2919" s="80">
        <v>6</v>
      </c>
      <c r="K2919" s="101">
        <v>2</v>
      </c>
    </row>
    <row r="2920" spans="1:11" x14ac:dyDescent="0.3">
      <c r="A2920" s="98">
        <v>45696</v>
      </c>
      <c r="B2920" s="99">
        <v>0.62990930555555558</v>
      </c>
      <c r="C2920" s="80">
        <v>15</v>
      </c>
      <c r="D2920" s="100" t="s">
        <v>403</v>
      </c>
      <c r="E2920" s="80">
        <v>25.96</v>
      </c>
      <c r="F2920" s="100" t="s">
        <v>410</v>
      </c>
      <c r="G2920" s="100" t="s">
        <v>409</v>
      </c>
      <c r="H2920" s="100" t="s">
        <v>414</v>
      </c>
      <c r="I2920" s="100" t="s">
        <v>433</v>
      </c>
      <c r="J2920" s="80">
        <v>6</v>
      </c>
      <c r="K2920" s="101">
        <v>2</v>
      </c>
    </row>
    <row r="2921" spans="1:11" x14ac:dyDescent="0.3">
      <c r="A2921" s="98">
        <v>45696</v>
      </c>
      <c r="B2921" s="99">
        <v>0.63066215277777782</v>
      </c>
      <c r="C2921" s="80">
        <v>15</v>
      </c>
      <c r="D2921" s="100" t="s">
        <v>403</v>
      </c>
      <c r="E2921" s="80">
        <v>25.96</v>
      </c>
      <c r="F2921" s="100" t="s">
        <v>410</v>
      </c>
      <c r="G2921" s="100" t="s">
        <v>409</v>
      </c>
      <c r="H2921" s="100" t="s">
        <v>414</v>
      </c>
      <c r="I2921" s="100" t="s">
        <v>433</v>
      </c>
      <c r="J2921" s="80">
        <v>6</v>
      </c>
      <c r="K2921" s="101">
        <v>2</v>
      </c>
    </row>
    <row r="2922" spans="1:11" hidden="1" x14ac:dyDescent="0.3">
      <c r="A2922" s="98">
        <v>45697</v>
      </c>
      <c r="B2922" s="99">
        <v>0.36764017361111112</v>
      </c>
      <c r="C2922" s="80">
        <v>8</v>
      </c>
      <c r="D2922" s="100" t="s">
        <v>403</v>
      </c>
      <c r="E2922" s="80">
        <v>35.76</v>
      </c>
      <c r="F2922" s="100" t="s">
        <v>413</v>
      </c>
      <c r="G2922" s="100" t="s">
        <v>405</v>
      </c>
      <c r="H2922" s="100" t="s">
        <v>415</v>
      </c>
      <c r="I2922" s="100" t="s">
        <v>433</v>
      </c>
      <c r="J2922" s="80">
        <v>7</v>
      </c>
      <c r="K2922" s="101">
        <v>2</v>
      </c>
    </row>
    <row r="2923" spans="1:11" x14ac:dyDescent="0.3">
      <c r="A2923" s="98">
        <v>45697</v>
      </c>
      <c r="B2923" s="99">
        <v>0.4383007523148148</v>
      </c>
      <c r="C2923" s="80">
        <v>10</v>
      </c>
      <c r="D2923" s="100" t="s">
        <v>403</v>
      </c>
      <c r="E2923" s="80">
        <v>30.86</v>
      </c>
      <c r="F2923" s="100" t="s">
        <v>411</v>
      </c>
      <c r="G2923" s="100" t="s">
        <v>405</v>
      </c>
      <c r="H2923" s="100" t="s">
        <v>415</v>
      </c>
      <c r="I2923" s="100" t="s">
        <v>433</v>
      </c>
      <c r="J2923" s="80">
        <v>7</v>
      </c>
      <c r="K2923" s="101">
        <v>2</v>
      </c>
    </row>
    <row r="2924" spans="1:11" x14ac:dyDescent="0.3">
      <c r="A2924" s="98">
        <v>45697</v>
      </c>
      <c r="B2924" s="99">
        <v>0.45240762731481482</v>
      </c>
      <c r="C2924" s="80">
        <v>10</v>
      </c>
      <c r="D2924" s="100" t="s">
        <v>403</v>
      </c>
      <c r="E2924" s="80">
        <v>25.96</v>
      </c>
      <c r="F2924" s="100" t="s">
        <v>410</v>
      </c>
      <c r="G2924" s="100" t="s">
        <v>405</v>
      </c>
      <c r="H2924" s="100" t="s">
        <v>415</v>
      </c>
      <c r="I2924" s="100" t="s">
        <v>433</v>
      </c>
      <c r="J2924" s="80">
        <v>7</v>
      </c>
      <c r="K2924" s="101">
        <v>2</v>
      </c>
    </row>
    <row r="2925" spans="1:11" hidden="1" x14ac:dyDescent="0.3">
      <c r="A2925" s="98">
        <v>45697</v>
      </c>
      <c r="B2925" s="99">
        <v>0.50353017361111108</v>
      </c>
      <c r="C2925" s="80">
        <v>12</v>
      </c>
      <c r="D2925" s="100" t="s">
        <v>403</v>
      </c>
      <c r="E2925" s="80">
        <v>35.76</v>
      </c>
      <c r="F2925" s="100" t="s">
        <v>404</v>
      </c>
      <c r="G2925" s="100" t="s">
        <v>409</v>
      </c>
      <c r="H2925" s="100" t="s">
        <v>415</v>
      </c>
      <c r="I2925" s="100" t="s">
        <v>433</v>
      </c>
      <c r="J2925" s="80">
        <v>7</v>
      </c>
      <c r="K2925" s="101">
        <v>2</v>
      </c>
    </row>
    <row r="2926" spans="1:11" hidden="1" x14ac:dyDescent="0.3">
      <c r="A2926" s="98">
        <v>45697</v>
      </c>
      <c r="B2926" s="99">
        <v>0.63413392361111109</v>
      </c>
      <c r="C2926" s="80">
        <v>15</v>
      </c>
      <c r="D2926" s="100" t="s">
        <v>403</v>
      </c>
      <c r="E2926" s="80">
        <v>35.76</v>
      </c>
      <c r="F2926" s="100" t="s">
        <v>413</v>
      </c>
      <c r="G2926" s="100" t="s">
        <v>409</v>
      </c>
      <c r="H2926" s="100" t="s">
        <v>415</v>
      </c>
      <c r="I2926" s="100" t="s">
        <v>433</v>
      </c>
      <c r="J2926" s="80">
        <v>7</v>
      </c>
      <c r="K2926" s="101">
        <v>2</v>
      </c>
    </row>
    <row r="2927" spans="1:11" hidden="1" x14ac:dyDescent="0.3">
      <c r="A2927" s="98">
        <v>45697</v>
      </c>
      <c r="B2927" s="99">
        <v>0.63474936342592592</v>
      </c>
      <c r="C2927" s="80">
        <v>15</v>
      </c>
      <c r="D2927" s="100" t="s">
        <v>403</v>
      </c>
      <c r="E2927" s="80">
        <v>35.76</v>
      </c>
      <c r="F2927" s="100" t="s">
        <v>404</v>
      </c>
      <c r="G2927" s="100" t="s">
        <v>409</v>
      </c>
      <c r="H2927" s="100" t="s">
        <v>415</v>
      </c>
      <c r="I2927" s="100" t="s">
        <v>433</v>
      </c>
      <c r="J2927" s="80">
        <v>7</v>
      </c>
      <c r="K2927" s="101">
        <v>2</v>
      </c>
    </row>
    <row r="2928" spans="1:11" hidden="1" x14ac:dyDescent="0.3">
      <c r="A2928" s="98">
        <v>45697</v>
      </c>
      <c r="B2928" s="99">
        <v>0.63608679398148149</v>
      </c>
      <c r="C2928" s="80">
        <v>15</v>
      </c>
      <c r="D2928" s="100" t="s">
        <v>403</v>
      </c>
      <c r="E2928" s="80">
        <v>35.76</v>
      </c>
      <c r="F2928" s="100" t="s">
        <v>408</v>
      </c>
      <c r="G2928" s="100" t="s">
        <v>409</v>
      </c>
      <c r="H2928" s="100" t="s">
        <v>415</v>
      </c>
      <c r="I2928" s="100" t="s">
        <v>433</v>
      </c>
      <c r="J2928" s="80">
        <v>7</v>
      </c>
      <c r="K2928" s="101">
        <v>2</v>
      </c>
    </row>
    <row r="2929" spans="1:11" hidden="1" x14ac:dyDescent="0.3">
      <c r="A2929" s="98">
        <v>45697</v>
      </c>
      <c r="B2929" s="99">
        <v>0.63671555555555559</v>
      </c>
      <c r="C2929" s="80">
        <v>15</v>
      </c>
      <c r="D2929" s="100" t="s">
        <v>403</v>
      </c>
      <c r="E2929" s="80">
        <v>35.76</v>
      </c>
      <c r="F2929" s="100" t="s">
        <v>413</v>
      </c>
      <c r="G2929" s="100" t="s">
        <v>409</v>
      </c>
      <c r="H2929" s="100" t="s">
        <v>415</v>
      </c>
      <c r="I2929" s="100" t="s">
        <v>433</v>
      </c>
      <c r="J2929" s="80">
        <v>7</v>
      </c>
      <c r="K2929" s="101">
        <v>2</v>
      </c>
    </row>
    <row r="2930" spans="1:11" hidden="1" x14ac:dyDescent="0.3">
      <c r="A2930" s="98">
        <v>45697</v>
      </c>
      <c r="B2930" s="99">
        <v>0.68077343749999997</v>
      </c>
      <c r="C2930" s="80">
        <v>16</v>
      </c>
      <c r="D2930" s="100" t="s">
        <v>403</v>
      </c>
      <c r="E2930" s="80">
        <v>25.96</v>
      </c>
      <c r="F2930" s="100" t="s">
        <v>416</v>
      </c>
      <c r="G2930" s="100" t="s">
        <v>409</v>
      </c>
      <c r="H2930" s="100" t="s">
        <v>415</v>
      </c>
      <c r="I2930" s="100" t="s">
        <v>433</v>
      </c>
      <c r="J2930" s="80">
        <v>7</v>
      </c>
      <c r="K2930" s="101">
        <v>2</v>
      </c>
    </row>
    <row r="2931" spans="1:11" x14ac:dyDescent="0.3">
      <c r="A2931" s="98">
        <v>45698</v>
      </c>
      <c r="B2931" s="99">
        <v>0.29290021990740739</v>
      </c>
      <c r="C2931" s="80">
        <v>7</v>
      </c>
      <c r="D2931" s="100" t="s">
        <v>403</v>
      </c>
      <c r="E2931" s="80">
        <v>25.96</v>
      </c>
      <c r="F2931" s="100" t="s">
        <v>410</v>
      </c>
      <c r="G2931" s="100" t="s">
        <v>405</v>
      </c>
      <c r="H2931" s="100" t="s">
        <v>417</v>
      </c>
      <c r="I2931" s="100" t="s">
        <v>433</v>
      </c>
      <c r="J2931" s="80">
        <v>1</v>
      </c>
      <c r="K2931" s="101">
        <v>2</v>
      </c>
    </row>
    <row r="2932" spans="1:11" x14ac:dyDescent="0.3">
      <c r="A2932" s="98">
        <v>45698</v>
      </c>
      <c r="B2932" s="99">
        <v>0.34481626157407408</v>
      </c>
      <c r="C2932" s="80">
        <v>8</v>
      </c>
      <c r="D2932" s="100" t="s">
        <v>403</v>
      </c>
      <c r="E2932" s="80">
        <v>25.96</v>
      </c>
      <c r="F2932" s="100" t="s">
        <v>410</v>
      </c>
      <c r="G2932" s="100" t="s">
        <v>405</v>
      </c>
      <c r="H2932" s="100" t="s">
        <v>417</v>
      </c>
      <c r="I2932" s="100" t="s">
        <v>433</v>
      </c>
      <c r="J2932" s="80">
        <v>1</v>
      </c>
      <c r="K2932" s="101">
        <v>2</v>
      </c>
    </row>
    <row r="2933" spans="1:11" x14ac:dyDescent="0.3">
      <c r="A2933" s="98">
        <v>45698</v>
      </c>
      <c r="B2933" s="99">
        <v>0.35065265046296296</v>
      </c>
      <c r="C2933" s="80">
        <v>8</v>
      </c>
      <c r="D2933" s="100" t="s">
        <v>403</v>
      </c>
      <c r="E2933" s="80">
        <v>25.96</v>
      </c>
      <c r="F2933" s="100" t="s">
        <v>410</v>
      </c>
      <c r="G2933" s="100" t="s">
        <v>405</v>
      </c>
      <c r="H2933" s="100" t="s">
        <v>417</v>
      </c>
      <c r="I2933" s="100" t="s">
        <v>433</v>
      </c>
      <c r="J2933" s="80">
        <v>1</v>
      </c>
      <c r="K2933" s="101">
        <v>2</v>
      </c>
    </row>
    <row r="2934" spans="1:11" x14ac:dyDescent="0.3">
      <c r="A2934" s="98">
        <v>45698</v>
      </c>
      <c r="B2934" s="99">
        <v>0.46647013888888889</v>
      </c>
      <c r="C2934" s="80">
        <v>11</v>
      </c>
      <c r="D2934" s="100" t="s">
        <v>403</v>
      </c>
      <c r="E2934" s="80">
        <v>30.86</v>
      </c>
      <c r="F2934" s="100" t="s">
        <v>411</v>
      </c>
      <c r="G2934" s="100" t="s">
        <v>405</v>
      </c>
      <c r="H2934" s="100" t="s">
        <v>417</v>
      </c>
      <c r="I2934" s="100" t="s">
        <v>433</v>
      </c>
      <c r="J2934" s="80">
        <v>1</v>
      </c>
      <c r="K2934" s="101">
        <v>2</v>
      </c>
    </row>
    <row r="2935" spans="1:11" x14ac:dyDescent="0.3">
      <c r="A2935" s="98">
        <v>45698</v>
      </c>
      <c r="B2935" s="99">
        <v>0.54780280092592593</v>
      </c>
      <c r="C2935" s="80">
        <v>13</v>
      </c>
      <c r="D2935" s="100" t="s">
        <v>403</v>
      </c>
      <c r="E2935" s="80">
        <v>25.96</v>
      </c>
      <c r="F2935" s="100" t="s">
        <v>410</v>
      </c>
      <c r="G2935" s="100" t="s">
        <v>409</v>
      </c>
      <c r="H2935" s="100" t="s">
        <v>417</v>
      </c>
      <c r="I2935" s="100" t="s">
        <v>433</v>
      </c>
      <c r="J2935" s="80">
        <v>1</v>
      </c>
      <c r="K2935" s="101">
        <v>2</v>
      </c>
    </row>
    <row r="2936" spans="1:11" hidden="1" x14ac:dyDescent="0.3">
      <c r="A2936" s="98">
        <v>45698</v>
      </c>
      <c r="B2936" s="99">
        <v>0.54937472222222217</v>
      </c>
      <c r="C2936" s="80">
        <v>13</v>
      </c>
      <c r="D2936" s="100" t="s">
        <v>403</v>
      </c>
      <c r="E2936" s="80">
        <v>35.76</v>
      </c>
      <c r="F2936" s="100" t="s">
        <v>413</v>
      </c>
      <c r="G2936" s="100" t="s">
        <v>409</v>
      </c>
      <c r="H2936" s="100" t="s">
        <v>417</v>
      </c>
      <c r="I2936" s="100" t="s">
        <v>433</v>
      </c>
      <c r="J2936" s="80">
        <v>1</v>
      </c>
      <c r="K2936" s="101">
        <v>2</v>
      </c>
    </row>
    <row r="2937" spans="1:11" x14ac:dyDescent="0.3">
      <c r="A2937" s="98">
        <v>45698</v>
      </c>
      <c r="B2937" s="99">
        <v>0.5603549884259259</v>
      </c>
      <c r="C2937" s="80">
        <v>13</v>
      </c>
      <c r="D2937" s="100" t="s">
        <v>403</v>
      </c>
      <c r="E2937" s="80">
        <v>30.86</v>
      </c>
      <c r="F2937" s="100" t="s">
        <v>411</v>
      </c>
      <c r="G2937" s="100" t="s">
        <v>409</v>
      </c>
      <c r="H2937" s="100" t="s">
        <v>417</v>
      </c>
      <c r="I2937" s="100" t="s">
        <v>433</v>
      </c>
      <c r="J2937" s="80">
        <v>1</v>
      </c>
      <c r="K2937" s="101">
        <v>2</v>
      </c>
    </row>
    <row r="2938" spans="1:11" x14ac:dyDescent="0.3">
      <c r="A2938" s="98">
        <v>45698</v>
      </c>
      <c r="B2938" s="99">
        <v>0.56959871527777772</v>
      </c>
      <c r="C2938" s="80">
        <v>13</v>
      </c>
      <c r="D2938" s="100" t="s">
        <v>403</v>
      </c>
      <c r="E2938" s="80">
        <v>25.96</v>
      </c>
      <c r="F2938" s="100" t="s">
        <v>410</v>
      </c>
      <c r="G2938" s="100" t="s">
        <v>409</v>
      </c>
      <c r="H2938" s="100" t="s">
        <v>417</v>
      </c>
      <c r="I2938" s="100" t="s">
        <v>433</v>
      </c>
      <c r="J2938" s="80">
        <v>1</v>
      </c>
      <c r="K2938" s="101">
        <v>2</v>
      </c>
    </row>
    <row r="2939" spans="1:11" hidden="1" x14ac:dyDescent="0.3">
      <c r="A2939" s="98">
        <v>45698</v>
      </c>
      <c r="B2939" s="99">
        <v>0.58463008101851854</v>
      </c>
      <c r="C2939" s="80">
        <v>14</v>
      </c>
      <c r="D2939" s="100" t="s">
        <v>403</v>
      </c>
      <c r="E2939" s="80">
        <v>35.76</v>
      </c>
      <c r="F2939" s="100" t="s">
        <v>404</v>
      </c>
      <c r="G2939" s="100" t="s">
        <v>409</v>
      </c>
      <c r="H2939" s="100" t="s">
        <v>417</v>
      </c>
      <c r="I2939" s="100" t="s">
        <v>433</v>
      </c>
      <c r="J2939" s="80">
        <v>1</v>
      </c>
      <c r="K2939" s="101">
        <v>2</v>
      </c>
    </row>
    <row r="2940" spans="1:11" x14ac:dyDescent="0.3">
      <c r="A2940" s="98">
        <v>45698</v>
      </c>
      <c r="B2940" s="99">
        <v>0.58867312500000002</v>
      </c>
      <c r="C2940" s="80">
        <v>14</v>
      </c>
      <c r="D2940" s="100" t="s">
        <v>403</v>
      </c>
      <c r="E2940" s="80">
        <v>25.96</v>
      </c>
      <c r="F2940" s="100" t="s">
        <v>410</v>
      </c>
      <c r="G2940" s="100" t="s">
        <v>409</v>
      </c>
      <c r="H2940" s="100" t="s">
        <v>417</v>
      </c>
      <c r="I2940" s="100" t="s">
        <v>433</v>
      </c>
      <c r="J2940" s="80">
        <v>1</v>
      </c>
      <c r="K2940" s="101">
        <v>2</v>
      </c>
    </row>
    <row r="2941" spans="1:11" hidden="1" x14ac:dyDescent="0.3">
      <c r="A2941" s="98">
        <v>45698</v>
      </c>
      <c r="B2941" s="99">
        <v>0.59151002314814816</v>
      </c>
      <c r="C2941" s="80">
        <v>14</v>
      </c>
      <c r="D2941" s="100" t="s">
        <v>403</v>
      </c>
      <c r="E2941" s="80">
        <v>35.76</v>
      </c>
      <c r="F2941" s="100" t="s">
        <v>413</v>
      </c>
      <c r="G2941" s="100" t="s">
        <v>409</v>
      </c>
      <c r="H2941" s="100" t="s">
        <v>417</v>
      </c>
      <c r="I2941" s="100" t="s">
        <v>433</v>
      </c>
      <c r="J2941" s="80">
        <v>1</v>
      </c>
      <c r="K2941" s="101">
        <v>2</v>
      </c>
    </row>
    <row r="2942" spans="1:11" hidden="1" x14ac:dyDescent="0.3">
      <c r="A2942" s="98">
        <v>45698</v>
      </c>
      <c r="B2942" s="99">
        <v>0.59426599537037039</v>
      </c>
      <c r="C2942" s="80">
        <v>14</v>
      </c>
      <c r="D2942" s="100" t="s">
        <v>403</v>
      </c>
      <c r="E2942" s="80">
        <v>35.76</v>
      </c>
      <c r="F2942" s="100" t="s">
        <v>413</v>
      </c>
      <c r="G2942" s="100" t="s">
        <v>409</v>
      </c>
      <c r="H2942" s="100" t="s">
        <v>417</v>
      </c>
      <c r="I2942" s="100" t="s">
        <v>433</v>
      </c>
      <c r="J2942" s="80">
        <v>1</v>
      </c>
      <c r="K2942" s="101">
        <v>2</v>
      </c>
    </row>
    <row r="2943" spans="1:11" hidden="1" x14ac:dyDescent="0.3">
      <c r="A2943" s="98">
        <v>45698</v>
      </c>
      <c r="B2943" s="99">
        <v>0.62633043981481484</v>
      </c>
      <c r="C2943" s="80">
        <v>15</v>
      </c>
      <c r="D2943" s="100" t="s">
        <v>403</v>
      </c>
      <c r="E2943" s="80">
        <v>35.76</v>
      </c>
      <c r="F2943" s="100" t="s">
        <v>421</v>
      </c>
      <c r="G2943" s="100" t="s">
        <v>409</v>
      </c>
      <c r="H2943" s="100" t="s">
        <v>417</v>
      </c>
      <c r="I2943" s="100" t="s">
        <v>433</v>
      </c>
      <c r="J2943" s="80">
        <v>1</v>
      </c>
      <c r="K2943" s="101">
        <v>2</v>
      </c>
    </row>
    <row r="2944" spans="1:11" x14ac:dyDescent="0.3">
      <c r="A2944" s="98">
        <v>45698</v>
      </c>
      <c r="B2944" s="99">
        <v>0.63473582175925924</v>
      </c>
      <c r="C2944" s="80">
        <v>15</v>
      </c>
      <c r="D2944" s="100" t="s">
        <v>403</v>
      </c>
      <c r="E2944" s="80">
        <v>30.86</v>
      </c>
      <c r="F2944" s="100" t="s">
        <v>411</v>
      </c>
      <c r="G2944" s="100" t="s">
        <v>409</v>
      </c>
      <c r="H2944" s="100" t="s">
        <v>417</v>
      </c>
      <c r="I2944" s="100" t="s">
        <v>433</v>
      </c>
      <c r="J2944" s="80">
        <v>1</v>
      </c>
      <c r="K2944" s="101">
        <v>2</v>
      </c>
    </row>
    <row r="2945" spans="1:11" hidden="1" x14ac:dyDescent="0.3">
      <c r="A2945" s="98">
        <v>45698</v>
      </c>
      <c r="B2945" s="99">
        <v>0.65697496527777777</v>
      </c>
      <c r="C2945" s="80">
        <v>15</v>
      </c>
      <c r="D2945" s="100" t="s">
        <v>403</v>
      </c>
      <c r="E2945" s="80">
        <v>35.76</v>
      </c>
      <c r="F2945" s="100" t="s">
        <v>404</v>
      </c>
      <c r="G2945" s="100" t="s">
        <v>409</v>
      </c>
      <c r="H2945" s="100" t="s">
        <v>417</v>
      </c>
      <c r="I2945" s="100" t="s">
        <v>433</v>
      </c>
      <c r="J2945" s="80">
        <v>1</v>
      </c>
      <c r="K2945" s="101">
        <v>2</v>
      </c>
    </row>
    <row r="2946" spans="1:11" hidden="1" x14ac:dyDescent="0.3">
      <c r="A2946" s="98">
        <v>45698</v>
      </c>
      <c r="B2946" s="99">
        <v>0.65814916666666667</v>
      </c>
      <c r="C2946" s="80">
        <v>15</v>
      </c>
      <c r="D2946" s="100" t="s">
        <v>403</v>
      </c>
      <c r="E2946" s="80">
        <v>35.76</v>
      </c>
      <c r="F2946" s="100" t="s">
        <v>408</v>
      </c>
      <c r="G2946" s="100" t="s">
        <v>409</v>
      </c>
      <c r="H2946" s="100" t="s">
        <v>417</v>
      </c>
      <c r="I2946" s="100" t="s">
        <v>433</v>
      </c>
      <c r="J2946" s="80">
        <v>1</v>
      </c>
      <c r="K2946" s="101">
        <v>2</v>
      </c>
    </row>
    <row r="2947" spans="1:11" hidden="1" x14ac:dyDescent="0.3">
      <c r="A2947" s="98">
        <v>45698</v>
      </c>
      <c r="B2947" s="99">
        <v>0.68119267361111113</v>
      </c>
      <c r="C2947" s="80">
        <v>16</v>
      </c>
      <c r="D2947" s="100" t="s">
        <v>403</v>
      </c>
      <c r="E2947" s="80">
        <v>35.76</v>
      </c>
      <c r="F2947" s="100" t="s">
        <v>413</v>
      </c>
      <c r="G2947" s="100" t="s">
        <v>409</v>
      </c>
      <c r="H2947" s="100" t="s">
        <v>417</v>
      </c>
      <c r="I2947" s="100" t="s">
        <v>433</v>
      </c>
      <c r="J2947" s="80">
        <v>1</v>
      </c>
      <c r="K2947" s="101">
        <v>2</v>
      </c>
    </row>
    <row r="2948" spans="1:11" x14ac:dyDescent="0.3">
      <c r="A2948" s="98">
        <v>45698</v>
      </c>
      <c r="B2948" s="99">
        <v>0.7166939351851852</v>
      </c>
      <c r="C2948" s="80">
        <v>17</v>
      </c>
      <c r="D2948" s="100" t="s">
        <v>403</v>
      </c>
      <c r="E2948" s="80">
        <v>25.96</v>
      </c>
      <c r="F2948" s="100" t="s">
        <v>410</v>
      </c>
      <c r="G2948" s="100" t="s">
        <v>412</v>
      </c>
      <c r="H2948" s="100" t="s">
        <v>417</v>
      </c>
      <c r="I2948" s="100" t="s">
        <v>433</v>
      </c>
      <c r="J2948" s="80">
        <v>1</v>
      </c>
      <c r="K2948" s="101">
        <v>2</v>
      </c>
    </row>
    <row r="2949" spans="1:11" x14ac:dyDescent="0.3">
      <c r="A2949" s="98">
        <v>45698</v>
      </c>
      <c r="B2949" s="99">
        <v>0.76891894675925931</v>
      </c>
      <c r="C2949" s="80">
        <v>18</v>
      </c>
      <c r="D2949" s="100" t="s">
        <v>403</v>
      </c>
      <c r="E2949" s="80">
        <v>30.86</v>
      </c>
      <c r="F2949" s="100" t="s">
        <v>411</v>
      </c>
      <c r="G2949" s="100" t="s">
        <v>412</v>
      </c>
      <c r="H2949" s="100" t="s">
        <v>417</v>
      </c>
      <c r="I2949" s="100" t="s">
        <v>433</v>
      </c>
      <c r="J2949" s="80">
        <v>1</v>
      </c>
      <c r="K2949" s="101">
        <v>2</v>
      </c>
    </row>
    <row r="2950" spans="1:11" hidden="1" x14ac:dyDescent="0.3">
      <c r="A2950" s="98">
        <v>45698</v>
      </c>
      <c r="B2950" s="99">
        <v>0.80140579861111116</v>
      </c>
      <c r="C2950" s="80">
        <v>19</v>
      </c>
      <c r="D2950" s="100" t="s">
        <v>403</v>
      </c>
      <c r="E2950" s="80">
        <v>35.76</v>
      </c>
      <c r="F2950" s="100" t="s">
        <v>404</v>
      </c>
      <c r="G2950" s="100" t="s">
        <v>412</v>
      </c>
      <c r="H2950" s="100" t="s">
        <v>417</v>
      </c>
      <c r="I2950" s="100" t="s">
        <v>433</v>
      </c>
      <c r="J2950" s="80">
        <v>1</v>
      </c>
      <c r="K2950" s="101">
        <v>2</v>
      </c>
    </row>
    <row r="2951" spans="1:11" hidden="1" x14ac:dyDescent="0.3">
      <c r="A2951" s="98">
        <v>45698</v>
      </c>
      <c r="B2951" s="99">
        <v>0.80200840277777774</v>
      </c>
      <c r="C2951" s="80">
        <v>19</v>
      </c>
      <c r="D2951" s="100" t="s">
        <v>403</v>
      </c>
      <c r="E2951" s="80">
        <v>35.76</v>
      </c>
      <c r="F2951" s="100" t="s">
        <v>404</v>
      </c>
      <c r="G2951" s="100" t="s">
        <v>412</v>
      </c>
      <c r="H2951" s="100" t="s">
        <v>417</v>
      </c>
      <c r="I2951" s="100" t="s">
        <v>433</v>
      </c>
      <c r="J2951" s="80">
        <v>1</v>
      </c>
      <c r="K2951" s="101">
        <v>2</v>
      </c>
    </row>
    <row r="2952" spans="1:11" x14ac:dyDescent="0.3">
      <c r="A2952" s="98">
        <v>45699</v>
      </c>
      <c r="B2952" s="99">
        <v>0.44335688657407407</v>
      </c>
      <c r="C2952" s="80">
        <v>10</v>
      </c>
      <c r="D2952" s="100" t="s">
        <v>403</v>
      </c>
      <c r="E2952" s="80">
        <v>25.96</v>
      </c>
      <c r="F2952" s="100" t="s">
        <v>410</v>
      </c>
      <c r="G2952" s="100" t="s">
        <v>405</v>
      </c>
      <c r="H2952" s="100" t="s">
        <v>419</v>
      </c>
      <c r="I2952" s="100" t="s">
        <v>433</v>
      </c>
      <c r="J2952" s="80">
        <v>2</v>
      </c>
      <c r="K2952" s="101">
        <v>2</v>
      </c>
    </row>
    <row r="2953" spans="1:11" x14ac:dyDescent="0.3">
      <c r="A2953" s="98">
        <v>45699</v>
      </c>
      <c r="B2953" s="99">
        <v>0.47170692129629632</v>
      </c>
      <c r="C2953" s="80">
        <v>11</v>
      </c>
      <c r="D2953" s="100" t="s">
        <v>403</v>
      </c>
      <c r="E2953" s="80">
        <v>25.96</v>
      </c>
      <c r="F2953" s="100" t="s">
        <v>410</v>
      </c>
      <c r="G2953" s="100" t="s">
        <v>405</v>
      </c>
      <c r="H2953" s="100" t="s">
        <v>419</v>
      </c>
      <c r="I2953" s="100" t="s">
        <v>433</v>
      </c>
      <c r="J2953" s="80">
        <v>2</v>
      </c>
      <c r="K2953" s="101">
        <v>2</v>
      </c>
    </row>
    <row r="2954" spans="1:11" x14ac:dyDescent="0.3">
      <c r="A2954" s="98">
        <v>45699</v>
      </c>
      <c r="B2954" s="99">
        <v>0.47236287037037039</v>
      </c>
      <c r="C2954" s="80">
        <v>11</v>
      </c>
      <c r="D2954" s="100" t="s">
        <v>403</v>
      </c>
      <c r="E2954" s="80">
        <v>30.86</v>
      </c>
      <c r="F2954" s="100" t="s">
        <v>411</v>
      </c>
      <c r="G2954" s="100" t="s">
        <v>405</v>
      </c>
      <c r="H2954" s="100" t="s">
        <v>419</v>
      </c>
      <c r="I2954" s="100" t="s">
        <v>433</v>
      </c>
      <c r="J2954" s="80">
        <v>2</v>
      </c>
      <c r="K2954" s="101">
        <v>2</v>
      </c>
    </row>
    <row r="2955" spans="1:11" hidden="1" x14ac:dyDescent="0.3">
      <c r="A2955" s="98">
        <v>45699</v>
      </c>
      <c r="B2955" s="99">
        <v>0.47300928240740742</v>
      </c>
      <c r="C2955" s="80">
        <v>11</v>
      </c>
      <c r="D2955" s="100" t="s">
        <v>403</v>
      </c>
      <c r="E2955" s="80">
        <v>35.76</v>
      </c>
      <c r="F2955" s="100" t="s">
        <v>413</v>
      </c>
      <c r="G2955" s="100" t="s">
        <v>405</v>
      </c>
      <c r="H2955" s="100" t="s">
        <v>419</v>
      </c>
      <c r="I2955" s="100" t="s">
        <v>433</v>
      </c>
      <c r="J2955" s="80">
        <v>2</v>
      </c>
      <c r="K2955" s="101">
        <v>2</v>
      </c>
    </row>
    <row r="2956" spans="1:11" hidden="1" x14ac:dyDescent="0.3">
      <c r="A2956" s="98">
        <v>45699</v>
      </c>
      <c r="B2956" s="99">
        <v>0.66446606481481485</v>
      </c>
      <c r="C2956" s="80">
        <v>15</v>
      </c>
      <c r="D2956" s="100" t="s">
        <v>403</v>
      </c>
      <c r="E2956" s="80">
        <v>35.76</v>
      </c>
      <c r="F2956" s="100" t="s">
        <v>408</v>
      </c>
      <c r="G2956" s="100" t="s">
        <v>409</v>
      </c>
      <c r="H2956" s="100" t="s">
        <v>419</v>
      </c>
      <c r="I2956" s="100" t="s">
        <v>433</v>
      </c>
      <c r="J2956" s="80">
        <v>2</v>
      </c>
      <c r="K2956" s="101">
        <v>2</v>
      </c>
    </row>
    <row r="2957" spans="1:11" x14ac:dyDescent="0.3">
      <c r="A2957" s="98">
        <v>45699</v>
      </c>
      <c r="B2957" s="99">
        <v>0.67301434027777773</v>
      </c>
      <c r="C2957" s="80">
        <v>16</v>
      </c>
      <c r="D2957" s="100" t="s">
        <v>403</v>
      </c>
      <c r="E2957" s="80">
        <v>30.86</v>
      </c>
      <c r="F2957" s="100" t="s">
        <v>411</v>
      </c>
      <c r="G2957" s="100" t="s">
        <v>409</v>
      </c>
      <c r="H2957" s="100" t="s">
        <v>419</v>
      </c>
      <c r="I2957" s="100" t="s">
        <v>433</v>
      </c>
      <c r="J2957" s="80">
        <v>2</v>
      </c>
      <c r="K2957" s="101">
        <v>2</v>
      </c>
    </row>
    <row r="2958" spans="1:11" hidden="1" x14ac:dyDescent="0.3">
      <c r="A2958" s="98">
        <v>45699</v>
      </c>
      <c r="B2958" s="99">
        <v>0.70116892361111116</v>
      </c>
      <c r="C2958" s="80">
        <v>16</v>
      </c>
      <c r="D2958" s="100" t="s">
        <v>403</v>
      </c>
      <c r="E2958" s="80">
        <v>21.06</v>
      </c>
      <c r="F2958" s="100" t="s">
        <v>418</v>
      </c>
      <c r="G2958" s="100" t="s">
        <v>409</v>
      </c>
      <c r="H2958" s="100" t="s">
        <v>419</v>
      </c>
      <c r="I2958" s="100" t="s">
        <v>433</v>
      </c>
      <c r="J2958" s="80">
        <v>2</v>
      </c>
      <c r="K2958" s="101">
        <v>2</v>
      </c>
    </row>
    <row r="2959" spans="1:11" hidden="1" x14ac:dyDescent="0.3">
      <c r="A2959" s="98">
        <v>45699</v>
      </c>
      <c r="B2959" s="99">
        <v>0.7330430555555556</v>
      </c>
      <c r="C2959" s="80">
        <v>17</v>
      </c>
      <c r="D2959" s="100" t="s">
        <v>403</v>
      </c>
      <c r="E2959" s="80">
        <v>35.76</v>
      </c>
      <c r="F2959" s="100" t="s">
        <v>404</v>
      </c>
      <c r="G2959" s="100" t="s">
        <v>412</v>
      </c>
      <c r="H2959" s="100" t="s">
        <v>419</v>
      </c>
      <c r="I2959" s="100" t="s">
        <v>433</v>
      </c>
      <c r="J2959" s="80">
        <v>2</v>
      </c>
      <c r="K2959" s="101">
        <v>2</v>
      </c>
    </row>
    <row r="2960" spans="1:11" x14ac:dyDescent="0.3">
      <c r="A2960" s="98">
        <v>45699</v>
      </c>
      <c r="B2960" s="99">
        <v>0.73382212962962967</v>
      </c>
      <c r="C2960" s="80">
        <v>17</v>
      </c>
      <c r="D2960" s="100" t="s">
        <v>403</v>
      </c>
      <c r="E2960" s="80">
        <v>30.86</v>
      </c>
      <c r="F2960" s="100" t="s">
        <v>411</v>
      </c>
      <c r="G2960" s="100" t="s">
        <v>412</v>
      </c>
      <c r="H2960" s="100" t="s">
        <v>419</v>
      </c>
      <c r="I2960" s="100" t="s">
        <v>433</v>
      </c>
      <c r="J2960" s="80">
        <v>2</v>
      </c>
      <c r="K2960" s="101">
        <v>2</v>
      </c>
    </row>
    <row r="2961" spans="1:11" x14ac:dyDescent="0.3">
      <c r="A2961" s="98">
        <v>45699</v>
      </c>
      <c r="B2961" s="99">
        <v>0.7390346527777778</v>
      </c>
      <c r="C2961" s="80">
        <v>17</v>
      </c>
      <c r="D2961" s="100" t="s">
        <v>403</v>
      </c>
      <c r="E2961" s="80">
        <v>30.86</v>
      </c>
      <c r="F2961" s="100" t="s">
        <v>411</v>
      </c>
      <c r="G2961" s="100" t="s">
        <v>412</v>
      </c>
      <c r="H2961" s="100" t="s">
        <v>419</v>
      </c>
      <c r="I2961" s="100" t="s">
        <v>433</v>
      </c>
      <c r="J2961" s="80">
        <v>2</v>
      </c>
      <c r="K2961" s="101">
        <v>2</v>
      </c>
    </row>
    <row r="2962" spans="1:11" x14ac:dyDescent="0.3">
      <c r="A2962" s="98">
        <v>45699</v>
      </c>
      <c r="B2962" s="99">
        <v>0.74352344907407408</v>
      </c>
      <c r="C2962" s="80">
        <v>17</v>
      </c>
      <c r="D2962" s="100" t="s">
        <v>403</v>
      </c>
      <c r="E2962" s="80">
        <v>25.96</v>
      </c>
      <c r="F2962" s="100" t="s">
        <v>410</v>
      </c>
      <c r="G2962" s="100" t="s">
        <v>412</v>
      </c>
      <c r="H2962" s="100" t="s">
        <v>419</v>
      </c>
      <c r="I2962" s="100" t="s">
        <v>433</v>
      </c>
      <c r="J2962" s="80">
        <v>2</v>
      </c>
      <c r="K2962" s="101">
        <v>2</v>
      </c>
    </row>
    <row r="2963" spans="1:11" x14ac:dyDescent="0.3">
      <c r="A2963" s="98">
        <v>45699</v>
      </c>
      <c r="B2963" s="99">
        <v>0.74627121527777773</v>
      </c>
      <c r="C2963" s="80">
        <v>17</v>
      </c>
      <c r="D2963" s="100" t="s">
        <v>403</v>
      </c>
      <c r="E2963" s="80">
        <v>30.86</v>
      </c>
      <c r="F2963" s="100" t="s">
        <v>411</v>
      </c>
      <c r="G2963" s="100" t="s">
        <v>412</v>
      </c>
      <c r="H2963" s="100" t="s">
        <v>419</v>
      </c>
      <c r="I2963" s="100" t="s">
        <v>433</v>
      </c>
      <c r="J2963" s="80">
        <v>2</v>
      </c>
      <c r="K2963" s="101">
        <v>2</v>
      </c>
    </row>
    <row r="2964" spans="1:11" hidden="1" x14ac:dyDescent="0.3">
      <c r="A2964" s="98">
        <v>45699</v>
      </c>
      <c r="B2964" s="99">
        <v>0.79457218750000003</v>
      </c>
      <c r="C2964" s="80">
        <v>19</v>
      </c>
      <c r="D2964" s="100" t="s">
        <v>403</v>
      </c>
      <c r="E2964" s="80">
        <v>35.76</v>
      </c>
      <c r="F2964" s="100" t="s">
        <v>404</v>
      </c>
      <c r="G2964" s="100" t="s">
        <v>412</v>
      </c>
      <c r="H2964" s="100" t="s">
        <v>419</v>
      </c>
      <c r="I2964" s="100" t="s">
        <v>433</v>
      </c>
      <c r="J2964" s="80">
        <v>2</v>
      </c>
      <c r="K2964" s="101">
        <v>2</v>
      </c>
    </row>
    <row r="2965" spans="1:11" hidden="1" x14ac:dyDescent="0.3">
      <c r="A2965" s="98">
        <v>45699</v>
      </c>
      <c r="B2965" s="99">
        <v>0.79518321759259258</v>
      </c>
      <c r="C2965" s="80">
        <v>19</v>
      </c>
      <c r="D2965" s="100" t="s">
        <v>403</v>
      </c>
      <c r="E2965" s="80">
        <v>35.76</v>
      </c>
      <c r="F2965" s="100" t="s">
        <v>413</v>
      </c>
      <c r="G2965" s="100" t="s">
        <v>412</v>
      </c>
      <c r="H2965" s="100" t="s">
        <v>419</v>
      </c>
      <c r="I2965" s="100" t="s">
        <v>433</v>
      </c>
      <c r="J2965" s="80">
        <v>2</v>
      </c>
      <c r="K2965" s="101">
        <v>2</v>
      </c>
    </row>
    <row r="2966" spans="1:11" hidden="1" x14ac:dyDescent="0.3">
      <c r="A2966" s="98">
        <v>45700</v>
      </c>
      <c r="B2966" s="99">
        <v>0.30343939814814813</v>
      </c>
      <c r="C2966" s="80">
        <v>7</v>
      </c>
      <c r="D2966" s="100" t="s">
        <v>403</v>
      </c>
      <c r="E2966" s="80">
        <v>35.76</v>
      </c>
      <c r="F2966" s="100" t="s">
        <v>421</v>
      </c>
      <c r="G2966" s="100" t="s">
        <v>405</v>
      </c>
      <c r="H2966" s="100" t="s">
        <v>420</v>
      </c>
      <c r="I2966" s="100" t="s">
        <v>433</v>
      </c>
      <c r="J2966" s="80">
        <v>3</v>
      </c>
      <c r="K2966" s="101">
        <v>2</v>
      </c>
    </row>
    <row r="2967" spans="1:11" x14ac:dyDescent="0.3">
      <c r="A2967" s="98">
        <v>45700</v>
      </c>
      <c r="B2967" s="99">
        <v>0.31640684027777777</v>
      </c>
      <c r="C2967" s="80">
        <v>7</v>
      </c>
      <c r="D2967" s="100" t="s">
        <v>403</v>
      </c>
      <c r="E2967" s="80">
        <v>25.96</v>
      </c>
      <c r="F2967" s="100" t="s">
        <v>410</v>
      </c>
      <c r="G2967" s="100" t="s">
        <v>405</v>
      </c>
      <c r="H2967" s="100" t="s">
        <v>420</v>
      </c>
      <c r="I2967" s="100" t="s">
        <v>433</v>
      </c>
      <c r="J2967" s="80">
        <v>3</v>
      </c>
      <c r="K2967" s="101">
        <v>2</v>
      </c>
    </row>
    <row r="2968" spans="1:11" hidden="1" x14ac:dyDescent="0.3">
      <c r="A2968" s="98">
        <v>45700</v>
      </c>
      <c r="B2968" s="99">
        <v>0.37124719907407405</v>
      </c>
      <c r="C2968" s="80">
        <v>8</v>
      </c>
      <c r="D2968" s="100" t="s">
        <v>403</v>
      </c>
      <c r="E2968" s="80">
        <v>35.76</v>
      </c>
      <c r="F2968" s="100" t="s">
        <v>413</v>
      </c>
      <c r="G2968" s="100" t="s">
        <v>405</v>
      </c>
      <c r="H2968" s="100" t="s">
        <v>420</v>
      </c>
      <c r="I2968" s="100" t="s">
        <v>433</v>
      </c>
      <c r="J2968" s="80">
        <v>3</v>
      </c>
      <c r="K2968" s="101">
        <v>2</v>
      </c>
    </row>
    <row r="2969" spans="1:11" x14ac:dyDescent="0.3">
      <c r="A2969" s="98">
        <v>45700</v>
      </c>
      <c r="B2969" s="99">
        <v>0.38872569444444444</v>
      </c>
      <c r="C2969" s="80">
        <v>9</v>
      </c>
      <c r="D2969" s="100" t="s">
        <v>403</v>
      </c>
      <c r="E2969" s="80">
        <v>30.86</v>
      </c>
      <c r="F2969" s="100" t="s">
        <v>411</v>
      </c>
      <c r="G2969" s="100" t="s">
        <v>405</v>
      </c>
      <c r="H2969" s="100" t="s">
        <v>420</v>
      </c>
      <c r="I2969" s="100" t="s">
        <v>433</v>
      </c>
      <c r="J2969" s="80">
        <v>3</v>
      </c>
      <c r="K2969" s="101">
        <v>2</v>
      </c>
    </row>
    <row r="2970" spans="1:11" x14ac:dyDescent="0.3">
      <c r="A2970" s="98">
        <v>45700</v>
      </c>
      <c r="B2970" s="99">
        <v>0.4466837384259259</v>
      </c>
      <c r="C2970" s="80">
        <v>10</v>
      </c>
      <c r="D2970" s="100" t="s">
        <v>403</v>
      </c>
      <c r="E2970" s="80">
        <v>25.96</v>
      </c>
      <c r="F2970" s="100" t="s">
        <v>410</v>
      </c>
      <c r="G2970" s="100" t="s">
        <v>405</v>
      </c>
      <c r="H2970" s="100" t="s">
        <v>420</v>
      </c>
      <c r="I2970" s="100" t="s">
        <v>433</v>
      </c>
      <c r="J2970" s="80">
        <v>3</v>
      </c>
      <c r="K2970" s="101">
        <v>2</v>
      </c>
    </row>
    <row r="2971" spans="1:11" x14ac:dyDescent="0.3">
      <c r="A2971" s="98">
        <v>45700</v>
      </c>
      <c r="B2971" s="99">
        <v>0.53019773148148153</v>
      </c>
      <c r="C2971" s="80">
        <v>12</v>
      </c>
      <c r="D2971" s="100" t="s">
        <v>403</v>
      </c>
      <c r="E2971" s="80">
        <v>25.96</v>
      </c>
      <c r="F2971" s="100" t="s">
        <v>410</v>
      </c>
      <c r="G2971" s="100" t="s">
        <v>409</v>
      </c>
      <c r="H2971" s="100" t="s">
        <v>420</v>
      </c>
      <c r="I2971" s="100" t="s">
        <v>433</v>
      </c>
      <c r="J2971" s="80">
        <v>3</v>
      </c>
      <c r="K2971" s="101">
        <v>2</v>
      </c>
    </row>
    <row r="2972" spans="1:11" x14ac:dyDescent="0.3">
      <c r="A2972" s="98">
        <v>45700</v>
      </c>
      <c r="B2972" s="99">
        <v>0.54733015046296296</v>
      </c>
      <c r="C2972" s="80">
        <v>13</v>
      </c>
      <c r="D2972" s="100" t="s">
        <v>403</v>
      </c>
      <c r="E2972" s="80">
        <v>25.96</v>
      </c>
      <c r="F2972" s="100" t="s">
        <v>410</v>
      </c>
      <c r="G2972" s="100" t="s">
        <v>409</v>
      </c>
      <c r="H2972" s="100" t="s">
        <v>420</v>
      </c>
      <c r="I2972" s="100" t="s">
        <v>433</v>
      </c>
      <c r="J2972" s="80">
        <v>3</v>
      </c>
      <c r="K2972" s="101">
        <v>2</v>
      </c>
    </row>
    <row r="2973" spans="1:11" hidden="1" x14ac:dyDescent="0.3">
      <c r="A2973" s="98">
        <v>45700</v>
      </c>
      <c r="B2973" s="99">
        <v>0.57059864583333331</v>
      </c>
      <c r="C2973" s="80">
        <v>13</v>
      </c>
      <c r="D2973" s="100" t="s">
        <v>403</v>
      </c>
      <c r="E2973" s="80">
        <v>35.76</v>
      </c>
      <c r="F2973" s="100" t="s">
        <v>408</v>
      </c>
      <c r="G2973" s="100" t="s">
        <v>409</v>
      </c>
      <c r="H2973" s="100" t="s">
        <v>420</v>
      </c>
      <c r="I2973" s="100" t="s">
        <v>433</v>
      </c>
      <c r="J2973" s="80">
        <v>3</v>
      </c>
      <c r="K2973" s="101">
        <v>2</v>
      </c>
    </row>
    <row r="2974" spans="1:11" hidden="1" x14ac:dyDescent="0.3">
      <c r="A2974" s="98">
        <v>45700</v>
      </c>
      <c r="B2974" s="99">
        <v>0.65375899305555552</v>
      </c>
      <c r="C2974" s="80">
        <v>15</v>
      </c>
      <c r="D2974" s="100" t="s">
        <v>403</v>
      </c>
      <c r="E2974" s="80">
        <v>35.76</v>
      </c>
      <c r="F2974" s="100" t="s">
        <v>408</v>
      </c>
      <c r="G2974" s="100" t="s">
        <v>409</v>
      </c>
      <c r="H2974" s="100" t="s">
        <v>420</v>
      </c>
      <c r="I2974" s="100" t="s">
        <v>433</v>
      </c>
      <c r="J2974" s="80">
        <v>3</v>
      </c>
      <c r="K2974" s="101">
        <v>2</v>
      </c>
    </row>
    <row r="2975" spans="1:11" hidden="1" x14ac:dyDescent="0.3">
      <c r="A2975" s="98">
        <v>45700</v>
      </c>
      <c r="B2975" s="99">
        <v>0.65435850694444442</v>
      </c>
      <c r="C2975" s="80">
        <v>15</v>
      </c>
      <c r="D2975" s="100" t="s">
        <v>403</v>
      </c>
      <c r="E2975" s="80">
        <v>35.76</v>
      </c>
      <c r="F2975" s="100" t="s">
        <v>404</v>
      </c>
      <c r="G2975" s="100" t="s">
        <v>409</v>
      </c>
      <c r="H2975" s="100" t="s">
        <v>420</v>
      </c>
      <c r="I2975" s="100" t="s">
        <v>433</v>
      </c>
      <c r="J2975" s="80">
        <v>3</v>
      </c>
      <c r="K2975" s="101">
        <v>2</v>
      </c>
    </row>
    <row r="2976" spans="1:11" hidden="1" x14ac:dyDescent="0.3">
      <c r="A2976" s="98">
        <v>45700</v>
      </c>
      <c r="B2976" s="99">
        <v>0.65526067129629628</v>
      </c>
      <c r="C2976" s="80">
        <v>15</v>
      </c>
      <c r="D2976" s="100" t="s">
        <v>403</v>
      </c>
      <c r="E2976" s="80">
        <v>35.76</v>
      </c>
      <c r="F2976" s="100" t="s">
        <v>408</v>
      </c>
      <c r="G2976" s="100" t="s">
        <v>409</v>
      </c>
      <c r="H2976" s="100" t="s">
        <v>420</v>
      </c>
      <c r="I2976" s="100" t="s">
        <v>433</v>
      </c>
      <c r="J2976" s="80">
        <v>3</v>
      </c>
      <c r="K2976" s="101">
        <v>2</v>
      </c>
    </row>
    <row r="2977" spans="1:11" x14ac:dyDescent="0.3">
      <c r="A2977" s="98">
        <v>45700</v>
      </c>
      <c r="B2977" s="99">
        <v>0.67567564814814818</v>
      </c>
      <c r="C2977" s="80">
        <v>16</v>
      </c>
      <c r="D2977" s="100" t="s">
        <v>403</v>
      </c>
      <c r="E2977" s="80">
        <v>25.96</v>
      </c>
      <c r="F2977" s="100" t="s">
        <v>410</v>
      </c>
      <c r="G2977" s="100" t="s">
        <v>409</v>
      </c>
      <c r="H2977" s="100" t="s">
        <v>420</v>
      </c>
      <c r="I2977" s="100" t="s">
        <v>433</v>
      </c>
      <c r="J2977" s="80">
        <v>3</v>
      </c>
      <c r="K2977" s="101">
        <v>2</v>
      </c>
    </row>
    <row r="2978" spans="1:11" x14ac:dyDescent="0.3">
      <c r="A2978" s="98">
        <v>45700</v>
      </c>
      <c r="B2978" s="99">
        <v>0.6848209837962963</v>
      </c>
      <c r="C2978" s="80">
        <v>16</v>
      </c>
      <c r="D2978" s="100" t="s">
        <v>403</v>
      </c>
      <c r="E2978" s="80">
        <v>25.96</v>
      </c>
      <c r="F2978" s="100" t="s">
        <v>410</v>
      </c>
      <c r="G2978" s="100" t="s">
        <v>409</v>
      </c>
      <c r="H2978" s="100" t="s">
        <v>420</v>
      </c>
      <c r="I2978" s="100" t="s">
        <v>433</v>
      </c>
      <c r="J2978" s="80">
        <v>3</v>
      </c>
      <c r="K2978" s="101">
        <v>2</v>
      </c>
    </row>
    <row r="2979" spans="1:11" hidden="1" x14ac:dyDescent="0.3">
      <c r="A2979" s="98">
        <v>45700</v>
      </c>
      <c r="B2979" s="99">
        <v>0.71217579861111113</v>
      </c>
      <c r="C2979" s="80">
        <v>17</v>
      </c>
      <c r="D2979" s="100" t="s">
        <v>403</v>
      </c>
      <c r="E2979" s="80">
        <v>35.76</v>
      </c>
      <c r="F2979" s="100" t="s">
        <v>421</v>
      </c>
      <c r="G2979" s="100" t="s">
        <v>412</v>
      </c>
      <c r="H2979" s="100" t="s">
        <v>420</v>
      </c>
      <c r="I2979" s="100" t="s">
        <v>433</v>
      </c>
      <c r="J2979" s="80">
        <v>3</v>
      </c>
      <c r="K2979" s="101">
        <v>2</v>
      </c>
    </row>
    <row r="2980" spans="1:11" x14ac:dyDescent="0.3">
      <c r="A2980" s="98">
        <v>45700</v>
      </c>
      <c r="B2980" s="99">
        <v>0.73809587962962964</v>
      </c>
      <c r="C2980" s="80">
        <v>17</v>
      </c>
      <c r="D2980" s="100" t="s">
        <v>403</v>
      </c>
      <c r="E2980" s="80">
        <v>25.96</v>
      </c>
      <c r="F2980" s="100" t="s">
        <v>410</v>
      </c>
      <c r="G2980" s="100" t="s">
        <v>412</v>
      </c>
      <c r="H2980" s="100" t="s">
        <v>420</v>
      </c>
      <c r="I2980" s="100" t="s">
        <v>433</v>
      </c>
      <c r="J2980" s="80">
        <v>3</v>
      </c>
      <c r="K2980" s="101">
        <v>2</v>
      </c>
    </row>
    <row r="2981" spans="1:11" hidden="1" x14ac:dyDescent="0.3">
      <c r="A2981" s="98">
        <v>45700</v>
      </c>
      <c r="B2981" s="99">
        <v>0.83727708333333328</v>
      </c>
      <c r="C2981" s="80">
        <v>20</v>
      </c>
      <c r="D2981" s="100" t="s">
        <v>403</v>
      </c>
      <c r="E2981" s="80">
        <v>35.76</v>
      </c>
      <c r="F2981" s="100" t="s">
        <v>404</v>
      </c>
      <c r="G2981" s="100" t="s">
        <v>412</v>
      </c>
      <c r="H2981" s="100" t="s">
        <v>420</v>
      </c>
      <c r="I2981" s="100" t="s">
        <v>433</v>
      </c>
      <c r="J2981" s="80">
        <v>3</v>
      </c>
      <c r="K2981" s="101">
        <v>2</v>
      </c>
    </row>
    <row r="2982" spans="1:11" hidden="1" x14ac:dyDescent="0.3">
      <c r="A2982" s="98">
        <v>45700</v>
      </c>
      <c r="B2982" s="99">
        <v>0.84946034722222219</v>
      </c>
      <c r="C2982" s="80">
        <v>20</v>
      </c>
      <c r="D2982" s="100" t="s">
        <v>403</v>
      </c>
      <c r="E2982" s="80">
        <v>35.76</v>
      </c>
      <c r="F2982" s="100" t="s">
        <v>413</v>
      </c>
      <c r="G2982" s="100" t="s">
        <v>412</v>
      </c>
      <c r="H2982" s="100" t="s">
        <v>420</v>
      </c>
      <c r="I2982" s="100" t="s">
        <v>433</v>
      </c>
      <c r="J2982" s="80">
        <v>3</v>
      </c>
      <c r="K2982" s="101">
        <v>2</v>
      </c>
    </row>
    <row r="2983" spans="1:11" hidden="1" x14ac:dyDescent="0.3">
      <c r="A2983" s="98">
        <v>45700</v>
      </c>
      <c r="B2983" s="99">
        <v>0.88685499999999995</v>
      </c>
      <c r="C2983" s="80">
        <v>21</v>
      </c>
      <c r="D2983" s="100" t="s">
        <v>403</v>
      </c>
      <c r="E2983" s="80">
        <v>35.76</v>
      </c>
      <c r="F2983" s="100" t="s">
        <v>421</v>
      </c>
      <c r="G2983" s="100" t="s">
        <v>412</v>
      </c>
      <c r="H2983" s="100" t="s">
        <v>420</v>
      </c>
      <c r="I2983" s="100" t="s">
        <v>433</v>
      </c>
      <c r="J2983" s="80">
        <v>3</v>
      </c>
      <c r="K2983" s="101">
        <v>2</v>
      </c>
    </row>
    <row r="2984" spans="1:11" x14ac:dyDescent="0.3">
      <c r="A2984" s="98">
        <v>45701</v>
      </c>
      <c r="B2984" s="99">
        <v>0.31861003472222221</v>
      </c>
      <c r="C2984" s="80">
        <v>7</v>
      </c>
      <c r="D2984" s="100" t="s">
        <v>403</v>
      </c>
      <c r="E2984" s="80">
        <v>30.86</v>
      </c>
      <c r="F2984" s="100" t="s">
        <v>411</v>
      </c>
      <c r="G2984" s="100" t="s">
        <v>405</v>
      </c>
      <c r="H2984" s="100" t="s">
        <v>422</v>
      </c>
      <c r="I2984" s="100" t="s">
        <v>433</v>
      </c>
      <c r="J2984" s="80">
        <v>4</v>
      </c>
      <c r="K2984" s="101">
        <v>2</v>
      </c>
    </row>
    <row r="2985" spans="1:11" x14ac:dyDescent="0.3">
      <c r="A2985" s="98">
        <v>45701</v>
      </c>
      <c r="B2985" s="99">
        <v>0.36524377314814815</v>
      </c>
      <c r="C2985" s="80">
        <v>8</v>
      </c>
      <c r="D2985" s="100" t="s">
        <v>403</v>
      </c>
      <c r="E2985" s="80">
        <v>25.96</v>
      </c>
      <c r="F2985" s="100" t="s">
        <v>410</v>
      </c>
      <c r="G2985" s="100" t="s">
        <v>405</v>
      </c>
      <c r="H2985" s="100" t="s">
        <v>422</v>
      </c>
      <c r="I2985" s="100" t="s">
        <v>433</v>
      </c>
      <c r="J2985" s="80">
        <v>4</v>
      </c>
      <c r="K2985" s="101">
        <v>2</v>
      </c>
    </row>
    <row r="2986" spans="1:11" hidden="1" x14ac:dyDescent="0.3">
      <c r="A2986" s="98">
        <v>45701</v>
      </c>
      <c r="B2986" s="99">
        <v>0.38704885416666668</v>
      </c>
      <c r="C2986" s="80">
        <v>9</v>
      </c>
      <c r="D2986" s="100" t="s">
        <v>403</v>
      </c>
      <c r="E2986" s="80">
        <v>21.06</v>
      </c>
      <c r="F2986" s="100" t="s">
        <v>418</v>
      </c>
      <c r="G2986" s="100" t="s">
        <v>405</v>
      </c>
      <c r="H2986" s="100" t="s">
        <v>422</v>
      </c>
      <c r="I2986" s="100" t="s">
        <v>433</v>
      </c>
      <c r="J2986" s="80">
        <v>4</v>
      </c>
      <c r="K2986" s="101">
        <v>2</v>
      </c>
    </row>
    <row r="2987" spans="1:11" hidden="1" x14ac:dyDescent="0.3">
      <c r="A2987" s="98">
        <v>45701</v>
      </c>
      <c r="B2987" s="99">
        <v>0.40005937499999999</v>
      </c>
      <c r="C2987" s="80">
        <v>9</v>
      </c>
      <c r="D2987" s="100" t="s">
        <v>403</v>
      </c>
      <c r="E2987" s="80">
        <v>35.76</v>
      </c>
      <c r="F2987" s="100" t="s">
        <v>413</v>
      </c>
      <c r="G2987" s="100" t="s">
        <v>405</v>
      </c>
      <c r="H2987" s="100" t="s">
        <v>422</v>
      </c>
      <c r="I2987" s="100" t="s">
        <v>433</v>
      </c>
      <c r="J2987" s="80">
        <v>4</v>
      </c>
      <c r="K2987" s="101">
        <v>2</v>
      </c>
    </row>
    <row r="2988" spans="1:11" x14ac:dyDescent="0.3">
      <c r="A2988" s="98">
        <v>45701</v>
      </c>
      <c r="B2988" s="99">
        <v>0.43718350694444447</v>
      </c>
      <c r="C2988" s="80">
        <v>10</v>
      </c>
      <c r="D2988" s="100" t="s">
        <v>403</v>
      </c>
      <c r="E2988" s="80">
        <v>30.86</v>
      </c>
      <c r="F2988" s="100" t="s">
        <v>411</v>
      </c>
      <c r="G2988" s="100" t="s">
        <v>405</v>
      </c>
      <c r="H2988" s="100" t="s">
        <v>422</v>
      </c>
      <c r="I2988" s="100" t="s">
        <v>433</v>
      </c>
      <c r="J2988" s="80">
        <v>4</v>
      </c>
      <c r="K2988" s="101">
        <v>2</v>
      </c>
    </row>
    <row r="2989" spans="1:11" x14ac:dyDescent="0.3">
      <c r="A2989" s="98">
        <v>45701</v>
      </c>
      <c r="B2989" s="99">
        <v>0.45795194444444443</v>
      </c>
      <c r="C2989" s="80">
        <v>10</v>
      </c>
      <c r="D2989" s="100" t="s">
        <v>403</v>
      </c>
      <c r="E2989" s="80">
        <v>30.86</v>
      </c>
      <c r="F2989" s="100" t="s">
        <v>411</v>
      </c>
      <c r="G2989" s="100" t="s">
        <v>405</v>
      </c>
      <c r="H2989" s="100" t="s">
        <v>422</v>
      </c>
      <c r="I2989" s="100" t="s">
        <v>433</v>
      </c>
      <c r="J2989" s="80">
        <v>4</v>
      </c>
      <c r="K2989" s="101">
        <v>2</v>
      </c>
    </row>
    <row r="2990" spans="1:11" x14ac:dyDescent="0.3">
      <c r="A2990" s="98">
        <v>45701</v>
      </c>
      <c r="B2990" s="99">
        <v>0.68795424768518521</v>
      </c>
      <c r="C2990" s="80">
        <v>16</v>
      </c>
      <c r="D2990" s="100" t="s">
        <v>403</v>
      </c>
      <c r="E2990" s="80">
        <v>25.96</v>
      </c>
      <c r="F2990" s="100" t="s">
        <v>410</v>
      </c>
      <c r="G2990" s="100" t="s">
        <v>409</v>
      </c>
      <c r="H2990" s="100" t="s">
        <v>422</v>
      </c>
      <c r="I2990" s="100" t="s">
        <v>433</v>
      </c>
      <c r="J2990" s="80">
        <v>4</v>
      </c>
      <c r="K2990" s="101">
        <v>2</v>
      </c>
    </row>
    <row r="2991" spans="1:11" x14ac:dyDescent="0.3">
      <c r="A2991" s="98">
        <v>45701</v>
      </c>
      <c r="B2991" s="99">
        <v>0.6885847453703704</v>
      </c>
      <c r="C2991" s="80">
        <v>16</v>
      </c>
      <c r="D2991" s="100" t="s">
        <v>403</v>
      </c>
      <c r="E2991" s="80">
        <v>25.96</v>
      </c>
      <c r="F2991" s="100" t="s">
        <v>410</v>
      </c>
      <c r="G2991" s="100" t="s">
        <v>409</v>
      </c>
      <c r="H2991" s="100" t="s">
        <v>422</v>
      </c>
      <c r="I2991" s="100" t="s">
        <v>433</v>
      </c>
      <c r="J2991" s="80">
        <v>4</v>
      </c>
      <c r="K2991" s="101">
        <v>2</v>
      </c>
    </row>
    <row r="2992" spans="1:11" x14ac:dyDescent="0.3">
      <c r="A2992" s="98">
        <v>45701</v>
      </c>
      <c r="B2992" s="99">
        <v>0.71957905092592589</v>
      </c>
      <c r="C2992" s="80">
        <v>17</v>
      </c>
      <c r="D2992" s="100" t="s">
        <v>403</v>
      </c>
      <c r="E2992" s="80">
        <v>30.86</v>
      </c>
      <c r="F2992" s="100" t="s">
        <v>411</v>
      </c>
      <c r="G2992" s="100" t="s">
        <v>412</v>
      </c>
      <c r="H2992" s="100" t="s">
        <v>422</v>
      </c>
      <c r="I2992" s="100" t="s">
        <v>433</v>
      </c>
      <c r="J2992" s="80">
        <v>4</v>
      </c>
      <c r="K2992" s="101">
        <v>2</v>
      </c>
    </row>
    <row r="2993" spans="1:11" x14ac:dyDescent="0.3">
      <c r="A2993" s="98">
        <v>45701</v>
      </c>
      <c r="B2993" s="99">
        <v>0.72037265046296295</v>
      </c>
      <c r="C2993" s="80">
        <v>17</v>
      </c>
      <c r="D2993" s="100" t="s">
        <v>403</v>
      </c>
      <c r="E2993" s="80">
        <v>30.86</v>
      </c>
      <c r="F2993" s="100" t="s">
        <v>411</v>
      </c>
      <c r="G2993" s="100" t="s">
        <v>412</v>
      </c>
      <c r="H2993" s="100" t="s">
        <v>422</v>
      </c>
      <c r="I2993" s="100" t="s">
        <v>433</v>
      </c>
      <c r="J2993" s="80">
        <v>4</v>
      </c>
      <c r="K2993" s="101">
        <v>2</v>
      </c>
    </row>
    <row r="2994" spans="1:11" hidden="1" x14ac:dyDescent="0.3">
      <c r="A2994" s="98">
        <v>45701</v>
      </c>
      <c r="B2994" s="99">
        <v>0.75110479166666666</v>
      </c>
      <c r="C2994" s="80">
        <v>18</v>
      </c>
      <c r="D2994" s="100" t="s">
        <v>403</v>
      </c>
      <c r="E2994" s="80">
        <v>35.76</v>
      </c>
      <c r="F2994" s="100" t="s">
        <v>404</v>
      </c>
      <c r="G2994" s="100" t="s">
        <v>412</v>
      </c>
      <c r="H2994" s="100" t="s">
        <v>422</v>
      </c>
      <c r="I2994" s="100" t="s">
        <v>433</v>
      </c>
      <c r="J2994" s="80">
        <v>4</v>
      </c>
      <c r="K2994" s="101">
        <v>2</v>
      </c>
    </row>
    <row r="2995" spans="1:11" hidden="1" x14ac:dyDescent="0.3">
      <c r="A2995" s="98">
        <v>45701</v>
      </c>
      <c r="B2995" s="99">
        <v>0.76051562500000003</v>
      </c>
      <c r="C2995" s="80">
        <v>18</v>
      </c>
      <c r="D2995" s="100" t="s">
        <v>403</v>
      </c>
      <c r="E2995" s="80">
        <v>35.76</v>
      </c>
      <c r="F2995" s="100" t="s">
        <v>421</v>
      </c>
      <c r="G2995" s="100" t="s">
        <v>412</v>
      </c>
      <c r="H2995" s="100" t="s">
        <v>422</v>
      </c>
      <c r="I2995" s="100" t="s">
        <v>433</v>
      </c>
      <c r="J2995" s="80">
        <v>4</v>
      </c>
      <c r="K2995" s="101">
        <v>2</v>
      </c>
    </row>
    <row r="2996" spans="1:11" hidden="1" x14ac:dyDescent="0.3">
      <c r="A2996" s="98">
        <v>45701</v>
      </c>
      <c r="B2996" s="99">
        <v>0.79618487268518523</v>
      </c>
      <c r="C2996" s="80">
        <v>19</v>
      </c>
      <c r="D2996" s="100" t="s">
        <v>403</v>
      </c>
      <c r="E2996" s="80">
        <v>35.76</v>
      </c>
      <c r="F2996" s="100" t="s">
        <v>404</v>
      </c>
      <c r="G2996" s="100" t="s">
        <v>412</v>
      </c>
      <c r="H2996" s="100" t="s">
        <v>422</v>
      </c>
      <c r="I2996" s="100" t="s">
        <v>433</v>
      </c>
      <c r="J2996" s="80">
        <v>4</v>
      </c>
      <c r="K2996" s="101">
        <v>2</v>
      </c>
    </row>
    <row r="2997" spans="1:11" x14ac:dyDescent="0.3">
      <c r="A2997" s="98">
        <v>45702</v>
      </c>
      <c r="B2997" s="99">
        <v>0.48536695601851854</v>
      </c>
      <c r="C2997" s="80">
        <v>11</v>
      </c>
      <c r="D2997" s="100" t="s">
        <v>403</v>
      </c>
      <c r="E2997" s="80">
        <v>25.96</v>
      </c>
      <c r="F2997" s="100" t="s">
        <v>410</v>
      </c>
      <c r="G2997" s="100" t="s">
        <v>405</v>
      </c>
      <c r="H2997" s="100" t="s">
        <v>406</v>
      </c>
      <c r="I2997" s="100" t="s">
        <v>433</v>
      </c>
      <c r="J2997" s="80">
        <v>5</v>
      </c>
      <c r="K2997" s="101">
        <v>2</v>
      </c>
    </row>
    <row r="2998" spans="1:11" hidden="1" x14ac:dyDescent="0.3">
      <c r="A2998" s="98">
        <v>45702</v>
      </c>
      <c r="B2998" s="99">
        <v>0.58830246527777774</v>
      </c>
      <c r="C2998" s="80">
        <v>14</v>
      </c>
      <c r="D2998" s="100" t="s">
        <v>403</v>
      </c>
      <c r="E2998" s="80">
        <v>35.76</v>
      </c>
      <c r="F2998" s="100" t="s">
        <v>408</v>
      </c>
      <c r="G2998" s="100" t="s">
        <v>409</v>
      </c>
      <c r="H2998" s="100" t="s">
        <v>406</v>
      </c>
      <c r="I2998" s="100" t="s">
        <v>433</v>
      </c>
      <c r="J2998" s="80">
        <v>5</v>
      </c>
      <c r="K2998" s="101">
        <v>2</v>
      </c>
    </row>
    <row r="2999" spans="1:11" x14ac:dyDescent="0.3">
      <c r="A2999" s="98">
        <v>45702</v>
      </c>
      <c r="B2999" s="99">
        <v>0.6152755324074074</v>
      </c>
      <c r="C2999" s="80">
        <v>14</v>
      </c>
      <c r="D2999" s="100" t="s">
        <v>403</v>
      </c>
      <c r="E2999" s="80">
        <v>25.96</v>
      </c>
      <c r="F2999" s="100" t="s">
        <v>410</v>
      </c>
      <c r="G2999" s="100" t="s">
        <v>409</v>
      </c>
      <c r="H2999" s="100" t="s">
        <v>406</v>
      </c>
      <c r="I2999" s="100" t="s">
        <v>433</v>
      </c>
      <c r="J2999" s="80">
        <v>5</v>
      </c>
      <c r="K2999" s="101">
        <v>2</v>
      </c>
    </row>
    <row r="3000" spans="1:11" hidden="1" x14ac:dyDescent="0.3">
      <c r="A3000" s="98">
        <v>45702</v>
      </c>
      <c r="B3000" s="99">
        <v>0.61579986111111107</v>
      </c>
      <c r="C3000" s="80">
        <v>14</v>
      </c>
      <c r="D3000" s="100" t="s">
        <v>403</v>
      </c>
      <c r="E3000" s="80">
        <v>21.06</v>
      </c>
      <c r="F3000" s="100" t="s">
        <v>418</v>
      </c>
      <c r="G3000" s="100" t="s">
        <v>409</v>
      </c>
      <c r="H3000" s="100" t="s">
        <v>406</v>
      </c>
      <c r="I3000" s="100" t="s">
        <v>433</v>
      </c>
      <c r="J3000" s="80">
        <v>5</v>
      </c>
      <c r="K3000" s="101">
        <v>2</v>
      </c>
    </row>
    <row r="3001" spans="1:11" x14ac:dyDescent="0.3">
      <c r="A3001" s="98">
        <v>45702</v>
      </c>
      <c r="B3001" s="99">
        <v>0.62375285879629627</v>
      </c>
      <c r="C3001" s="80">
        <v>14</v>
      </c>
      <c r="D3001" s="100" t="s">
        <v>403</v>
      </c>
      <c r="E3001" s="80">
        <v>30.86</v>
      </c>
      <c r="F3001" s="100" t="s">
        <v>411</v>
      </c>
      <c r="G3001" s="100" t="s">
        <v>409</v>
      </c>
      <c r="H3001" s="100" t="s">
        <v>406</v>
      </c>
      <c r="I3001" s="100" t="s">
        <v>433</v>
      </c>
      <c r="J3001" s="80">
        <v>5</v>
      </c>
      <c r="K3001" s="101">
        <v>2</v>
      </c>
    </row>
    <row r="3002" spans="1:11" hidden="1" x14ac:dyDescent="0.3">
      <c r="A3002" s="98">
        <v>45702</v>
      </c>
      <c r="B3002" s="99">
        <v>0.6251937847222222</v>
      </c>
      <c r="C3002" s="80">
        <v>15</v>
      </c>
      <c r="D3002" s="100" t="s">
        <v>403</v>
      </c>
      <c r="E3002" s="80">
        <v>35.76</v>
      </c>
      <c r="F3002" s="100" t="s">
        <v>421</v>
      </c>
      <c r="G3002" s="100" t="s">
        <v>409</v>
      </c>
      <c r="H3002" s="100" t="s">
        <v>406</v>
      </c>
      <c r="I3002" s="100" t="s">
        <v>433</v>
      </c>
      <c r="J3002" s="80">
        <v>5</v>
      </c>
      <c r="K3002" s="101">
        <v>2</v>
      </c>
    </row>
    <row r="3003" spans="1:11" hidden="1" x14ac:dyDescent="0.3">
      <c r="A3003" s="98">
        <v>45702</v>
      </c>
      <c r="B3003" s="99">
        <v>0.65047288194444441</v>
      </c>
      <c r="C3003" s="80">
        <v>15</v>
      </c>
      <c r="D3003" s="100" t="s">
        <v>403</v>
      </c>
      <c r="E3003" s="80">
        <v>35.76</v>
      </c>
      <c r="F3003" s="100" t="s">
        <v>421</v>
      </c>
      <c r="G3003" s="100" t="s">
        <v>409</v>
      </c>
      <c r="H3003" s="100" t="s">
        <v>406</v>
      </c>
      <c r="I3003" s="100" t="s">
        <v>433</v>
      </c>
      <c r="J3003" s="80">
        <v>5</v>
      </c>
      <c r="K3003" s="101">
        <v>2</v>
      </c>
    </row>
    <row r="3004" spans="1:11" hidden="1" x14ac:dyDescent="0.3">
      <c r="A3004" s="98">
        <v>45702</v>
      </c>
      <c r="B3004" s="99">
        <v>0.65193840277777781</v>
      </c>
      <c r="C3004" s="80">
        <v>15</v>
      </c>
      <c r="D3004" s="100" t="s">
        <v>403</v>
      </c>
      <c r="E3004" s="80">
        <v>35.76</v>
      </c>
      <c r="F3004" s="100" t="s">
        <v>404</v>
      </c>
      <c r="G3004" s="100" t="s">
        <v>409</v>
      </c>
      <c r="H3004" s="100" t="s">
        <v>406</v>
      </c>
      <c r="I3004" s="100" t="s">
        <v>433</v>
      </c>
      <c r="J3004" s="80">
        <v>5</v>
      </c>
      <c r="K3004" s="101">
        <v>2</v>
      </c>
    </row>
    <row r="3005" spans="1:11" hidden="1" x14ac:dyDescent="0.3">
      <c r="A3005" s="98">
        <v>45702</v>
      </c>
      <c r="B3005" s="99">
        <v>0.66245910879629633</v>
      </c>
      <c r="C3005" s="80">
        <v>15</v>
      </c>
      <c r="D3005" s="100" t="s">
        <v>403</v>
      </c>
      <c r="E3005" s="80">
        <v>35.76</v>
      </c>
      <c r="F3005" s="100" t="s">
        <v>408</v>
      </c>
      <c r="G3005" s="100" t="s">
        <v>409</v>
      </c>
      <c r="H3005" s="100" t="s">
        <v>406</v>
      </c>
      <c r="I3005" s="100" t="s">
        <v>433</v>
      </c>
      <c r="J3005" s="80">
        <v>5</v>
      </c>
      <c r="K3005" s="101">
        <v>2</v>
      </c>
    </row>
    <row r="3006" spans="1:11" hidden="1" x14ac:dyDescent="0.3">
      <c r="A3006" s="98">
        <v>45702</v>
      </c>
      <c r="B3006" s="99">
        <v>0.66316226851851856</v>
      </c>
      <c r="C3006" s="80">
        <v>15</v>
      </c>
      <c r="D3006" s="100" t="s">
        <v>403</v>
      </c>
      <c r="E3006" s="80">
        <v>35.76</v>
      </c>
      <c r="F3006" s="100" t="s">
        <v>421</v>
      </c>
      <c r="G3006" s="100" t="s">
        <v>409</v>
      </c>
      <c r="H3006" s="100" t="s">
        <v>406</v>
      </c>
      <c r="I3006" s="100" t="s">
        <v>433</v>
      </c>
      <c r="J3006" s="80">
        <v>5</v>
      </c>
      <c r="K3006" s="101">
        <v>2</v>
      </c>
    </row>
    <row r="3007" spans="1:11" x14ac:dyDescent="0.3">
      <c r="A3007" s="98">
        <v>45702</v>
      </c>
      <c r="B3007" s="99">
        <v>0.71060263888888886</v>
      </c>
      <c r="C3007" s="80">
        <v>17</v>
      </c>
      <c r="D3007" s="100" t="s">
        <v>403</v>
      </c>
      <c r="E3007" s="80">
        <v>25.96</v>
      </c>
      <c r="F3007" s="100" t="s">
        <v>410</v>
      </c>
      <c r="G3007" s="100" t="s">
        <v>412</v>
      </c>
      <c r="H3007" s="100" t="s">
        <v>406</v>
      </c>
      <c r="I3007" s="100" t="s">
        <v>433</v>
      </c>
      <c r="J3007" s="80">
        <v>5</v>
      </c>
      <c r="K3007" s="101">
        <v>2</v>
      </c>
    </row>
    <row r="3008" spans="1:11" hidden="1" x14ac:dyDescent="0.3">
      <c r="A3008" s="98">
        <v>45702</v>
      </c>
      <c r="B3008" s="99">
        <v>0.71145265046296291</v>
      </c>
      <c r="C3008" s="80">
        <v>17</v>
      </c>
      <c r="D3008" s="100" t="s">
        <v>403</v>
      </c>
      <c r="E3008" s="80">
        <v>35.76</v>
      </c>
      <c r="F3008" s="100" t="s">
        <v>413</v>
      </c>
      <c r="G3008" s="100" t="s">
        <v>412</v>
      </c>
      <c r="H3008" s="100" t="s">
        <v>406</v>
      </c>
      <c r="I3008" s="100" t="s">
        <v>433</v>
      </c>
      <c r="J3008" s="80">
        <v>5</v>
      </c>
      <c r="K3008" s="101">
        <v>2</v>
      </c>
    </row>
    <row r="3009" spans="1:11" hidden="1" x14ac:dyDescent="0.3">
      <c r="A3009" s="98">
        <v>45702</v>
      </c>
      <c r="B3009" s="99">
        <v>0.71467182870370372</v>
      </c>
      <c r="C3009" s="80">
        <v>17</v>
      </c>
      <c r="D3009" s="100" t="s">
        <v>403</v>
      </c>
      <c r="E3009" s="80">
        <v>21.06</v>
      </c>
      <c r="F3009" s="100" t="s">
        <v>418</v>
      </c>
      <c r="G3009" s="100" t="s">
        <v>412</v>
      </c>
      <c r="H3009" s="100" t="s">
        <v>406</v>
      </c>
      <c r="I3009" s="100" t="s">
        <v>433</v>
      </c>
      <c r="J3009" s="80">
        <v>5</v>
      </c>
      <c r="K3009" s="101">
        <v>2</v>
      </c>
    </row>
    <row r="3010" spans="1:11" x14ac:dyDescent="0.3">
      <c r="A3010" s="98">
        <v>45702</v>
      </c>
      <c r="B3010" s="99">
        <v>0.72598230324074076</v>
      </c>
      <c r="C3010" s="80">
        <v>17</v>
      </c>
      <c r="D3010" s="100" t="s">
        <v>403</v>
      </c>
      <c r="E3010" s="80">
        <v>30.86</v>
      </c>
      <c r="F3010" s="100" t="s">
        <v>411</v>
      </c>
      <c r="G3010" s="100" t="s">
        <v>412</v>
      </c>
      <c r="H3010" s="100" t="s">
        <v>406</v>
      </c>
      <c r="I3010" s="100" t="s">
        <v>433</v>
      </c>
      <c r="J3010" s="80">
        <v>5</v>
      </c>
      <c r="K3010" s="101">
        <v>2</v>
      </c>
    </row>
    <row r="3011" spans="1:11" x14ac:dyDescent="0.3">
      <c r="A3011" s="98">
        <v>45702</v>
      </c>
      <c r="B3011" s="99">
        <v>0.88784671296296291</v>
      </c>
      <c r="C3011" s="80">
        <v>21</v>
      </c>
      <c r="D3011" s="100" t="s">
        <v>403</v>
      </c>
      <c r="E3011" s="80">
        <v>25.96</v>
      </c>
      <c r="F3011" s="100" t="s">
        <v>410</v>
      </c>
      <c r="G3011" s="100" t="s">
        <v>412</v>
      </c>
      <c r="H3011" s="100" t="s">
        <v>406</v>
      </c>
      <c r="I3011" s="100" t="s">
        <v>433</v>
      </c>
      <c r="J3011" s="80">
        <v>5</v>
      </c>
      <c r="K3011" s="101">
        <v>2</v>
      </c>
    </row>
    <row r="3012" spans="1:11" hidden="1" x14ac:dyDescent="0.3">
      <c r="A3012" s="98">
        <v>45703</v>
      </c>
      <c r="B3012" s="99">
        <v>0.39087881944444447</v>
      </c>
      <c r="C3012" s="80">
        <v>9</v>
      </c>
      <c r="D3012" s="100" t="s">
        <v>403</v>
      </c>
      <c r="E3012" s="80">
        <v>35.76</v>
      </c>
      <c r="F3012" s="100" t="s">
        <v>421</v>
      </c>
      <c r="G3012" s="100" t="s">
        <v>405</v>
      </c>
      <c r="H3012" s="100" t="s">
        <v>414</v>
      </c>
      <c r="I3012" s="100" t="s">
        <v>433</v>
      </c>
      <c r="J3012" s="80">
        <v>6</v>
      </c>
      <c r="K3012" s="101">
        <v>2</v>
      </c>
    </row>
    <row r="3013" spans="1:11" hidden="1" x14ac:dyDescent="0.3">
      <c r="A3013" s="98">
        <v>45703</v>
      </c>
      <c r="B3013" s="99">
        <v>0.52909525462962959</v>
      </c>
      <c r="C3013" s="80">
        <v>12</v>
      </c>
      <c r="D3013" s="100" t="s">
        <v>403</v>
      </c>
      <c r="E3013" s="80">
        <v>35.76</v>
      </c>
      <c r="F3013" s="100" t="s">
        <v>421</v>
      </c>
      <c r="G3013" s="100" t="s">
        <v>409</v>
      </c>
      <c r="H3013" s="100" t="s">
        <v>414</v>
      </c>
      <c r="I3013" s="100" t="s">
        <v>433</v>
      </c>
      <c r="J3013" s="80">
        <v>6</v>
      </c>
      <c r="K3013" s="101">
        <v>2</v>
      </c>
    </row>
    <row r="3014" spans="1:11" x14ac:dyDescent="0.3">
      <c r="A3014" s="98">
        <v>45703</v>
      </c>
      <c r="B3014" s="99">
        <v>0.53086309027777778</v>
      </c>
      <c r="C3014" s="80">
        <v>12</v>
      </c>
      <c r="D3014" s="100" t="s">
        <v>403</v>
      </c>
      <c r="E3014" s="80">
        <v>25.96</v>
      </c>
      <c r="F3014" s="100" t="s">
        <v>410</v>
      </c>
      <c r="G3014" s="100" t="s">
        <v>409</v>
      </c>
      <c r="H3014" s="100" t="s">
        <v>414</v>
      </c>
      <c r="I3014" s="100" t="s">
        <v>433</v>
      </c>
      <c r="J3014" s="80">
        <v>6</v>
      </c>
      <c r="K3014" s="101">
        <v>2</v>
      </c>
    </row>
    <row r="3015" spans="1:11" x14ac:dyDescent="0.3">
      <c r="A3015" s="98">
        <v>45703</v>
      </c>
      <c r="B3015" s="99">
        <v>0.54328549768518519</v>
      </c>
      <c r="C3015" s="80">
        <v>13</v>
      </c>
      <c r="D3015" s="100" t="s">
        <v>403</v>
      </c>
      <c r="E3015" s="80">
        <v>30.86</v>
      </c>
      <c r="F3015" s="100" t="s">
        <v>411</v>
      </c>
      <c r="G3015" s="100" t="s">
        <v>409</v>
      </c>
      <c r="H3015" s="100" t="s">
        <v>414</v>
      </c>
      <c r="I3015" s="100" t="s">
        <v>433</v>
      </c>
      <c r="J3015" s="80">
        <v>6</v>
      </c>
      <c r="K3015" s="101">
        <v>2</v>
      </c>
    </row>
    <row r="3016" spans="1:11" x14ac:dyDescent="0.3">
      <c r="A3016" s="98">
        <v>45703</v>
      </c>
      <c r="B3016" s="99">
        <v>0.56395525462962959</v>
      </c>
      <c r="C3016" s="80">
        <v>13</v>
      </c>
      <c r="D3016" s="100" t="s">
        <v>403</v>
      </c>
      <c r="E3016" s="80">
        <v>30.86</v>
      </c>
      <c r="F3016" s="100" t="s">
        <v>411</v>
      </c>
      <c r="G3016" s="100" t="s">
        <v>409</v>
      </c>
      <c r="H3016" s="100" t="s">
        <v>414</v>
      </c>
      <c r="I3016" s="100" t="s">
        <v>433</v>
      </c>
      <c r="J3016" s="80">
        <v>6</v>
      </c>
      <c r="K3016" s="101">
        <v>2</v>
      </c>
    </row>
    <row r="3017" spans="1:11" hidden="1" x14ac:dyDescent="0.3">
      <c r="A3017" s="98">
        <v>45703</v>
      </c>
      <c r="B3017" s="99">
        <v>0.58462069444444442</v>
      </c>
      <c r="C3017" s="80">
        <v>14</v>
      </c>
      <c r="D3017" s="100" t="s">
        <v>403</v>
      </c>
      <c r="E3017" s="80">
        <v>35.76</v>
      </c>
      <c r="F3017" s="100" t="s">
        <v>421</v>
      </c>
      <c r="G3017" s="100" t="s">
        <v>409</v>
      </c>
      <c r="H3017" s="100" t="s">
        <v>414</v>
      </c>
      <c r="I3017" s="100" t="s">
        <v>433</v>
      </c>
      <c r="J3017" s="80">
        <v>6</v>
      </c>
      <c r="K3017" s="101">
        <v>2</v>
      </c>
    </row>
    <row r="3018" spans="1:11" x14ac:dyDescent="0.3">
      <c r="A3018" s="98">
        <v>45703</v>
      </c>
      <c r="B3018" s="99">
        <v>0.59159631944444446</v>
      </c>
      <c r="C3018" s="80">
        <v>14</v>
      </c>
      <c r="D3018" s="100" t="s">
        <v>403</v>
      </c>
      <c r="E3018" s="80">
        <v>25.96</v>
      </c>
      <c r="F3018" s="100" t="s">
        <v>410</v>
      </c>
      <c r="G3018" s="100" t="s">
        <v>409</v>
      </c>
      <c r="H3018" s="100" t="s">
        <v>414</v>
      </c>
      <c r="I3018" s="100" t="s">
        <v>433</v>
      </c>
      <c r="J3018" s="80">
        <v>6</v>
      </c>
      <c r="K3018" s="101">
        <v>2</v>
      </c>
    </row>
    <row r="3019" spans="1:11" hidden="1" x14ac:dyDescent="0.3">
      <c r="A3019" s="98">
        <v>45703</v>
      </c>
      <c r="B3019" s="99">
        <v>0.65286651620370373</v>
      </c>
      <c r="C3019" s="80">
        <v>15</v>
      </c>
      <c r="D3019" s="100" t="s">
        <v>403</v>
      </c>
      <c r="E3019" s="80">
        <v>35.76</v>
      </c>
      <c r="F3019" s="100" t="s">
        <v>408</v>
      </c>
      <c r="G3019" s="100" t="s">
        <v>409</v>
      </c>
      <c r="H3019" s="100" t="s">
        <v>414</v>
      </c>
      <c r="I3019" s="100" t="s">
        <v>433</v>
      </c>
      <c r="J3019" s="80">
        <v>6</v>
      </c>
      <c r="K3019" s="101">
        <v>2</v>
      </c>
    </row>
    <row r="3020" spans="1:11" hidden="1" x14ac:dyDescent="0.3">
      <c r="A3020" s="98">
        <v>45703</v>
      </c>
      <c r="B3020" s="99">
        <v>0.65346577546296292</v>
      </c>
      <c r="C3020" s="80">
        <v>15</v>
      </c>
      <c r="D3020" s="100" t="s">
        <v>403</v>
      </c>
      <c r="E3020" s="80">
        <v>35.76</v>
      </c>
      <c r="F3020" s="100" t="s">
        <v>408</v>
      </c>
      <c r="G3020" s="100" t="s">
        <v>409</v>
      </c>
      <c r="H3020" s="100" t="s">
        <v>414</v>
      </c>
      <c r="I3020" s="100" t="s">
        <v>433</v>
      </c>
      <c r="J3020" s="80">
        <v>6</v>
      </c>
      <c r="K3020" s="101">
        <v>2</v>
      </c>
    </row>
    <row r="3021" spans="1:11" x14ac:dyDescent="0.3">
      <c r="A3021" s="98">
        <v>45704</v>
      </c>
      <c r="B3021" s="99">
        <v>0.44911137731481482</v>
      </c>
      <c r="C3021" s="80">
        <v>10</v>
      </c>
      <c r="D3021" s="100" t="s">
        <v>403</v>
      </c>
      <c r="E3021" s="80">
        <v>25.96</v>
      </c>
      <c r="F3021" s="100" t="s">
        <v>410</v>
      </c>
      <c r="G3021" s="100" t="s">
        <v>405</v>
      </c>
      <c r="H3021" s="100" t="s">
        <v>415</v>
      </c>
      <c r="I3021" s="100" t="s">
        <v>433</v>
      </c>
      <c r="J3021" s="80">
        <v>7</v>
      </c>
      <c r="K3021" s="101">
        <v>2</v>
      </c>
    </row>
    <row r="3022" spans="1:11" x14ac:dyDescent="0.3">
      <c r="A3022" s="98">
        <v>45704</v>
      </c>
      <c r="B3022" s="99">
        <v>0.45139601851851852</v>
      </c>
      <c r="C3022" s="80">
        <v>10</v>
      </c>
      <c r="D3022" s="100" t="s">
        <v>403</v>
      </c>
      <c r="E3022" s="80">
        <v>25.96</v>
      </c>
      <c r="F3022" s="100" t="s">
        <v>410</v>
      </c>
      <c r="G3022" s="100" t="s">
        <v>405</v>
      </c>
      <c r="H3022" s="100" t="s">
        <v>415</v>
      </c>
      <c r="I3022" s="100" t="s">
        <v>433</v>
      </c>
      <c r="J3022" s="80">
        <v>7</v>
      </c>
      <c r="K3022" s="101">
        <v>2</v>
      </c>
    </row>
    <row r="3023" spans="1:11" x14ac:dyDescent="0.3">
      <c r="A3023" s="98">
        <v>45704</v>
      </c>
      <c r="B3023" s="99">
        <v>0.4521292476851852</v>
      </c>
      <c r="C3023" s="80">
        <v>10</v>
      </c>
      <c r="D3023" s="100" t="s">
        <v>403</v>
      </c>
      <c r="E3023" s="80">
        <v>30.86</v>
      </c>
      <c r="F3023" s="100" t="s">
        <v>411</v>
      </c>
      <c r="G3023" s="100" t="s">
        <v>405</v>
      </c>
      <c r="H3023" s="100" t="s">
        <v>415</v>
      </c>
      <c r="I3023" s="100" t="s">
        <v>433</v>
      </c>
      <c r="J3023" s="80">
        <v>7</v>
      </c>
      <c r="K3023" s="101">
        <v>2</v>
      </c>
    </row>
    <row r="3024" spans="1:11" hidden="1" x14ac:dyDescent="0.3">
      <c r="A3024" s="98">
        <v>45704</v>
      </c>
      <c r="B3024" s="99">
        <v>0.46166543981481484</v>
      </c>
      <c r="C3024" s="80">
        <v>11</v>
      </c>
      <c r="D3024" s="100" t="s">
        <v>403</v>
      </c>
      <c r="E3024" s="80">
        <v>35.76</v>
      </c>
      <c r="F3024" s="100" t="s">
        <v>408</v>
      </c>
      <c r="G3024" s="100" t="s">
        <v>405</v>
      </c>
      <c r="H3024" s="100" t="s">
        <v>415</v>
      </c>
      <c r="I3024" s="100" t="s">
        <v>433</v>
      </c>
      <c r="J3024" s="80">
        <v>7</v>
      </c>
      <c r="K3024" s="101">
        <v>2</v>
      </c>
    </row>
    <row r="3025" spans="1:11" x14ac:dyDescent="0.3">
      <c r="A3025" s="98">
        <v>45704</v>
      </c>
      <c r="B3025" s="99">
        <v>0.48089184027777776</v>
      </c>
      <c r="C3025" s="80">
        <v>11</v>
      </c>
      <c r="D3025" s="100" t="s">
        <v>403</v>
      </c>
      <c r="E3025" s="80">
        <v>25.96</v>
      </c>
      <c r="F3025" s="100" t="s">
        <v>410</v>
      </c>
      <c r="G3025" s="100" t="s">
        <v>405</v>
      </c>
      <c r="H3025" s="100" t="s">
        <v>415</v>
      </c>
      <c r="I3025" s="100" t="s">
        <v>433</v>
      </c>
      <c r="J3025" s="80">
        <v>7</v>
      </c>
      <c r="K3025" s="101">
        <v>2</v>
      </c>
    </row>
    <row r="3026" spans="1:11" hidden="1" x14ac:dyDescent="0.3">
      <c r="A3026" s="98">
        <v>45704</v>
      </c>
      <c r="B3026" s="99">
        <v>0.59417880787037036</v>
      </c>
      <c r="C3026" s="80">
        <v>14</v>
      </c>
      <c r="D3026" s="100" t="s">
        <v>403</v>
      </c>
      <c r="E3026" s="80">
        <v>35.76</v>
      </c>
      <c r="F3026" s="100" t="s">
        <v>408</v>
      </c>
      <c r="G3026" s="100" t="s">
        <v>409</v>
      </c>
      <c r="H3026" s="100" t="s">
        <v>415</v>
      </c>
      <c r="I3026" s="100" t="s">
        <v>433</v>
      </c>
      <c r="J3026" s="80">
        <v>7</v>
      </c>
      <c r="K3026" s="101">
        <v>2</v>
      </c>
    </row>
    <row r="3027" spans="1:11" hidden="1" x14ac:dyDescent="0.3">
      <c r="A3027" s="98">
        <v>45704</v>
      </c>
      <c r="B3027" s="99">
        <v>0.59492041666666662</v>
      </c>
      <c r="C3027" s="80">
        <v>14</v>
      </c>
      <c r="D3027" s="100" t="s">
        <v>403</v>
      </c>
      <c r="E3027" s="80">
        <v>35.76</v>
      </c>
      <c r="F3027" s="100" t="s">
        <v>404</v>
      </c>
      <c r="G3027" s="100" t="s">
        <v>409</v>
      </c>
      <c r="H3027" s="100" t="s">
        <v>415</v>
      </c>
      <c r="I3027" s="100" t="s">
        <v>433</v>
      </c>
      <c r="J3027" s="80">
        <v>7</v>
      </c>
      <c r="K3027" s="101">
        <v>2</v>
      </c>
    </row>
    <row r="3028" spans="1:11" hidden="1" x14ac:dyDescent="0.3">
      <c r="A3028" s="98">
        <v>45704</v>
      </c>
      <c r="B3028" s="99">
        <v>0.71698381944444445</v>
      </c>
      <c r="C3028" s="80">
        <v>17</v>
      </c>
      <c r="D3028" s="100" t="s">
        <v>403</v>
      </c>
      <c r="E3028" s="80">
        <v>35.76</v>
      </c>
      <c r="F3028" s="100" t="s">
        <v>408</v>
      </c>
      <c r="G3028" s="100" t="s">
        <v>412</v>
      </c>
      <c r="H3028" s="100" t="s">
        <v>415</v>
      </c>
      <c r="I3028" s="100" t="s">
        <v>433</v>
      </c>
      <c r="J3028" s="80">
        <v>7</v>
      </c>
      <c r="K3028" s="101">
        <v>2</v>
      </c>
    </row>
    <row r="3029" spans="1:11" x14ac:dyDescent="0.3">
      <c r="A3029" s="98">
        <v>45704</v>
      </c>
      <c r="B3029" s="99">
        <v>0.71774274305555552</v>
      </c>
      <c r="C3029" s="80">
        <v>17</v>
      </c>
      <c r="D3029" s="100" t="s">
        <v>403</v>
      </c>
      <c r="E3029" s="80">
        <v>30.86</v>
      </c>
      <c r="F3029" s="100" t="s">
        <v>411</v>
      </c>
      <c r="G3029" s="100" t="s">
        <v>412</v>
      </c>
      <c r="H3029" s="100" t="s">
        <v>415</v>
      </c>
      <c r="I3029" s="100" t="s">
        <v>433</v>
      </c>
      <c r="J3029" s="80">
        <v>7</v>
      </c>
      <c r="K3029" s="101">
        <v>2</v>
      </c>
    </row>
    <row r="3030" spans="1:11" x14ac:dyDescent="0.3">
      <c r="A3030" s="98">
        <v>45704</v>
      </c>
      <c r="B3030" s="99">
        <v>0.7392682986111111</v>
      </c>
      <c r="C3030" s="80">
        <v>17</v>
      </c>
      <c r="D3030" s="100" t="s">
        <v>403</v>
      </c>
      <c r="E3030" s="80">
        <v>30.86</v>
      </c>
      <c r="F3030" s="100" t="s">
        <v>411</v>
      </c>
      <c r="G3030" s="100" t="s">
        <v>412</v>
      </c>
      <c r="H3030" s="100" t="s">
        <v>415</v>
      </c>
      <c r="I3030" s="100" t="s">
        <v>433</v>
      </c>
      <c r="J3030" s="80">
        <v>7</v>
      </c>
      <c r="K3030" s="101">
        <v>2</v>
      </c>
    </row>
    <row r="3031" spans="1:11" hidden="1" x14ac:dyDescent="0.3">
      <c r="A3031" s="98">
        <v>45705</v>
      </c>
      <c r="B3031" s="99">
        <v>0.2847737847222222</v>
      </c>
      <c r="C3031" s="80">
        <v>6</v>
      </c>
      <c r="D3031" s="100" t="s">
        <v>403</v>
      </c>
      <c r="E3031" s="80">
        <v>35.76</v>
      </c>
      <c r="F3031" s="100" t="s">
        <v>421</v>
      </c>
      <c r="G3031" s="100" t="s">
        <v>405</v>
      </c>
      <c r="H3031" s="100" t="s">
        <v>417</v>
      </c>
      <c r="I3031" s="100" t="s">
        <v>433</v>
      </c>
      <c r="J3031" s="80">
        <v>1</v>
      </c>
      <c r="K3031" s="101">
        <v>2</v>
      </c>
    </row>
    <row r="3032" spans="1:11" x14ac:dyDescent="0.3">
      <c r="A3032" s="98">
        <v>45705</v>
      </c>
      <c r="B3032" s="99">
        <v>0.37029870370370371</v>
      </c>
      <c r="C3032" s="80">
        <v>8</v>
      </c>
      <c r="D3032" s="100" t="s">
        <v>403</v>
      </c>
      <c r="E3032" s="80">
        <v>25.96</v>
      </c>
      <c r="F3032" s="100" t="s">
        <v>410</v>
      </c>
      <c r="G3032" s="100" t="s">
        <v>405</v>
      </c>
      <c r="H3032" s="100" t="s">
        <v>417</v>
      </c>
      <c r="I3032" s="100" t="s">
        <v>433</v>
      </c>
      <c r="J3032" s="80">
        <v>1</v>
      </c>
      <c r="K3032" s="101">
        <v>2</v>
      </c>
    </row>
    <row r="3033" spans="1:11" x14ac:dyDescent="0.3">
      <c r="A3033" s="98">
        <v>45705</v>
      </c>
      <c r="B3033" s="99">
        <v>0.37563827546296297</v>
      </c>
      <c r="C3033" s="80">
        <v>9</v>
      </c>
      <c r="D3033" s="100" t="s">
        <v>403</v>
      </c>
      <c r="E3033" s="80">
        <v>25.96</v>
      </c>
      <c r="F3033" s="100" t="s">
        <v>410</v>
      </c>
      <c r="G3033" s="100" t="s">
        <v>405</v>
      </c>
      <c r="H3033" s="100" t="s">
        <v>417</v>
      </c>
      <c r="I3033" s="100" t="s">
        <v>433</v>
      </c>
      <c r="J3033" s="80">
        <v>1</v>
      </c>
      <c r="K3033" s="101">
        <v>2</v>
      </c>
    </row>
    <row r="3034" spans="1:11" x14ac:dyDescent="0.3">
      <c r="A3034" s="98">
        <v>45705</v>
      </c>
      <c r="B3034" s="99">
        <v>0.39452062500000001</v>
      </c>
      <c r="C3034" s="80">
        <v>9</v>
      </c>
      <c r="D3034" s="100" t="s">
        <v>403</v>
      </c>
      <c r="E3034" s="80">
        <v>30.86</v>
      </c>
      <c r="F3034" s="100" t="s">
        <v>411</v>
      </c>
      <c r="G3034" s="100" t="s">
        <v>405</v>
      </c>
      <c r="H3034" s="100" t="s">
        <v>417</v>
      </c>
      <c r="I3034" s="100" t="s">
        <v>433</v>
      </c>
      <c r="J3034" s="80">
        <v>1</v>
      </c>
      <c r="K3034" s="101">
        <v>2</v>
      </c>
    </row>
    <row r="3035" spans="1:11" hidden="1" x14ac:dyDescent="0.3">
      <c r="A3035" s="98">
        <v>45705</v>
      </c>
      <c r="B3035" s="99">
        <v>0.41457421296296298</v>
      </c>
      <c r="C3035" s="80">
        <v>9</v>
      </c>
      <c r="D3035" s="100" t="s">
        <v>403</v>
      </c>
      <c r="E3035" s="80">
        <v>35.76</v>
      </c>
      <c r="F3035" s="100" t="s">
        <v>408</v>
      </c>
      <c r="G3035" s="100" t="s">
        <v>405</v>
      </c>
      <c r="H3035" s="100" t="s">
        <v>417</v>
      </c>
      <c r="I3035" s="100" t="s">
        <v>433</v>
      </c>
      <c r="J3035" s="80">
        <v>1</v>
      </c>
      <c r="K3035" s="101">
        <v>2</v>
      </c>
    </row>
    <row r="3036" spans="1:11" x14ac:dyDescent="0.3">
      <c r="A3036" s="98">
        <v>45705</v>
      </c>
      <c r="B3036" s="99">
        <v>0.43069519675925927</v>
      </c>
      <c r="C3036" s="80">
        <v>10</v>
      </c>
      <c r="D3036" s="100" t="s">
        <v>403</v>
      </c>
      <c r="E3036" s="80">
        <v>30.86</v>
      </c>
      <c r="F3036" s="100" t="s">
        <v>411</v>
      </c>
      <c r="G3036" s="100" t="s">
        <v>405</v>
      </c>
      <c r="H3036" s="100" t="s">
        <v>417</v>
      </c>
      <c r="I3036" s="100" t="s">
        <v>433</v>
      </c>
      <c r="J3036" s="80">
        <v>1</v>
      </c>
      <c r="K3036" s="101">
        <v>2</v>
      </c>
    </row>
    <row r="3037" spans="1:11" x14ac:dyDescent="0.3">
      <c r="A3037" s="98">
        <v>45705</v>
      </c>
      <c r="B3037" s="99">
        <v>0.44777783564814816</v>
      </c>
      <c r="C3037" s="80">
        <v>10</v>
      </c>
      <c r="D3037" s="100" t="s">
        <v>403</v>
      </c>
      <c r="E3037" s="80">
        <v>25.96</v>
      </c>
      <c r="F3037" s="100" t="s">
        <v>410</v>
      </c>
      <c r="G3037" s="100" t="s">
        <v>405</v>
      </c>
      <c r="H3037" s="100" t="s">
        <v>417</v>
      </c>
      <c r="I3037" s="100" t="s">
        <v>433</v>
      </c>
      <c r="J3037" s="80">
        <v>1</v>
      </c>
      <c r="K3037" s="101">
        <v>2</v>
      </c>
    </row>
    <row r="3038" spans="1:11" x14ac:dyDescent="0.3">
      <c r="A3038" s="98">
        <v>45705</v>
      </c>
      <c r="B3038" s="99">
        <v>0.49581725694444445</v>
      </c>
      <c r="C3038" s="80">
        <v>11</v>
      </c>
      <c r="D3038" s="100" t="s">
        <v>403</v>
      </c>
      <c r="E3038" s="80">
        <v>30.86</v>
      </c>
      <c r="F3038" s="100" t="s">
        <v>411</v>
      </c>
      <c r="G3038" s="100" t="s">
        <v>405</v>
      </c>
      <c r="H3038" s="100" t="s">
        <v>417</v>
      </c>
      <c r="I3038" s="100" t="s">
        <v>433</v>
      </c>
      <c r="J3038" s="80">
        <v>1</v>
      </c>
      <c r="K3038" s="101">
        <v>2</v>
      </c>
    </row>
    <row r="3039" spans="1:11" hidden="1" x14ac:dyDescent="0.3">
      <c r="A3039" s="98">
        <v>45705</v>
      </c>
      <c r="B3039" s="99">
        <v>0.49655327546296296</v>
      </c>
      <c r="C3039" s="80">
        <v>11</v>
      </c>
      <c r="D3039" s="100" t="s">
        <v>403</v>
      </c>
      <c r="E3039" s="80">
        <v>21.06</v>
      </c>
      <c r="F3039" s="100" t="s">
        <v>418</v>
      </c>
      <c r="G3039" s="100" t="s">
        <v>405</v>
      </c>
      <c r="H3039" s="100" t="s">
        <v>417</v>
      </c>
      <c r="I3039" s="100" t="s">
        <v>433</v>
      </c>
      <c r="J3039" s="80">
        <v>1</v>
      </c>
      <c r="K3039" s="101">
        <v>2</v>
      </c>
    </row>
    <row r="3040" spans="1:11" hidden="1" x14ac:dyDescent="0.3">
      <c r="A3040" s="98">
        <v>45705</v>
      </c>
      <c r="B3040" s="99">
        <v>0.53400834490740745</v>
      </c>
      <c r="C3040" s="80">
        <v>12</v>
      </c>
      <c r="D3040" s="100" t="s">
        <v>403</v>
      </c>
      <c r="E3040" s="80">
        <v>35.76</v>
      </c>
      <c r="F3040" s="100" t="s">
        <v>421</v>
      </c>
      <c r="G3040" s="100" t="s">
        <v>409</v>
      </c>
      <c r="H3040" s="100" t="s">
        <v>417</v>
      </c>
      <c r="I3040" s="100" t="s">
        <v>433</v>
      </c>
      <c r="J3040" s="80">
        <v>1</v>
      </c>
      <c r="K3040" s="101">
        <v>2</v>
      </c>
    </row>
    <row r="3041" spans="1:11" hidden="1" x14ac:dyDescent="0.3">
      <c r="A3041" s="98">
        <v>45705</v>
      </c>
      <c r="B3041" s="99">
        <v>0.59932760416666664</v>
      </c>
      <c r="C3041" s="80">
        <v>14</v>
      </c>
      <c r="D3041" s="100" t="s">
        <v>403</v>
      </c>
      <c r="E3041" s="80">
        <v>35.76</v>
      </c>
      <c r="F3041" s="100" t="s">
        <v>404</v>
      </c>
      <c r="G3041" s="100" t="s">
        <v>409</v>
      </c>
      <c r="H3041" s="100" t="s">
        <v>417</v>
      </c>
      <c r="I3041" s="100" t="s">
        <v>433</v>
      </c>
      <c r="J3041" s="80">
        <v>1</v>
      </c>
      <c r="K3041" s="101">
        <v>2</v>
      </c>
    </row>
    <row r="3042" spans="1:11" x14ac:dyDescent="0.3">
      <c r="A3042" s="98">
        <v>45705</v>
      </c>
      <c r="B3042" s="99">
        <v>0.62895482638888889</v>
      </c>
      <c r="C3042" s="80">
        <v>15</v>
      </c>
      <c r="D3042" s="100" t="s">
        <v>403</v>
      </c>
      <c r="E3042" s="80">
        <v>30.86</v>
      </c>
      <c r="F3042" s="100" t="s">
        <v>411</v>
      </c>
      <c r="G3042" s="100" t="s">
        <v>409</v>
      </c>
      <c r="H3042" s="100" t="s">
        <v>417</v>
      </c>
      <c r="I3042" s="100" t="s">
        <v>433</v>
      </c>
      <c r="J3042" s="80">
        <v>1</v>
      </c>
      <c r="K3042" s="101">
        <v>2</v>
      </c>
    </row>
    <row r="3043" spans="1:11" hidden="1" x14ac:dyDescent="0.3">
      <c r="A3043" s="98">
        <v>45705</v>
      </c>
      <c r="B3043" s="99">
        <v>0.64814313657407407</v>
      </c>
      <c r="C3043" s="80">
        <v>15</v>
      </c>
      <c r="D3043" s="100" t="s">
        <v>403</v>
      </c>
      <c r="E3043" s="80">
        <v>35.76</v>
      </c>
      <c r="F3043" s="100" t="s">
        <v>404</v>
      </c>
      <c r="G3043" s="100" t="s">
        <v>409</v>
      </c>
      <c r="H3043" s="100" t="s">
        <v>417</v>
      </c>
      <c r="I3043" s="100" t="s">
        <v>433</v>
      </c>
      <c r="J3043" s="80">
        <v>1</v>
      </c>
      <c r="K3043" s="101">
        <v>2</v>
      </c>
    </row>
    <row r="3044" spans="1:11" hidden="1" x14ac:dyDescent="0.3">
      <c r="A3044" s="98">
        <v>45705</v>
      </c>
      <c r="B3044" s="99">
        <v>0.67993516203703708</v>
      </c>
      <c r="C3044" s="80">
        <v>16</v>
      </c>
      <c r="D3044" s="100" t="s">
        <v>403</v>
      </c>
      <c r="E3044" s="80">
        <v>21.06</v>
      </c>
      <c r="F3044" s="100" t="s">
        <v>418</v>
      </c>
      <c r="G3044" s="100" t="s">
        <v>409</v>
      </c>
      <c r="H3044" s="100" t="s">
        <v>417</v>
      </c>
      <c r="I3044" s="100" t="s">
        <v>433</v>
      </c>
      <c r="J3044" s="80">
        <v>1</v>
      </c>
      <c r="K3044" s="101">
        <v>2</v>
      </c>
    </row>
    <row r="3045" spans="1:11" x14ac:dyDescent="0.3">
      <c r="A3045" s="98">
        <v>45705</v>
      </c>
      <c r="B3045" s="99">
        <v>0.68243056712962968</v>
      </c>
      <c r="C3045" s="80">
        <v>16</v>
      </c>
      <c r="D3045" s="100" t="s">
        <v>403</v>
      </c>
      <c r="E3045" s="80">
        <v>25.96</v>
      </c>
      <c r="F3045" s="100" t="s">
        <v>410</v>
      </c>
      <c r="G3045" s="100" t="s">
        <v>409</v>
      </c>
      <c r="H3045" s="100" t="s">
        <v>417</v>
      </c>
      <c r="I3045" s="100" t="s">
        <v>433</v>
      </c>
      <c r="J3045" s="80">
        <v>1</v>
      </c>
      <c r="K3045" s="101">
        <v>2</v>
      </c>
    </row>
    <row r="3046" spans="1:11" x14ac:dyDescent="0.3">
      <c r="A3046" s="98">
        <v>45705</v>
      </c>
      <c r="B3046" s="99">
        <v>0.73002443287037033</v>
      </c>
      <c r="C3046" s="80">
        <v>17</v>
      </c>
      <c r="D3046" s="100" t="s">
        <v>403</v>
      </c>
      <c r="E3046" s="80">
        <v>30.86</v>
      </c>
      <c r="F3046" s="100" t="s">
        <v>411</v>
      </c>
      <c r="G3046" s="100" t="s">
        <v>412</v>
      </c>
      <c r="H3046" s="100" t="s">
        <v>417</v>
      </c>
      <c r="I3046" s="100" t="s">
        <v>433</v>
      </c>
      <c r="J3046" s="80">
        <v>1</v>
      </c>
      <c r="K3046" s="101">
        <v>2</v>
      </c>
    </row>
    <row r="3047" spans="1:11" x14ac:dyDescent="0.3">
      <c r="A3047" s="98">
        <v>45705</v>
      </c>
      <c r="B3047" s="99">
        <v>0.76658145833333335</v>
      </c>
      <c r="C3047" s="80">
        <v>18</v>
      </c>
      <c r="D3047" s="100" t="s">
        <v>403</v>
      </c>
      <c r="E3047" s="80">
        <v>25.96</v>
      </c>
      <c r="F3047" s="100" t="s">
        <v>410</v>
      </c>
      <c r="G3047" s="100" t="s">
        <v>412</v>
      </c>
      <c r="H3047" s="100" t="s">
        <v>417</v>
      </c>
      <c r="I3047" s="100" t="s">
        <v>433</v>
      </c>
      <c r="J3047" s="80">
        <v>1</v>
      </c>
      <c r="K3047" s="101">
        <v>2</v>
      </c>
    </row>
    <row r="3048" spans="1:11" x14ac:dyDescent="0.3">
      <c r="A3048" s="98">
        <v>45705</v>
      </c>
      <c r="B3048" s="99">
        <v>0.80129442129629624</v>
      </c>
      <c r="C3048" s="80">
        <v>19</v>
      </c>
      <c r="D3048" s="100" t="s">
        <v>403</v>
      </c>
      <c r="E3048" s="80">
        <v>25.96</v>
      </c>
      <c r="F3048" s="100" t="s">
        <v>410</v>
      </c>
      <c r="G3048" s="100" t="s">
        <v>412</v>
      </c>
      <c r="H3048" s="100" t="s">
        <v>417</v>
      </c>
      <c r="I3048" s="100" t="s">
        <v>433</v>
      </c>
      <c r="J3048" s="80">
        <v>1</v>
      </c>
      <c r="K3048" s="101">
        <v>2</v>
      </c>
    </row>
    <row r="3049" spans="1:11" x14ac:dyDescent="0.3">
      <c r="A3049" s="98">
        <v>45705</v>
      </c>
      <c r="B3049" s="99">
        <v>0.8020934837962963</v>
      </c>
      <c r="C3049" s="80">
        <v>19</v>
      </c>
      <c r="D3049" s="100" t="s">
        <v>403</v>
      </c>
      <c r="E3049" s="80">
        <v>25.96</v>
      </c>
      <c r="F3049" s="100" t="s">
        <v>410</v>
      </c>
      <c r="G3049" s="100" t="s">
        <v>412</v>
      </c>
      <c r="H3049" s="100" t="s">
        <v>417</v>
      </c>
      <c r="I3049" s="100" t="s">
        <v>433</v>
      </c>
      <c r="J3049" s="80">
        <v>1</v>
      </c>
      <c r="K3049" s="101">
        <v>2</v>
      </c>
    </row>
    <row r="3050" spans="1:11" hidden="1" x14ac:dyDescent="0.3">
      <c r="A3050" s="98">
        <v>45705</v>
      </c>
      <c r="B3050" s="99">
        <v>0.8460358564814815</v>
      </c>
      <c r="C3050" s="80">
        <v>20</v>
      </c>
      <c r="D3050" s="100" t="s">
        <v>403</v>
      </c>
      <c r="E3050" s="80">
        <v>35.76</v>
      </c>
      <c r="F3050" s="100" t="s">
        <v>404</v>
      </c>
      <c r="G3050" s="100" t="s">
        <v>412</v>
      </c>
      <c r="H3050" s="100" t="s">
        <v>417</v>
      </c>
      <c r="I3050" s="100" t="s">
        <v>433</v>
      </c>
      <c r="J3050" s="80">
        <v>1</v>
      </c>
      <c r="K3050" s="101">
        <v>2</v>
      </c>
    </row>
    <row r="3051" spans="1:11" x14ac:dyDescent="0.3">
      <c r="A3051" s="98">
        <v>45706</v>
      </c>
      <c r="B3051" s="99">
        <v>0.37024008101851852</v>
      </c>
      <c r="C3051" s="80">
        <v>8</v>
      </c>
      <c r="D3051" s="100" t="s">
        <v>403</v>
      </c>
      <c r="E3051" s="80">
        <v>25.96</v>
      </c>
      <c r="F3051" s="100" t="s">
        <v>410</v>
      </c>
      <c r="G3051" s="100" t="s">
        <v>405</v>
      </c>
      <c r="H3051" s="100" t="s">
        <v>419</v>
      </c>
      <c r="I3051" s="100" t="s">
        <v>433</v>
      </c>
      <c r="J3051" s="80">
        <v>2</v>
      </c>
      <c r="K3051" s="101">
        <v>2</v>
      </c>
    </row>
    <row r="3052" spans="1:11" x14ac:dyDescent="0.3">
      <c r="A3052" s="98">
        <v>45706</v>
      </c>
      <c r="B3052" s="99">
        <v>0.37100107638888891</v>
      </c>
      <c r="C3052" s="80">
        <v>8</v>
      </c>
      <c r="D3052" s="100" t="s">
        <v>403</v>
      </c>
      <c r="E3052" s="80">
        <v>25.96</v>
      </c>
      <c r="F3052" s="100" t="s">
        <v>410</v>
      </c>
      <c r="G3052" s="100" t="s">
        <v>405</v>
      </c>
      <c r="H3052" s="100" t="s">
        <v>419</v>
      </c>
      <c r="I3052" s="100" t="s">
        <v>433</v>
      </c>
      <c r="J3052" s="80">
        <v>2</v>
      </c>
      <c r="K3052" s="101">
        <v>2</v>
      </c>
    </row>
    <row r="3053" spans="1:11" x14ac:dyDescent="0.3">
      <c r="A3053" s="98">
        <v>45706</v>
      </c>
      <c r="B3053" s="99">
        <v>0.46360325231481481</v>
      </c>
      <c r="C3053" s="80">
        <v>11</v>
      </c>
      <c r="D3053" s="100" t="s">
        <v>403</v>
      </c>
      <c r="E3053" s="80">
        <v>25.96</v>
      </c>
      <c r="F3053" s="100" t="s">
        <v>410</v>
      </c>
      <c r="G3053" s="100" t="s">
        <v>405</v>
      </c>
      <c r="H3053" s="100" t="s">
        <v>419</v>
      </c>
      <c r="I3053" s="100" t="s">
        <v>433</v>
      </c>
      <c r="J3053" s="80">
        <v>2</v>
      </c>
      <c r="K3053" s="101">
        <v>2</v>
      </c>
    </row>
    <row r="3054" spans="1:11" x14ac:dyDescent="0.3">
      <c r="A3054" s="98">
        <v>45706</v>
      </c>
      <c r="B3054" s="99">
        <v>0.47923791666666665</v>
      </c>
      <c r="C3054" s="80">
        <v>11</v>
      </c>
      <c r="D3054" s="100" t="s">
        <v>403</v>
      </c>
      <c r="E3054" s="80">
        <v>25.96</v>
      </c>
      <c r="F3054" s="100" t="s">
        <v>410</v>
      </c>
      <c r="G3054" s="100" t="s">
        <v>405</v>
      </c>
      <c r="H3054" s="100" t="s">
        <v>419</v>
      </c>
      <c r="I3054" s="100" t="s">
        <v>433</v>
      </c>
      <c r="J3054" s="80">
        <v>2</v>
      </c>
      <c r="K3054" s="101">
        <v>2</v>
      </c>
    </row>
    <row r="3055" spans="1:11" x14ac:dyDescent="0.3">
      <c r="A3055" s="98">
        <v>45706</v>
      </c>
      <c r="B3055" s="99">
        <v>0.48499475694444444</v>
      </c>
      <c r="C3055" s="80">
        <v>11</v>
      </c>
      <c r="D3055" s="100" t="s">
        <v>403</v>
      </c>
      <c r="E3055" s="80">
        <v>30.86</v>
      </c>
      <c r="F3055" s="100" t="s">
        <v>411</v>
      </c>
      <c r="G3055" s="100" t="s">
        <v>405</v>
      </c>
      <c r="H3055" s="100" t="s">
        <v>419</v>
      </c>
      <c r="I3055" s="100" t="s">
        <v>433</v>
      </c>
      <c r="J3055" s="80">
        <v>2</v>
      </c>
      <c r="K3055" s="101">
        <v>2</v>
      </c>
    </row>
    <row r="3056" spans="1:11" x14ac:dyDescent="0.3">
      <c r="A3056" s="98">
        <v>45706</v>
      </c>
      <c r="B3056" s="99">
        <v>0.51072424768518521</v>
      </c>
      <c r="C3056" s="80">
        <v>12</v>
      </c>
      <c r="D3056" s="100" t="s">
        <v>403</v>
      </c>
      <c r="E3056" s="80">
        <v>30.86</v>
      </c>
      <c r="F3056" s="100" t="s">
        <v>411</v>
      </c>
      <c r="G3056" s="100" t="s">
        <v>409</v>
      </c>
      <c r="H3056" s="100" t="s">
        <v>419</v>
      </c>
      <c r="I3056" s="100" t="s">
        <v>433</v>
      </c>
      <c r="J3056" s="80">
        <v>2</v>
      </c>
      <c r="K3056" s="101">
        <v>2</v>
      </c>
    </row>
    <row r="3057" spans="1:11" hidden="1" x14ac:dyDescent="0.3">
      <c r="A3057" s="98">
        <v>45706</v>
      </c>
      <c r="B3057" s="99">
        <v>0.54475982638888887</v>
      </c>
      <c r="C3057" s="80">
        <v>13</v>
      </c>
      <c r="D3057" s="100" t="s">
        <v>403</v>
      </c>
      <c r="E3057" s="80">
        <v>35.76</v>
      </c>
      <c r="F3057" s="100" t="s">
        <v>413</v>
      </c>
      <c r="G3057" s="100" t="s">
        <v>409</v>
      </c>
      <c r="H3057" s="100" t="s">
        <v>419</v>
      </c>
      <c r="I3057" s="100" t="s">
        <v>433</v>
      </c>
      <c r="J3057" s="80">
        <v>2</v>
      </c>
      <c r="K3057" s="101">
        <v>2</v>
      </c>
    </row>
    <row r="3058" spans="1:11" x14ac:dyDescent="0.3">
      <c r="A3058" s="98">
        <v>45706</v>
      </c>
      <c r="B3058" s="99">
        <v>0.55954986111111116</v>
      </c>
      <c r="C3058" s="80">
        <v>13</v>
      </c>
      <c r="D3058" s="100" t="s">
        <v>403</v>
      </c>
      <c r="E3058" s="80">
        <v>25.96</v>
      </c>
      <c r="F3058" s="100" t="s">
        <v>410</v>
      </c>
      <c r="G3058" s="100" t="s">
        <v>409</v>
      </c>
      <c r="H3058" s="100" t="s">
        <v>419</v>
      </c>
      <c r="I3058" s="100" t="s">
        <v>433</v>
      </c>
      <c r="J3058" s="80">
        <v>2</v>
      </c>
      <c r="K3058" s="101">
        <v>2</v>
      </c>
    </row>
    <row r="3059" spans="1:11" x14ac:dyDescent="0.3">
      <c r="A3059" s="98">
        <v>45706</v>
      </c>
      <c r="B3059" s="99">
        <v>0.56047812500000005</v>
      </c>
      <c r="C3059" s="80">
        <v>13</v>
      </c>
      <c r="D3059" s="100" t="s">
        <v>403</v>
      </c>
      <c r="E3059" s="80">
        <v>30.86</v>
      </c>
      <c r="F3059" s="100" t="s">
        <v>411</v>
      </c>
      <c r="G3059" s="100" t="s">
        <v>409</v>
      </c>
      <c r="H3059" s="100" t="s">
        <v>419</v>
      </c>
      <c r="I3059" s="100" t="s">
        <v>433</v>
      </c>
      <c r="J3059" s="80">
        <v>2</v>
      </c>
      <c r="K3059" s="101">
        <v>2</v>
      </c>
    </row>
    <row r="3060" spans="1:11" hidden="1" x14ac:dyDescent="0.3">
      <c r="A3060" s="98">
        <v>45706</v>
      </c>
      <c r="B3060" s="99">
        <v>0.71213018518518523</v>
      </c>
      <c r="C3060" s="80">
        <v>17</v>
      </c>
      <c r="D3060" s="100" t="s">
        <v>403</v>
      </c>
      <c r="E3060" s="80">
        <v>35.76</v>
      </c>
      <c r="F3060" s="100" t="s">
        <v>408</v>
      </c>
      <c r="G3060" s="100" t="s">
        <v>412</v>
      </c>
      <c r="H3060" s="100" t="s">
        <v>419</v>
      </c>
      <c r="I3060" s="100" t="s">
        <v>433</v>
      </c>
      <c r="J3060" s="80">
        <v>2</v>
      </c>
      <c r="K3060" s="101">
        <v>2</v>
      </c>
    </row>
    <row r="3061" spans="1:11" x14ac:dyDescent="0.3">
      <c r="A3061" s="98">
        <v>45706</v>
      </c>
      <c r="B3061" s="99">
        <v>0.71411236111111109</v>
      </c>
      <c r="C3061" s="80">
        <v>17</v>
      </c>
      <c r="D3061" s="100" t="s">
        <v>403</v>
      </c>
      <c r="E3061" s="80">
        <v>30.86</v>
      </c>
      <c r="F3061" s="100" t="s">
        <v>411</v>
      </c>
      <c r="G3061" s="100" t="s">
        <v>412</v>
      </c>
      <c r="H3061" s="100" t="s">
        <v>419</v>
      </c>
      <c r="I3061" s="100" t="s">
        <v>433</v>
      </c>
      <c r="J3061" s="80">
        <v>2</v>
      </c>
      <c r="K3061" s="101">
        <v>2</v>
      </c>
    </row>
    <row r="3062" spans="1:11" hidden="1" x14ac:dyDescent="0.3">
      <c r="A3062" s="98">
        <v>45706</v>
      </c>
      <c r="B3062" s="99">
        <v>0.71478311342592593</v>
      </c>
      <c r="C3062" s="80">
        <v>17</v>
      </c>
      <c r="D3062" s="100" t="s">
        <v>403</v>
      </c>
      <c r="E3062" s="80">
        <v>21.06</v>
      </c>
      <c r="F3062" s="100" t="s">
        <v>418</v>
      </c>
      <c r="G3062" s="100" t="s">
        <v>412</v>
      </c>
      <c r="H3062" s="100" t="s">
        <v>419</v>
      </c>
      <c r="I3062" s="100" t="s">
        <v>433</v>
      </c>
      <c r="J3062" s="80">
        <v>2</v>
      </c>
      <c r="K3062" s="101">
        <v>2</v>
      </c>
    </row>
    <row r="3063" spans="1:11" hidden="1" x14ac:dyDescent="0.3">
      <c r="A3063" s="98">
        <v>45706</v>
      </c>
      <c r="B3063" s="99">
        <v>0.71554246527777776</v>
      </c>
      <c r="C3063" s="80">
        <v>17</v>
      </c>
      <c r="D3063" s="100" t="s">
        <v>403</v>
      </c>
      <c r="E3063" s="80">
        <v>35.76</v>
      </c>
      <c r="F3063" s="100" t="s">
        <v>413</v>
      </c>
      <c r="G3063" s="100" t="s">
        <v>412</v>
      </c>
      <c r="H3063" s="100" t="s">
        <v>419</v>
      </c>
      <c r="I3063" s="100" t="s">
        <v>433</v>
      </c>
      <c r="J3063" s="80">
        <v>2</v>
      </c>
      <c r="K3063" s="101">
        <v>2</v>
      </c>
    </row>
    <row r="3064" spans="1:11" hidden="1" x14ac:dyDescent="0.3">
      <c r="A3064" s="98">
        <v>45706</v>
      </c>
      <c r="B3064" s="99">
        <v>0.71638552083333329</v>
      </c>
      <c r="C3064" s="80">
        <v>17</v>
      </c>
      <c r="D3064" s="100" t="s">
        <v>403</v>
      </c>
      <c r="E3064" s="80">
        <v>35.76</v>
      </c>
      <c r="F3064" s="100" t="s">
        <v>413</v>
      </c>
      <c r="G3064" s="100" t="s">
        <v>412</v>
      </c>
      <c r="H3064" s="100" t="s">
        <v>419</v>
      </c>
      <c r="I3064" s="100" t="s">
        <v>433</v>
      </c>
      <c r="J3064" s="80">
        <v>2</v>
      </c>
      <c r="K3064" s="101">
        <v>2</v>
      </c>
    </row>
    <row r="3065" spans="1:11" hidden="1" x14ac:dyDescent="0.3">
      <c r="A3065" s="98">
        <v>45706</v>
      </c>
      <c r="B3065" s="99">
        <v>0.81698283564814811</v>
      </c>
      <c r="C3065" s="80">
        <v>19</v>
      </c>
      <c r="D3065" s="100" t="s">
        <v>403</v>
      </c>
      <c r="E3065" s="80">
        <v>35.76</v>
      </c>
      <c r="F3065" s="100" t="s">
        <v>413</v>
      </c>
      <c r="G3065" s="100" t="s">
        <v>412</v>
      </c>
      <c r="H3065" s="100" t="s">
        <v>419</v>
      </c>
      <c r="I3065" s="100" t="s">
        <v>433</v>
      </c>
      <c r="J3065" s="80">
        <v>2</v>
      </c>
      <c r="K3065" s="101">
        <v>2</v>
      </c>
    </row>
    <row r="3066" spans="1:11" hidden="1" x14ac:dyDescent="0.3">
      <c r="A3066" s="98">
        <v>45706</v>
      </c>
      <c r="B3066" s="99">
        <v>0.83815041666666668</v>
      </c>
      <c r="C3066" s="80">
        <v>20</v>
      </c>
      <c r="D3066" s="100" t="s">
        <v>403</v>
      </c>
      <c r="E3066" s="80">
        <v>35.76</v>
      </c>
      <c r="F3066" s="100" t="s">
        <v>413</v>
      </c>
      <c r="G3066" s="100" t="s">
        <v>412</v>
      </c>
      <c r="H3066" s="100" t="s">
        <v>419</v>
      </c>
      <c r="I3066" s="100" t="s">
        <v>433</v>
      </c>
      <c r="J3066" s="80">
        <v>2</v>
      </c>
      <c r="K3066" s="101">
        <v>2</v>
      </c>
    </row>
    <row r="3067" spans="1:11" hidden="1" x14ac:dyDescent="0.3">
      <c r="A3067" s="98">
        <v>45706</v>
      </c>
      <c r="B3067" s="99">
        <v>0.87375693287037037</v>
      </c>
      <c r="C3067" s="80">
        <v>20</v>
      </c>
      <c r="D3067" s="100" t="s">
        <v>403</v>
      </c>
      <c r="E3067" s="80">
        <v>35.76</v>
      </c>
      <c r="F3067" s="100" t="s">
        <v>408</v>
      </c>
      <c r="G3067" s="100" t="s">
        <v>412</v>
      </c>
      <c r="H3067" s="100" t="s">
        <v>419</v>
      </c>
      <c r="I3067" s="100" t="s">
        <v>433</v>
      </c>
      <c r="J3067" s="80">
        <v>2</v>
      </c>
      <c r="K3067" s="101">
        <v>2</v>
      </c>
    </row>
    <row r="3068" spans="1:11" x14ac:dyDescent="0.3">
      <c r="A3068" s="98">
        <v>45706</v>
      </c>
      <c r="B3068" s="99">
        <v>0.87638459490740739</v>
      </c>
      <c r="C3068" s="80">
        <v>21</v>
      </c>
      <c r="D3068" s="100" t="s">
        <v>403</v>
      </c>
      <c r="E3068" s="80">
        <v>30.86</v>
      </c>
      <c r="F3068" s="100" t="s">
        <v>411</v>
      </c>
      <c r="G3068" s="100" t="s">
        <v>412</v>
      </c>
      <c r="H3068" s="100" t="s">
        <v>419</v>
      </c>
      <c r="I3068" s="100" t="s">
        <v>433</v>
      </c>
      <c r="J3068" s="80">
        <v>2</v>
      </c>
      <c r="K3068" s="101">
        <v>2</v>
      </c>
    </row>
    <row r="3069" spans="1:11" hidden="1" x14ac:dyDescent="0.3">
      <c r="A3069" s="98">
        <v>45707</v>
      </c>
      <c r="B3069" s="99">
        <v>0.33950174768518521</v>
      </c>
      <c r="C3069" s="80">
        <v>8</v>
      </c>
      <c r="D3069" s="100" t="s">
        <v>403</v>
      </c>
      <c r="E3069" s="80">
        <v>35.76</v>
      </c>
      <c r="F3069" s="100" t="s">
        <v>421</v>
      </c>
      <c r="G3069" s="100" t="s">
        <v>405</v>
      </c>
      <c r="H3069" s="100" t="s">
        <v>420</v>
      </c>
      <c r="I3069" s="100" t="s">
        <v>433</v>
      </c>
      <c r="J3069" s="80">
        <v>3</v>
      </c>
      <c r="K3069" s="101">
        <v>2</v>
      </c>
    </row>
    <row r="3070" spans="1:11" x14ac:dyDescent="0.3">
      <c r="A3070" s="98">
        <v>45707</v>
      </c>
      <c r="B3070" s="99">
        <v>0.34020927083333335</v>
      </c>
      <c r="C3070" s="80">
        <v>8</v>
      </c>
      <c r="D3070" s="100" t="s">
        <v>403</v>
      </c>
      <c r="E3070" s="80">
        <v>25.96</v>
      </c>
      <c r="F3070" s="100" t="s">
        <v>410</v>
      </c>
      <c r="G3070" s="100" t="s">
        <v>405</v>
      </c>
      <c r="H3070" s="100" t="s">
        <v>420</v>
      </c>
      <c r="I3070" s="100" t="s">
        <v>433</v>
      </c>
      <c r="J3070" s="80">
        <v>3</v>
      </c>
      <c r="K3070" s="101">
        <v>2</v>
      </c>
    </row>
    <row r="3071" spans="1:11" x14ac:dyDescent="0.3">
      <c r="A3071" s="98">
        <v>45707</v>
      </c>
      <c r="B3071" s="99">
        <v>0.36635167824074072</v>
      </c>
      <c r="C3071" s="80">
        <v>8</v>
      </c>
      <c r="D3071" s="100" t="s">
        <v>403</v>
      </c>
      <c r="E3071" s="80">
        <v>25.96</v>
      </c>
      <c r="F3071" s="100" t="s">
        <v>410</v>
      </c>
      <c r="G3071" s="100" t="s">
        <v>405</v>
      </c>
      <c r="H3071" s="100" t="s">
        <v>420</v>
      </c>
      <c r="I3071" s="100" t="s">
        <v>433</v>
      </c>
      <c r="J3071" s="80">
        <v>3</v>
      </c>
      <c r="K3071" s="101">
        <v>2</v>
      </c>
    </row>
    <row r="3072" spans="1:11" hidden="1" x14ac:dyDescent="0.3">
      <c r="A3072" s="98">
        <v>45707</v>
      </c>
      <c r="B3072" s="99">
        <v>0.39203677083333333</v>
      </c>
      <c r="C3072" s="80">
        <v>9</v>
      </c>
      <c r="D3072" s="100" t="s">
        <v>403</v>
      </c>
      <c r="E3072" s="80">
        <v>35.76</v>
      </c>
      <c r="F3072" s="100" t="s">
        <v>421</v>
      </c>
      <c r="G3072" s="100" t="s">
        <v>405</v>
      </c>
      <c r="H3072" s="100" t="s">
        <v>420</v>
      </c>
      <c r="I3072" s="100" t="s">
        <v>433</v>
      </c>
      <c r="J3072" s="80">
        <v>3</v>
      </c>
      <c r="K3072" s="101">
        <v>2</v>
      </c>
    </row>
    <row r="3073" spans="1:11" x14ac:dyDescent="0.3">
      <c r="A3073" s="98">
        <v>45707</v>
      </c>
      <c r="B3073" s="99">
        <v>0.42350695601851851</v>
      </c>
      <c r="C3073" s="80">
        <v>10</v>
      </c>
      <c r="D3073" s="100" t="s">
        <v>403</v>
      </c>
      <c r="E3073" s="80">
        <v>25.96</v>
      </c>
      <c r="F3073" s="100" t="s">
        <v>410</v>
      </c>
      <c r="G3073" s="100" t="s">
        <v>405</v>
      </c>
      <c r="H3073" s="100" t="s">
        <v>420</v>
      </c>
      <c r="I3073" s="100" t="s">
        <v>433</v>
      </c>
      <c r="J3073" s="80">
        <v>3</v>
      </c>
      <c r="K3073" s="101">
        <v>2</v>
      </c>
    </row>
    <row r="3074" spans="1:11" hidden="1" x14ac:dyDescent="0.3">
      <c r="A3074" s="98">
        <v>45707</v>
      </c>
      <c r="B3074" s="99">
        <v>0.42987587962962964</v>
      </c>
      <c r="C3074" s="80">
        <v>10</v>
      </c>
      <c r="D3074" s="100" t="s">
        <v>403</v>
      </c>
      <c r="E3074" s="80">
        <v>35.76</v>
      </c>
      <c r="F3074" s="100" t="s">
        <v>408</v>
      </c>
      <c r="G3074" s="100" t="s">
        <v>405</v>
      </c>
      <c r="H3074" s="100" t="s">
        <v>420</v>
      </c>
      <c r="I3074" s="100" t="s">
        <v>433</v>
      </c>
      <c r="J3074" s="80">
        <v>3</v>
      </c>
      <c r="K3074" s="101">
        <v>2</v>
      </c>
    </row>
    <row r="3075" spans="1:11" x14ac:dyDescent="0.3">
      <c r="A3075" s="98">
        <v>45707</v>
      </c>
      <c r="B3075" s="99">
        <v>0.4450415509259259</v>
      </c>
      <c r="C3075" s="80">
        <v>10</v>
      </c>
      <c r="D3075" s="100" t="s">
        <v>403</v>
      </c>
      <c r="E3075" s="80">
        <v>30.86</v>
      </c>
      <c r="F3075" s="100" t="s">
        <v>411</v>
      </c>
      <c r="G3075" s="100" t="s">
        <v>405</v>
      </c>
      <c r="H3075" s="100" t="s">
        <v>420</v>
      </c>
      <c r="I3075" s="100" t="s">
        <v>433</v>
      </c>
      <c r="J3075" s="80">
        <v>3</v>
      </c>
      <c r="K3075" s="101">
        <v>2</v>
      </c>
    </row>
    <row r="3076" spans="1:11" x14ac:dyDescent="0.3">
      <c r="A3076" s="98">
        <v>45707</v>
      </c>
      <c r="B3076" s="99">
        <v>0.53132027777777779</v>
      </c>
      <c r="C3076" s="80">
        <v>12</v>
      </c>
      <c r="D3076" s="100" t="s">
        <v>403</v>
      </c>
      <c r="E3076" s="80">
        <v>25.96</v>
      </c>
      <c r="F3076" s="100" t="s">
        <v>410</v>
      </c>
      <c r="G3076" s="100" t="s">
        <v>409</v>
      </c>
      <c r="H3076" s="100" t="s">
        <v>420</v>
      </c>
      <c r="I3076" s="100" t="s">
        <v>433</v>
      </c>
      <c r="J3076" s="80">
        <v>3</v>
      </c>
      <c r="K3076" s="101">
        <v>2</v>
      </c>
    </row>
    <row r="3077" spans="1:11" hidden="1" x14ac:dyDescent="0.3">
      <c r="A3077" s="98">
        <v>45707</v>
      </c>
      <c r="B3077" s="99">
        <v>0.53199032407407409</v>
      </c>
      <c r="C3077" s="80">
        <v>12</v>
      </c>
      <c r="D3077" s="100" t="s">
        <v>403</v>
      </c>
      <c r="E3077" s="80">
        <v>35.76</v>
      </c>
      <c r="F3077" s="100" t="s">
        <v>413</v>
      </c>
      <c r="G3077" s="100" t="s">
        <v>409</v>
      </c>
      <c r="H3077" s="100" t="s">
        <v>420</v>
      </c>
      <c r="I3077" s="100" t="s">
        <v>433</v>
      </c>
      <c r="J3077" s="80">
        <v>3</v>
      </c>
      <c r="K3077" s="101">
        <v>2</v>
      </c>
    </row>
    <row r="3078" spans="1:11" x14ac:dyDescent="0.3">
      <c r="A3078" s="98">
        <v>45707</v>
      </c>
      <c r="B3078" s="99">
        <v>0.54646275462962968</v>
      </c>
      <c r="C3078" s="80">
        <v>13</v>
      </c>
      <c r="D3078" s="100" t="s">
        <v>403</v>
      </c>
      <c r="E3078" s="80">
        <v>25.96</v>
      </c>
      <c r="F3078" s="100" t="s">
        <v>410</v>
      </c>
      <c r="G3078" s="100" t="s">
        <v>409</v>
      </c>
      <c r="H3078" s="100" t="s">
        <v>420</v>
      </c>
      <c r="I3078" s="100" t="s">
        <v>433</v>
      </c>
      <c r="J3078" s="80">
        <v>3</v>
      </c>
      <c r="K3078" s="101">
        <v>2</v>
      </c>
    </row>
    <row r="3079" spans="1:11" hidden="1" x14ac:dyDescent="0.3">
      <c r="A3079" s="98">
        <v>45707</v>
      </c>
      <c r="B3079" s="99">
        <v>0.66021776620370365</v>
      </c>
      <c r="C3079" s="80">
        <v>15</v>
      </c>
      <c r="D3079" s="100" t="s">
        <v>403</v>
      </c>
      <c r="E3079" s="80">
        <v>35.76</v>
      </c>
      <c r="F3079" s="100" t="s">
        <v>421</v>
      </c>
      <c r="G3079" s="100" t="s">
        <v>409</v>
      </c>
      <c r="H3079" s="100" t="s">
        <v>420</v>
      </c>
      <c r="I3079" s="100" t="s">
        <v>433</v>
      </c>
      <c r="J3079" s="80">
        <v>3</v>
      </c>
      <c r="K3079" s="101">
        <v>2</v>
      </c>
    </row>
    <row r="3080" spans="1:11" x14ac:dyDescent="0.3">
      <c r="A3080" s="98">
        <v>45707</v>
      </c>
      <c r="B3080" s="99">
        <v>0.71111409722222219</v>
      </c>
      <c r="C3080" s="80">
        <v>17</v>
      </c>
      <c r="D3080" s="100" t="s">
        <v>403</v>
      </c>
      <c r="E3080" s="80">
        <v>25.96</v>
      </c>
      <c r="F3080" s="100" t="s">
        <v>410</v>
      </c>
      <c r="G3080" s="100" t="s">
        <v>412</v>
      </c>
      <c r="H3080" s="100" t="s">
        <v>420</v>
      </c>
      <c r="I3080" s="100" t="s">
        <v>433</v>
      </c>
      <c r="J3080" s="80">
        <v>3</v>
      </c>
      <c r="K3080" s="101">
        <v>2</v>
      </c>
    </row>
    <row r="3081" spans="1:11" hidden="1" x14ac:dyDescent="0.3">
      <c r="A3081" s="98">
        <v>45707</v>
      </c>
      <c r="B3081" s="99">
        <v>0.7325126851851852</v>
      </c>
      <c r="C3081" s="80">
        <v>17</v>
      </c>
      <c r="D3081" s="100" t="s">
        <v>403</v>
      </c>
      <c r="E3081" s="80">
        <v>35.76</v>
      </c>
      <c r="F3081" s="100" t="s">
        <v>421</v>
      </c>
      <c r="G3081" s="100" t="s">
        <v>412</v>
      </c>
      <c r="H3081" s="100" t="s">
        <v>420</v>
      </c>
      <c r="I3081" s="100" t="s">
        <v>433</v>
      </c>
      <c r="J3081" s="80">
        <v>3</v>
      </c>
      <c r="K3081" s="101">
        <v>2</v>
      </c>
    </row>
    <row r="3082" spans="1:11" x14ac:dyDescent="0.3">
      <c r="A3082" s="98">
        <v>45707</v>
      </c>
      <c r="B3082" s="99">
        <v>0.74851892361111116</v>
      </c>
      <c r="C3082" s="80">
        <v>17</v>
      </c>
      <c r="D3082" s="100" t="s">
        <v>403</v>
      </c>
      <c r="E3082" s="80">
        <v>30.86</v>
      </c>
      <c r="F3082" s="100" t="s">
        <v>411</v>
      </c>
      <c r="G3082" s="100" t="s">
        <v>412</v>
      </c>
      <c r="H3082" s="100" t="s">
        <v>420</v>
      </c>
      <c r="I3082" s="100" t="s">
        <v>433</v>
      </c>
      <c r="J3082" s="80">
        <v>3</v>
      </c>
      <c r="K3082" s="101">
        <v>2</v>
      </c>
    </row>
    <row r="3083" spans="1:11" hidden="1" x14ac:dyDescent="0.3">
      <c r="A3083" s="98">
        <v>45707</v>
      </c>
      <c r="B3083" s="99">
        <v>0.77475494212962959</v>
      </c>
      <c r="C3083" s="80">
        <v>18</v>
      </c>
      <c r="D3083" s="100" t="s">
        <v>403</v>
      </c>
      <c r="E3083" s="80">
        <v>35.76</v>
      </c>
      <c r="F3083" s="100" t="s">
        <v>421</v>
      </c>
      <c r="G3083" s="100" t="s">
        <v>412</v>
      </c>
      <c r="H3083" s="100" t="s">
        <v>420</v>
      </c>
      <c r="I3083" s="100" t="s">
        <v>433</v>
      </c>
      <c r="J3083" s="80">
        <v>3</v>
      </c>
      <c r="K3083" s="101">
        <v>2</v>
      </c>
    </row>
    <row r="3084" spans="1:11" hidden="1" x14ac:dyDescent="0.3">
      <c r="A3084" s="98">
        <v>45707</v>
      </c>
      <c r="B3084" s="99">
        <v>0.7927440740740741</v>
      </c>
      <c r="C3084" s="80">
        <v>19</v>
      </c>
      <c r="D3084" s="100" t="s">
        <v>403</v>
      </c>
      <c r="E3084" s="80">
        <v>35.76</v>
      </c>
      <c r="F3084" s="100" t="s">
        <v>404</v>
      </c>
      <c r="G3084" s="100" t="s">
        <v>412</v>
      </c>
      <c r="H3084" s="100" t="s">
        <v>420</v>
      </c>
      <c r="I3084" s="100" t="s">
        <v>433</v>
      </c>
      <c r="J3084" s="80">
        <v>3</v>
      </c>
      <c r="K3084" s="101">
        <v>2</v>
      </c>
    </row>
    <row r="3085" spans="1:11" hidden="1" x14ac:dyDescent="0.3">
      <c r="A3085" s="98">
        <v>45707</v>
      </c>
      <c r="B3085" s="99">
        <v>0.79988414351851855</v>
      </c>
      <c r="C3085" s="80">
        <v>19</v>
      </c>
      <c r="D3085" s="100" t="s">
        <v>403</v>
      </c>
      <c r="E3085" s="80">
        <v>35.76</v>
      </c>
      <c r="F3085" s="100" t="s">
        <v>413</v>
      </c>
      <c r="G3085" s="100" t="s">
        <v>412</v>
      </c>
      <c r="H3085" s="100" t="s">
        <v>420</v>
      </c>
      <c r="I3085" s="100" t="s">
        <v>433</v>
      </c>
      <c r="J3085" s="80">
        <v>3</v>
      </c>
      <c r="K3085" s="101">
        <v>2</v>
      </c>
    </row>
    <row r="3086" spans="1:11" hidden="1" x14ac:dyDescent="0.3">
      <c r="A3086" s="98">
        <v>45707</v>
      </c>
      <c r="B3086" s="99">
        <v>0.80049511574074073</v>
      </c>
      <c r="C3086" s="80">
        <v>19</v>
      </c>
      <c r="D3086" s="100" t="s">
        <v>403</v>
      </c>
      <c r="E3086" s="80">
        <v>35.76</v>
      </c>
      <c r="F3086" s="100" t="s">
        <v>408</v>
      </c>
      <c r="G3086" s="100" t="s">
        <v>412</v>
      </c>
      <c r="H3086" s="100" t="s">
        <v>420</v>
      </c>
      <c r="I3086" s="100" t="s">
        <v>433</v>
      </c>
      <c r="J3086" s="80">
        <v>3</v>
      </c>
      <c r="K3086" s="101">
        <v>2</v>
      </c>
    </row>
    <row r="3087" spans="1:11" hidden="1" x14ac:dyDescent="0.3">
      <c r="A3087" s="98">
        <v>45707</v>
      </c>
      <c r="B3087" s="99">
        <v>0.80998803240740735</v>
      </c>
      <c r="C3087" s="80">
        <v>19</v>
      </c>
      <c r="D3087" s="100" t="s">
        <v>403</v>
      </c>
      <c r="E3087" s="80">
        <v>35.76</v>
      </c>
      <c r="F3087" s="100" t="s">
        <v>404</v>
      </c>
      <c r="G3087" s="100" t="s">
        <v>412</v>
      </c>
      <c r="H3087" s="100" t="s">
        <v>420</v>
      </c>
      <c r="I3087" s="100" t="s">
        <v>433</v>
      </c>
      <c r="J3087" s="80">
        <v>3</v>
      </c>
      <c r="K3087" s="101">
        <v>2</v>
      </c>
    </row>
    <row r="3088" spans="1:11" hidden="1" x14ac:dyDescent="0.3">
      <c r="A3088" s="98">
        <v>45707</v>
      </c>
      <c r="B3088" s="99">
        <v>0.8371339351851852</v>
      </c>
      <c r="C3088" s="80">
        <v>20</v>
      </c>
      <c r="D3088" s="100" t="s">
        <v>403</v>
      </c>
      <c r="E3088" s="80">
        <v>35.76</v>
      </c>
      <c r="F3088" s="100" t="s">
        <v>413</v>
      </c>
      <c r="G3088" s="100" t="s">
        <v>412</v>
      </c>
      <c r="H3088" s="100" t="s">
        <v>420</v>
      </c>
      <c r="I3088" s="100" t="s">
        <v>433</v>
      </c>
      <c r="J3088" s="80">
        <v>3</v>
      </c>
      <c r="K3088" s="101">
        <v>2</v>
      </c>
    </row>
    <row r="3089" spans="1:11" hidden="1" x14ac:dyDescent="0.3">
      <c r="A3089" s="98">
        <v>45708</v>
      </c>
      <c r="B3089" s="99">
        <v>0.33083998842592593</v>
      </c>
      <c r="C3089" s="80">
        <v>7</v>
      </c>
      <c r="D3089" s="100" t="s">
        <v>403</v>
      </c>
      <c r="E3089" s="80">
        <v>35.76</v>
      </c>
      <c r="F3089" s="100" t="s">
        <v>421</v>
      </c>
      <c r="G3089" s="100" t="s">
        <v>405</v>
      </c>
      <c r="H3089" s="100" t="s">
        <v>422</v>
      </c>
      <c r="I3089" s="100" t="s">
        <v>433</v>
      </c>
      <c r="J3089" s="80">
        <v>4</v>
      </c>
      <c r="K3089" s="101">
        <v>2</v>
      </c>
    </row>
    <row r="3090" spans="1:11" x14ac:dyDescent="0.3">
      <c r="A3090" s="98">
        <v>45708</v>
      </c>
      <c r="B3090" s="99">
        <v>0.38742258101851851</v>
      </c>
      <c r="C3090" s="80">
        <v>9</v>
      </c>
      <c r="D3090" s="100" t="s">
        <v>403</v>
      </c>
      <c r="E3090" s="80">
        <v>25.96</v>
      </c>
      <c r="F3090" s="100" t="s">
        <v>410</v>
      </c>
      <c r="G3090" s="100" t="s">
        <v>405</v>
      </c>
      <c r="H3090" s="100" t="s">
        <v>422</v>
      </c>
      <c r="I3090" s="100" t="s">
        <v>433</v>
      </c>
      <c r="J3090" s="80">
        <v>4</v>
      </c>
      <c r="K3090" s="101">
        <v>2</v>
      </c>
    </row>
    <row r="3091" spans="1:11" hidden="1" x14ac:dyDescent="0.3">
      <c r="A3091" s="98">
        <v>45708</v>
      </c>
      <c r="B3091" s="99">
        <v>0.42824564814814814</v>
      </c>
      <c r="C3091" s="80">
        <v>10</v>
      </c>
      <c r="D3091" s="100" t="s">
        <v>403</v>
      </c>
      <c r="E3091" s="80">
        <v>35.76</v>
      </c>
      <c r="F3091" s="100" t="s">
        <v>421</v>
      </c>
      <c r="G3091" s="100" t="s">
        <v>405</v>
      </c>
      <c r="H3091" s="100" t="s">
        <v>422</v>
      </c>
      <c r="I3091" s="100" t="s">
        <v>433</v>
      </c>
      <c r="J3091" s="80">
        <v>4</v>
      </c>
      <c r="K3091" s="101">
        <v>2</v>
      </c>
    </row>
    <row r="3092" spans="1:11" x14ac:dyDescent="0.3">
      <c r="A3092" s="98">
        <v>45708</v>
      </c>
      <c r="B3092" s="99">
        <v>0.42891980324074075</v>
      </c>
      <c r="C3092" s="80">
        <v>10</v>
      </c>
      <c r="D3092" s="100" t="s">
        <v>403</v>
      </c>
      <c r="E3092" s="80">
        <v>25.96</v>
      </c>
      <c r="F3092" s="100" t="s">
        <v>410</v>
      </c>
      <c r="G3092" s="100" t="s">
        <v>405</v>
      </c>
      <c r="H3092" s="100" t="s">
        <v>422</v>
      </c>
      <c r="I3092" s="100" t="s">
        <v>433</v>
      </c>
      <c r="J3092" s="80">
        <v>4</v>
      </c>
      <c r="K3092" s="101">
        <v>2</v>
      </c>
    </row>
    <row r="3093" spans="1:11" x14ac:dyDescent="0.3">
      <c r="A3093" s="98">
        <v>45708</v>
      </c>
      <c r="B3093" s="99">
        <v>0.43084428240740741</v>
      </c>
      <c r="C3093" s="80">
        <v>10</v>
      </c>
      <c r="D3093" s="100" t="s">
        <v>403</v>
      </c>
      <c r="E3093" s="80">
        <v>25.96</v>
      </c>
      <c r="F3093" s="100" t="s">
        <v>410</v>
      </c>
      <c r="G3093" s="100" t="s">
        <v>405</v>
      </c>
      <c r="H3093" s="100" t="s">
        <v>422</v>
      </c>
      <c r="I3093" s="100" t="s">
        <v>433</v>
      </c>
      <c r="J3093" s="80">
        <v>4</v>
      </c>
      <c r="K3093" s="101">
        <v>2</v>
      </c>
    </row>
    <row r="3094" spans="1:11" x14ac:dyDescent="0.3">
      <c r="A3094" s="98">
        <v>45708</v>
      </c>
      <c r="B3094" s="99">
        <v>0.43360586805555557</v>
      </c>
      <c r="C3094" s="80">
        <v>10</v>
      </c>
      <c r="D3094" s="100" t="s">
        <v>403</v>
      </c>
      <c r="E3094" s="80">
        <v>25.96</v>
      </c>
      <c r="F3094" s="100" t="s">
        <v>410</v>
      </c>
      <c r="G3094" s="100" t="s">
        <v>405</v>
      </c>
      <c r="H3094" s="100" t="s">
        <v>422</v>
      </c>
      <c r="I3094" s="100" t="s">
        <v>433</v>
      </c>
      <c r="J3094" s="80">
        <v>4</v>
      </c>
      <c r="K3094" s="101">
        <v>2</v>
      </c>
    </row>
    <row r="3095" spans="1:11" x14ac:dyDescent="0.3">
      <c r="A3095" s="98">
        <v>45708</v>
      </c>
      <c r="B3095" s="99">
        <v>0.5432852777777778</v>
      </c>
      <c r="C3095" s="80">
        <v>13</v>
      </c>
      <c r="D3095" s="100" t="s">
        <v>403</v>
      </c>
      <c r="E3095" s="80">
        <v>30.86</v>
      </c>
      <c r="F3095" s="100" t="s">
        <v>411</v>
      </c>
      <c r="G3095" s="100" t="s">
        <v>409</v>
      </c>
      <c r="H3095" s="100" t="s">
        <v>422</v>
      </c>
      <c r="I3095" s="100" t="s">
        <v>433</v>
      </c>
      <c r="J3095" s="80">
        <v>4</v>
      </c>
      <c r="K3095" s="101">
        <v>2</v>
      </c>
    </row>
    <row r="3096" spans="1:11" hidden="1" x14ac:dyDescent="0.3">
      <c r="A3096" s="98">
        <v>45708</v>
      </c>
      <c r="B3096" s="99">
        <v>0.59760531250000004</v>
      </c>
      <c r="C3096" s="80">
        <v>14</v>
      </c>
      <c r="D3096" s="100" t="s">
        <v>403</v>
      </c>
      <c r="E3096" s="80">
        <v>35.76</v>
      </c>
      <c r="F3096" s="100" t="s">
        <v>404</v>
      </c>
      <c r="G3096" s="100" t="s">
        <v>409</v>
      </c>
      <c r="H3096" s="100" t="s">
        <v>422</v>
      </c>
      <c r="I3096" s="100" t="s">
        <v>433</v>
      </c>
      <c r="J3096" s="80">
        <v>4</v>
      </c>
      <c r="K3096" s="101">
        <v>2</v>
      </c>
    </row>
    <row r="3097" spans="1:11" x14ac:dyDescent="0.3">
      <c r="A3097" s="98">
        <v>45708</v>
      </c>
      <c r="B3097" s="99">
        <v>0.60971968750000005</v>
      </c>
      <c r="C3097" s="80">
        <v>14</v>
      </c>
      <c r="D3097" s="100" t="s">
        <v>403</v>
      </c>
      <c r="E3097" s="80">
        <v>25.96</v>
      </c>
      <c r="F3097" s="100" t="s">
        <v>410</v>
      </c>
      <c r="G3097" s="100" t="s">
        <v>409</v>
      </c>
      <c r="H3097" s="100" t="s">
        <v>422</v>
      </c>
      <c r="I3097" s="100" t="s">
        <v>433</v>
      </c>
      <c r="J3097" s="80">
        <v>4</v>
      </c>
      <c r="K3097" s="101">
        <v>2</v>
      </c>
    </row>
    <row r="3098" spans="1:11" x14ac:dyDescent="0.3">
      <c r="A3098" s="98">
        <v>45708</v>
      </c>
      <c r="B3098" s="99">
        <v>0.61029304398148143</v>
      </c>
      <c r="C3098" s="80">
        <v>14</v>
      </c>
      <c r="D3098" s="100" t="s">
        <v>403</v>
      </c>
      <c r="E3098" s="80">
        <v>25.96</v>
      </c>
      <c r="F3098" s="100" t="s">
        <v>410</v>
      </c>
      <c r="G3098" s="100" t="s">
        <v>409</v>
      </c>
      <c r="H3098" s="100" t="s">
        <v>422</v>
      </c>
      <c r="I3098" s="100" t="s">
        <v>433</v>
      </c>
      <c r="J3098" s="80">
        <v>4</v>
      </c>
      <c r="K3098" s="101">
        <v>2</v>
      </c>
    </row>
    <row r="3099" spans="1:11" hidden="1" x14ac:dyDescent="0.3">
      <c r="A3099" s="98">
        <v>45708</v>
      </c>
      <c r="B3099" s="99">
        <v>0.63872170138888884</v>
      </c>
      <c r="C3099" s="80">
        <v>15</v>
      </c>
      <c r="D3099" s="100" t="s">
        <v>403</v>
      </c>
      <c r="E3099" s="80">
        <v>21.06</v>
      </c>
      <c r="F3099" s="100" t="s">
        <v>418</v>
      </c>
      <c r="G3099" s="100" t="s">
        <v>409</v>
      </c>
      <c r="H3099" s="100" t="s">
        <v>422</v>
      </c>
      <c r="I3099" s="100" t="s">
        <v>433</v>
      </c>
      <c r="J3099" s="80">
        <v>4</v>
      </c>
      <c r="K3099" s="101">
        <v>2</v>
      </c>
    </row>
    <row r="3100" spans="1:11" hidden="1" x14ac:dyDescent="0.3">
      <c r="A3100" s="98">
        <v>45708</v>
      </c>
      <c r="B3100" s="99">
        <v>0.67071196759259255</v>
      </c>
      <c r="C3100" s="80">
        <v>16</v>
      </c>
      <c r="D3100" s="100" t="s">
        <v>403</v>
      </c>
      <c r="E3100" s="80">
        <v>35.76</v>
      </c>
      <c r="F3100" s="100" t="s">
        <v>421</v>
      </c>
      <c r="G3100" s="100" t="s">
        <v>409</v>
      </c>
      <c r="H3100" s="100" t="s">
        <v>422</v>
      </c>
      <c r="I3100" s="100" t="s">
        <v>433</v>
      </c>
      <c r="J3100" s="80">
        <v>4</v>
      </c>
      <c r="K3100" s="101">
        <v>2</v>
      </c>
    </row>
    <row r="3101" spans="1:11" hidden="1" x14ac:dyDescent="0.3">
      <c r="A3101" s="98">
        <v>45708</v>
      </c>
      <c r="B3101" s="99">
        <v>0.70771560185185189</v>
      </c>
      <c r="C3101" s="80">
        <v>16</v>
      </c>
      <c r="D3101" s="100" t="s">
        <v>403</v>
      </c>
      <c r="E3101" s="80">
        <v>35.76</v>
      </c>
      <c r="F3101" s="100" t="s">
        <v>421</v>
      </c>
      <c r="G3101" s="100" t="s">
        <v>409</v>
      </c>
      <c r="H3101" s="100" t="s">
        <v>422</v>
      </c>
      <c r="I3101" s="100" t="s">
        <v>433</v>
      </c>
      <c r="J3101" s="80">
        <v>4</v>
      </c>
      <c r="K3101" s="101">
        <v>2</v>
      </c>
    </row>
    <row r="3102" spans="1:11" hidden="1" x14ac:dyDescent="0.3">
      <c r="A3102" s="98">
        <v>45708</v>
      </c>
      <c r="B3102" s="99">
        <v>0.70876090277777781</v>
      </c>
      <c r="C3102" s="80">
        <v>17</v>
      </c>
      <c r="D3102" s="100" t="s">
        <v>403</v>
      </c>
      <c r="E3102" s="80">
        <v>35.76</v>
      </c>
      <c r="F3102" s="100" t="s">
        <v>408</v>
      </c>
      <c r="G3102" s="100" t="s">
        <v>412</v>
      </c>
      <c r="H3102" s="100" t="s">
        <v>422</v>
      </c>
      <c r="I3102" s="100" t="s">
        <v>433</v>
      </c>
      <c r="J3102" s="80">
        <v>4</v>
      </c>
      <c r="K3102" s="101">
        <v>2</v>
      </c>
    </row>
    <row r="3103" spans="1:11" x14ac:dyDescent="0.3">
      <c r="A3103" s="98">
        <v>45708</v>
      </c>
      <c r="B3103" s="99">
        <v>0.71351835648148143</v>
      </c>
      <c r="C3103" s="80">
        <v>17</v>
      </c>
      <c r="D3103" s="100" t="s">
        <v>403</v>
      </c>
      <c r="E3103" s="80">
        <v>25.96</v>
      </c>
      <c r="F3103" s="100" t="s">
        <v>410</v>
      </c>
      <c r="G3103" s="100" t="s">
        <v>412</v>
      </c>
      <c r="H3103" s="100" t="s">
        <v>422</v>
      </c>
      <c r="I3103" s="100" t="s">
        <v>433</v>
      </c>
      <c r="J3103" s="80">
        <v>4</v>
      </c>
      <c r="K3103" s="101">
        <v>2</v>
      </c>
    </row>
    <row r="3104" spans="1:11" x14ac:dyDescent="0.3">
      <c r="A3104" s="98">
        <v>45708</v>
      </c>
      <c r="B3104" s="99">
        <v>0.78998413194444439</v>
      </c>
      <c r="C3104" s="80">
        <v>18</v>
      </c>
      <c r="D3104" s="100" t="s">
        <v>403</v>
      </c>
      <c r="E3104" s="80">
        <v>25.96</v>
      </c>
      <c r="F3104" s="100" t="s">
        <v>410</v>
      </c>
      <c r="G3104" s="100" t="s">
        <v>412</v>
      </c>
      <c r="H3104" s="100" t="s">
        <v>422</v>
      </c>
      <c r="I3104" s="100" t="s">
        <v>433</v>
      </c>
      <c r="J3104" s="80">
        <v>4</v>
      </c>
      <c r="K3104" s="101">
        <v>2</v>
      </c>
    </row>
    <row r="3105" spans="1:11" hidden="1" x14ac:dyDescent="0.3">
      <c r="A3105" s="98">
        <v>45708</v>
      </c>
      <c r="B3105" s="99">
        <v>0.79295458333333335</v>
      </c>
      <c r="C3105" s="80">
        <v>19</v>
      </c>
      <c r="D3105" s="100" t="s">
        <v>403</v>
      </c>
      <c r="E3105" s="80">
        <v>35.76</v>
      </c>
      <c r="F3105" s="100" t="s">
        <v>408</v>
      </c>
      <c r="G3105" s="100" t="s">
        <v>412</v>
      </c>
      <c r="H3105" s="100" t="s">
        <v>422</v>
      </c>
      <c r="I3105" s="100" t="s">
        <v>433</v>
      </c>
      <c r="J3105" s="80">
        <v>4</v>
      </c>
      <c r="K3105" s="101">
        <v>2</v>
      </c>
    </row>
    <row r="3106" spans="1:11" hidden="1" x14ac:dyDescent="0.3">
      <c r="A3106" s="98">
        <v>45708</v>
      </c>
      <c r="B3106" s="99">
        <v>0.7968237037037037</v>
      </c>
      <c r="C3106" s="80">
        <v>19</v>
      </c>
      <c r="D3106" s="100" t="s">
        <v>403</v>
      </c>
      <c r="E3106" s="80">
        <v>35.76</v>
      </c>
      <c r="F3106" s="100" t="s">
        <v>413</v>
      </c>
      <c r="G3106" s="100" t="s">
        <v>412</v>
      </c>
      <c r="H3106" s="100" t="s">
        <v>422</v>
      </c>
      <c r="I3106" s="100" t="s">
        <v>433</v>
      </c>
      <c r="J3106" s="80">
        <v>4</v>
      </c>
      <c r="K3106" s="101">
        <v>2</v>
      </c>
    </row>
    <row r="3107" spans="1:11" hidden="1" x14ac:dyDescent="0.3">
      <c r="A3107" s="98">
        <v>45708</v>
      </c>
      <c r="B3107" s="99">
        <v>0.83823608796296301</v>
      </c>
      <c r="C3107" s="80">
        <v>20</v>
      </c>
      <c r="D3107" s="100" t="s">
        <v>403</v>
      </c>
      <c r="E3107" s="80">
        <v>35.76</v>
      </c>
      <c r="F3107" s="100" t="s">
        <v>404</v>
      </c>
      <c r="G3107" s="100" t="s">
        <v>412</v>
      </c>
      <c r="H3107" s="100" t="s">
        <v>422</v>
      </c>
      <c r="I3107" s="100" t="s">
        <v>433</v>
      </c>
      <c r="J3107" s="80">
        <v>4</v>
      </c>
      <c r="K3107" s="101">
        <v>2</v>
      </c>
    </row>
    <row r="3108" spans="1:11" x14ac:dyDescent="0.3">
      <c r="A3108" s="98">
        <v>45709</v>
      </c>
      <c r="B3108" s="99">
        <v>0.29106953703703703</v>
      </c>
      <c r="C3108" s="80">
        <v>6</v>
      </c>
      <c r="D3108" s="100" t="s">
        <v>403</v>
      </c>
      <c r="E3108" s="80">
        <v>25.96</v>
      </c>
      <c r="F3108" s="100" t="s">
        <v>410</v>
      </c>
      <c r="G3108" s="100" t="s">
        <v>405</v>
      </c>
      <c r="H3108" s="100" t="s">
        <v>406</v>
      </c>
      <c r="I3108" s="100" t="s">
        <v>433</v>
      </c>
      <c r="J3108" s="80">
        <v>5</v>
      </c>
      <c r="K3108" s="101">
        <v>2</v>
      </c>
    </row>
    <row r="3109" spans="1:11" hidden="1" x14ac:dyDescent="0.3">
      <c r="A3109" s="98">
        <v>45709</v>
      </c>
      <c r="B3109" s="99">
        <v>0.40381491898148147</v>
      </c>
      <c r="C3109" s="80">
        <v>9</v>
      </c>
      <c r="D3109" s="100" t="s">
        <v>403</v>
      </c>
      <c r="E3109" s="80">
        <v>35.76</v>
      </c>
      <c r="F3109" s="100" t="s">
        <v>404</v>
      </c>
      <c r="G3109" s="100" t="s">
        <v>405</v>
      </c>
      <c r="H3109" s="100" t="s">
        <v>406</v>
      </c>
      <c r="I3109" s="100" t="s">
        <v>433</v>
      </c>
      <c r="J3109" s="80">
        <v>5</v>
      </c>
      <c r="K3109" s="101">
        <v>2</v>
      </c>
    </row>
    <row r="3110" spans="1:11" hidden="1" x14ac:dyDescent="0.3">
      <c r="A3110" s="98">
        <v>45709</v>
      </c>
      <c r="B3110" s="99">
        <v>0.40926988425925925</v>
      </c>
      <c r="C3110" s="80">
        <v>9</v>
      </c>
      <c r="D3110" s="100" t="s">
        <v>403</v>
      </c>
      <c r="E3110" s="80">
        <v>35.76</v>
      </c>
      <c r="F3110" s="100" t="s">
        <v>421</v>
      </c>
      <c r="G3110" s="100" t="s">
        <v>405</v>
      </c>
      <c r="H3110" s="100" t="s">
        <v>406</v>
      </c>
      <c r="I3110" s="100" t="s">
        <v>433</v>
      </c>
      <c r="J3110" s="80">
        <v>5</v>
      </c>
      <c r="K3110" s="101">
        <v>2</v>
      </c>
    </row>
    <row r="3111" spans="1:11" hidden="1" x14ac:dyDescent="0.3">
      <c r="A3111" s="98">
        <v>45709</v>
      </c>
      <c r="B3111" s="99">
        <v>0.41056255787037038</v>
      </c>
      <c r="C3111" s="80">
        <v>9</v>
      </c>
      <c r="D3111" s="100" t="s">
        <v>403</v>
      </c>
      <c r="E3111" s="80">
        <v>21.06</v>
      </c>
      <c r="F3111" s="100" t="s">
        <v>418</v>
      </c>
      <c r="G3111" s="100" t="s">
        <v>405</v>
      </c>
      <c r="H3111" s="100" t="s">
        <v>406</v>
      </c>
      <c r="I3111" s="100" t="s">
        <v>433</v>
      </c>
      <c r="J3111" s="80">
        <v>5</v>
      </c>
      <c r="K3111" s="101">
        <v>2</v>
      </c>
    </row>
    <row r="3112" spans="1:11" x14ac:dyDescent="0.3">
      <c r="A3112" s="98">
        <v>45709</v>
      </c>
      <c r="B3112" s="99">
        <v>0.42929372685185185</v>
      </c>
      <c r="C3112" s="80">
        <v>10</v>
      </c>
      <c r="D3112" s="100" t="s">
        <v>403</v>
      </c>
      <c r="E3112" s="80">
        <v>25.96</v>
      </c>
      <c r="F3112" s="100" t="s">
        <v>410</v>
      </c>
      <c r="G3112" s="100" t="s">
        <v>405</v>
      </c>
      <c r="H3112" s="100" t="s">
        <v>406</v>
      </c>
      <c r="I3112" s="100" t="s">
        <v>433</v>
      </c>
      <c r="J3112" s="80">
        <v>5</v>
      </c>
      <c r="K3112" s="101">
        <v>2</v>
      </c>
    </row>
    <row r="3113" spans="1:11" x14ac:dyDescent="0.3">
      <c r="A3113" s="98">
        <v>45709</v>
      </c>
      <c r="B3113" s="99">
        <v>0.46536491898148147</v>
      </c>
      <c r="C3113" s="80">
        <v>11</v>
      </c>
      <c r="D3113" s="100" t="s">
        <v>403</v>
      </c>
      <c r="E3113" s="80">
        <v>30.86</v>
      </c>
      <c r="F3113" s="100" t="s">
        <v>411</v>
      </c>
      <c r="G3113" s="100" t="s">
        <v>405</v>
      </c>
      <c r="H3113" s="100" t="s">
        <v>406</v>
      </c>
      <c r="I3113" s="100" t="s">
        <v>433</v>
      </c>
      <c r="J3113" s="80">
        <v>5</v>
      </c>
      <c r="K3113" s="101">
        <v>2</v>
      </c>
    </row>
    <row r="3114" spans="1:11" x14ac:dyDescent="0.3">
      <c r="A3114" s="98">
        <v>45709</v>
      </c>
      <c r="B3114" s="99">
        <v>0.50334759259259254</v>
      </c>
      <c r="C3114" s="80">
        <v>12</v>
      </c>
      <c r="D3114" s="100" t="s">
        <v>403</v>
      </c>
      <c r="E3114" s="80">
        <v>25.96</v>
      </c>
      <c r="F3114" s="100" t="s">
        <v>410</v>
      </c>
      <c r="G3114" s="100" t="s">
        <v>409</v>
      </c>
      <c r="H3114" s="100" t="s">
        <v>406</v>
      </c>
      <c r="I3114" s="100" t="s">
        <v>433</v>
      </c>
      <c r="J3114" s="80">
        <v>5</v>
      </c>
      <c r="K3114" s="101">
        <v>2</v>
      </c>
    </row>
    <row r="3115" spans="1:11" x14ac:dyDescent="0.3">
      <c r="A3115" s="98">
        <v>45709</v>
      </c>
      <c r="B3115" s="99">
        <v>0.50535608796296294</v>
      </c>
      <c r="C3115" s="80">
        <v>12</v>
      </c>
      <c r="D3115" s="100" t="s">
        <v>403</v>
      </c>
      <c r="E3115" s="80">
        <v>25.96</v>
      </c>
      <c r="F3115" s="100" t="s">
        <v>410</v>
      </c>
      <c r="G3115" s="100" t="s">
        <v>409</v>
      </c>
      <c r="H3115" s="100" t="s">
        <v>406</v>
      </c>
      <c r="I3115" s="100" t="s">
        <v>433</v>
      </c>
      <c r="J3115" s="80">
        <v>5</v>
      </c>
      <c r="K3115" s="101">
        <v>2</v>
      </c>
    </row>
    <row r="3116" spans="1:11" x14ac:dyDescent="0.3">
      <c r="A3116" s="98">
        <v>45709</v>
      </c>
      <c r="B3116" s="99">
        <v>0.53909719907407405</v>
      </c>
      <c r="C3116" s="80">
        <v>12</v>
      </c>
      <c r="D3116" s="100" t="s">
        <v>403</v>
      </c>
      <c r="E3116" s="80">
        <v>25.96</v>
      </c>
      <c r="F3116" s="100" t="s">
        <v>410</v>
      </c>
      <c r="G3116" s="100" t="s">
        <v>409</v>
      </c>
      <c r="H3116" s="100" t="s">
        <v>406</v>
      </c>
      <c r="I3116" s="100" t="s">
        <v>433</v>
      </c>
      <c r="J3116" s="80">
        <v>5</v>
      </c>
      <c r="K3116" s="101">
        <v>2</v>
      </c>
    </row>
    <row r="3117" spans="1:11" x14ac:dyDescent="0.3">
      <c r="A3117" s="98">
        <v>45709</v>
      </c>
      <c r="B3117" s="99">
        <v>0.53961643518518521</v>
      </c>
      <c r="C3117" s="80">
        <v>12</v>
      </c>
      <c r="D3117" s="100" t="s">
        <v>403</v>
      </c>
      <c r="E3117" s="80">
        <v>25.96</v>
      </c>
      <c r="F3117" s="100" t="s">
        <v>410</v>
      </c>
      <c r="G3117" s="100" t="s">
        <v>409</v>
      </c>
      <c r="H3117" s="100" t="s">
        <v>406</v>
      </c>
      <c r="I3117" s="100" t="s">
        <v>433</v>
      </c>
      <c r="J3117" s="80">
        <v>5</v>
      </c>
      <c r="K3117" s="101">
        <v>2</v>
      </c>
    </row>
    <row r="3118" spans="1:11" x14ac:dyDescent="0.3">
      <c r="A3118" s="98">
        <v>45709</v>
      </c>
      <c r="B3118" s="99">
        <v>0.54633017361111114</v>
      </c>
      <c r="C3118" s="80">
        <v>13</v>
      </c>
      <c r="D3118" s="100" t="s">
        <v>403</v>
      </c>
      <c r="E3118" s="80">
        <v>25.96</v>
      </c>
      <c r="F3118" s="100" t="s">
        <v>410</v>
      </c>
      <c r="G3118" s="100" t="s">
        <v>409</v>
      </c>
      <c r="H3118" s="100" t="s">
        <v>406</v>
      </c>
      <c r="I3118" s="100" t="s">
        <v>433</v>
      </c>
      <c r="J3118" s="80">
        <v>5</v>
      </c>
      <c r="K3118" s="101">
        <v>2</v>
      </c>
    </row>
    <row r="3119" spans="1:11" x14ac:dyDescent="0.3">
      <c r="A3119" s="98">
        <v>45709</v>
      </c>
      <c r="B3119" s="99">
        <v>0.5957731828703704</v>
      </c>
      <c r="C3119" s="80">
        <v>14</v>
      </c>
      <c r="D3119" s="100" t="s">
        <v>403</v>
      </c>
      <c r="E3119" s="80">
        <v>25.96</v>
      </c>
      <c r="F3119" s="100" t="s">
        <v>410</v>
      </c>
      <c r="G3119" s="100" t="s">
        <v>409</v>
      </c>
      <c r="H3119" s="100" t="s">
        <v>406</v>
      </c>
      <c r="I3119" s="100" t="s">
        <v>433</v>
      </c>
      <c r="J3119" s="80">
        <v>5</v>
      </c>
      <c r="K3119" s="101">
        <v>2</v>
      </c>
    </row>
    <row r="3120" spans="1:11" hidden="1" x14ac:dyDescent="0.3">
      <c r="A3120" s="98">
        <v>45709</v>
      </c>
      <c r="B3120" s="99">
        <v>0.63786188657407406</v>
      </c>
      <c r="C3120" s="80">
        <v>15</v>
      </c>
      <c r="D3120" s="100" t="s">
        <v>403</v>
      </c>
      <c r="E3120" s="80">
        <v>35.76</v>
      </c>
      <c r="F3120" s="100" t="s">
        <v>421</v>
      </c>
      <c r="G3120" s="100" t="s">
        <v>409</v>
      </c>
      <c r="H3120" s="100" t="s">
        <v>406</v>
      </c>
      <c r="I3120" s="100" t="s">
        <v>433</v>
      </c>
      <c r="J3120" s="80">
        <v>5</v>
      </c>
      <c r="K3120" s="101">
        <v>2</v>
      </c>
    </row>
    <row r="3121" spans="1:11" x14ac:dyDescent="0.3">
      <c r="A3121" s="98">
        <v>45709</v>
      </c>
      <c r="B3121" s="99">
        <v>0.6568777199074074</v>
      </c>
      <c r="C3121" s="80">
        <v>15</v>
      </c>
      <c r="D3121" s="100" t="s">
        <v>403</v>
      </c>
      <c r="E3121" s="80">
        <v>25.96</v>
      </c>
      <c r="F3121" s="100" t="s">
        <v>410</v>
      </c>
      <c r="G3121" s="100" t="s">
        <v>409</v>
      </c>
      <c r="H3121" s="100" t="s">
        <v>406</v>
      </c>
      <c r="I3121" s="100" t="s">
        <v>433</v>
      </c>
      <c r="J3121" s="80">
        <v>5</v>
      </c>
      <c r="K3121" s="101">
        <v>2</v>
      </c>
    </row>
    <row r="3122" spans="1:11" x14ac:dyDescent="0.3">
      <c r="A3122" s="98">
        <v>45709</v>
      </c>
      <c r="B3122" s="99">
        <v>0.65750387731481486</v>
      </c>
      <c r="C3122" s="80">
        <v>15</v>
      </c>
      <c r="D3122" s="100" t="s">
        <v>403</v>
      </c>
      <c r="E3122" s="80">
        <v>25.96</v>
      </c>
      <c r="F3122" s="100" t="s">
        <v>410</v>
      </c>
      <c r="G3122" s="100" t="s">
        <v>409</v>
      </c>
      <c r="H3122" s="100" t="s">
        <v>406</v>
      </c>
      <c r="I3122" s="100" t="s">
        <v>433</v>
      </c>
      <c r="J3122" s="80">
        <v>5</v>
      </c>
      <c r="K3122" s="101">
        <v>2</v>
      </c>
    </row>
    <row r="3123" spans="1:11" x14ac:dyDescent="0.3">
      <c r="A3123" s="98">
        <v>45709</v>
      </c>
      <c r="B3123" s="99">
        <v>0.66166689814814816</v>
      </c>
      <c r="C3123" s="80">
        <v>15</v>
      </c>
      <c r="D3123" s="100" t="s">
        <v>403</v>
      </c>
      <c r="E3123" s="80">
        <v>25.96</v>
      </c>
      <c r="F3123" s="100" t="s">
        <v>410</v>
      </c>
      <c r="G3123" s="100" t="s">
        <v>409</v>
      </c>
      <c r="H3123" s="100" t="s">
        <v>406</v>
      </c>
      <c r="I3123" s="100" t="s">
        <v>433</v>
      </c>
      <c r="J3123" s="80">
        <v>5</v>
      </c>
      <c r="K3123" s="101">
        <v>2</v>
      </c>
    </row>
    <row r="3124" spans="1:11" hidden="1" x14ac:dyDescent="0.3">
      <c r="A3124" s="98">
        <v>45709</v>
      </c>
      <c r="B3124" s="99">
        <v>0.67368200231481479</v>
      </c>
      <c r="C3124" s="80">
        <v>16</v>
      </c>
      <c r="D3124" s="100" t="s">
        <v>403</v>
      </c>
      <c r="E3124" s="80">
        <v>35.76</v>
      </c>
      <c r="F3124" s="100" t="s">
        <v>413</v>
      </c>
      <c r="G3124" s="100" t="s">
        <v>409</v>
      </c>
      <c r="H3124" s="100" t="s">
        <v>406</v>
      </c>
      <c r="I3124" s="100" t="s">
        <v>433</v>
      </c>
      <c r="J3124" s="80">
        <v>5</v>
      </c>
      <c r="K3124" s="101">
        <v>2</v>
      </c>
    </row>
    <row r="3125" spans="1:11" hidden="1" x14ac:dyDescent="0.3">
      <c r="A3125" s="98">
        <v>45709</v>
      </c>
      <c r="B3125" s="99">
        <v>0.6992901967592593</v>
      </c>
      <c r="C3125" s="80">
        <v>16</v>
      </c>
      <c r="D3125" s="100" t="s">
        <v>403</v>
      </c>
      <c r="E3125" s="80">
        <v>35.76</v>
      </c>
      <c r="F3125" s="100" t="s">
        <v>404</v>
      </c>
      <c r="G3125" s="100" t="s">
        <v>409</v>
      </c>
      <c r="H3125" s="100" t="s">
        <v>406</v>
      </c>
      <c r="I3125" s="100" t="s">
        <v>433</v>
      </c>
      <c r="J3125" s="80">
        <v>5</v>
      </c>
      <c r="K3125" s="101">
        <v>2</v>
      </c>
    </row>
    <row r="3126" spans="1:11" hidden="1" x14ac:dyDescent="0.3">
      <c r="A3126" s="98">
        <v>45709</v>
      </c>
      <c r="B3126" s="99">
        <v>0.70067725694444449</v>
      </c>
      <c r="C3126" s="80">
        <v>16</v>
      </c>
      <c r="D3126" s="100" t="s">
        <v>403</v>
      </c>
      <c r="E3126" s="80">
        <v>35.76</v>
      </c>
      <c r="F3126" s="100" t="s">
        <v>408</v>
      </c>
      <c r="G3126" s="100" t="s">
        <v>409</v>
      </c>
      <c r="H3126" s="100" t="s">
        <v>406</v>
      </c>
      <c r="I3126" s="100" t="s">
        <v>433</v>
      </c>
      <c r="J3126" s="80">
        <v>5</v>
      </c>
      <c r="K3126" s="101">
        <v>2</v>
      </c>
    </row>
    <row r="3127" spans="1:11" hidden="1" x14ac:dyDescent="0.3">
      <c r="A3127" s="98">
        <v>45709</v>
      </c>
      <c r="B3127" s="99">
        <v>0.70154417824074078</v>
      </c>
      <c r="C3127" s="80">
        <v>16</v>
      </c>
      <c r="D3127" s="100" t="s">
        <v>403</v>
      </c>
      <c r="E3127" s="80">
        <v>35.76</v>
      </c>
      <c r="F3127" s="100" t="s">
        <v>404</v>
      </c>
      <c r="G3127" s="100" t="s">
        <v>409</v>
      </c>
      <c r="H3127" s="100" t="s">
        <v>406</v>
      </c>
      <c r="I3127" s="100" t="s">
        <v>433</v>
      </c>
      <c r="J3127" s="80">
        <v>5</v>
      </c>
      <c r="K3127" s="101">
        <v>2</v>
      </c>
    </row>
    <row r="3128" spans="1:11" hidden="1" x14ac:dyDescent="0.3">
      <c r="A3128" s="98">
        <v>45709</v>
      </c>
      <c r="B3128" s="99">
        <v>0.79744010416666666</v>
      </c>
      <c r="C3128" s="80">
        <v>19</v>
      </c>
      <c r="D3128" s="100" t="s">
        <v>403</v>
      </c>
      <c r="E3128" s="80">
        <v>35.76</v>
      </c>
      <c r="F3128" s="100" t="s">
        <v>413</v>
      </c>
      <c r="G3128" s="100" t="s">
        <v>412</v>
      </c>
      <c r="H3128" s="100" t="s">
        <v>406</v>
      </c>
      <c r="I3128" s="100" t="s">
        <v>433</v>
      </c>
      <c r="J3128" s="80">
        <v>5</v>
      </c>
      <c r="K3128" s="101">
        <v>2</v>
      </c>
    </row>
    <row r="3129" spans="1:11" hidden="1" x14ac:dyDescent="0.3">
      <c r="A3129" s="98">
        <v>45709</v>
      </c>
      <c r="B3129" s="99">
        <v>0.79802721064814819</v>
      </c>
      <c r="C3129" s="80">
        <v>19</v>
      </c>
      <c r="D3129" s="100" t="s">
        <v>403</v>
      </c>
      <c r="E3129" s="80">
        <v>35.76</v>
      </c>
      <c r="F3129" s="100" t="s">
        <v>413</v>
      </c>
      <c r="G3129" s="100" t="s">
        <v>412</v>
      </c>
      <c r="H3129" s="100" t="s">
        <v>406</v>
      </c>
      <c r="I3129" s="100" t="s">
        <v>433</v>
      </c>
      <c r="J3129" s="80">
        <v>5</v>
      </c>
      <c r="K3129" s="101">
        <v>2</v>
      </c>
    </row>
    <row r="3130" spans="1:11" hidden="1" x14ac:dyDescent="0.3">
      <c r="A3130" s="98">
        <v>45709</v>
      </c>
      <c r="B3130" s="99">
        <v>0.83291799768518515</v>
      </c>
      <c r="C3130" s="80">
        <v>19</v>
      </c>
      <c r="D3130" s="100" t="s">
        <v>403</v>
      </c>
      <c r="E3130" s="80">
        <v>35.76</v>
      </c>
      <c r="F3130" s="100" t="s">
        <v>421</v>
      </c>
      <c r="G3130" s="100" t="s">
        <v>412</v>
      </c>
      <c r="H3130" s="100" t="s">
        <v>406</v>
      </c>
      <c r="I3130" s="100" t="s">
        <v>433</v>
      </c>
      <c r="J3130" s="80">
        <v>5</v>
      </c>
      <c r="K3130" s="101">
        <v>2</v>
      </c>
    </row>
    <row r="3131" spans="1:11" hidden="1" x14ac:dyDescent="0.3">
      <c r="A3131" s="98">
        <v>45710</v>
      </c>
      <c r="B3131" s="99">
        <v>0.45299400462962963</v>
      </c>
      <c r="C3131" s="80">
        <v>10</v>
      </c>
      <c r="D3131" s="100" t="s">
        <v>403</v>
      </c>
      <c r="E3131" s="80">
        <v>35.76</v>
      </c>
      <c r="F3131" s="100" t="s">
        <v>408</v>
      </c>
      <c r="G3131" s="100" t="s">
        <v>405</v>
      </c>
      <c r="H3131" s="100" t="s">
        <v>414</v>
      </c>
      <c r="I3131" s="100" t="s">
        <v>433</v>
      </c>
      <c r="J3131" s="80">
        <v>6</v>
      </c>
      <c r="K3131" s="101">
        <v>2</v>
      </c>
    </row>
    <row r="3132" spans="1:11" x14ac:dyDescent="0.3">
      <c r="A3132" s="98">
        <v>45710</v>
      </c>
      <c r="B3132" s="99">
        <v>0.47813024305555557</v>
      </c>
      <c r="C3132" s="80">
        <v>11</v>
      </c>
      <c r="D3132" s="100" t="s">
        <v>403</v>
      </c>
      <c r="E3132" s="80">
        <v>25.96</v>
      </c>
      <c r="F3132" s="100" t="s">
        <v>410</v>
      </c>
      <c r="G3132" s="100" t="s">
        <v>405</v>
      </c>
      <c r="H3132" s="100" t="s">
        <v>414</v>
      </c>
      <c r="I3132" s="100" t="s">
        <v>433</v>
      </c>
      <c r="J3132" s="80">
        <v>6</v>
      </c>
      <c r="K3132" s="101">
        <v>2</v>
      </c>
    </row>
    <row r="3133" spans="1:11" x14ac:dyDescent="0.3">
      <c r="A3133" s="98">
        <v>45710</v>
      </c>
      <c r="B3133" s="99">
        <v>0.48695425925925928</v>
      </c>
      <c r="C3133" s="80">
        <v>11</v>
      </c>
      <c r="D3133" s="100" t="s">
        <v>403</v>
      </c>
      <c r="E3133" s="80">
        <v>25.96</v>
      </c>
      <c r="F3133" s="100" t="s">
        <v>410</v>
      </c>
      <c r="G3133" s="100" t="s">
        <v>405</v>
      </c>
      <c r="H3133" s="100" t="s">
        <v>414</v>
      </c>
      <c r="I3133" s="100" t="s">
        <v>433</v>
      </c>
      <c r="J3133" s="80">
        <v>6</v>
      </c>
      <c r="K3133" s="101">
        <v>2</v>
      </c>
    </row>
    <row r="3134" spans="1:11" hidden="1" x14ac:dyDescent="0.3">
      <c r="A3134" s="98">
        <v>45710</v>
      </c>
      <c r="B3134" s="99">
        <v>0.54145663194444449</v>
      </c>
      <c r="C3134" s="80">
        <v>12</v>
      </c>
      <c r="D3134" s="100" t="s">
        <v>403</v>
      </c>
      <c r="E3134" s="80">
        <v>21.06</v>
      </c>
      <c r="F3134" s="100" t="s">
        <v>418</v>
      </c>
      <c r="G3134" s="100" t="s">
        <v>409</v>
      </c>
      <c r="H3134" s="100" t="s">
        <v>414</v>
      </c>
      <c r="I3134" s="100" t="s">
        <v>433</v>
      </c>
      <c r="J3134" s="80">
        <v>6</v>
      </c>
      <c r="K3134" s="101">
        <v>2</v>
      </c>
    </row>
    <row r="3135" spans="1:11" x14ac:dyDescent="0.3">
      <c r="A3135" s="98">
        <v>45710</v>
      </c>
      <c r="B3135" s="99">
        <v>0.62712118055555555</v>
      </c>
      <c r="C3135" s="80">
        <v>15</v>
      </c>
      <c r="D3135" s="100" t="s">
        <v>403</v>
      </c>
      <c r="E3135" s="80">
        <v>30.86</v>
      </c>
      <c r="F3135" s="100" t="s">
        <v>411</v>
      </c>
      <c r="G3135" s="100" t="s">
        <v>409</v>
      </c>
      <c r="H3135" s="100" t="s">
        <v>414</v>
      </c>
      <c r="I3135" s="100" t="s">
        <v>433</v>
      </c>
      <c r="J3135" s="80">
        <v>6</v>
      </c>
      <c r="K3135" s="101">
        <v>2</v>
      </c>
    </row>
    <row r="3136" spans="1:11" x14ac:dyDescent="0.3">
      <c r="A3136" s="98">
        <v>45711</v>
      </c>
      <c r="B3136" s="99">
        <v>0.43971663194444444</v>
      </c>
      <c r="C3136" s="80">
        <v>10</v>
      </c>
      <c r="D3136" s="100" t="s">
        <v>403</v>
      </c>
      <c r="E3136" s="80">
        <v>30.86</v>
      </c>
      <c r="F3136" s="100" t="s">
        <v>411</v>
      </c>
      <c r="G3136" s="100" t="s">
        <v>405</v>
      </c>
      <c r="H3136" s="100" t="s">
        <v>415</v>
      </c>
      <c r="I3136" s="100" t="s">
        <v>433</v>
      </c>
      <c r="J3136" s="80">
        <v>7</v>
      </c>
      <c r="K3136" s="101">
        <v>2</v>
      </c>
    </row>
    <row r="3137" spans="1:11" x14ac:dyDescent="0.3">
      <c r="A3137" s="98">
        <v>45711</v>
      </c>
      <c r="B3137" s="99">
        <v>0.53641672453703704</v>
      </c>
      <c r="C3137" s="80">
        <v>12</v>
      </c>
      <c r="D3137" s="100" t="s">
        <v>403</v>
      </c>
      <c r="E3137" s="80">
        <v>30.86</v>
      </c>
      <c r="F3137" s="100" t="s">
        <v>411</v>
      </c>
      <c r="G3137" s="100" t="s">
        <v>409</v>
      </c>
      <c r="H3137" s="100" t="s">
        <v>415</v>
      </c>
      <c r="I3137" s="100" t="s">
        <v>433</v>
      </c>
      <c r="J3137" s="80">
        <v>7</v>
      </c>
      <c r="K3137" s="101">
        <v>2</v>
      </c>
    </row>
    <row r="3138" spans="1:11" x14ac:dyDescent="0.3">
      <c r="A3138" s="98">
        <v>45711</v>
      </c>
      <c r="B3138" s="99">
        <v>0.53757141203703707</v>
      </c>
      <c r="C3138" s="80">
        <v>12</v>
      </c>
      <c r="D3138" s="100" t="s">
        <v>403</v>
      </c>
      <c r="E3138" s="80">
        <v>30.86</v>
      </c>
      <c r="F3138" s="100" t="s">
        <v>411</v>
      </c>
      <c r="G3138" s="100" t="s">
        <v>409</v>
      </c>
      <c r="H3138" s="100" t="s">
        <v>415</v>
      </c>
      <c r="I3138" s="100" t="s">
        <v>433</v>
      </c>
      <c r="J3138" s="80">
        <v>7</v>
      </c>
      <c r="K3138" s="101">
        <v>2</v>
      </c>
    </row>
    <row r="3139" spans="1:11" hidden="1" x14ac:dyDescent="0.3">
      <c r="A3139" s="98">
        <v>45711</v>
      </c>
      <c r="B3139" s="99">
        <v>0.57663920138888891</v>
      </c>
      <c r="C3139" s="80">
        <v>13</v>
      </c>
      <c r="D3139" s="100" t="s">
        <v>403</v>
      </c>
      <c r="E3139" s="80">
        <v>35.76</v>
      </c>
      <c r="F3139" s="100" t="s">
        <v>421</v>
      </c>
      <c r="G3139" s="100" t="s">
        <v>409</v>
      </c>
      <c r="H3139" s="100" t="s">
        <v>415</v>
      </c>
      <c r="I3139" s="100" t="s">
        <v>433</v>
      </c>
      <c r="J3139" s="80">
        <v>7</v>
      </c>
      <c r="K3139" s="101">
        <v>2</v>
      </c>
    </row>
    <row r="3140" spans="1:11" hidden="1" x14ac:dyDescent="0.3">
      <c r="A3140" s="98">
        <v>45711</v>
      </c>
      <c r="B3140" s="99">
        <v>0.58476204861111114</v>
      </c>
      <c r="C3140" s="80">
        <v>14</v>
      </c>
      <c r="D3140" s="100" t="s">
        <v>403</v>
      </c>
      <c r="E3140" s="80">
        <v>35.76</v>
      </c>
      <c r="F3140" s="100" t="s">
        <v>413</v>
      </c>
      <c r="G3140" s="100" t="s">
        <v>409</v>
      </c>
      <c r="H3140" s="100" t="s">
        <v>415</v>
      </c>
      <c r="I3140" s="100" t="s">
        <v>433</v>
      </c>
      <c r="J3140" s="80">
        <v>7</v>
      </c>
      <c r="K3140" s="101">
        <v>2</v>
      </c>
    </row>
    <row r="3141" spans="1:11" x14ac:dyDescent="0.3">
      <c r="A3141" s="98">
        <v>45711</v>
      </c>
      <c r="B3141" s="99">
        <v>0.72760326388888885</v>
      </c>
      <c r="C3141" s="80">
        <v>17</v>
      </c>
      <c r="D3141" s="100" t="s">
        <v>403</v>
      </c>
      <c r="E3141" s="80">
        <v>25.96</v>
      </c>
      <c r="F3141" s="100" t="s">
        <v>410</v>
      </c>
      <c r="G3141" s="100" t="s">
        <v>412</v>
      </c>
      <c r="H3141" s="100" t="s">
        <v>415</v>
      </c>
      <c r="I3141" s="100" t="s">
        <v>433</v>
      </c>
      <c r="J3141" s="80">
        <v>7</v>
      </c>
      <c r="K3141" s="101">
        <v>2</v>
      </c>
    </row>
    <row r="3142" spans="1:11" x14ac:dyDescent="0.3">
      <c r="A3142" s="98">
        <v>45712</v>
      </c>
      <c r="B3142" s="99">
        <v>0.38534218749999999</v>
      </c>
      <c r="C3142" s="80">
        <v>9</v>
      </c>
      <c r="D3142" s="100" t="s">
        <v>403</v>
      </c>
      <c r="E3142" s="80">
        <v>30.86</v>
      </c>
      <c r="F3142" s="100" t="s">
        <v>411</v>
      </c>
      <c r="G3142" s="100" t="s">
        <v>405</v>
      </c>
      <c r="H3142" s="100" t="s">
        <v>417</v>
      </c>
      <c r="I3142" s="100" t="s">
        <v>433</v>
      </c>
      <c r="J3142" s="80">
        <v>1</v>
      </c>
      <c r="K3142" s="101">
        <v>2</v>
      </c>
    </row>
    <row r="3143" spans="1:11" hidden="1" x14ac:dyDescent="0.3">
      <c r="A3143" s="98">
        <v>45712</v>
      </c>
      <c r="B3143" s="99">
        <v>0.40637383101851854</v>
      </c>
      <c r="C3143" s="80">
        <v>9</v>
      </c>
      <c r="D3143" s="100" t="s">
        <v>403</v>
      </c>
      <c r="E3143" s="80">
        <v>35.76</v>
      </c>
      <c r="F3143" s="100" t="s">
        <v>404</v>
      </c>
      <c r="G3143" s="100" t="s">
        <v>405</v>
      </c>
      <c r="H3143" s="100" t="s">
        <v>417</v>
      </c>
      <c r="I3143" s="100" t="s">
        <v>433</v>
      </c>
      <c r="J3143" s="80">
        <v>1</v>
      </c>
      <c r="K3143" s="101">
        <v>2</v>
      </c>
    </row>
    <row r="3144" spans="1:11" x14ac:dyDescent="0.3">
      <c r="A3144" s="98">
        <v>45712</v>
      </c>
      <c r="B3144" s="99">
        <v>0.41861690972222221</v>
      </c>
      <c r="C3144" s="80">
        <v>10</v>
      </c>
      <c r="D3144" s="100" t="s">
        <v>403</v>
      </c>
      <c r="E3144" s="80">
        <v>25.96</v>
      </c>
      <c r="F3144" s="100" t="s">
        <v>410</v>
      </c>
      <c r="G3144" s="100" t="s">
        <v>405</v>
      </c>
      <c r="H3144" s="100" t="s">
        <v>417</v>
      </c>
      <c r="I3144" s="100" t="s">
        <v>433</v>
      </c>
      <c r="J3144" s="80">
        <v>1</v>
      </c>
      <c r="K3144" s="101">
        <v>2</v>
      </c>
    </row>
    <row r="3145" spans="1:11" x14ac:dyDescent="0.3">
      <c r="A3145" s="98">
        <v>45712</v>
      </c>
      <c r="B3145" s="99">
        <v>0.42306127314814818</v>
      </c>
      <c r="C3145" s="80">
        <v>10</v>
      </c>
      <c r="D3145" s="100" t="s">
        <v>403</v>
      </c>
      <c r="E3145" s="80">
        <v>30.86</v>
      </c>
      <c r="F3145" s="100" t="s">
        <v>411</v>
      </c>
      <c r="G3145" s="100" t="s">
        <v>405</v>
      </c>
      <c r="H3145" s="100" t="s">
        <v>417</v>
      </c>
      <c r="I3145" s="100" t="s">
        <v>433</v>
      </c>
      <c r="J3145" s="80">
        <v>1</v>
      </c>
      <c r="K3145" s="101">
        <v>2</v>
      </c>
    </row>
    <row r="3146" spans="1:11" x14ac:dyDescent="0.3">
      <c r="A3146" s="98">
        <v>45712</v>
      </c>
      <c r="B3146" s="99">
        <v>0.42386256944444445</v>
      </c>
      <c r="C3146" s="80">
        <v>10</v>
      </c>
      <c r="D3146" s="100" t="s">
        <v>403</v>
      </c>
      <c r="E3146" s="80">
        <v>30.86</v>
      </c>
      <c r="F3146" s="100" t="s">
        <v>411</v>
      </c>
      <c r="G3146" s="100" t="s">
        <v>405</v>
      </c>
      <c r="H3146" s="100" t="s">
        <v>417</v>
      </c>
      <c r="I3146" s="100" t="s">
        <v>433</v>
      </c>
      <c r="J3146" s="80">
        <v>1</v>
      </c>
      <c r="K3146" s="101">
        <v>2</v>
      </c>
    </row>
    <row r="3147" spans="1:11" hidden="1" x14ac:dyDescent="0.3">
      <c r="A3147" s="98">
        <v>45712</v>
      </c>
      <c r="B3147" s="99">
        <v>0.44985740740740743</v>
      </c>
      <c r="C3147" s="80">
        <v>10</v>
      </c>
      <c r="D3147" s="100" t="s">
        <v>403</v>
      </c>
      <c r="E3147" s="80">
        <v>35.76</v>
      </c>
      <c r="F3147" s="100" t="s">
        <v>413</v>
      </c>
      <c r="G3147" s="100" t="s">
        <v>405</v>
      </c>
      <c r="H3147" s="100" t="s">
        <v>417</v>
      </c>
      <c r="I3147" s="100" t="s">
        <v>433</v>
      </c>
      <c r="J3147" s="80">
        <v>1</v>
      </c>
      <c r="K3147" s="101">
        <v>2</v>
      </c>
    </row>
    <row r="3148" spans="1:11" hidden="1" x14ac:dyDescent="0.3">
      <c r="A3148" s="98">
        <v>45712</v>
      </c>
      <c r="B3148" s="99">
        <v>0.54075589120370371</v>
      </c>
      <c r="C3148" s="80">
        <v>12</v>
      </c>
      <c r="D3148" s="100" t="s">
        <v>403</v>
      </c>
      <c r="E3148" s="80">
        <v>35.76</v>
      </c>
      <c r="F3148" s="100" t="s">
        <v>404</v>
      </c>
      <c r="G3148" s="100" t="s">
        <v>409</v>
      </c>
      <c r="H3148" s="100" t="s">
        <v>417</v>
      </c>
      <c r="I3148" s="100" t="s">
        <v>433</v>
      </c>
      <c r="J3148" s="80">
        <v>1</v>
      </c>
      <c r="K3148" s="101">
        <v>2</v>
      </c>
    </row>
    <row r="3149" spans="1:11" hidden="1" x14ac:dyDescent="0.3">
      <c r="A3149" s="98">
        <v>45712</v>
      </c>
      <c r="B3149" s="99">
        <v>0.54168145833333337</v>
      </c>
      <c r="C3149" s="80">
        <v>13</v>
      </c>
      <c r="D3149" s="100" t="s">
        <v>403</v>
      </c>
      <c r="E3149" s="80">
        <v>35.76</v>
      </c>
      <c r="F3149" s="100" t="s">
        <v>413</v>
      </c>
      <c r="G3149" s="100" t="s">
        <v>409</v>
      </c>
      <c r="H3149" s="100" t="s">
        <v>417</v>
      </c>
      <c r="I3149" s="100" t="s">
        <v>433</v>
      </c>
      <c r="J3149" s="80">
        <v>1</v>
      </c>
      <c r="K3149" s="101">
        <v>2</v>
      </c>
    </row>
    <row r="3150" spans="1:11" x14ac:dyDescent="0.3">
      <c r="A3150" s="98">
        <v>45712</v>
      </c>
      <c r="B3150" s="99">
        <v>0.65279884259259258</v>
      </c>
      <c r="C3150" s="80">
        <v>15</v>
      </c>
      <c r="D3150" s="100" t="s">
        <v>403</v>
      </c>
      <c r="E3150" s="80">
        <v>30.86</v>
      </c>
      <c r="F3150" s="100" t="s">
        <v>411</v>
      </c>
      <c r="G3150" s="100" t="s">
        <v>409</v>
      </c>
      <c r="H3150" s="100" t="s">
        <v>417</v>
      </c>
      <c r="I3150" s="100" t="s">
        <v>433</v>
      </c>
      <c r="J3150" s="80">
        <v>1</v>
      </c>
      <c r="K3150" s="101">
        <v>2</v>
      </c>
    </row>
    <row r="3151" spans="1:11" hidden="1" x14ac:dyDescent="0.3">
      <c r="A3151" s="98">
        <v>45712</v>
      </c>
      <c r="B3151" s="99">
        <v>0.66673989583333337</v>
      </c>
      <c r="C3151" s="80">
        <v>16</v>
      </c>
      <c r="D3151" s="100" t="s">
        <v>403</v>
      </c>
      <c r="E3151" s="80">
        <v>35.76</v>
      </c>
      <c r="F3151" s="100" t="s">
        <v>413</v>
      </c>
      <c r="G3151" s="100" t="s">
        <v>409</v>
      </c>
      <c r="H3151" s="100" t="s">
        <v>417</v>
      </c>
      <c r="I3151" s="100" t="s">
        <v>433</v>
      </c>
      <c r="J3151" s="80">
        <v>1</v>
      </c>
      <c r="K3151" s="101">
        <v>2</v>
      </c>
    </row>
    <row r="3152" spans="1:11" hidden="1" x14ac:dyDescent="0.3">
      <c r="A3152" s="98">
        <v>45712</v>
      </c>
      <c r="B3152" s="99">
        <v>0.67388855324074071</v>
      </c>
      <c r="C3152" s="80">
        <v>16</v>
      </c>
      <c r="D3152" s="100" t="s">
        <v>403</v>
      </c>
      <c r="E3152" s="80">
        <v>35.76</v>
      </c>
      <c r="F3152" s="100" t="s">
        <v>421</v>
      </c>
      <c r="G3152" s="100" t="s">
        <v>409</v>
      </c>
      <c r="H3152" s="100" t="s">
        <v>417</v>
      </c>
      <c r="I3152" s="100" t="s">
        <v>433</v>
      </c>
      <c r="J3152" s="80">
        <v>1</v>
      </c>
      <c r="K3152" s="101">
        <v>2</v>
      </c>
    </row>
    <row r="3153" spans="1:11" hidden="1" x14ac:dyDescent="0.3">
      <c r="A3153" s="98">
        <v>45712</v>
      </c>
      <c r="B3153" s="99">
        <v>0.68671449074074076</v>
      </c>
      <c r="C3153" s="80">
        <v>16</v>
      </c>
      <c r="D3153" s="100" t="s">
        <v>403</v>
      </c>
      <c r="E3153" s="80">
        <v>35.76</v>
      </c>
      <c r="F3153" s="100" t="s">
        <v>404</v>
      </c>
      <c r="G3153" s="100" t="s">
        <v>409</v>
      </c>
      <c r="H3153" s="100" t="s">
        <v>417</v>
      </c>
      <c r="I3153" s="100" t="s">
        <v>433</v>
      </c>
      <c r="J3153" s="80">
        <v>1</v>
      </c>
      <c r="K3153" s="101">
        <v>2</v>
      </c>
    </row>
    <row r="3154" spans="1:11" x14ac:dyDescent="0.3">
      <c r="A3154" s="98">
        <v>45712</v>
      </c>
      <c r="B3154" s="99">
        <v>0.70808481481481478</v>
      </c>
      <c r="C3154" s="80">
        <v>16</v>
      </c>
      <c r="D3154" s="100" t="s">
        <v>403</v>
      </c>
      <c r="E3154" s="80">
        <v>25.96</v>
      </c>
      <c r="F3154" s="100" t="s">
        <v>410</v>
      </c>
      <c r="G3154" s="100" t="s">
        <v>409</v>
      </c>
      <c r="H3154" s="100" t="s">
        <v>417</v>
      </c>
      <c r="I3154" s="100" t="s">
        <v>433</v>
      </c>
      <c r="J3154" s="80">
        <v>1</v>
      </c>
      <c r="K3154" s="101">
        <v>2</v>
      </c>
    </row>
    <row r="3155" spans="1:11" x14ac:dyDescent="0.3">
      <c r="A3155" s="98">
        <v>45712</v>
      </c>
      <c r="B3155" s="99">
        <v>0.7088534143518519</v>
      </c>
      <c r="C3155" s="80">
        <v>17</v>
      </c>
      <c r="D3155" s="100" t="s">
        <v>403</v>
      </c>
      <c r="E3155" s="80">
        <v>25.96</v>
      </c>
      <c r="F3155" s="100" t="s">
        <v>410</v>
      </c>
      <c r="G3155" s="100" t="s">
        <v>412</v>
      </c>
      <c r="H3155" s="100" t="s">
        <v>417</v>
      </c>
      <c r="I3155" s="100" t="s">
        <v>433</v>
      </c>
      <c r="J3155" s="80">
        <v>1</v>
      </c>
      <c r="K3155" s="101">
        <v>2</v>
      </c>
    </row>
    <row r="3156" spans="1:11" x14ac:dyDescent="0.3">
      <c r="A3156" s="98">
        <v>45712</v>
      </c>
      <c r="B3156" s="99">
        <v>0.73447855324074074</v>
      </c>
      <c r="C3156" s="80">
        <v>17</v>
      </c>
      <c r="D3156" s="100" t="s">
        <v>403</v>
      </c>
      <c r="E3156" s="80">
        <v>30.86</v>
      </c>
      <c r="F3156" s="100" t="s">
        <v>411</v>
      </c>
      <c r="G3156" s="100" t="s">
        <v>412</v>
      </c>
      <c r="H3156" s="100" t="s">
        <v>417</v>
      </c>
      <c r="I3156" s="100" t="s">
        <v>433</v>
      </c>
      <c r="J3156" s="80">
        <v>1</v>
      </c>
      <c r="K3156" s="101">
        <v>2</v>
      </c>
    </row>
    <row r="3157" spans="1:11" x14ac:dyDescent="0.3">
      <c r="A3157" s="98">
        <v>45712</v>
      </c>
      <c r="B3157" s="99">
        <v>0.75488077546296295</v>
      </c>
      <c r="C3157" s="80">
        <v>18</v>
      </c>
      <c r="D3157" s="100" t="s">
        <v>403</v>
      </c>
      <c r="E3157" s="80">
        <v>30.86</v>
      </c>
      <c r="F3157" s="100" t="s">
        <v>411</v>
      </c>
      <c r="G3157" s="100" t="s">
        <v>412</v>
      </c>
      <c r="H3157" s="100" t="s">
        <v>417</v>
      </c>
      <c r="I3157" s="100" t="s">
        <v>433</v>
      </c>
      <c r="J3157" s="80">
        <v>1</v>
      </c>
      <c r="K3157" s="101">
        <v>2</v>
      </c>
    </row>
    <row r="3158" spans="1:11" hidden="1" x14ac:dyDescent="0.3">
      <c r="A3158" s="98">
        <v>45712</v>
      </c>
      <c r="B3158" s="99">
        <v>0.76524496527777774</v>
      </c>
      <c r="C3158" s="80">
        <v>18</v>
      </c>
      <c r="D3158" s="100" t="s">
        <v>403</v>
      </c>
      <c r="E3158" s="80">
        <v>35.76</v>
      </c>
      <c r="F3158" s="100" t="s">
        <v>404</v>
      </c>
      <c r="G3158" s="100" t="s">
        <v>412</v>
      </c>
      <c r="H3158" s="100" t="s">
        <v>417</v>
      </c>
      <c r="I3158" s="100" t="s">
        <v>433</v>
      </c>
      <c r="J3158" s="80">
        <v>1</v>
      </c>
      <c r="K3158" s="101">
        <v>2</v>
      </c>
    </row>
    <row r="3159" spans="1:11" x14ac:dyDescent="0.3">
      <c r="A3159" s="98">
        <v>45712</v>
      </c>
      <c r="B3159" s="99">
        <v>0.79484302083333336</v>
      </c>
      <c r="C3159" s="80">
        <v>19</v>
      </c>
      <c r="D3159" s="100" t="s">
        <v>403</v>
      </c>
      <c r="E3159" s="80">
        <v>30.86</v>
      </c>
      <c r="F3159" s="100" t="s">
        <v>411</v>
      </c>
      <c r="G3159" s="100" t="s">
        <v>412</v>
      </c>
      <c r="H3159" s="100" t="s">
        <v>417</v>
      </c>
      <c r="I3159" s="100" t="s">
        <v>433</v>
      </c>
      <c r="J3159" s="80">
        <v>1</v>
      </c>
      <c r="K3159" s="101">
        <v>2</v>
      </c>
    </row>
    <row r="3160" spans="1:11" hidden="1" x14ac:dyDescent="0.3">
      <c r="A3160" s="98">
        <v>45712</v>
      </c>
      <c r="B3160" s="99">
        <v>0.80845843750000002</v>
      </c>
      <c r="C3160" s="80">
        <v>19</v>
      </c>
      <c r="D3160" s="100" t="s">
        <v>403</v>
      </c>
      <c r="E3160" s="80">
        <v>35.76</v>
      </c>
      <c r="F3160" s="100" t="s">
        <v>408</v>
      </c>
      <c r="G3160" s="100" t="s">
        <v>412</v>
      </c>
      <c r="H3160" s="100" t="s">
        <v>417</v>
      </c>
      <c r="I3160" s="100" t="s">
        <v>433</v>
      </c>
      <c r="J3160" s="80">
        <v>1</v>
      </c>
      <c r="K3160" s="101">
        <v>2</v>
      </c>
    </row>
    <row r="3161" spans="1:11" hidden="1" x14ac:dyDescent="0.3">
      <c r="A3161" s="98">
        <v>45712</v>
      </c>
      <c r="B3161" s="99">
        <v>0.8089630902777778</v>
      </c>
      <c r="C3161" s="80">
        <v>19</v>
      </c>
      <c r="D3161" s="100" t="s">
        <v>403</v>
      </c>
      <c r="E3161" s="80">
        <v>35.76</v>
      </c>
      <c r="F3161" s="100" t="s">
        <v>404</v>
      </c>
      <c r="G3161" s="100" t="s">
        <v>412</v>
      </c>
      <c r="H3161" s="100" t="s">
        <v>417</v>
      </c>
      <c r="I3161" s="100" t="s">
        <v>433</v>
      </c>
      <c r="J3161" s="80">
        <v>1</v>
      </c>
      <c r="K3161" s="101">
        <v>2</v>
      </c>
    </row>
    <row r="3162" spans="1:11" hidden="1" x14ac:dyDescent="0.3">
      <c r="A3162" s="98">
        <v>45712</v>
      </c>
      <c r="B3162" s="99">
        <v>0.80989313657407402</v>
      </c>
      <c r="C3162" s="80">
        <v>19</v>
      </c>
      <c r="D3162" s="100" t="s">
        <v>403</v>
      </c>
      <c r="E3162" s="80">
        <v>35.76</v>
      </c>
      <c r="F3162" s="100" t="s">
        <v>413</v>
      </c>
      <c r="G3162" s="100" t="s">
        <v>412</v>
      </c>
      <c r="H3162" s="100" t="s">
        <v>417</v>
      </c>
      <c r="I3162" s="100" t="s">
        <v>433</v>
      </c>
      <c r="J3162" s="80">
        <v>1</v>
      </c>
      <c r="K3162" s="101">
        <v>2</v>
      </c>
    </row>
    <row r="3163" spans="1:11" hidden="1" x14ac:dyDescent="0.3">
      <c r="A3163" s="98">
        <v>45712</v>
      </c>
      <c r="B3163" s="99">
        <v>0.84364934027777783</v>
      </c>
      <c r="C3163" s="80">
        <v>20</v>
      </c>
      <c r="D3163" s="100" t="s">
        <v>403</v>
      </c>
      <c r="E3163" s="80">
        <v>35.76</v>
      </c>
      <c r="F3163" s="100" t="s">
        <v>413</v>
      </c>
      <c r="G3163" s="100" t="s">
        <v>412</v>
      </c>
      <c r="H3163" s="100" t="s">
        <v>417</v>
      </c>
      <c r="I3163" s="100" t="s">
        <v>433</v>
      </c>
      <c r="J3163" s="80">
        <v>1</v>
      </c>
      <c r="K3163" s="101">
        <v>2</v>
      </c>
    </row>
    <row r="3164" spans="1:11" x14ac:dyDescent="0.3">
      <c r="A3164" s="98">
        <v>45713</v>
      </c>
      <c r="B3164" s="99">
        <v>0.33378769675925923</v>
      </c>
      <c r="C3164" s="80">
        <v>8</v>
      </c>
      <c r="D3164" s="100" t="s">
        <v>403</v>
      </c>
      <c r="E3164" s="80">
        <v>30.86</v>
      </c>
      <c r="F3164" s="100" t="s">
        <v>411</v>
      </c>
      <c r="G3164" s="100" t="s">
        <v>405</v>
      </c>
      <c r="H3164" s="100" t="s">
        <v>419</v>
      </c>
      <c r="I3164" s="100" t="s">
        <v>433</v>
      </c>
      <c r="J3164" s="80">
        <v>2</v>
      </c>
      <c r="K3164" s="101">
        <v>2</v>
      </c>
    </row>
    <row r="3165" spans="1:11" x14ac:dyDescent="0.3">
      <c r="A3165" s="98">
        <v>45713</v>
      </c>
      <c r="B3165" s="99">
        <v>0.36760495370370372</v>
      </c>
      <c r="C3165" s="80">
        <v>8</v>
      </c>
      <c r="D3165" s="100" t="s">
        <v>403</v>
      </c>
      <c r="E3165" s="80">
        <v>25.96</v>
      </c>
      <c r="F3165" s="100" t="s">
        <v>410</v>
      </c>
      <c r="G3165" s="100" t="s">
        <v>405</v>
      </c>
      <c r="H3165" s="100" t="s">
        <v>419</v>
      </c>
      <c r="I3165" s="100" t="s">
        <v>433</v>
      </c>
      <c r="J3165" s="80">
        <v>2</v>
      </c>
      <c r="K3165" s="101">
        <v>2</v>
      </c>
    </row>
    <row r="3166" spans="1:11" x14ac:dyDescent="0.3">
      <c r="A3166" s="98">
        <v>45713</v>
      </c>
      <c r="B3166" s="99">
        <v>0.36822059027777776</v>
      </c>
      <c r="C3166" s="80">
        <v>8</v>
      </c>
      <c r="D3166" s="100" t="s">
        <v>403</v>
      </c>
      <c r="E3166" s="80">
        <v>30.86</v>
      </c>
      <c r="F3166" s="100" t="s">
        <v>411</v>
      </c>
      <c r="G3166" s="100" t="s">
        <v>405</v>
      </c>
      <c r="H3166" s="100" t="s">
        <v>419</v>
      </c>
      <c r="I3166" s="100" t="s">
        <v>433</v>
      </c>
      <c r="J3166" s="80">
        <v>2</v>
      </c>
      <c r="K3166" s="101">
        <v>2</v>
      </c>
    </row>
    <row r="3167" spans="1:11" hidden="1" x14ac:dyDescent="0.3">
      <c r="A3167" s="98">
        <v>45713</v>
      </c>
      <c r="B3167" s="99">
        <v>0.4185746759259259</v>
      </c>
      <c r="C3167" s="80">
        <v>10</v>
      </c>
      <c r="D3167" s="100" t="s">
        <v>403</v>
      </c>
      <c r="E3167" s="80">
        <v>21.06</v>
      </c>
      <c r="F3167" s="100" t="s">
        <v>418</v>
      </c>
      <c r="G3167" s="100" t="s">
        <v>405</v>
      </c>
      <c r="H3167" s="100" t="s">
        <v>419</v>
      </c>
      <c r="I3167" s="100" t="s">
        <v>433</v>
      </c>
      <c r="J3167" s="80">
        <v>2</v>
      </c>
      <c r="K3167" s="101">
        <v>2</v>
      </c>
    </row>
    <row r="3168" spans="1:11" x14ac:dyDescent="0.3">
      <c r="A3168" s="98">
        <v>45713</v>
      </c>
      <c r="B3168" s="99">
        <v>0.46080844907407409</v>
      </c>
      <c r="C3168" s="80">
        <v>11</v>
      </c>
      <c r="D3168" s="100" t="s">
        <v>403</v>
      </c>
      <c r="E3168" s="80">
        <v>25.96</v>
      </c>
      <c r="F3168" s="100" t="s">
        <v>410</v>
      </c>
      <c r="G3168" s="100" t="s">
        <v>405</v>
      </c>
      <c r="H3168" s="100" t="s">
        <v>419</v>
      </c>
      <c r="I3168" s="100" t="s">
        <v>433</v>
      </c>
      <c r="J3168" s="80">
        <v>2</v>
      </c>
      <c r="K3168" s="101">
        <v>2</v>
      </c>
    </row>
    <row r="3169" spans="1:11" x14ac:dyDescent="0.3">
      <c r="A3169" s="98">
        <v>45713</v>
      </c>
      <c r="B3169" s="99">
        <v>0.46142265046296294</v>
      </c>
      <c r="C3169" s="80">
        <v>11</v>
      </c>
      <c r="D3169" s="100" t="s">
        <v>403</v>
      </c>
      <c r="E3169" s="80">
        <v>25.96</v>
      </c>
      <c r="F3169" s="100" t="s">
        <v>410</v>
      </c>
      <c r="G3169" s="100" t="s">
        <v>405</v>
      </c>
      <c r="H3169" s="100" t="s">
        <v>419</v>
      </c>
      <c r="I3169" s="100" t="s">
        <v>433</v>
      </c>
      <c r="J3169" s="80">
        <v>2</v>
      </c>
      <c r="K3169" s="101">
        <v>2</v>
      </c>
    </row>
    <row r="3170" spans="1:11" hidden="1" x14ac:dyDescent="0.3">
      <c r="A3170" s="98">
        <v>45713</v>
      </c>
      <c r="B3170" s="99">
        <v>0.51436929398148146</v>
      </c>
      <c r="C3170" s="80">
        <v>12</v>
      </c>
      <c r="D3170" s="100" t="s">
        <v>403</v>
      </c>
      <c r="E3170" s="80">
        <v>35.76</v>
      </c>
      <c r="F3170" s="100" t="s">
        <v>421</v>
      </c>
      <c r="G3170" s="100" t="s">
        <v>409</v>
      </c>
      <c r="H3170" s="100" t="s">
        <v>419</v>
      </c>
      <c r="I3170" s="100" t="s">
        <v>433</v>
      </c>
      <c r="J3170" s="80">
        <v>2</v>
      </c>
      <c r="K3170" s="101">
        <v>2</v>
      </c>
    </row>
    <row r="3171" spans="1:11" hidden="1" x14ac:dyDescent="0.3">
      <c r="A3171" s="98">
        <v>45713</v>
      </c>
      <c r="B3171" s="99">
        <v>0.59327015046296294</v>
      </c>
      <c r="C3171" s="80">
        <v>14</v>
      </c>
      <c r="D3171" s="100" t="s">
        <v>403</v>
      </c>
      <c r="E3171" s="80">
        <v>35.76</v>
      </c>
      <c r="F3171" s="100" t="s">
        <v>421</v>
      </c>
      <c r="G3171" s="100" t="s">
        <v>409</v>
      </c>
      <c r="H3171" s="100" t="s">
        <v>419</v>
      </c>
      <c r="I3171" s="100" t="s">
        <v>433</v>
      </c>
      <c r="J3171" s="80">
        <v>2</v>
      </c>
      <c r="K3171" s="101">
        <v>2</v>
      </c>
    </row>
    <row r="3172" spans="1:11" x14ac:dyDescent="0.3">
      <c r="A3172" s="98">
        <v>45713</v>
      </c>
      <c r="B3172" s="99">
        <v>0.70112725694444444</v>
      </c>
      <c r="C3172" s="80">
        <v>16</v>
      </c>
      <c r="D3172" s="100" t="s">
        <v>403</v>
      </c>
      <c r="E3172" s="80">
        <v>25.96</v>
      </c>
      <c r="F3172" s="100" t="s">
        <v>410</v>
      </c>
      <c r="G3172" s="100" t="s">
        <v>409</v>
      </c>
      <c r="H3172" s="100" t="s">
        <v>419</v>
      </c>
      <c r="I3172" s="100" t="s">
        <v>433</v>
      </c>
      <c r="J3172" s="80">
        <v>2</v>
      </c>
      <c r="K3172" s="101">
        <v>2</v>
      </c>
    </row>
    <row r="3173" spans="1:11" x14ac:dyDescent="0.3">
      <c r="A3173" s="98">
        <v>45713</v>
      </c>
      <c r="B3173" s="99">
        <v>0.70180336805555554</v>
      </c>
      <c r="C3173" s="80">
        <v>16</v>
      </c>
      <c r="D3173" s="100" t="s">
        <v>403</v>
      </c>
      <c r="E3173" s="80">
        <v>25.96</v>
      </c>
      <c r="F3173" s="100" t="s">
        <v>410</v>
      </c>
      <c r="G3173" s="100" t="s">
        <v>409</v>
      </c>
      <c r="H3173" s="100" t="s">
        <v>419</v>
      </c>
      <c r="I3173" s="100" t="s">
        <v>433</v>
      </c>
      <c r="J3173" s="80">
        <v>2</v>
      </c>
      <c r="K3173" s="101">
        <v>2</v>
      </c>
    </row>
    <row r="3174" spans="1:11" hidden="1" x14ac:dyDescent="0.3">
      <c r="A3174" s="98">
        <v>45713</v>
      </c>
      <c r="B3174" s="99">
        <v>0.76329927083333338</v>
      </c>
      <c r="C3174" s="80">
        <v>18</v>
      </c>
      <c r="D3174" s="100" t="s">
        <v>403</v>
      </c>
      <c r="E3174" s="80">
        <v>35.76</v>
      </c>
      <c r="F3174" s="100" t="s">
        <v>413</v>
      </c>
      <c r="G3174" s="100" t="s">
        <v>412</v>
      </c>
      <c r="H3174" s="100" t="s">
        <v>419</v>
      </c>
      <c r="I3174" s="100" t="s">
        <v>433</v>
      </c>
      <c r="J3174" s="80">
        <v>2</v>
      </c>
      <c r="K3174" s="101">
        <v>2</v>
      </c>
    </row>
    <row r="3175" spans="1:11" hidden="1" x14ac:dyDescent="0.3">
      <c r="A3175" s="98">
        <v>45713</v>
      </c>
      <c r="B3175" s="99">
        <v>0.81435687499999998</v>
      </c>
      <c r="C3175" s="80">
        <v>19</v>
      </c>
      <c r="D3175" s="100" t="s">
        <v>403</v>
      </c>
      <c r="E3175" s="80">
        <v>35.76</v>
      </c>
      <c r="F3175" s="100" t="s">
        <v>421</v>
      </c>
      <c r="G3175" s="100" t="s">
        <v>412</v>
      </c>
      <c r="H3175" s="100" t="s">
        <v>419</v>
      </c>
      <c r="I3175" s="100" t="s">
        <v>433</v>
      </c>
      <c r="J3175" s="80">
        <v>2</v>
      </c>
      <c r="K3175" s="101">
        <v>2</v>
      </c>
    </row>
    <row r="3176" spans="1:11" x14ac:dyDescent="0.3">
      <c r="A3176" s="98">
        <v>45714</v>
      </c>
      <c r="B3176" s="99">
        <v>0.37334765046296298</v>
      </c>
      <c r="C3176" s="80">
        <v>8</v>
      </c>
      <c r="D3176" s="100" t="s">
        <v>403</v>
      </c>
      <c r="E3176" s="80">
        <v>25.96</v>
      </c>
      <c r="F3176" s="100" t="s">
        <v>410</v>
      </c>
      <c r="G3176" s="100" t="s">
        <v>405</v>
      </c>
      <c r="H3176" s="100" t="s">
        <v>420</v>
      </c>
      <c r="I3176" s="100" t="s">
        <v>433</v>
      </c>
      <c r="J3176" s="80">
        <v>3</v>
      </c>
      <c r="K3176" s="101">
        <v>2</v>
      </c>
    </row>
    <row r="3177" spans="1:11" x14ac:dyDescent="0.3">
      <c r="A3177" s="98">
        <v>45714</v>
      </c>
      <c r="B3177" s="99">
        <v>0.42461967592592592</v>
      </c>
      <c r="C3177" s="80">
        <v>10</v>
      </c>
      <c r="D3177" s="100" t="s">
        <v>403</v>
      </c>
      <c r="E3177" s="80">
        <v>30.86</v>
      </c>
      <c r="F3177" s="100" t="s">
        <v>411</v>
      </c>
      <c r="G3177" s="100" t="s">
        <v>405</v>
      </c>
      <c r="H3177" s="100" t="s">
        <v>420</v>
      </c>
      <c r="I3177" s="100" t="s">
        <v>433</v>
      </c>
      <c r="J3177" s="80">
        <v>3</v>
      </c>
      <c r="K3177" s="101">
        <v>2</v>
      </c>
    </row>
    <row r="3178" spans="1:11" x14ac:dyDescent="0.3">
      <c r="A3178" s="98">
        <v>45714</v>
      </c>
      <c r="B3178" s="99">
        <v>0.42529528935185185</v>
      </c>
      <c r="C3178" s="80">
        <v>10</v>
      </c>
      <c r="D3178" s="100" t="s">
        <v>403</v>
      </c>
      <c r="E3178" s="80">
        <v>30.86</v>
      </c>
      <c r="F3178" s="100" t="s">
        <v>411</v>
      </c>
      <c r="G3178" s="100" t="s">
        <v>405</v>
      </c>
      <c r="H3178" s="100" t="s">
        <v>420</v>
      </c>
      <c r="I3178" s="100" t="s">
        <v>433</v>
      </c>
      <c r="J3178" s="80">
        <v>3</v>
      </c>
      <c r="K3178" s="101">
        <v>2</v>
      </c>
    </row>
    <row r="3179" spans="1:11" hidden="1" x14ac:dyDescent="0.3">
      <c r="A3179" s="98">
        <v>45714</v>
      </c>
      <c r="B3179" s="99">
        <v>0.42843855324074076</v>
      </c>
      <c r="C3179" s="80">
        <v>10</v>
      </c>
      <c r="D3179" s="100" t="s">
        <v>403</v>
      </c>
      <c r="E3179" s="80">
        <v>35.76</v>
      </c>
      <c r="F3179" s="100" t="s">
        <v>408</v>
      </c>
      <c r="G3179" s="100" t="s">
        <v>405</v>
      </c>
      <c r="H3179" s="100" t="s">
        <v>420</v>
      </c>
      <c r="I3179" s="100" t="s">
        <v>433</v>
      </c>
      <c r="J3179" s="80">
        <v>3</v>
      </c>
      <c r="K3179" s="101">
        <v>2</v>
      </c>
    </row>
    <row r="3180" spans="1:11" hidden="1" x14ac:dyDescent="0.3">
      <c r="A3180" s="98">
        <v>45714</v>
      </c>
      <c r="B3180" s="99">
        <v>0.55100552083333332</v>
      </c>
      <c r="C3180" s="80">
        <v>13</v>
      </c>
      <c r="D3180" s="100" t="s">
        <v>403</v>
      </c>
      <c r="E3180" s="80">
        <v>35.76</v>
      </c>
      <c r="F3180" s="100" t="s">
        <v>413</v>
      </c>
      <c r="G3180" s="100" t="s">
        <v>409</v>
      </c>
      <c r="H3180" s="100" t="s">
        <v>420</v>
      </c>
      <c r="I3180" s="100" t="s">
        <v>433</v>
      </c>
      <c r="J3180" s="80">
        <v>3</v>
      </c>
      <c r="K3180" s="101">
        <v>2</v>
      </c>
    </row>
    <row r="3181" spans="1:11" hidden="1" x14ac:dyDescent="0.3">
      <c r="A3181" s="98">
        <v>45714</v>
      </c>
      <c r="B3181" s="99">
        <v>0.5634677199074074</v>
      </c>
      <c r="C3181" s="80">
        <v>13</v>
      </c>
      <c r="D3181" s="100" t="s">
        <v>403</v>
      </c>
      <c r="E3181" s="80">
        <v>35.76</v>
      </c>
      <c r="F3181" s="100" t="s">
        <v>404</v>
      </c>
      <c r="G3181" s="100" t="s">
        <v>409</v>
      </c>
      <c r="H3181" s="100" t="s">
        <v>420</v>
      </c>
      <c r="I3181" s="100" t="s">
        <v>433</v>
      </c>
      <c r="J3181" s="80">
        <v>3</v>
      </c>
      <c r="K3181" s="101">
        <v>2</v>
      </c>
    </row>
    <row r="3182" spans="1:11" x14ac:dyDescent="0.3">
      <c r="A3182" s="98">
        <v>45714</v>
      </c>
      <c r="B3182" s="99">
        <v>0.6263731018518518</v>
      </c>
      <c r="C3182" s="80">
        <v>15</v>
      </c>
      <c r="D3182" s="100" t="s">
        <v>403</v>
      </c>
      <c r="E3182" s="80">
        <v>25.96</v>
      </c>
      <c r="F3182" s="100" t="s">
        <v>410</v>
      </c>
      <c r="G3182" s="100" t="s">
        <v>409</v>
      </c>
      <c r="H3182" s="100" t="s">
        <v>420</v>
      </c>
      <c r="I3182" s="100" t="s">
        <v>433</v>
      </c>
      <c r="J3182" s="80">
        <v>3</v>
      </c>
      <c r="K3182" s="101">
        <v>2</v>
      </c>
    </row>
    <row r="3183" spans="1:11" x14ac:dyDescent="0.3">
      <c r="A3183" s="98">
        <v>45714</v>
      </c>
      <c r="B3183" s="99">
        <v>0.63527765046296292</v>
      </c>
      <c r="C3183" s="80">
        <v>15</v>
      </c>
      <c r="D3183" s="100" t="s">
        <v>403</v>
      </c>
      <c r="E3183" s="80">
        <v>25.96</v>
      </c>
      <c r="F3183" s="100" t="s">
        <v>410</v>
      </c>
      <c r="G3183" s="100" t="s">
        <v>409</v>
      </c>
      <c r="H3183" s="100" t="s">
        <v>420</v>
      </c>
      <c r="I3183" s="100" t="s">
        <v>433</v>
      </c>
      <c r="J3183" s="80">
        <v>3</v>
      </c>
      <c r="K3183" s="101">
        <v>2</v>
      </c>
    </row>
    <row r="3184" spans="1:11" hidden="1" x14ac:dyDescent="0.3">
      <c r="A3184" s="98">
        <v>45714</v>
      </c>
      <c r="B3184" s="99">
        <v>0.63708966435185188</v>
      </c>
      <c r="C3184" s="80">
        <v>15</v>
      </c>
      <c r="D3184" s="100" t="s">
        <v>403</v>
      </c>
      <c r="E3184" s="80">
        <v>25.96</v>
      </c>
      <c r="F3184" s="100" t="s">
        <v>416</v>
      </c>
      <c r="G3184" s="100" t="s">
        <v>409</v>
      </c>
      <c r="H3184" s="100" t="s">
        <v>420</v>
      </c>
      <c r="I3184" s="100" t="s">
        <v>433</v>
      </c>
      <c r="J3184" s="80">
        <v>3</v>
      </c>
      <c r="K3184" s="101">
        <v>2</v>
      </c>
    </row>
    <row r="3185" spans="1:11" hidden="1" x14ac:dyDescent="0.3">
      <c r="A3185" s="98">
        <v>45714</v>
      </c>
      <c r="B3185" s="99">
        <v>0.63892152777777778</v>
      </c>
      <c r="C3185" s="80">
        <v>15</v>
      </c>
      <c r="D3185" s="100" t="s">
        <v>403</v>
      </c>
      <c r="E3185" s="80">
        <v>35.76</v>
      </c>
      <c r="F3185" s="100" t="s">
        <v>408</v>
      </c>
      <c r="G3185" s="100" t="s">
        <v>409</v>
      </c>
      <c r="H3185" s="100" t="s">
        <v>420</v>
      </c>
      <c r="I3185" s="100" t="s">
        <v>433</v>
      </c>
      <c r="J3185" s="80">
        <v>3</v>
      </c>
      <c r="K3185" s="101">
        <v>2</v>
      </c>
    </row>
    <row r="3186" spans="1:11" x14ac:dyDescent="0.3">
      <c r="A3186" s="98">
        <v>45714</v>
      </c>
      <c r="B3186" s="99">
        <v>0.63945376157407408</v>
      </c>
      <c r="C3186" s="80">
        <v>15</v>
      </c>
      <c r="D3186" s="100" t="s">
        <v>403</v>
      </c>
      <c r="E3186" s="80">
        <v>25.96</v>
      </c>
      <c r="F3186" s="100" t="s">
        <v>410</v>
      </c>
      <c r="G3186" s="100" t="s">
        <v>409</v>
      </c>
      <c r="H3186" s="100" t="s">
        <v>420</v>
      </c>
      <c r="I3186" s="100" t="s">
        <v>433</v>
      </c>
      <c r="J3186" s="80">
        <v>3</v>
      </c>
      <c r="K3186" s="101">
        <v>2</v>
      </c>
    </row>
    <row r="3187" spans="1:11" x14ac:dyDescent="0.3">
      <c r="A3187" s="98">
        <v>45714</v>
      </c>
      <c r="B3187" s="99">
        <v>0.64496824074074077</v>
      </c>
      <c r="C3187" s="80">
        <v>15</v>
      </c>
      <c r="D3187" s="100" t="s">
        <v>403</v>
      </c>
      <c r="E3187" s="80">
        <v>25.96</v>
      </c>
      <c r="F3187" s="100" t="s">
        <v>410</v>
      </c>
      <c r="G3187" s="100" t="s">
        <v>409</v>
      </c>
      <c r="H3187" s="100" t="s">
        <v>420</v>
      </c>
      <c r="I3187" s="100" t="s">
        <v>433</v>
      </c>
      <c r="J3187" s="80">
        <v>3</v>
      </c>
      <c r="K3187" s="101">
        <v>2</v>
      </c>
    </row>
    <row r="3188" spans="1:11" hidden="1" x14ac:dyDescent="0.3">
      <c r="A3188" s="98">
        <v>45714</v>
      </c>
      <c r="B3188" s="99">
        <v>0.68109712962962965</v>
      </c>
      <c r="C3188" s="80">
        <v>16</v>
      </c>
      <c r="D3188" s="100" t="s">
        <v>403</v>
      </c>
      <c r="E3188" s="80">
        <v>35.76</v>
      </c>
      <c r="F3188" s="100" t="s">
        <v>404</v>
      </c>
      <c r="G3188" s="100" t="s">
        <v>409</v>
      </c>
      <c r="H3188" s="100" t="s">
        <v>420</v>
      </c>
      <c r="I3188" s="100" t="s">
        <v>433</v>
      </c>
      <c r="J3188" s="80">
        <v>3</v>
      </c>
      <c r="K3188" s="101">
        <v>2</v>
      </c>
    </row>
    <row r="3189" spans="1:11" hidden="1" x14ac:dyDescent="0.3">
      <c r="A3189" s="98">
        <v>45714</v>
      </c>
      <c r="B3189" s="99">
        <v>0.70501868055555561</v>
      </c>
      <c r="C3189" s="80">
        <v>16</v>
      </c>
      <c r="D3189" s="100" t="s">
        <v>403</v>
      </c>
      <c r="E3189" s="80">
        <v>35.76</v>
      </c>
      <c r="F3189" s="100" t="s">
        <v>408</v>
      </c>
      <c r="G3189" s="100" t="s">
        <v>409</v>
      </c>
      <c r="H3189" s="100" t="s">
        <v>420</v>
      </c>
      <c r="I3189" s="100" t="s">
        <v>433</v>
      </c>
      <c r="J3189" s="80">
        <v>3</v>
      </c>
      <c r="K3189" s="101">
        <v>2</v>
      </c>
    </row>
    <row r="3190" spans="1:11" hidden="1" x14ac:dyDescent="0.3">
      <c r="A3190" s="98">
        <v>45714</v>
      </c>
      <c r="B3190" s="99">
        <v>0.70555149305555553</v>
      </c>
      <c r="C3190" s="80">
        <v>16</v>
      </c>
      <c r="D3190" s="100" t="s">
        <v>403</v>
      </c>
      <c r="E3190" s="80">
        <v>35.76</v>
      </c>
      <c r="F3190" s="100" t="s">
        <v>404</v>
      </c>
      <c r="G3190" s="100" t="s">
        <v>409</v>
      </c>
      <c r="H3190" s="100" t="s">
        <v>420</v>
      </c>
      <c r="I3190" s="100" t="s">
        <v>433</v>
      </c>
      <c r="J3190" s="80">
        <v>3</v>
      </c>
      <c r="K3190" s="101">
        <v>2</v>
      </c>
    </row>
    <row r="3191" spans="1:11" x14ac:dyDescent="0.3">
      <c r="A3191" s="98">
        <v>45714</v>
      </c>
      <c r="B3191" s="99">
        <v>0.72412700231481486</v>
      </c>
      <c r="C3191" s="80">
        <v>17</v>
      </c>
      <c r="D3191" s="100" t="s">
        <v>403</v>
      </c>
      <c r="E3191" s="80">
        <v>30.86</v>
      </c>
      <c r="F3191" s="100" t="s">
        <v>411</v>
      </c>
      <c r="G3191" s="100" t="s">
        <v>412</v>
      </c>
      <c r="H3191" s="100" t="s">
        <v>420</v>
      </c>
      <c r="I3191" s="100" t="s">
        <v>433</v>
      </c>
      <c r="J3191" s="80">
        <v>3</v>
      </c>
      <c r="K3191" s="101">
        <v>2</v>
      </c>
    </row>
    <row r="3192" spans="1:11" hidden="1" x14ac:dyDescent="0.3">
      <c r="A3192" s="98">
        <v>45714</v>
      </c>
      <c r="B3192" s="99">
        <v>0.75791828703703701</v>
      </c>
      <c r="C3192" s="80">
        <v>18</v>
      </c>
      <c r="D3192" s="100" t="s">
        <v>403</v>
      </c>
      <c r="E3192" s="80">
        <v>35.76</v>
      </c>
      <c r="F3192" s="100" t="s">
        <v>404</v>
      </c>
      <c r="G3192" s="100" t="s">
        <v>412</v>
      </c>
      <c r="H3192" s="100" t="s">
        <v>420</v>
      </c>
      <c r="I3192" s="100" t="s">
        <v>433</v>
      </c>
      <c r="J3192" s="80">
        <v>3</v>
      </c>
      <c r="K3192" s="101">
        <v>2</v>
      </c>
    </row>
    <row r="3193" spans="1:11" hidden="1" x14ac:dyDescent="0.3">
      <c r="A3193" s="98">
        <v>45714</v>
      </c>
      <c r="B3193" s="99">
        <v>0.75961133101851852</v>
      </c>
      <c r="C3193" s="80">
        <v>18</v>
      </c>
      <c r="D3193" s="100" t="s">
        <v>403</v>
      </c>
      <c r="E3193" s="80">
        <v>35.76</v>
      </c>
      <c r="F3193" s="100" t="s">
        <v>421</v>
      </c>
      <c r="G3193" s="100" t="s">
        <v>412</v>
      </c>
      <c r="H3193" s="100" t="s">
        <v>420</v>
      </c>
      <c r="I3193" s="100" t="s">
        <v>433</v>
      </c>
      <c r="J3193" s="80">
        <v>3</v>
      </c>
      <c r="K3193" s="101">
        <v>2</v>
      </c>
    </row>
    <row r="3194" spans="1:11" hidden="1" x14ac:dyDescent="0.3">
      <c r="A3194" s="98">
        <v>45715</v>
      </c>
      <c r="B3194" s="99">
        <v>0.30486483796296299</v>
      </c>
      <c r="C3194" s="80">
        <v>7</v>
      </c>
      <c r="D3194" s="100" t="s">
        <v>403</v>
      </c>
      <c r="E3194" s="80">
        <v>35.76</v>
      </c>
      <c r="F3194" s="100" t="s">
        <v>421</v>
      </c>
      <c r="G3194" s="100" t="s">
        <v>405</v>
      </c>
      <c r="H3194" s="100" t="s">
        <v>422</v>
      </c>
      <c r="I3194" s="100" t="s">
        <v>433</v>
      </c>
      <c r="J3194" s="80">
        <v>4</v>
      </c>
      <c r="K3194" s="101">
        <v>2</v>
      </c>
    </row>
    <row r="3195" spans="1:11" hidden="1" x14ac:dyDescent="0.3">
      <c r="A3195" s="98">
        <v>45715</v>
      </c>
      <c r="B3195" s="99">
        <v>0.30625674768518518</v>
      </c>
      <c r="C3195" s="80">
        <v>7</v>
      </c>
      <c r="D3195" s="100" t="s">
        <v>403</v>
      </c>
      <c r="E3195" s="80">
        <v>35.76</v>
      </c>
      <c r="F3195" s="100" t="s">
        <v>421</v>
      </c>
      <c r="G3195" s="100" t="s">
        <v>405</v>
      </c>
      <c r="H3195" s="100" t="s">
        <v>422</v>
      </c>
      <c r="I3195" s="100" t="s">
        <v>433</v>
      </c>
      <c r="J3195" s="80">
        <v>4</v>
      </c>
      <c r="K3195" s="101">
        <v>2</v>
      </c>
    </row>
    <row r="3196" spans="1:11" hidden="1" x14ac:dyDescent="0.3">
      <c r="A3196" s="98">
        <v>45715</v>
      </c>
      <c r="B3196" s="99">
        <v>0.45311519675925926</v>
      </c>
      <c r="C3196" s="80">
        <v>10</v>
      </c>
      <c r="D3196" s="100" t="s">
        <v>403</v>
      </c>
      <c r="E3196" s="80">
        <v>21.06</v>
      </c>
      <c r="F3196" s="100" t="s">
        <v>418</v>
      </c>
      <c r="G3196" s="100" t="s">
        <v>405</v>
      </c>
      <c r="H3196" s="100" t="s">
        <v>422</v>
      </c>
      <c r="I3196" s="100" t="s">
        <v>433</v>
      </c>
      <c r="J3196" s="80">
        <v>4</v>
      </c>
      <c r="K3196" s="101">
        <v>2</v>
      </c>
    </row>
    <row r="3197" spans="1:11" hidden="1" x14ac:dyDescent="0.3">
      <c r="A3197" s="98">
        <v>45715</v>
      </c>
      <c r="B3197" s="99">
        <v>0.46408407407407409</v>
      </c>
      <c r="C3197" s="80">
        <v>11</v>
      </c>
      <c r="D3197" s="100" t="s">
        <v>403</v>
      </c>
      <c r="E3197" s="80">
        <v>35.76</v>
      </c>
      <c r="F3197" s="100" t="s">
        <v>413</v>
      </c>
      <c r="G3197" s="100" t="s">
        <v>405</v>
      </c>
      <c r="H3197" s="100" t="s">
        <v>422</v>
      </c>
      <c r="I3197" s="100" t="s">
        <v>433</v>
      </c>
      <c r="J3197" s="80">
        <v>4</v>
      </c>
      <c r="K3197" s="101">
        <v>2</v>
      </c>
    </row>
    <row r="3198" spans="1:11" hidden="1" x14ac:dyDescent="0.3">
      <c r="A3198" s="98">
        <v>45715</v>
      </c>
      <c r="B3198" s="99">
        <v>0.53351710648148143</v>
      </c>
      <c r="C3198" s="80">
        <v>12</v>
      </c>
      <c r="D3198" s="100" t="s">
        <v>403</v>
      </c>
      <c r="E3198" s="80">
        <v>35.76</v>
      </c>
      <c r="F3198" s="100" t="s">
        <v>413</v>
      </c>
      <c r="G3198" s="100" t="s">
        <v>409</v>
      </c>
      <c r="H3198" s="100" t="s">
        <v>422</v>
      </c>
      <c r="I3198" s="100" t="s">
        <v>433</v>
      </c>
      <c r="J3198" s="80">
        <v>4</v>
      </c>
      <c r="K3198" s="101">
        <v>2</v>
      </c>
    </row>
    <row r="3199" spans="1:11" x14ac:dyDescent="0.3">
      <c r="A3199" s="98">
        <v>45715</v>
      </c>
      <c r="B3199" s="99">
        <v>0.56236601851851853</v>
      </c>
      <c r="C3199" s="80">
        <v>13</v>
      </c>
      <c r="D3199" s="100" t="s">
        <v>403</v>
      </c>
      <c r="E3199" s="80">
        <v>30.86</v>
      </c>
      <c r="F3199" s="100" t="s">
        <v>411</v>
      </c>
      <c r="G3199" s="100" t="s">
        <v>409</v>
      </c>
      <c r="H3199" s="100" t="s">
        <v>422</v>
      </c>
      <c r="I3199" s="100" t="s">
        <v>433</v>
      </c>
      <c r="J3199" s="80">
        <v>4</v>
      </c>
      <c r="K3199" s="101">
        <v>2</v>
      </c>
    </row>
    <row r="3200" spans="1:11" x14ac:dyDescent="0.3">
      <c r="A3200" s="98">
        <v>45715</v>
      </c>
      <c r="B3200" s="99">
        <v>0.5994965162037037</v>
      </c>
      <c r="C3200" s="80">
        <v>14</v>
      </c>
      <c r="D3200" s="100" t="s">
        <v>403</v>
      </c>
      <c r="E3200" s="80">
        <v>25.96</v>
      </c>
      <c r="F3200" s="100" t="s">
        <v>410</v>
      </c>
      <c r="G3200" s="100" t="s">
        <v>409</v>
      </c>
      <c r="H3200" s="100" t="s">
        <v>422</v>
      </c>
      <c r="I3200" s="100" t="s">
        <v>433</v>
      </c>
      <c r="J3200" s="80">
        <v>4</v>
      </c>
      <c r="K3200" s="101">
        <v>2</v>
      </c>
    </row>
    <row r="3201" spans="1:11" hidden="1" x14ac:dyDescent="0.3">
      <c r="A3201" s="98">
        <v>45715</v>
      </c>
      <c r="B3201" s="99">
        <v>0.61341811342592589</v>
      </c>
      <c r="C3201" s="80">
        <v>14</v>
      </c>
      <c r="D3201" s="100" t="s">
        <v>403</v>
      </c>
      <c r="E3201" s="80">
        <v>35.76</v>
      </c>
      <c r="F3201" s="100" t="s">
        <v>404</v>
      </c>
      <c r="G3201" s="100" t="s">
        <v>409</v>
      </c>
      <c r="H3201" s="100" t="s">
        <v>422</v>
      </c>
      <c r="I3201" s="100" t="s">
        <v>433</v>
      </c>
      <c r="J3201" s="80">
        <v>4</v>
      </c>
      <c r="K3201" s="101">
        <v>2</v>
      </c>
    </row>
    <row r="3202" spans="1:11" x14ac:dyDescent="0.3">
      <c r="A3202" s="98">
        <v>45715</v>
      </c>
      <c r="B3202" s="99">
        <v>0.65822560185185186</v>
      </c>
      <c r="C3202" s="80">
        <v>15</v>
      </c>
      <c r="D3202" s="100" t="s">
        <v>403</v>
      </c>
      <c r="E3202" s="80">
        <v>25.96</v>
      </c>
      <c r="F3202" s="100" t="s">
        <v>410</v>
      </c>
      <c r="G3202" s="100" t="s">
        <v>409</v>
      </c>
      <c r="H3202" s="100" t="s">
        <v>422</v>
      </c>
      <c r="I3202" s="100" t="s">
        <v>433</v>
      </c>
      <c r="J3202" s="80">
        <v>4</v>
      </c>
      <c r="K3202" s="101">
        <v>2</v>
      </c>
    </row>
    <row r="3203" spans="1:11" x14ac:dyDescent="0.3">
      <c r="A3203" s="98">
        <v>45715</v>
      </c>
      <c r="B3203" s="99">
        <v>0.68643637731481477</v>
      </c>
      <c r="C3203" s="80">
        <v>16</v>
      </c>
      <c r="D3203" s="100" t="s">
        <v>403</v>
      </c>
      <c r="E3203" s="80">
        <v>25.96</v>
      </c>
      <c r="F3203" s="100" t="s">
        <v>410</v>
      </c>
      <c r="G3203" s="100" t="s">
        <v>409</v>
      </c>
      <c r="H3203" s="100" t="s">
        <v>422</v>
      </c>
      <c r="I3203" s="100" t="s">
        <v>433</v>
      </c>
      <c r="J3203" s="80">
        <v>4</v>
      </c>
      <c r="K3203" s="101">
        <v>2</v>
      </c>
    </row>
    <row r="3204" spans="1:11" x14ac:dyDescent="0.3">
      <c r="A3204" s="98">
        <v>45715</v>
      </c>
      <c r="B3204" s="99">
        <v>0.71731480324074071</v>
      </c>
      <c r="C3204" s="80">
        <v>17</v>
      </c>
      <c r="D3204" s="100" t="s">
        <v>403</v>
      </c>
      <c r="E3204" s="80">
        <v>25.96</v>
      </c>
      <c r="F3204" s="100" t="s">
        <v>410</v>
      </c>
      <c r="G3204" s="100" t="s">
        <v>412</v>
      </c>
      <c r="H3204" s="100" t="s">
        <v>422</v>
      </c>
      <c r="I3204" s="100" t="s">
        <v>433</v>
      </c>
      <c r="J3204" s="80">
        <v>4</v>
      </c>
      <c r="K3204" s="101">
        <v>2</v>
      </c>
    </row>
    <row r="3205" spans="1:11" x14ac:dyDescent="0.3">
      <c r="A3205" s="98">
        <v>45715</v>
      </c>
      <c r="B3205" s="99">
        <v>0.7244217824074074</v>
      </c>
      <c r="C3205" s="80">
        <v>17</v>
      </c>
      <c r="D3205" s="100" t="s">
        <v>403</v>
      </c>
      <c r="E3205" s="80">
        <v>25.96</v>
      </c>
      <c r="F3205" s="100" t="s">
        <v>410</v>
      </c>
      <c r="G3205" s="100" t="s">
        <v>412</v>
      </c>
      <c r="H3205" s="100" t="s">
        <v>422</v>
      </c>
      <c r="I3205" s="100" t="s">
        <v>433</v>
      </c>
      <c r="J3205" s="80">
        <v>4</v>
      </c>
      <c r="K3205" s="101">
        <v>2</v>
      </c>
    </row>
    <row r="3206" spans="1:11" hidden="1" x14ac:dyDescent="0.3">
      <c r="A3206" s="98">
        <v>45715</v>
      </c>
      <c r="B3206" s="99">
        <v>0.74528997685185183</v>
      </c>
      <c r="C3206" s="80">
        <v>17</v>
      </c>
      <c r="D3206" s="100" t="s">
        <v>403</v>
      </c>
      <c r="E3206" s="80">
        <v>35.76</v>
      </c>
      <c r="F3206" s="100" t="s">
        <v>404</v>
      </c>
      <c r="G3206" s="100" t="s">
        <v>412</v>
      </c>
      <c r="H3206" s="100" t="s">
        <v>422</v>
      </c>
      <c r="I3206" s="100" t="s">
        <v>433</v>
      </c>
      <c r="J3206" s="80">
        <v>4</v>
      </c>
      <c r="K3206" s="101">
        <v>2</v>
      </c>
    </row>
    <row r="3207" spans="1:11" hidden="1" x14ac:dyDescent="0.3">
      <c r="A3207" s="98">
        <v>45715</v>
      </c>
      <c r="B3207" s="99">
        <v>0.76214084490740741</v>
      </c>
      <c r="C3207" s="80">
        <v>18</v>
      </c>
      <c r="D3207" s="100" t="s">
        <v>403</v>
      </c>
      <c r="E3207" s="80">
        <v>35.76</v>
      </c>
      <c r="F3207" s="100" t="s">
        <v>404</v>
      </c>
      <c r="G3207" s="100" t="s">
        <v>412</v>
      </c>
      <c r="H3207" s="100" t="s">
        <v>422</v>
      </c>
      <c r="I3207" s="100" t="s">
        <v>433</v>
      </c>
      <c r="J3207" s="80">
        <v>4</v>
      </c>
      <c r="K3207" s="101">
        <v>2</v>
      </c>
    </row>
    <row r="3208" spans="1:11" hidden="1" x14ac:dyDescent="0.3">
      <c r="A3208" s="98">
        <v>45715</v>
      </c>
      <c r="B3208" s="99">
        <v>0.77686175925925927</v>
      </c>
      <c r="C3208" s="80">
        <v>18</v>
      </c>
      <c r="D3208" s="100" t="s">
        <v>403</v>
      </c>
      <c r="E3208" s="80">
        <v>35.76</v>
      </c>
      <c r="F3208" s="100" t="s">
        <v>421</v>
      </c>
      <c r="G3208" s="100" t="s">
        <v>412</v>
      </c>
      <c r="H3208" s="100" t="s">
        <v>422</v>
      </c>
      <c r="I3208" s="100" t="s">
        <v>433</v>
      </c>
      <c r="J3208" s="80">
        <v>4</v>
      </c>
      <c r="K3208" s="101">
        <v>2</v>
      </c>
    </row>
    <row r="3209" spans="1:11" hidden="1" x14ac:dyDescent="0.3">
      <c r="A3209" s="98">
        <v>45715</v>
      </c>
      <c r="B3209" s="99">
        <v>0.77779910879629632</v>
      </c>
      <c r="C3209" s="80">
        <v>18</v>
      </c>
      <c r="D3209" s="100" t="s">
        <v>403</v>
      </c>
      <c r="E3209" s="80">
        <v>35.76</v>
      </c>
      <c r="F3209" s="100" t="s">
        <v>413</v>
      </c>
      <c r="G3209" s="100" t="s">
        <v>412</v>
      </c>
      <c r="H3209" s="100" t="s">
        <v>422</v>
      </c>
      <c r="I3209" s="100" t="s">
        <v>433</v>
      </c>
      <c r="J3209" s="80">
        <v>4</v>
      </c>
      <c r="K3209" s="101">
        <v>2</v>
      </c>
    </row>
    <row r="3210" spans="1:11" hidden="1" x14ac:dyDescent="0.3">
      <c r="A3210" s="98">
        <v>45715</v>
      </c>
      <c r="B3210" s="99">
        <v>0.77838019675925929</v>
      </c>
      <c r="C3210" s="80">
        <v>18</v>
      </c>
      <c r="D3210" s="100" t="s">
        <v>403</v>
      </c>
      <c r="E3210" s="80">
        <v>35.76</v>
      </c>
      <c r="F3210" s="100" t="s">
        <v>413</v>
      </c>
      <c r="G3210" s="100" t="s">
        <v>412</v>
      </c>
      <c r="H3210" s="100" t="s">
        <v>422</v>
      </c>
      <c r="I3210" s="100" t="s">
        <v>433</v>
      </c>
      <c r="J3210" s="80">
        <v>4</v>
      </c>
      <c r="K3210" s="101">
        <v>2</v>
      </c>
    </row>
    <row r="3211" spans="1:11" hidden="1" x14ac:dyDescent="0.3">
      <c r="A3211" s="98">
        <v>45715</v>
      </c>
      <c r="B3211" s="99">
        <v>0.80156969907407405</v>
      </c>
      <c r="C3211" s="80">
        <v>19</v>
      </c>
      <c r="D3211" s="100" t="s">
        <v>403</v>
      </c>
      <c r="E3211" s="80">
        <v>35.76</v>
      </c>
      <c r="F3211" s="100" t="s">
        <v>404</v>
      </c>
      <c r="G3211" s="100" t="s">
        <v>412</v>
      </c>
      <c r="H3211" s="100" t="s">
        <v>422</v>
      </c>
      <c r="I3211" s="100" t="s">
        <v>433</v>
      </c>
      <c r="J3211" s="80">
        <v>4</v>
      </c>
      <c r="K3211" s="101">
        <v>2</v>
      </c>
    </row>
    <row r="3212" spans="1:11" hidden="1" x14ac:dyDescent="0.3">
      <c r="A3212" s="98">
        <v>45715</v>
      </c>
      <c r="B3212" s="99">
        <v>0.83480563657407403</v>
      </c>
      <c r="C3212" s="80">
        <v>20</v>
      </c>
      <c r="D3212" s="100" t="s">
        <v>403</v>
      </c>
      <c r="E3212" s="80">
        <v>35.76</v>
      </c>
      <c r="F3212" s="100" t="s">
        <v>421</v>
      </c>
      <c r="G3212" s="100" t="s">
        <v>412</v>
      </c>
      <c r="H3212" s="100" t="s">
        <v>422</v>
      </c>
      <c r="I3212" s="100" t="s">
        <v>433</v>
      </c>
      <c r="J3212" s="80">
        <v>4</v>
      </c>
      <c r="K3212" s="101">
        <v>2</v>
      </c>
    </row>
    <row r="3213" spans="1:11" x14ac:dyDescent="0.3">
      <c r="A3213" s="98">
        <v>45716</v>
      </c>
      <c r="B3213" s="99">
        <v>0.28663878472222221</v>
      </c>
      <c r="C3213" s="80">
        <v>6</v>
      </c>
      <c r="D3213" s="100" t="s">
        <v>403</v>
      </c>
      <c r="E3213" s="80">
        <v>30.86</v>
      </c>
      <c r="F3213" s="100" t="s">
        <v>411</v>
      </c>
      <c r="G3213" s="100" t="s">
        <v>405</v>
      </c>
      <c r="H3213" s="100" t="s">
        <v>406</v>
      </c>
      <c r="I3213" s="100" t="s">
        <v>433</v>
      </c>
      <c r="J3213" s="80">
        <v>5</v>
      </c>
      <c r="K3213" s="101">
        <v>2</v>
      </c>
    </row>
    <row r="3214" spans="1:11" x14ac:dyDescent="0.3">
      <c r="A3214" s="98">
        <v>45716</v>
      </c>
      <c r="B3214" s="99">
        <v>0.28819413194444443</v>
      </c>
      <c r="C3214" s="80">
        <v>6</v>
      </c>
      <c r="D3214" s="100" t="s">
        <v>403</v>
      </c>
      <c r="E3214" s="80">
        <v>30.86</v>
      </c>
      <c r="F3214" s="100" t="s">
        <v>411</v>
      </c>
      <c r="G3214" s="100" t="s">
        <v>405</v>
      </c>
      <c r="H3214" s="100" t="s">
        <v>406</v>
      </c>
      <c r="I3214" s="100" t="s">
        <v>433</v>
      </c>
      <c r="J3214" s="80">
        <v>5</v>
      </c>
      <c r="K3214" s="101">
        <v>2</v>
      </c>
    </row>
    <row r="3215" spans="1:11" hidden="1" x14ac:dyDescent="0.3">
      <c r="A3215" s="98">
        <v>45716</v>
      </c>
      <c r="B3215" s="99">
        <v>0.30459398148148148</v>
      </c>
      <c r="C3215" s="80">
        <v>7</v>
      </c>
      <c r="D3215" s="100" t="s">
        <v>403</v>
      </c>
      <c r="E3215" s="80">
        <v>35.76</v>
      </c>
      <c r="F3215" s="100" t="s">
        <v>421</v>
      </c>
      <c r="G3215" s="100" t="s">
        <v>405</v>
      </c>
      <c r="H3215" s="100" t="s">
        <v>406</v>
      </c>
      <c r="I3215" s="100" t="s">
        <v>433</v>
      </c>
      <c r="J3215" s="80">
        <v>5</v>
      </c>
      <c r="K3215" s="101">
        <v>2</v>
      </c>
    </row>
    <row r="3216" spans="1:11" hidden="1" x14ac:dyDescent="0.3">
      <c r="A3216" s="98">
        <v>45716</v>
      </c>
      <c r="B3216" s="99">
        <v>0.34025212962962964</v>
      </c>
      <c r="C3216" s="80">
        <v>8</v>
      </c>
      <c r="D3216" s="100" t="s">
        <v>403</v>
      </c>
      <c r="E3216" s="80">
        <v>21.06</v>
      </c>
      <c r="F3216" s="100" t="s">
        <v>418</v>
      </c>
      <c r="G3216" s="100" t="s">
        <v>405</v>
      </c>
      <c r="H3216" s="100" t="s">
        <v>406</v>
      </c>
      <c r="I3216" s="100" t="s">
        <v>433</v>
      </c>
      <c r="J3216" s="80">
        <v>5</v>
      </c>
      <c r="K3216" s="101">
        <v>2</v>
      </c>
    </row>
    <row r="3217" spans="1:11" x14ac:dyDescent="0.3">
      <c r="A3217" s="98">
        <v>45716</v>
      </c>
      <c r="B3217" s="99">
        <v>0.37682940972222223</v>
      </c>
      <c r="C3217" s="80">
        <v>9</v>
      </c>
      <c r="D3217" s="100" t="s">
        <v>403</v>
      </c>
      <c r="E3217" s="80">
        <v>30.86</v>
      </c>
      <c r="F3217" s="100" t="s">
        <v>411</v>
      </c>
      <c r="G3217" s="100" t="s">
        <v>405</v>
      </c>
      <c r="H3217" s="100" t="s">
        <v>406</v>
      </c>
      <c r="I3217" s="100" t="s">
        <v>433</v>
      </c>
      <c r="J3217" s="80">
        <v>5</v>
      </c>
      <c r="K3217" s="101">
        <v>2</v>
      </c>
    </row>
    <row r="3218" spans="1:11" x14ac:dyDescent="0.3">
      <c r="A3218" s="98">
        <v>45716</v>
      </c>
      <c r="B3218" s="99">
        <v>0.61421427083333335</v>
      </c>
      <c r="C3218" s="80">
        <v>14</v>
      </c>
      <c r="D3218" s="100" t="s">
        <v>403</v>
      </c>
      <c r="E3218" s="80">
        <v>25.96</v>
      </c>
      <c r="F3218" s="100" t="s">
        <v>410</v>
      </c>
      <c r="G3218" s="100" t="s">
        <v>409</v>
      </c>
      <c r="H3218" s="100" t="s">
        <v>406</v>
      </c>
      <c r="I3218" s="100" t="s">
        <v>433</v>
      </c>
      <c r="J3218" s="80">
        <v>5</v>
      </c>
      <c r="K3218" s="101">
        <v>2</v>
      </c>
    </row>
    <row r="3219" spans="1:11" x14ac:dyDescent="0.3">
      <c r="A3219" s="98">
        <v>45716</v>
      </c>
      <c r="B3219" s="99">
        <v>0.61483824074074078</v>
      </c>
      <c r="C3219" s="80">
        <v>14</v>
      </c>
      <c r="D3219" s="100" t="s">
        <v>403</v>
      </c>
      <c r="E3219" s="80">
        <v>25.96</v>
      </c>
      <c r="F3219" s="100" t="s">
        <v>410</v>
      </c>
      <c r="G3219" s="100" t="s">
        <v>409</v>
      </c>
      <c r="H3219" s="100" t="s">
        <v>406</v>
      </c>
      <c r="I3219" s="100" t="s">
        <v>433</v>
      </c>
      <c r="J3219" s="80">
        <v>5</v>
      </c>
      <c r="K3219" s="101">
        <v>2</v>
      </c>
    </row>
    <row r="3220" spans="1:11" x14ac:dyDescent="0.3">
      <c r="A3220" s="98">
        <v>45716</v>
      </c>
      <c r="B3220" s="99">
        <v>0.61657803240740738</v>
      </c>
      <c r="C3220" s="80">
        <v>14</v>
      </c>
      <c r="D3220" s="100" t="s">
        <v>403</v>
      </c>
      <c r="E3220" s="80">
        <v>25.96</v>
      </c>
      <c r="F3220" s="100" t="s">
        <v>410</v>
      </c>
      <c r="G3220" s="100" t="s">
        <v>409</v>
      </c>
      <c r="H3220" s="100" t="s">
        <v>406</v>
      </c>
      <c r="I3220" s="100" t="s">
        <v>433</v>
      </c>
      <c r="J3220" s="80">
        <v>5</v>
      </c>
      <c r="K3220" s="101">
        <v>2</v>
      </c>
    </row>
    <row r="3221" spans="1:11" hidden="1" x14ac:dyDescent="0.3">
      <c r="A3221" s="98">
        <v>45716</v>
      </c>
      <c r="B3221" s="99">
        <v>0.61947001157407411</v>
      </c>
      <c r="C3221" s="80">
        <v>14</v>
      </c>
      <c r="D3221" s="100" t="s">
        <v>403</v>
      </c>
      <c r="E3221" s="80">
        <v>35.76</v>
      </c>
      <c r="F3221" s="100" t="s">
        <v>404</v>
      </c>
      <c r="G3221" s="100" t="s">
        <v>409</v>
      </c>
      <c r="H3221" s="100" t="s">
        <v>406</v>
      </c>
      <c r="I3221" s="100" t="s">
        <v>433</v>
      </c>
      <c r="J3221" s="80">
        <v>5</v>
      </c>
      <c r="K3221" s="101">
        <v>2</v>
      </c>
    </row>
    <row r="3222" spans="1:11" x14ac:dyDescent="0.3">
      <c r="A3222" s="98">
        <v>45716</v>
      </c>
      <c r="B3222" s="99">
        <v>0.6384105902777778</v>
      </c>
      <c r="C3222" s="80">
        <v>15</v>
      </c>
      <c r="D3222" s="100" t="s">
        <v>403</v>
      </c>
      <c r="E3222" s="80">
        <v>25.96</v>
      </c>
      <c r="F3222" s="100" t="s">
        <v>410</v>
      </c>
      <c r="G3222" s="100" t="s">
        <v>409</v>
      </c>
      <c r="H3222" s="100" t="s">
        <v>406</v>
      </c>
      <c r="I3222" s="100" t="s">
        <v>433</v>
      </c>
      <c r="J3222" s="80">
        <v>5</v>
      </c>
      <c r="K3222" s="101">
        <v>2</v>
      </c>
    </row>
    <row r="3223" spans="1:11" hidden="1" x14ac:dyDescent="0.3">
      <c r="A3223" s="98">
        <v>45716</v>
      </c>
      <c r="B3223" s="99">
        <v>0.68226134259259263</v>
      </c>
      <c r="C3223" s="80">
        <v>16</v>
      </c>
      <c r="D3223" s="100" t="s">
        <v>403</v>
      </c>
      <c r="E3223" s="80">
        <v>35.76</v>
      </c>
      <c r="F3223" s="100" t="s">
        <v>413</v>
      </c>
      <c r="G3223" s="100" t="s">
        <v>409</v>
      </c>
      <c r="H3223" s="100" t="s">
        <v>406</v>
      </c>
      <c r="I3223" s="100" t="s">
        <v>433</v>
      </c>
      <c r="J3223" s="80">
        <v>5</v>
      </c>
      <c r="K3223" s="101">
        <v>2</v>
      </c>
    </row>
    <row r="3224" spans="1:11" x14ac:dyDescent="0.3">
      <c r="A3224" s="98">
        <v>45716</v>
      </c>
      <c r="B3224" s="99">
        <v>0.68757748842592592</v>
      </c>
      <c r="C3224" s="80">
        <v>16</v>
      </c>
      <c r="D3224" s="100" t="s">
        <v>403</v>
      </c>
      <c r="E3224" s="80">
        <v>25.96</v>
      </c>
      <c r="F3224" s="100" t="s">
        <v>410</v>
      </c>
      <c r="G3224" s="100" t="s">
        <v>409</v>
      </c>
      <c r="H3224" s="100" t="s">
        <v>406</v>
      </c>
      <c r="I3224" s="100" t="s">
        <v>433</v>
      </c>
      <c r="J3224" s="80">
        <v>5</v>
      </c>
      <c r="K3224" s="101">
        <v>2</v>
      </c>
    </row>
    <row r="3225" spans="1:11" hidden="1" x14ac:dyDescent="0.3">
      <c r="A3225" s="98">
        <v>45716</v>
      </c>
      <c r="B3225" s="99">
        <v>0.72292695601851853</v>
      </c>
      <c r="C3225" s="80">
        <v>17</v>
      </c>
      <c r="D3225" s="100" t="s">
        <v>403</v>
      </c>
      <c r="E3225" s="80">
        <v>35.76</v>
      </c>
      <c r="F3225" s="100" t="s">
        <v>404</v>
      </c>
      <c r="G3225" s="100" t="s">
        <v>412</v>
      </c>
      <c r="H3225" s="100" t="s">
        <v>406</v>
      </c>
      <c r="I3225" s="100" t="s">
        <v>433</v>
      </c>
      <c r="J3225" s="80">
        <v>5</v>
      </c>
      <c r="K3225" s="101">
        <v>2</v>
      </c>
    </row>
    <row r="3226" spans="1:11" x14ac:dyDescent="0.3">
      <c r="A3226" s="98">
        <v>45716</v>
      </c>
      <c r="B3226" s="99">
        <v>0.72991142361111117</v>
      </c>
      <c r="C3226" s="80">
        <v>17</v>
      </c>
      <c r="D3226" s="100" t="s">
        <v>403</v>
      </c>
      <c r="E3226" s="80">
        <v>30.86</v>
      </c>
      <c r="F3226" s="100" t="s">
        <v>411</v>
      </c>
      <c r="G3226" s="100" t="s">
        <v>412</v>
      </c>
      <c r="H3226" s="100" t="s">
        <v>406</v>
      </c>
      <c r="I3226" s="100" t="s">
        <v>433</v>
      </c>
      <c r="J3226" s="80">
        <v>5</v>
      </c>
      <c r="K3226" s="101">
        <v>2</v>
      </c>
    </row>
    <row r="3227" spans="1:11" x14ac:dyDescent="0.3">
      <c r="A3227" s="98">
        <v>45716</v>
      </c>
      <c r="B3227" s="99">
        <v>0.73074805555555555</v>
      </c>
      <c r="C3227" s="80">
        <v>17</v>
      </c>
      <c r="D3227" s="100" t="s">
        <v>403</v>
      </c>
      <c r="E3227" s="80">
        <v>25.96</v>
      </c>
      <c r="F3227" s="100" t="s">
        <v>410</v>
      </c>
      <c r="G3227" s="100" t="s">
        <v>412</v>
      </c>
      <c r="H3227" s="100" t="s">
        <v>406</v>
      </c>
      <c r="I3227" s="100" t="s">
        <v>433</v>
      </c>
      <c r="J3227" s="80">
        <v>5</v>
      </c>
      <c r="K3227" s="101">
        <v>2</v>
      </c>
    </row>
    <row r="3228" spans="1:11" x14ac:dyDescent="0.3">
      <c r="A3228" s="98">
        <v>45716</v>
      </c>
      <c r="B3228" s="99">
        <v>0.73181884259259256</v>
      </c>
      <c r="C3228" s="80">
        <v>17</v>
      </c>
      <c r="D3228" s="100" t="s">
        <v>403</v>
      </c>
      <c r="E3228" s="80">
        <v>25.96</v>
      </c>
      <c r="F3228" s="100" t="s">
        <v>410</v>
      </c>
      <c r="G3228" s="100" t="s">
        <v>412</v>
      </c>
      <c r="H3228" s="100" t="s">
        <v>406</v>
      </c>
      <c r="I3228" s="100" t="s">
        <v>433</v>
      </c>
      <c r="J3228" s="80">
        <v>5</v>
      </c>
      <c r="K3228" s="101">
        <v>2</v>
      </c>
    </row>
    <row r="3229" spans="1:11" hidden="1" x14ac:dyDescent="0.3">
      <c r="A3229" s="98">
        <v>45716</v>
      </c>
      <c r="B3229" s="99">
        <v>0.78737832175925926</v>
      </c>
      <c r="C3229" s="80">
        <v>18</v>
      </c>
      <c r="D3229" s="100" t="s">
        <v>403</v>
      </c>
      <c r="E3229" s="80">
        <v>35.76</v>
      </c>
      <c r="F3229" s="100" t="s">
        <v>404</v>
      </c>
      <c r="G3229" s="100" t="s">
        <v>412</v>
      </c>
      <c r="H3229" s="100" t="s">
        <v>406</v>
      </c>
      <c r="I3229" s="100" t="s">
        <v>433</v>
      </c>
      <c r="J3229" s="80">
        <v>5</v>
      </c>
      <c r="K3229" s="101">
        <v>2</v>
      </c>
    </row>
    <row r="3230" spans="1:11" hidden="1" x14ac:dyDescent="0.3">
      <c r="A3230" s="98">
        <v>45717</v>
      </c>
      <c r="B3230" s="99">
        <v>0.43872386574074074</v>
      </c>
      <c r="C3230" s="80">
        <v>10</v>
      </c>
      <c r="D3230" s="100" t="s">
        <v>403</v>
      </c>
      <c r="E3230" s="80">
        <v>35.76</v>
      </c>
      <c r="F3230" s="100" t="s">
        <v>421</v>
      </c>
      <c r="G3230" s="100" t="s">
        <v>405</v>
      </c>
      <c r="H3230" s="100" t="s">
        <v>414</v>
      </c>
      <c r="I3230" s="100" t="s">
        <v>407</v>
      </c>
      <c r="J3230" s="80">
        <v>6</v>
      </c>
      <c r="K3230" s="101">
        <v>3</v>
      </c>
    </row>
    <row r="3231" spans="1:11" x14ac:dyDescent="0.3">
      <c r="A3231" s="98">
        <v>45717</v>
      </c>
      <c r="B3231" s="99">
        <v>0.47505216435185182</v>
      </c>
      <c r="C3231" s="80">
        <v>11</v>
      </c>
      <c r="D3231" s="100" t="s">
        <v>403</v>
      </c>
      <c r="E3231" s="80">
        <v>25.96</v>
      </c>
      <c r="F3231" s="100" t="s">
        <v>410</v>
      </c>
      <c r="G3231" s="100" t="s">
        <v>405</v>
      </c>
      <c r="H3231" s="100" t="s">
        <v>414</v>
      </c>
      <c r="I3231" s="100" t="s">
        <v>407</v>
      </c>
      <c r="J3231" s="80">
        <v>6</v>
      </c>
      <c r="K3231" s="101">
        <v>3</v>
      </c>
    </row>
    <row r="3232" spans="1:11" x14ac:dyDescent="0.3">
      <c r="A3232" s="98">
        <v>45717</v>
      </c>
      <c r="B3232" s="99">
        <v>0.47775928240740739</v>
      </c>
      <c r="C3232" s="80">
        <v>11</v>
      </c>
      <c r="D3232" s="100" t="s">
        <v>403</v>
      </c>
      <c r="E3232" s="80">
        <v>25.96</v>
      </c>
      <c r="F3232" s="100" t="s">
        <v>410</v>
      </c>
      <c r="G3232" s="100" t="s">
        <v>405</v>
      </c>
      <c r="H3232" s="100" t="s">
        <v>414</v>
      </c>
      <c r="I3232" s="100" t="s">
        <v>407</v>
      </c>
      <c r="J3232" s="80">
        <v>6</v>
      </c>
      <c r="K3232" s="101">
        <v>3</v>
      </c>
    </row>
    <row r="3233" spans="1:11" hidden="1" x14ac:dyDescent="0.3">
      <c r="A3233" s="98">
        <v>45717</v>
      </c>
      <c r="B3233" s="99">
        <v>0.61347021990740735</v>
      </c>
      <c r="C3233" s="80">
        <v>14</v>
      </c>
      <c r="D3233" s="100" t="s">
        <v>403</v>
      </c>
      <c r="E3233" s="80">
        <v>35.76</v>
      </c>
      <c r="F3233" s="100" t="s">
        <v>404</v>
      </c>
      <c r="G3233" s="100" t="s">
        <v>409</v>
      </c>
      <c r="H3233" s="100" t="s">
        <v>414</v>
      </c>
      <c r="I3233" s="100" t="s">
        <v>407</v>
      </c>
      <c r="J3233" s="80">
        <v>6</v>
      </c>
      <c r="K3233" s="101">
        <v>3</v>
      </c>
    </row>
    <row r="3234" spans="1:11" x14ac:dyDescent="0.3">
      <c r="A3234" s="98">
        <v>45717</v>
      </c>
      <c r="B3234" s="99">
        <v>0.62675347222222222</v>
      </c>
      <c r="C3234" s="80">
        <v>15</v>
      </c>
      <c r="D3234" s="100" t="s">
        <v>403</v>
      </c>
      <c r="E3234" s="80">
        <v>25.96</v>
      </c>
      <c r="F3234" s="100" t="s">
        <v>410</v>
      </c>
      <c r="G3234" s="100" t="s">
        <v>409</v>
      </c>
      <c r="H3234" s="100" t="s">
        <v>414</v>
      </c>
      <c r="I3234" s="100" t="s">
        <v>407</v>
      </c>
      <c r="J3234" s="80">
        <v>6</v>
      </c>
      <c r="K3234" s="101">
        <v>3</v>
      </c>
    </row>
    <row r="3235" spans="1:11" x14ac:dyDescent="0.3">
      <c r="A3235" s="98">
        <v>45717</v>
      </c>
      <c r="B3235" s="99">
        <v>0.63078961805555556</v>
      </c>
      <c r="C3235" s="80">
        <v>15</v>
      </c>
      <c r="D3235" s="100" t="s">
        <v>403</v>
      </c>
      <c r="E3235" s="80">
        <v>30.86</v>
      </c>
      <c r="F3235" s="100" t="s">
        <v>411</v>
      </c>
      <c r="G3235" s="100" t="s">
        <v>409</v>
      </c>
      <c r="H3235" s="100" t="s">
        <v>414</v>
      </c>
      <c r="I3235" s="100" t="s">
        <v>407</v>
      </c>
      <c r="J3235" s="80">
        <v>6</v>
      </c>
      <c r="K3235" s="101">
        <v>3</v>
      </c>
    </row>
    <row r="3236" spans="1:11" hidden="1" x14ac:dyDescent="0.3">
      <c r="A3236" s="98">
        <v>45717</v>
      </c>
      <c r="B3236" s="99">
        <v>0.69598436342592596</v>
      </c>
      <c r="C3236" s="80">
        <v>16</v>
      </c>
      <c r="D3236" s="100" t="s">
        <v>403</v>
      </c>
      <c r="E3236" s="80">
        <v>35.76</v>
      </c>
      <c r="F3236" s="100" t="s">
        <v>421</v>
      </c>
      <c r="G3236" s="100" t="s">
        <v>409</v>
      </c>
      <c r="H3236" s="100" t="s">
        <v>414</v>
      </c>
      <c r="I3236" s="100" t="s">
        <v>407</v>
      </c>
      <c r="J3236" s="80">
        <v>6</v>
      </c>
      <c r="K3236" s="101">
        <v>3</v>
      </c>
    </row>
    <row r="3237" spans="1:11" x14ac:dyDescent="0.3">
      <c r="A3237" s="98">
        <v>45717</v>
      </c>
      <c r="B3237" s="99">
        <v>0.71427664351851849</v>
      </c>
      <c r="C3237" s="80">
        <v>17</v>
      </c>
      <c r="D3237" s="100" t="s">
        <v>403</v>
      </c>
      <c r="E3237" s="80">
        <v>25.96</v>
      </c>
      <c r="F3237" s="100" t="s">
        <v>410</v>
      </c>
      <c r="G3237" s="100" t="s">
        <v>412</v>
      </c>
      <c r="H3237" s="100" t="s">
        <v>414</v>
      </c>
      <c r="I3237" s="100" t="s">
        <v>407</v>
      </c>
      <c r="J3237" s="80">
        <v>6</v>
      </c>
      <c r="K3237" s="101">
        <v>3</v>
      </c>
    </row>
    <row r="3238" spans="1:11" hidden="1" x14ac:dyDescent="0.3">
      <c r="A3238" s="98">
        <v>45718</v>
      </c>
      <c r="B3238" s="99">
        <v>0.41545480324074074</v>
      </c>
      <c r="C3238" s="80">
        <v>9</v>
      </c>
      <c r="D3238" s="100" t="s">
        <v>403</v>
      </c>
      <c r="E3238" s="80">
        <v>35.76</v>
      </c>
      <c r="F3238" s="100" t="s">
        <v>413</v>
      </c>
      <c r="G3238" s="100" t="s">
        <v>405</v>
      </c>
      <c r="H3238" s="100" t="s">
        <v>415</v>
      </c>
      <c r="I3238" s="100" t="s">
        <v>407</v>
      </c>
      <c r="J3238" s="80">
        <v>7</v>
      </c>
      <c r="K3238" s="101">
        <v>3</v>
      </c>
    </row>
    <row r="3239" spans="1:11" hidden="1" x14ac:dyDescent="0.3">
      <c r="A3239" s="98">
        <v>45718</v>
      </c>
      <c r="B3239" s="99">
        <v>0.51222657407407413</v>
      </c>
      <c r="C3239" s="80">
        <v>12</v>
      </c>
      <c r="D3239" s="100" t="s">
        <v>403</v>
      </c>
      <c r="E3239" s="80">
        <v>35.76</v>
      </c>
      <c r="F3239" s="100" t="s">
        <v>404</v>
      </c>
      <c r="G3239" s="100" t="s">
        <v>409</v>
      </c>
      <c r="H3239" s="100" t="s">
        <v>415</v>
      </c>
      <c r="I3239" s="100" t="s">
        <v>407</v>
      </c>
      <c r="J3239" s="80">
        <v>7</v>
      </c>
      <c r="K3239" s="101">
        <v>3</v>
      </c>
    </row>
    <row r="3240" spans="1:11" x14ac:dyDescent="0.3">
      <c r="A3240" s="98">
        <v>45718</v>
      </c>
      <c r="B3240" s="99">
        <v>0.5668927777777778</v>
      </c>
      <c r="C3240" s="80">
        <v>13</v>
      </c>
      <c r="D3240" s="100" t="s">
        <v>403</v>
      </c>
      <c r="E3240" s="80">
        <v>30.86</v>
      </c>
      <c r="F3240" s="100" t="s">
        <v>411</v>
      </c>
      <c r="G3240" s="100" t="s">
        <v>409</v>
      </c>
      <c r="H3240" s="100" t="s">
        <v>415</v>
      </c>
      <c r="I3240" s="100" t="s">
        <v>407</v>
      </c>
      <c r="J3240" s="80">
        <v>7</v>
      </c>
      <c r="K3240" s="101">
        <v>3</v>
      </c>
    </row>
    <row r="3241" spans="1:11" x14ac:dyDescent="0.3">
      <c r="A3241" s="98">
        <v>45718</v>
      </c>
      <c r="B3241" s="99">
        <v>0.64048004629629629</v>
      </c>
      <c r="C3241" s="80">
        <v>15</v>
      </c>
      <c r="D3241" s="100" t="s">
        <v>403</v>
      </c>
      <c r="E3241" s="80">
        <v>30.86</v>
      </c>
      <c r="F3241" s="100" t="s">
        <v>411</v>
      </c>
      <c r="G3241" s="100" t="s">
        <v>409</v>
      </c>
      <c r="H3241" s="100" t="s">
        <v>415</v>
      </c>
      <c r="I3241" s="100" t="s">
        <v>407</v>
      </c>
      <c r="J3241" s="80">
        <v>7</v>
      </c>
      <c r="K3241" s="101">
        <v>3</v>
      </c>
    </row>
    <row r="3242" spans="1:11" x14ac:dyDescent="0.3">
      <c r="A3242" s="98">
        <v>45718</v>
      </c>
      <c r="B3242" s="99">
        <v>0.64115435185185188</v>
      </c>
      <c r="C3242" s="80">
        <v>15</v>
      </c>
      <c r="D3242" s="100" t="s">
        <v>403</v>
      </c>
      <c r="E3242" s="80">
        <v>25.96</v>
      </c>
      <c r="F3242" s="100" t="s">
        <v>410</v>
      </c>
      <c r="G3242" s="100" t="s">
        <v>409</v>
      </c>
      <c r="H3242" s="100" t="s">
        <v>415</v>
      </c>
      <c r="I3242" s="100" t="s">
        <v>407</v>
      </c>
      <c r="J3242" s="80">
        <v>7</v>
      </c>
      <c r="K3242" s="101">
        <v>3</v>
      </c>
    </row>
    <row r="3243" spans="1:11" x14ac:dyDescent="0.3">
      <c r="A3243" s="98">
        <v>45718</v>
      </c>
      <c r="B3243" s="99">
        <v>0.64219017361111108</v>
      </c>
      <c r="C3243" s="80">
        <v>15</v>
      </c>
      <c r="D3243" s="100" t="s">
        <v>403</v>
      </c>
      <c r="E3243" s="80">
        <v>25.96</v>
      </c>
      <c r="F3243" s="100" t="s">
        <v>410</v>
      </c>
      <c r="G3243" s="100" t="s">
        <v>409</v>
      </c>
      <c r="H3243" s="100" t="s">
        <v>415</v>
      </c>
      <c r="I3243" s="100" t="s">
        <v>407</v>
      </c>
      <c r="J3243" s="80">
        <v>7</v>
      </c>
      <c r="K3243" s="101">
        <v>3</v>
      </c>
    </row>
    <row r="3244" spans="1:11" hidden="1" x14ac:dyDescent="0.3">
      <c r="A3244" s="98">
        <v>45719</v>
      </c>
      <c r="B3244" s="99">
        <v>0.35002247685185184</v>
      </c>
      <c r="C3244" s="80">
        <v>8</v>
      </c>
      <c r="D3244" s="100" t="s">
        <v>403</v>
      </c>
      <c r="E3244" s="80">
        <v>35.76</v>
      </c>
      <c r="F3244" s="100" t="s">
        <v>421</v>
      </c>
      <c r="G3244" s="100" t="s">
        <v>405</v>
      </c>
      <c r="H3244" s="100" t="s">
        <v>417</v>
      </c>
      <c r="I3244" s="100" t="s">
        <v>407</v>
      </c>
      <c r="J3244" s="80">
        <v>1</v>
      </c>
      <c r="K3244" s="101">
        <v>3</v>
      </c>
    </row>
    <row r="3245" spans="1:11" hidden="1" x14ac:dyDescent="0.3">
      <c r="A3245" s="98">
        <v>45719</v>
      </c>
      <c r="B3245" s="99">
        <v>0.40754592592592592</v>
      </c>
      <c r="C3245" s="80">
        <v>9</v>
      </c>
      <c r="D3245" s="100" t="s">
        <v>403</v>
      </c>
      <c r="E3245" s="80">
        <v>35.76</v>
      </c>
      <c r="F3245" s="100" t="s">
        <v>413</v>
      </c>
      <c r="G3245" s="100" t="s">
        <v>405</v>
      </c>
      <c r="H3245" s="100" t="s">
        <v>417</v>
      </c>
      <c r="I3245" s="100" t="s">
        <v>407</v>
      </c>
      <c r="J3245" s="80">
        <v>1</v>
      </c>
      <c r="K3245" s="101">
        <v>3</v>
      </c>
    </row>
    <row r="3246" spans="1:11" hidden="1" x14ac:dyDescent="0.3">
      <c r="A3246" s="98">
        <v>45719</v>
      </c>
      <c r="B3246" s="99">
        <v>0.40878863425925926</v>
      </c>
      <c r="C3246" s="80">
        <v>9</v>
      </c>
      <c r="D3246" s="100" t="s">
        <v>403</v>
      </c>
      <c r="E3246" s="80">
        <v>35.76</v>
      </c>
      <c r="F3246" s="100" t="s">
        <v>404</v>
      </c>
      <c r="G3246" s="100" t="s">
        <v>405</v>
      </c>
      <c r="H3246" s="100" t="s">
        <v>417</v>
      </c>
      <c r="I3246" s="100" t="s">
        <v>407</v>
      </c>
      <c r="J3246" s="80">
        <v>1</v>
      </c>
      <c r="K3246" s="101">
        <v>3</v>
      </c>
    </row>
    <row r="3247" spans="1:11" hidden="1" x14ac:dyDescent="0.3">
      <c r="A3247" s="98">
        <v>45719</v>
      </c>
      <c r="B3247" s="99">
        <v>0.43153518518518519</v>
      </c>
      <c r="C3247" s="80">
        <v>10</v>
      </c>
      <c r="D3247" s="100" t="s">
        <v>403</v>
      </c>
      <c r="E3247" s="80">
        <v>35.76</v>
      </c>
      <c r="F3247" s="100" t="s">
        <v>408</v>
      </c>
      <c r="G3247" s="100" t="s">
        <v>405</v>
      </c>
      <c r="H3247" s="100" t="s">
        <v>417</v>
      </c>
      <c r="I3247" s="100" t="s">
        <v>407</v>
      </c>
      <c r="J3247" s="80">
        <v>1</v>
      </c>
      <c r="K3247" s="101">
        <v>3</v>
      </c>
    </row>
    <row r="3248" spans="1:11" hidden="1" x14ac:dyDescent="0.3">
      <c r="A3248" s="98">
        <v>45719</v>
      </c>
      <c r="B3248" s="99">
        <v>0.43387402777777778</v>
      </c>
      <c r="C3248" s="80">
        <v>10</v>
      </c>
      <c r="D3248" s="100" t="s">
        <v>403</v>
      </c>
      <c r="E3248" s="80">
        <v>35.76</v>
      </c>
      <c r="F3248" s="100" t="s">
        <v>408</v>
      </c>
      <c r="G3248" s="100" t="s">
        <v>405</v>
      </c>
      <c r="H3248" s="100" t="s">
        <v>417</v>
      </c>
      <c r="I3248" s="100" t="s">
        <v>407</v>
      </c>
      <c r="J3248" s="80">
        <v>1</v>
      </c>
      <c r="K3248" s="101">
        <v>3</v>
      </c>
    </row>
    <row r="3249" spans="1:11" hidden="1" x14ac:dyDescent="0.3">
      <c r="A3249" s="98">
        <v>45719</v>
      </c>
      <c r="B3249" s="99">
        <v>0.54037097222222219</v>
      </c>
      <c r="C3249" s="80">
        <v>12</v>
      </c>
      <c r="D3249" s="100" t="s">
        <v>403</v>
      </c>
      <c r="E3249" s="80">
        <v>35.76</v>
      </c>
      <c r="F3249" s="100" t="s">
        <v>421</v>
      </c>
      <c r="G3249" s="100" t="s">
        <v>409</v>
      </c>
      <c r="H3249" s="100" t="s">
        <v>417</v>
      </c>
      <c r="I3249" s="100" t="s">
        <v>407</v>
      </c>
      <c r="J3249" s="80">
        <v>1</v>
      </c>
      <c r="K3249" s="101">
        <v>3</v>
      </c>
    </row>
    <row r="3250" spans="1:11" hidden="1" x14ac:dyDescent="0.3">
      <c r="A3250" s="98">
        <v>45719</v>
      </c>
      <c r="B3250" s="99">
        <v>0.63265280092592591</v>
      </c>
      <c r="C3250" s="80">
        <v>15</v>
      </c>
      <c r="D3250" s="100" t="s">
        <v>403</v>
      </c>
      <c r="E3250" s="80">
        <v>35.76</v>
      </c>
      <c r="F3250" s="100" t="s">
        <v>404</v>
      </c>
      <c r="G3250" s="100" t="s">
        <v>409</v>
      </c>
      <c r="H3250" s="100" t="s">
        <v>417</v>
      </c>
      <c r="I3250" s="100" t="s">
        <v>407</v>
      </c>
      <c r="J3250" s="80">
        <v>1</v>
      </c>
      <c r="K3250" s="101">
        <v>3</v>
      </c>
    </row>
    <row r="3251" spans="1:11" x14ac:dyDescent="0.3">
      <c r="A3251" s="98">
        <v>45719</v>
      </c>
      <c r="B3251" s="99">
        <v>0.65831964120370368</v>
      </c>
      <c r="C3251" s="80">
        <v>15</v>
      </c>
      <c r="D3251" s="100" t="s">
        <v>403</v>
      </c>
      <c r="E3251" s="80">
        <v>25.96</v>
      </c>
      <c r="F3251" s="100" t="s">
        <v>410</v>
      </c>
      <c r="G3251" s="100" t="s">
        <v>409</v>
      </c>
      <c r="H3251" s="100" t="s">
        <v>417</v>
      </c>
      <c r="I3251" s="100" t="s">
        <v>407</v>
      </c>
      <c r="J3251" s="80">
        <v>1</v>
      </c>
      <c r="K3251" s="101">
        <v>3</v>
      </c>
    </row>
    <row r="3252" spans="1:11" hidden="1" x14ac:dyDescent="0.3">
      <c r="A3252" s="98">
        <v>45719</v>
      </c>
      <c r="B3252" s="99">
        <v>0.67697296296296294</v>
      </c>
      <c r="C3252" s="80">
        <v>16</v>
      </c>
      <c r="D3252" s="100" t="s">
        <v>403</v>
      </c>
      <c r="E3252" s="80">
        <v>35.76</v>
      </c>
      <c r="F3252" s="100" t="s">
        <v>413</v>
      </c>
      <c r="G3252" s="100" t="s">
        <v>409</v>
      </c>
      <c r="H3252" s="100" t="s">
        <v>417</v>
      </c>
      <c r="I3252" s="100" t="s">
        <v>407</v>
      </c>
      <c r="J3252" s="80">
        <v>1</v>
      </c>
      <c r="K3252" s="101">
        <v>3</v>
      </c>
    </row>
    <row r="3253" spans="1:11" hidden="1" x14ac:dyDescent="0.3">
      <c r="A3253" s="98">
        <v>45719</v>
      </c>
      <c r="B3253" s="99">
        <v>0.67818564814814819</v>
      </c>
      <c r="C3253" s="80">
        <v>16</v>
      </c>
      <c r="D3253" s="100" t="s">
        <v>403</v>
      </c>
      <c r="E3253" s="80">
        <v>35.76</v>
      </c>
      <c r="F3253" s="100" t="s">
        <v>404</v>
      </c>
      <c r="G3253" s="100" t="s">
        <v>409</v>
      </c>
      <c r="H3253" s="100" t="s">
        <v>417</v>
      </c>
      <c r="I3253" s="100" t="s">
        <v>407</v>
      </c>
      <c r="J3253" s="80">
        <v>1</v>
      </c>
      <c r="K3253" s="101">
        <v>3</v>
      </c>
    </row>
    <row r="3254" spans="1:11" hidden="1" x14ac:dyDescent="0.3">
      <c r="A3254" s="98">
        <v>45719</v>
      </c>
      <c r="B3254" s="99">
        <v>0.6794801967592593</v>
      </c>
      <c r="C3254" s="80">
        <v>16</v>
      </c>
      <c r="D3254" s="100" t="s">
        <v>403</v>
      </c>
      <c r="E3254" s="80">
        <v>35.76</v>
      </c>
      <c r="F3254" s="100" t="s">
        <v>404</v>
      </c>
      <c r="G3254" s="100" t="s">
        <v>409</v>
      </c>
      <c r="H3254" s="100" t="s">
        <v>417</v>
      </c>
      <c r="I3254" s="100" t="s">
        <v>407</v>
      </c>
      <c r="J3254" s="80">
        <v>1</v>
      </c>
      <c r="K3254" s="101">
        <v>3</v>
      </c>
    </row>
    <row r="3255" spans="1:11" hidden="1" x14ac:dyDescent="0.3">
      <c r="A3255" s="98">
        <v>45719</v>
      </c>
      <c r="B3255" s="99">
        <v>0.69478361111111109</v>
      </c>
      <c r="C3255" s="80">
        <v>16</v>
      </c>
      <c r="D3255" s="100" t="s">
        <v>403</v>
      </c>
      <c r="E3255" s="80">
        <v>35.76</v>
      </c>
      <c r="F3255" s="100" t="s">
        <v>421</v>
      </c>
      <c r="G3255" s="100" t="s">
        <v>409</v>
      </c>
      <c r="H3255" s="100" t="s">
        <v>417</v>
      </c>
      <c r="I3255" s="100" t="s">
        <v>407</v>
      </c>
      <c r="J3255" s="80">
        <v>1</v>
      </c>
      <c r="K3255" s="101">
        <v>3</v>
      </c>
    </row>
    <row r="3256" spans="1:11" hidden="1" x14ac:dyDescent="0.3">
      <c r="A3256" s="98">
        <v>45719</v>
      </c>
      <c r="B3256" s="99">
        <v>0.69609503472222223</v>
      </c>
      <c r="C3256" s="80">
        <v>16</v>
      </c>
      <c r="D3256" s="100" t="s">
        <v>403</v>
      </c>
      <c r="E3256" s="80">
        <v>35.76</v>
      </c>
      <c r="F3256" s="100" t="s">
        <v>421</v>
      </c>
      <c r="G3256" s="100" t="s">
        <v>409</v>
      </c>
      <c r="H3256" s="100" t="s">
        <v>417</v>
      </c>
      <c r="I3256" s="100" t="s">
        <v>407</v>
      </c>
      <c r="J3256" s="80">
        <v>1</v>
      </c>
      <c r="K3256" s="101">
        <v>3</v>
      </c>
    </row>
    <row r="3257" spans="1:11" x14ac:dyDescent="0.3">
      <c r="A3257" s="98">
        <v>45719</v>
      </c>
      <c r="B3257" s="99">
        <v>0.70291237268518514</v>
      </c>
      <c r="C3257" s="80">
        <v>16</v>
      </c>
      <c r="D3257" s="100" t="s">
        <v>403</v>
      </c>
      <c r="E3257" s="80">
        <v>25.96</v>
      </c>
      <c r="F3257" s="100" t="s">
        <v>410</v>
      </c>
      <c r="G3257" s="100" t="s">
        <v>409</v>
      </c>
      <c r="H3257" s="100" t="s">
        <v>417</v>
      </c>
      <c r="I3257" s="100" t="s">
        <v>407</v>
      </c>
      <c r="J3257" s="80">
        <v>1</v>
      </c>
      <c r="K3257" s="101">
        <v>3</v>
      </c>
    </row>
    <row r="3258" spans="1:11" x14ac:dyDescent="0.3">
      <c r="A3258" s="98">
        <v>45719</v>
      </c>
      <c r="B3258" s="99">
        <v>0.72827319444444449</v>
      </c>
      <c r="C3258" s="80">
        <v>17</v>
      </c>
      <c r="D3258" s="100" t="s">
        <v>403</v>
      </c>
      <c r="E3258" s="80">
        <v>30.86</v>
      </c>
      <c r="F3258" s="100" t="s">
        <v>411</v>
      </c>
      <c r="G3258" s="100" t="s">
        <v>412</v>
      </c>
      <c r="H3258" s="100" t="s">
        <v>417</v>
      </c>
      <c r="I3258" s="100" t="s">
        <v>407</v>
      </c>
      <c r="J3258" s="80">
        <v>1</v>
      </c>
      <c r="K3258" s="101">
        <v>3</v>
      </c>
    </row>
    <row r="3259" spans="1:11" x14ac:dyDescent="0.3">
      <c r="A3259" s="98">
        <v>45719</v>
      </c>
      <c r="B3259" s="99">
        <v>0.73012013888888894</v>
      </c>
      <c r="C3259" s="80">
        <v>17</v>
      </c>
      <c r="D3259" s="100" t="s">
        <v>403</v>
      </c>
      <c r="E3259" s="80">
        <v>25.96</v>
      </c>
      <c r="F3259" s="100" t="s">
        <v>410</v>
      </c>
      <c r="G3259" s="100" t="s">
        <v>412</v>
      </c>
      <c r="H3259" s="100" t="s">
        <v>417</v>
      </c>
      <c r="I3259" s="100" t="s">
        <v>407</v>
      </c>
      <c r="J3259" s="80">
        <v>1</v>
      </c>
      <c r="K3259" s="101">
        <v>3</v>
      </c>
    </row>
    <row r="3260" spans="1:11" hidden="1" x14ac:dyDescent="0.3">
      <c r="A3260" s="98">
        <v>45719</v>
      </c>
      <c r="B3260" s="99">
        <v>0.7307689467592593</v>
      </c>
      <c r="C3260" s="80">
        <v>17</v>
      </c>
      <c r="D3260" s="100" t="s">
        <v>403</v>
      </c>
      <c r="E3260" s="80">
        <v>35.76</v>
      </c>
      <c r="F3260" s="100" t="s">
        <v>408</v>
      </c>
      <c r="G3260" s="100" t="s">
        <v>412</v>
      </c>
      <c r="H3260" s="100" t="s">
        <v>417</v>
      </c>
      <c r="I3260" s="100" t="s">
        <v>407</v>
      </c>
      <c r="J3260" s="80">
        <v>1</v>
      </c>
      <c r="K3260" s="101">
        <v>3</v>
      </c>
    </row>
    <row r="3261" spans="1:11" x14ac:dyDescent="0.3">
      <c r="A3261" s="98">
        <v>45719</v>
      </c>
      <c r="B3261" s="99">
        <v>0.73123556712962967</v>
      </c>
      <c r="C3261" s="80">
        <v>17</v>
      </c>
      <c r="D3261" s="100" t="s">
        <v>403</v>
      </c>
      <c r="E3261" s="80">
        <v>25.96</v>
      </c>
      <c r="F3261" s="100" t="s">
        <v>410</v>
      </c>
      <c r="G3261" s="100" t="s">
        <v>412</v>
      </c>
      <c r="H3261" s="100" t="s">
        <v>417</v>
      </c>
      <c r="I3261" s="100" t="s">
        <v>407</v>
      </c>
      <c r="J3261" s="80">
        <v>1</v>
      </c>
      <c r="K3261" s="101">
        <v>3</v>
      </c>
    </row>
    <row r="3262" spans="1:11" hidden="1" x14ac:dyDescent="0.3">
      <c r="A3262" s="98">
        <v>45719</v>
      </c>
      <c r="B3262" s="99">
        <v>0.74829500000000004</v>
      </c>
      <c r="C3262" s="80">
        <v>17</v>
      </c>
      <c r="D3262" s="100" t="s">
        <v>403</v>
      </c>
      <c r="E3262" s="80">
        <v>35.76</v>
      </c>
      <c r="F3262" s="100" t="s">
        <v>408</v>
      </c>
      <c r="G3262" s="100" t="s">
        <v>412</v>
      </c>
      <c r="H3262" s="100" t="s">
        <v>417</v>
      </c>
      <c r="I3262" s="100" t="s">
        <v>407</v>
      </c>
      <c r="J3262" s="80">
        <v>1</v>
      </c>
      <c r="K3262" s="101">
        <v>3</v>
      </c>
    </row>
    <row r="3263" spans="1:11" hidden="1" x14ac:dyDescent="0.3">
      <c r="A3263" s="98">
        <v>45719</v>
      </c>
      <c r="B3263" s="99">
        <v>0.74892758101851853</v>
      </c>
      <c r="C3263" s="80">
        <v>17</v>
      </c>
      <c r="D3263" s="100" t="s">
        <v>403</v>
      </c>
      <c r="E3263" s="80">
        <v>35.76</v>
      </c>
      <c r="F3263" s="100" t="s">
        <v>408</v>
      </c>
      <c r="G3263" s="100" t="s">
        <v>412</v>
      </c>
      <c r="H3263" s="100" t="s">
        <v>417</v>
      </c>
      <c r="I3263" s="100" t="s">
        <v>407</v>
      </c>
      <c r="J3263" s="80">
        <v>1</v>
      </c>
      <c r="K3263" s="101">
        <v>3</v>
      </c>
    </row>
    <row r="3264" spans="1:11" x14ac:dyDescent="0.3">
      <c r="A3264" s="98">
        <v>45719</v>
      </c>
      <c r="B3264" s="99">
        <v>0.75214129629629634</v>
      </c>
      <c r="C3264" s="80">
        <v>18</v>
      </c>
      <c r="D3264" s="100" t="s">
        <v>403</v>
      </c>
      <c r="E3264" s="80">
        <v>30.86</v>
      </c>
      <c r="F3264" s="100" t="s">
        <v>411</v>
      </c>
      <c r="G3264" s="100" t="s">
        <v>412</v>
      </c>
      <c r="H3264" s="100" t="s">
        <v>417</v>
      </c>
      <c r="I3264" s="100" t="s">
        <v>407</v>
      </c>
      <c r="J3264" s="80">
        <v>1</v>
      </c>
      <c r="K3264" s="101">
        <v>3</v>
      </c>
    </row>
    <row r="3265" spans="1:11" hidden="1" x14ac:dyDescent="0.3">
      <c r="A3265" s="98">
        <v>45719</v>
      </c>
      <c r="B3265" s="99">
        <v>0.78255334490740736</v>
      </c>
      <c r="C3265" s="80">
        <v>18</v>
      </c>
      <c r="D3265" s="100" t="s">
        <v>403</v>
      </c>
      <c r="E3265" s="80">
        <v>35.76</v>
      </c>
      <c r="F3265" s="100" t="s">
        <v>404</v>
      </c>
      <c r="G3265" s="100" t="s">
        <v>412</v>
      </c>
      <c r="H3265" s="100" t="s">
        <v>417</v>
      </c>
      <c r="I3265" s="100" t="s">
        <v>407</v>
      </c>
      <c r="J3265" s="80">
        <v>1</v>
      </c>
      <c r="K3265" s="101">
        <v>3</v>
      </c>
    </row>
    <row r="3266" spans="1:11" hidden="1" x14ac:dyDescent="0.3">
      <c r="A3266" s="98">
        <v>45720</v>
      </c>
      <c r="B3266" s="99">
        <v>0.30511503472222223</v>
      </c>
      <c r="C3266" s="80">
        <v>7</v>
      </c>
      <c r="D3266" s="100" t="s">
        <v>403</v>
      </c>
      <c r="E3266" s="80">
        <v>35.76</v>
      </c>
      <c r="F3266" s="100" t="s">
        <v>421</v>
      </c>
      <c r="G3266" s="100" t="s">
        <v>405</v>
      </c>
      <c r="H3266" s="100" t="s">
        <v>419</v>
      </c>
      <c r="I3266" s="100" t="s">
        <v>407</v>
      </c>
      <c r="J3266" s="80">
        <v>2</v>
      </c>
      <c r="K3266" s="101">
        <v>3</v>
      </c>
    </row>
    <row r="3267" spans="1:11" x14ac:dyDescent="0.3">
      <c r="A3267" s="98">
        <v>45720</v>
      </c>
      <c r="B3267" s="99">
        <v>0.31383575231481481</v>
      </c>
      <c r="C3267" s="80">
        <v>7</v>
      </c>
      <c r="D3267" s="100" t="s">
        <v>403</v>
      </c>
      <c r="E3267" s="80">
        <v>25.96</v>
      </c>
      <c r="F3267" s="100" t="s">
        <v>410</v>
      </c>
      <c r="G3267" s="100" t="s">
        <v>405</v>
      </c>
      <c r="H3267" s="100" t="s">
        <v>419</v>
      </c>
      <c r="I3267" s="100" t="s">
        <v>407</v>
      </c>
      <c r="J3267" s="80">
        <v>2</v>
      </c>
      <c r="K3267" s="101">
        <v>3</v>
      </c>
    </row>
    <row r="3268" spans="1:11" x14ac:dyDescent="0.3">
      <c r="A3268" s="98">
        <v>45720</v>
      </c>
      <c r="B3268" s="99">
        <v>0.36927398148148149</v>
      </c>
      <c r="C3268" s="80">
        <v>8</v>
      </c>
      <c r="D3268" s="100" t="s">
        <v>403</v>
      </c>
      <c r="E3268" s="80">
        <v>30.86</v>
      </c>
      <c r="F3268" s="100" t="s">
        <v>411</v>
      </c>
      <c r="G3268" s="100" t="s">
        <v>405</v>
      </c>
      <c r="H3268" s="100" t="s">
        <v>419</v>
      </c>
      <c r="I3268" s="100" t="s">
        <v>407</v>
      </c>
      <c r="J3268" s="80">
        <v>2</v>
      </c>
      <c r="K3268" s="101">
        <v>3</v>
      </c>
    </row>
    <row r="3269" spans="1:11" x14ac:dyDescent="0.3">
      <c r="A3269" s="98">
        <v>45720</v>
      </c>
      <c r="B3269" s="99">
        <v>0.38161954861111114</v>
      </c>
      <c r="C3269" s="80">
        <v>9</v>
      </c>
      <c r="D3269" s="100" t="s">
        <v>403</v>
      </c>
      <c r="E3269" s="80">
        <v>25.96</v>
      </c>
      <c r="F3269" s="100" t="s">
        <v>410</v>
      </c>
      <c r="G3269" s="100" t="s">
        <v>405</v>
      </c>
      <c r="H3269" s="100" t="s">
        <v>419</v>
      </c>
      <c r="I3269" s="100" t="s">
        <v>407</v>
      </c>
      <c r="J3269" s="80">
        <v>2</v>
      </c>
      <c r="K3269" s="101">
        <v>3</v>
      </c>
    </row>
    <row r="3270" spans="1:11" x14ac:dyDescent="0.3">
      <c r="A3270" s="98">
        <v>45720</v>
      </c>
      <c r="B3270" s="99">
        <v>0.38220140046296297</v>
      </c>
      <c r="C3270" s="80">
        <v>9</v>
      </c>
      <c r="D3270" s="100" t="s">
        <v>403</v>
      </c>
      <c r="E3270" s="80">
        <v>25.96</v>
      </c>
      <c r="F3270" s="100" t="s">
        <v>410</v>
      </c>
      <c r="G3270" s="100" t="s">
        <v>405</v>
      </c>
      <c r="H3270" s="100" t="s">
        <v>419</v>
      </c>
      <c r="I3270" s="100" t="s">
        <v>407</v>
      </c>
      <c r="J3270" s="80">
        <v>2</v>
      </c>
      <c r="K3270" s="101">
        <v>3</v>
      </c>
    </row>
    <row r="3271" spans="1:11" x14ac:dyDescent="0.3">
      <c r="A3271" s="98">
        <v>45720</v>
      </c>
      <c r="B3271" s="99">
        <v>0.41570796296296297</v>
      </c>
      <c r="C3271" s="80">
        <v>9</v>
      </c>
      <c r="D3271" s="100" t="s">
        <v>403</v>
      </c>
      <c r="E3271" s="80">
        <v>25.96</v>
      </c>
      <c r="F3271" s="100" t="s">
        <v>410</v>
      </c>
      <c r="G3271" s="100" t="s">
        <v>405</v>
      </c>
      <c r="H3271" s="100" t="s">
        <v>419</v>
      </c>
      <c r="I3271" s="100" t="s">
        <v>407</v>
      </c>
      <c r="J3271" s="80">
        <v>2</v>
      </c>
      <c r="K3271" s="101">
        <v>3</v>
      </c>
    </row>
    <row r="3272" spans="1:11" x14ac:dyDescent="0.3">
      <c r="A3272" s="98">
        <v>45720</v>
      </c>
      <c r="B3272" s="99">
        <v>0.4611337615740741</v>
      </c>
      <c r="C3272" s="80">
        <v>11</v>
      </c>
      <c r="D3272" s="100" t="s">
        <v>403</v>
      </c>
      <c r="E3272" s="80">
        <v>30.86</v>
      </c>
      <c r="F3272" s="100" t="s">
        <v>411</v>
      </c>
      <c r="G3272" s="100" t="s">
        <v>405</v>
      </c>
      <c r="H3272" s="100" t="s">
        <v>419</v>
      </c>
      <c r="I3272" s="100" t="s">
        <v>407</v>
      </c>
      <c r="J3272" s="80">
        <v>2</v>
      </c>
      <c r="K3272" s="101">
        <v>3</v>
      </c>
    </row>
    <row r="3273" spans="1:11" x14ac:dyDescent="0.3">
      <c r="A3273" s="98">
        <v>45720</v>
      </c>
      <c r="B3273" s="99">
        <v>0.46188627314814817</v>
      </c>
      <c r="C3273" s="80">
        <v>11</v>
      </c>
      <c r="D3273" s="100" t="s">
        <v>403</v>
      </c>
      <c r="E3273" s="80">
        <v>25.96</v>
      </c>
      <c r="F3273" s="100" t="s">
        <v>410</v>
      </c>
      <c r="G3273" s="100" t="s">
        <v>405</v>
      </c>
      <c r="H3273" s="100" t="s">
        <v>419</v>
      </c>
      <c r="I3273" s="100" t="s">
        <v>407</v>
      </c>
      <c r="J3273" s="80">
        <v>2</v>
      </c>
      <c r="K3273" s="101">
        <v>3</v>
      </c>
    </row>
    <row r="3274" spans="1:11" x14ac:dyDescent="0.3">
      <c r="A3274" s="98">
        <v>45720</v>
      </c>
      <c r="B3274" s="99">
        <v>0.49075305555555554</v>
      </c>
      <c r="C3274" s="80">
        <v>11</v>
      </c>
      <c r="D3274" s="100" t="s">
        <v>403</v>
      </c>
      <c r="E3274" s="80">
        <v>25.96</v>
      </c>
      <c r="F3274" s="100" t="s">
        <v>410</v>
      </c>
      <c r="G3274" s="100" t="s">
        <v>405</v>
      </c>
      <c r="H3274" s="100" t="s">
        <v>419</v>
      </c>
      <c r="I3274" s="100" t="s">
        <v>407</v>
      </c>
      <c r="J3274" s="80">
        <v>2</v>
      </c>
      <c r="K3274" s="101">
        <v>3</v>
      </c>
    </row>
    <row r="3275" spans="1:11" x14ac:dyDescent="0.3">
      <c r="A3275" s="98">
        <v>45720</v>
      </c>
      <c r="B3275" s="99">
        <v>0.49125591435185184</v>
      </c>
      <c r="C3275" s="80">
        <v>11</v>
      </c>
      <c r="D3275" s="100" t="s">
        <v>403</v>
      </c>
      <c r="E3275" s="80">
        <v>25.96</v>
      </c>
      <c r="F3275" s="100" t="s">
        <v>410</v>
      </c>
      <c r="G3275" s="100" t="s">
        <v>405</v>
      </c>
      <c r="H3275" s="100" t="s">
        <v>419</v>
      </c>
      <c r="I3275" s="100" t="s">
        <v>407</v>
      </c>
      <c r="J3275" s="80">
        <v>2</v>
      </c>
      <c r="K3275" s="101">
        <v>3</v>
      </c>
    </row>
    <row r="3276" spans="1:11" x14ac:dyDescent="0.3">
      <c r="A3276" s="98">
        <v>45720</v>
      </c>
      <c r="B3276" s="99">
        <v>0.49415271990740739</v>
      </c>
      <c r="C3276" s="80">
        <v>11</v>
      </c>
      <c r="D3276" s="100" t="s">
        <v>403</v>
      </c>
      <c r="E3276" s="80">
        <v>25.96</v>
      </c>
      <c r="F3276" s="100" t="s">
        <v>410</v>
      </c>
      <c r="G3276" s="100" t="s">
        <v>405</v>
      </c>
      <c r="H3276" s="100" t="s">
        <v>419</v>
      </c>
      <c r="I3276" s="100" t="s">
        <v>407</v>
      </c>
      <c r="J3276" s="80">
        <v>2</v>
      </c>
      <c r="K3276" s="101">
        <v>3</v>
      </c>
    </row>
    <row r="3277" spans="1:11" hidden="1" x14ac:dyDescent="0.3">
      <c r="A3277" s="98">
        <v>45720</v>
      </c>
      <c r="B3277" s="99">
        <v>0.51804597222222226</v>
      </c>
      <c r="C3277" s="80">
        <v>12</v>
      </c>
      <c r="D3277" s="100" t="s">
        <v>403</v>
      </c>
      <c r="E3277" s="80">
        <v>35.76</v>
      </c>
      <c r="F3277" s="100" t="s">
        <v>413</v>
      </c>
      <c r="G3277" s="100" t="s">
        <v>409</v>
      </c>
      <c r="H3277" s="100" t="s">
        <v>419</v>
      </c>
      <c r="I3277" s="100" t="s">
        <v>407</v>
      </c>
      <c r="J3277" s="80">
        <v>2</v>
      </c>
      <c r="K3277" s="101">
        <v>3</v>
      </c>
    </row>
    <row r="3278" spans="1:11" x14ac:dyDescent="0.3">
      <c r="A3278" s="98">
        <v>45720</v>
      </c>
      <c r="B3278" s="99">
        <v>0.70067615740740741</v>
      </c>
      <c r="C3278" s="80">
        <v>16</v>
      </c>
      <c r="D3278" s="100" t="s">
        <v>403</v>
      </c>
      <c r="E3278" s="80">
        <v>25.96</v>
      </c>
      <c r="F3278" s="100" t="s">
        <v>410</v>
      </c>
      <c r="G3278" s="100" t="s">
        <v>409</v>
      </c>
      <c r="H3278" s="100" t="s">
        <v>419</v>
      </c>
      <c r="I3278" s="100" t="s">
        <v>407</v>
      </c>
      <c r="J3278" s="80">
        <v>2</v>
      </c>
      <c r="K3278" s="101">
        <v>3</v>
      </c>
    </row>
    <row r="3279" spans="1:11" hidden="1" x14ac:dyDescent="0.3">
      <c r="A3279" s="98">
        <v>45720</v>
      </c>
      <c r="B3279" s="99">
        <v>0.78011421296296302</v>
      </c>
      <c r="C3279" s="80">
        <v>18</v>
      </c>
      <c r="D3279" s="100" t="s">
        <v>403</v>
      </c>
      <c r="E3279" s="80">
        <v>35.76</v>
      </c>
      <c r="F3279" s="100" t="s">
        <v>413</v>
      </c>
      <c r="G3279" s="100" t="s">
        <v>412</v>
      </c>
      <c r="H3279" s="100" t="s">
        <v>419</v>
      </c>
      <c r="I3279" s="100" t="s">
        <v>407</v>
      </c>
      <c r="J3279" s="80">
        <v>2</v>
      </c>
      <c r="K3279" s="101">
        <v>3</v>
      </c>
    </row>
    <row r="3280" spans="1:11" hidden="1" x14ac:dyDescent="0.3">
      <c r="A3280" s="98">
        <v>45720</v>
      </c>
      <c r="B3280" s="99">
        <v>0.7987207291666667</v>
      </c>
      <c r="C3280" s="80">
        <v>19</v>
      </c>
      <c r="D3280" s="100" t="s">
        <v>403</v>
      </c>
      <c r="E3280" s="80">
        <v>35.76</v>
      </c>
      <c r="F3280" s="100" t="s">
        <v>404</v>
      </c>
      <c r="G3280" s="100" t="s">
        <v>412</v>
      </c>
      <c r="H3280" s="100" t="s">
        <v>419</v>
      </c>
      <c r="I3280" s="100" t="s">
        <v>407</v>
      </c>
      <c r="J3280" s="80">
        <v>2</v>
      </c>
      <c r="K3280" s="101">
        <v>3</v>
      </c>
    </row>
    <row r="3281" spans="1:11" hidden="1" x14ac:dyDescent="0.3">
      <c r="A3281" s="98">
        <v>45720</v>
      </c>
      <c r="B3281" s="99">
        <v>0.83958975694444449</v>
      </c>
      <c r="C3281" s="80">
        <v>20</v>
      </c>
      <c r="D3281" s="100" t="s">
        <v>403</v>
      </c>
      <c r="E3281" s="80">
        <v>35.76</v>
      </c>
      <c r="F3281" s="100" t="s">
        <v>404</v>
      </c>
      <c r="G3281" s="100" t="s">
        <v>412</v>
      </c>
      <c r="H3281" s="100" t="s">
        <v>419</v>
      </c>
      <c r="I3281" s="100" t="s">
        <v>407</v>
      </c>
      <c r="J3281" s="80">
        <v>2</v>
      </c>
      <c r="K3281" s="101">
        <v>3</v>
      </c>
    </row>
    <row r="3282" spans="1:11" x14ac:dyDescent="0.3">
      <c r="A3282" s="98">
        <v>45721</v>
      </c>
      <c r="B3282" s="99">
        <v>0.36101409722222222</v>
      </c>
      <c r="C3282" s="80">
        <v>8</v>
      </c>
      <c r="D3282" s="100" t="s">
        <v>403</v>
      </c>
      <c r="E3282" s="80">
        <v>30.86</v>
      </c>
      <c r="F3282" s="100" t="s">
        <v>411</v>
      </c>
      <c r="G3282" s="100" t="s">
        <v>405</v>
      </c>
      <c r="H3282" s="100" t="s">
        <v>420</v>
      </c>
      <c r="I3282" s="100" t="s">
        <v>407</v>
      </c>
      <c r="J3282" s="80">
        <v>3</v>
      </c>
      <c r="K3282" s="101">
        <v>3</v>
      </c>
    </row>
    <row r="3283" spans="1:11" x14ac:dyDescent="0.3">
      <c r="A3283" s="98">
        <v>45721</v>
      </c>
      <c r="B3283" s="99">
        <v>0.40166965277777777</v>
      </c>
      <c r="C3283" s="80">
        <v>9</v>
      </c>
      <c r="D3283" s="100" t="s">
        <v>403</v>
      </c>
      <c r="E3283" s="80">
        <v>25.96</v>
      </c>
      <c r="F3283" s="100" t="s">
        <v>410</v>
      </c>
      <c r="G3283" s="100" t="s">
        <v>405</v>
      </c>
      <c r="H3283" s="100" t="s">
        <v>420</v>
      </c>
      <c r="I3283" s="100" t="s">
        <v>407</v>
      </c>
      <c r="J3283" s="80">
        <v>3</v>
      </c>
      <c r="K3283" s="101">
        <v>3</v>
      </c>
    </row>
    <row r="3284" spans="1:11" x14ac:dyDescent="0.3">
      <c r="A3284" s="98">
        <v>45721</v>
      </c>
      <c r="B3284" s="99">
        <v>0.41752657407407406</v>
      </c>
      <c r="C3284" s="80">
        <v>10</v>
      </c>
      <c r="D3284" s="100" t="s">
        <v>403</v>
      </c>
      <c r="E3284" s="80">
        <v>25.96</v>
      </c>
      <c r="F3284" s="100" t="s">
        <v>410</v>
      </c>
      <c r="G3284" s="100" t="s">
        <v>405</v>
      </c>
      <c r="H3284" s="100" t="s">
        <v>420</v>
      </c>
      <c r="I3284" s="100" t="s">
        <v>407</v>
      </c>
      <c r="J3284" s="80">
        <v>3</v>
      </c>
      <c r="K3284" s="101">
        <v>3</v>
      </c>
    </row>
    <row r="3285" spans="1:11" x14ac:dyDescent="0.3">
      <c r="A3285" s="98">
        <v>45721</v>
      </c>
      <c r="B3285" s="99">
        <v>0.41810528935185187</v>
      </c>
      <c r="C3285" s="80">
        <v>10</v>
      </c>
      <c r="D3285" s="100" t="s">
        <v>403</v>
      </c>
      <c r="E3285" s="80">
        <v>25.96</v>
      </c>
      <c r="F3285" s="100" t="s">
        <v>410</v>
      </c>
      <c r="G3285" s="100" t="s">
        <v>405</v>
      </c>
      <c r="H3285" s="100" t="s">
        <v>420</v>
      </c>
      <c r="I3285" s="100" t="s">
        <v>407</v>
      </c>
      <c r="J3285" s="80">
        <v>3</v>
      </c>
      <c r="K3285" s="101">
        <v>3</v>
      </c>
    </row>
    <row r="3286" spans="1:11" hidden="1" x14ac:dyDescent="0.3">
      <c r="A3286" s="98">
        <v>45721</v>
      </c>
      <c r="B3286" s="99">
        <v>0.42419584490740742</v>
      </c>
      <c r="C3286" s="80">
        <v>10</v>
      </c>
      <c r="D3286" s="100" t="s">
        <v>403</v>
      </c>
      <c r="E3286" s="80">
        <v>35.76</v>
      </c>
      <c r="F3286" s="100" t="s">
        <v>421</v>
      </c>
      <c r="G3286" s="100" t="s">
        <v>405</v>
      </c>
      <c r="H3286" s="100" t="s">
        <v>420</v>
      </c>
      <c r="I3286" s="100" t="s">
        <v>407</v>
      </c>
      <c r="J3286" s="80">
        <v>3</v>
      </c>
      <c r="K3286" s="101">
        <v>3</v>
      </c>
    </row>
    <row r="3287" spans="1:11" x14ac:dyDescent="0.3">
      <c r="A3287" s="98">
        <v>45721</v>
      </c>
      <c r="B3287" s="99">
        <v>0.4448474652777778</v>
      </c>
      <c r="C3287" s="80">
        <v>10</v>
      </c>
      <c r="D3287" s="100" t="s">
        <v>403</v>
      </c>
      <c r="E3287" s="80">
        <v>30.86</v>
      </c>
      <c r="F3287" s="100" t="s">
        <v>411</v>
      </c>
      <c r="G3287" s="100" t="s">
        <v>405</v>
      </c>
      <c r="H3287" s="100" t="s">
        <v>420</v>
      </c>
      <c r="I3287" s="100" t="s">
        <v>407</v>
      </c>
      <c r="J3287" s="80">
        <v>3</v>
      </c>
      <c r="K3287" s="101">
        <v>3</v>
      </c>
    </row>
    <row r="3288" spans="1:11" hidden="1" x14ac:dyDescent="0.3">
      <c r="A3288" s="98">
        <v>45721</v>
      </c>
      <c r="B3288" s="99">
        <v>0.46425425925925928</v>
      </c>
      <c r="C3288" s="80">
        <v>11</v>
      </c>
      <c r="D3288" s="100" t="s">
        <v>403</v>
      </c>
      <c r="E3288" s="80">
        <v>35.76</v>
      </c>
      <c r="F3288" s="100" t="s">
        <v>421</v>
      </c>
      <c r="G3288" s="100" t="s">
        <v>405</v>
      </c>
      <c r="H3288" s="100" t="s">
        <v>420</v>
      </c>
      <c r="I3288" s="100" t="s">
        <v>407</v>
      </c>
      <c r="J3288" s="80">
        <v>3</v>
      </c>
      <c r="K3288" s="101">
        <v>3</v>
      </c>
    </row>
    <row r="3289" spans="1:11" hidden="1" x14ac:dyDescent="0.3">
      <c r="A3289" s="98">
        <v>45721</v>
      </c>
      <c r="B3289" s="99">
        <v>0.46590468750000003</v>
      </c>
      <c r="C3289" s="80">
        <v>11</v>
      </c>
      <c r="D3289" s="100" t="s">
        <v>403</v>
      </c>
      <c r="E3289" s="80">
        <v>35.76</v>
      </c>
      <c r="F3289" s="100" t="s">
        <v>413</v>
      </c>
      <c r="G3289" s="100" t="s">
        <v>405</v>
      </c>
      <c r="H3289" s="100" t="s">
        <v>420</v>
      </c>
      <c r="I3289" s="100" t="s">
        <v>407</v>
      </c>
      <c r="J3289" s="80">
        <v>3</v>
      </c>
      <c r="K3289" s="101">
        <v>3</v>
      </c>
    </row>
    <row r="3290" spans="1:11" x14ac:dyDescent="0.3">
      <c r="A3290" s="98">
        <v>45721</v>
      </c>
      <c r="B3290" s="99">
        <v>0.4853146064814815</v>
      </c>
      <c r="C3290" s="80">
        <v>11</v>
      </c>
      <c r="D3290" s="100" t="s">
        <v>403</v>
      </c>
      <c r="E3290" s="80">
        <v>25.96</v>
      </c>
      <c r="F3290" s="100" t="s">
        <v>410</v>
      </c>
      <c r="G3290" s="100" t="s">
        <v>405</v>
      </c>
      <c r="H3290" s="100" t="s">
        <v>420</v>
      </c>
      <c r="I3290" s="100" t="s">
        <v>407</v>
      </c>
      <c r="J3290" s="80">
        <v>3</v>
      </c>
      <c r="K3290" s="101">
        <v>3</v>
      </c>
    </row>
    <row r="3291" spans="1:11" x14ac:dyDescent="0.3">
      <c r="A3291" s="98">
        <v>45721</v>
      </c>
      <c r="B3291" s="99">
        <v>0.48706515046296295</v>
      </c>
      <c r="C3291" s="80">
        <v>11</v>
      </c>
      <c r="D3291" s="100" t="s">
        <v>403</v>
      </c>
      <c r="E3291" s="80">
        <v>25.96</v>
      </c>
      <c r="F3291" s="100" t="s">
        <v>410</v>
      </c>
      <c r="G3291" s="100" t="s">
        <v>405</v>
      </c>
      <c r="H3291" s="100" t="s">
        <v>420</v>
      </c>
      <c r="I3291" s="100" t="s">
        <v>407</v>
      </c>
      <c r="J3291" s="80">
        <v>3</v>
      </c>
      <c r="K3291" s="101">
        <v>3</v>
      </c>
    </row>
    <row r="3292" spans="1:11" x14ac:dyDescent="0.3">
      <c r="A3292" s="98">
        <v>45721</v>
      </c>
      <c r="B3292" s="99">
        <v>0.50898459490740744</v>
      </c>
      <c r="C3292" s="80">
        <v>12</v>
      </c>
      <c r="D3292" s="100" t="s">
        <v>403</v>
      </c>
      <c r="E3292" s="80">
        <v>25.96</v>
      </c>
      <c r="F3292" s="100" t="s">
        <v>410</v>
      </c>
      <c r="G3292" s="100" t="s">
        <v>409</v>
      </c>
      <c r="H3292" s="100" t="s">
        <v>420</v>
      </c>
      <c r="I3292" s="100" t="s">
        <v>407</v>
      </c>
      <c r="J3292" s="80">
        <v>3</v>
      </c>
      <c r="K3292" s="101">
        <v>3</v>
      </c>
    </row>
    <row r="3293" spans="1:11" hidden="1" x14ac:dyDescent="0.3">
      <c r="A3293" s="98">
        <v>45721</v>
      </c>
      <c r="B3293" s="99">
        <v>0.63044702546296294</v>
      </c>
      <c r="C3293" s="80">
        <v>15</v>
      </c>
      <c r="D3293" s="100" t="s">
        <v>403</v>
      </c>
      <c r="E3293" s="80">
        <v>35.76</v>
      </c>
      <c r="F3293" s="100" t="s">
        <v>404</v>
      </c>
      <c r="G3293" s="100" t="s">
        <v>409</v>
      </c>
      <c r="H3293" s="100" t="s">
        <v>420</v>
      </c>
      <c r="I3293" s="100" t="s">
        <v>407</v>
      </c>
      <c r="J3293" s="80">
        <v>3</v>
      </c>
      <c r="K3293" s="101">
        <v>3</v>
      </c>
    </row>
    <row r="3294" spans="1:11" hidden="1" x14ac:dyDescent="0.3">
      <c r="A3294" s="98">
        <v>45721</v>
      </c>
      <c r="B3294" s="99">
        <v>0.63999805555555556</v>
      </c>
      <c r="C3294" s="80">
        <v>15</v>
      </c>
      <c r="D3294" s="100" t="s">
        <v>403</v>
      </c>
      <c r="E3294" s="80">
        <v>35.76</v>
      </c>
      <c r="F3294" s="100" t="s">
        <v>404</v>
      </c>
      <c r="G3294" s="100" t="s">
        <v>409</v>
      </c>
      <c r="H3294" s="100" t="s">
        <v>420</v>
      </c>
      <c r="I3294" s="100" t="s">
        <v>407</v>
      </c>
      <c r="J3294" s="80">
        <v>3</v>
      </c>
      <c r="K3294" s="101">
        <v>3</v>
      </c>
    </row>
    <row r="3295" spans="1:11" hidden="1" x14ac:dyDescent="0.3">
      <c r="A3295" s="98">
        <v>45721</v>
      </c>
      <c r="B3295" s="99">
        <v>0.64249322916666662</v>
      </c>
      <c r="C3295" s="80">
        <v>15</v>
      </c>
      <c r="D3295" s="100" t="s">
        <v>403</v>
      </c>
      <c r="E3295" s="80">
        <v>35.76</v>
      </c>
      <c r="F3295" s="100" t="s">
        <v>408</v>
      </c>
      <c r="G3295" s="100" t="s">
        <v>409</v>
      </c>
      <c r="H3295" s="100" t="s">
        <v>420</v>
      </c>
      <c r="I3295" s="100" t="s">
        <v>407</v>
      </c>
      <c r="J3295" s="80">
        <v>3</v>
      </c>
      <c r="K3295" s="101">
        <v>3</v>
      </c>
    </row>
    <row r="3296" spans="1:11" x14ac:dyDescent="0.3">
      <c r="A3296" s="98">
        <v>45721</v>
      </c>
      <c r="B3296" s="99">
        <v>0.71524293981481479</v>
      </c>
      <c r="C3296" s="80">
        <v>17</v>
      </c>
      <c r="D3296" s="100" t="s">
        <v>403</v>
      </c>
      <c r="E3296" s="80">
        <v>30.86</v>
      </c>
      <c r="F3296" s="100" t="s">
        <v>411</v>
      </c>
      <c r="G3296" s="100" t="s">
        <v>412</v>
      </c>
      <c r="H3296" s="100" t="s">
        <v>420</v>
      </c>
      <c r="I3296" s="100" t="s">
        <v>407</v>
      </c>
      <c r="J3296" s="80">
        <v>3</v>
      </c>
      <c r="K3296" s="101">
        <v>3</v>
      </c>
    </row>
    <row r="3297" spans="1:11" hidden="1" x14ac:dyDescent="0.3">
      <c r="A3297" s="98">
        <v>45721</v>
      </c>
      <c r="B3297" s="99">
        <v>0.71971701388888887</v>
      </c>
      <c r="C3297" s="80">
        <v>17</v>
      </c>
      <c r="D3297" s="100" t="s">
        <v>403</v>
      </c>
      <c r="E3297" s="80">
        <v>21.06</v>
      </c>
      <c r="F3297" s="100" t="s">
        <v>418</v>
      </c>
      <c r="G3297" s="100" t="s">
        <v>412</v>
      </c>
      <c r="H3297" s="100" t="s">
        <v>420</v>
      </c>
      <c r="I3297" s="100" t="s">
        <v>407</v>
      </c>
      <c r="J3297" s="80">
        <v>3</v>
      </c>
      <c r="K3297" s="101">
        <v>3</v>
      </c>
    </row>
    <row r="3298" spans="1:11" hidden="1" x14ac:dyDescent="0.3">
      <c r="A3298" s="98">
        <v>45721</v>
      </c>
      <c r="B3298" s="99">
        <v>0.73033424768518518</v>
      </c>
      <c r="C3298" s="80">
        <v>17</v>
      </c>
      <c r="D3298" s="100" t="s">
        <v>403</v>
      </c>
      <c r="E3298" s="80">
        <v>35.76</v>
      </c>
      <c r="F3298" s="100" t="s">
        <v>404</v>
      </c>
      <c r="G3298" s="100" t="s">
        <v>412</v>
      </c>
      <c r="H3298" s="100" t="s">
        <v>420</v>
      </c>
      <c r="I3298" s="100" t="s">
        <v>407</v>
      </c>
      <c r="J3298" s="80">
        <v>3</v>
      </c>
      <c r="K3298" s="101">
        <v>3</v>
      </c>
    </row>
    <row r="3299" spans="1:11" hidden="1" x14ac:dyDescent="0.3">
      <c r="A3299" s="98">
        <v>45721</v>
      </c>
      <c r="B3299" s="99">
        <v>0.75933991898148145</v>
      </c>
      <c r="C3299" s="80">
        <v>18</v>
      </c>
      <c r="D3299" s="100" t="s">
        <v>403</v>
      </c>
      <c r="E3299" s="80">
        <v>35.76</v>
      </c>
      <c r="F3299" s="100" t="s">
        <v>421</v>
      </c>
      <c r="G3299" s="100" t="s">
        <v>412</v>
      </c>
      <c r="H3299" s="100" t="s">
        <v>420</v>
      </c>
      <c r="I3299" s="100" t="s">
        <v>407</v>
      </c>
      <c r="J3299" s="80">
        <v>3</v>
      </c>
      <c r="K3299" s="101">
        <v>3</v>
      </c>
    </row>
    <row r="3300" spans="1:11" hidden="1" x14ac:dyDescent="0.3">
      <c r="A3300" s="98">
        <v>45721</v>
      </c>
      <c r="B3300" s="99">
        <v>0.79371317129629626</v>
      </c>
      <c r="C3300" s="80">
        <v>19</v>
      </c>
      <c r="D3300" s="100" t="s">
        <v>403</v>
      </c>
      <c r="E3300" s="80">
        <v>35.76</v>
      </c>
      <c r="F3300" s="100" t="s">
        <v>413</v>
      </c>
      <c r="G3300" s="100" t="s">
        <v>412</v>
      </c>
      <c r="H3300" s="100" t="s">
        <v>420</v>
      </c>
      <c r="I3300" s="100" t="s">
        <v>407</v>
      </c>
      <c r="J3300" s="80">
        <v>3</v>
      </c>
      <c r="K3300" s="101">
        <v>3</v>
      </c>
    </row>
    <row r="3301" spans="1:11" hidden="1" x14ac:dyDescent="0.3">
      <c r="A3301" s="98">
        <v>45722</v>
      </c>
      <c r="B3301" s="99">
        <v>0.39837148148148149</v>
      </c>
      <c r="C3301" s="80">
        <v>9</v>
      </c>
      <c r="D3301" s="100" t="s">
        <v>403</v>
      </c>
      <c r="E3301" s="80">
        <v>35.76</v>
      </c>
      <c r="F3301" s="100" t="s">
        <v>408</v>
      </c>
      <c r="G3301" s="100" t="s">
        <v>405</v>
      </c>
      <c r="H3301" s="100" t="s">
        <v>422</v>
      </c>
      <c r="I3301" s="100" t="s">
        <v>407</v>
      </c>
      <c r="J3301" s="80">
        <v>4</v>
      </c>
      <c r="K3301" s="101">
        <v>3</v>
      </c>
    </row>
    <row r="3302" spans="1:11" hidden="1" x14ac:dyDescent="0.3">
      <c r="A3302" s="98">
        <v>45722</v>
      </c>
      <c r="B3302" s="99">
        <v>0.39991822916666669</v>
      </c>
      <c r="C3302" s="80">
        <v>9</v>
      </c>
      <c r="D3302" s="100" t="s">
        <v>403</v>
      </c>
      <c r="E3302" s="80">
        <v>21.06</v>
      </c>
      <c r="F3302" s="100" t="s">
        <v>418</v>
      </c>
      <c r="G3302" s="100" t="s">
        <v>405</v>
      </c>
      <c r="H3302" s="100" t="s">
        <v>422</v>
      </c>
      <c r="I3302" s="100" t="s">
        <v>407</v>
      </c>
      <c r="J3302" s="80">
        <v>4</v>
      </c>
      <c r="K3302" s="101">
        <v>3</v>
      </c>
    </row>
    <row r="3303" spans="1:11" x14ac:dyDescent="0.3">
      <c r="A3303" s="98">
        <v>45722</v>
      </c>
      <c r="B3303" s="99">
        <v>0.45005679398148146</v>
      </c>
      <c r="C3303" s="80">
        <v>10</v>
      </c>
      <c r="D3303" s="100" t="s">
        <v>403</v>
      </c>
      <c r="E3303" s="80">
        <v>30.86</v>
      </c>
      <c r="F3303" s="100" t="s">
        <v>411</v>
      </c>
      <c r="G3303" s="100" t="s">
        <v>405</v>
      </c>
      <c r="H3303" s="100" t="s">
        <v>422</v>
      </c>
      <c r="I3303" s="100" t="s">
        <v>407</v>
      </c>
      <c r="J3303" s="80">
        <v>4</v>
      </c>
      <c r="K3303" s="101">
        <v>3</v>
      </c>
    </row>
    <row r="3304" spans="1:11" x14ac:dyDescent="0.3">
      <c r="A3304" s="98">
        <v>45722</v>
      </c>
      <c r="B3304" s="99">
        <v>0.45610376157407406</v>
      </c>
      <c r="C3304" s="80">
        <v>10</v>
      </c>
      <c r="D3304" s="100" t="s">
        <v>403</v>
      </c>
      <c r="E3304" s="80">
        <v>25.96</v>
      </c>
      <c r="F3304" s="100" t="s">
        <v>410</v>
      </c>
      <c r="G3304" s="100" t="s">
        <v>405</v>
      </c>
      <c r="H3304" s="100" t="s">
        <v>422</v>
      </c>
      <c r="I3304" s="100" t="s">
        <v>407</v>
      </c>
      <c r="J3304" s="80">
        <v>4</v>
      </c>
      <c r="K3304" s="101">
        <v>3</v>
      </c>
    </row>
    <row r="3305" spans="1:11" x14ac:dyDescent="0.3">
      <c r="A3305" s="98">
        <v>45722</v>
      </c>
      <c r="B3305" s="99">
        <v>0.45665545138888891</v>
      </c>
      <c r="C3305" s="80">
        <v>10</v>
      </c>
      <c r="D3305" s="100" t="s">
        <v>403</v>
      </c>
      <c r="E3305" s="80">
        <v>25.96</v>
      </c>
      <c r="F3305" s="100" t="s">
        <v>410</v>
      </c>
      <c r="G3305" s="100" t="s">
        <v>405</v>
      </c>
      <c r="H3305" s="100" t="s">
        <v>422</v>
      </c>
      <c r="I3305" s="100" t="s">
        <v>407</v>
      </c>
      <c r="J3305" s="80">
        <v>4</v>
      </c>
      <c r="K3305" s="101">
        <v>3</v>
      </c>
    </row>
    <row r="3306" spans="1:11" x14ac:dyDescent="0.3">
      <c r="A3306" s="98">
        <v>45722</v>
      </c>
      <c r="B3306" s="99">
        <v>0.46231046296296296</v>
      </c>
      <c r="C3306" s="80">
        <v>11</v>
      </c>
      <c r="D3306" s="100" t="s">
        <v>403</v>
      </c>
      <c r="E3306" s="80">
        <v>25.96</v>
      </c>
      <c r="F3306" s="100" t="s">
        <v>410</v>
      </c>
      <c r="G3306" s="100" t="s">
        <v>405</v>
      </c>
      <c r="H3306" s="100" t="s">
        <v>422</v>
      </c>
      <c r="I3306" s="100" t="s">
        <v>407</v>
      </c>
      <c r="J3306" s="80">
        <v>4</v>
      </c>
      <c r="K3306" s="101">
        <v>3</v>
      </c>
    </row>
    <row r="3307" spans="1:11" hidden="1" x14ac:dyDescent="0.3">
      <c r="A3307" s="98">
        <v>45722</v>
      </c>
      <c r="B3307" s="99">
        <v>0.47057891203703706</v>
      </c>
      <c r="C3307" s="80">
        <v>11</v>
      </c>
      <c r="D3307" s="100" t="s">
        <v>403</v>
      </c>
      <c r="E3307" s="80">
        <v>35.76</v>
      </c>
      <c r="F3307" s="100" t="s">
        <v>421</v>
      </c>
      <c r="G3307" s="100" t="s">
        <v>405</v>
      </c>
      <c r="H3307" s="100" t="s">
        <v>422</v>
      </c>
      <c r="I3307" s="100" t="s">
        <v>407</v>
      </c>
      <c r="J3307" s="80">
        <v>4</v>
      </c>
      <c r="K3307" s="101">
        <v>3</v>
      </c>
    </row>
    <row r="3308" spans="1:11" hidden="1" x14ac:dyDescent="0.3">
      <c r="A3308" s="98">
        <v>45722</v>
      </c>
      <c r="B3308" s="99">
        <v>0.57746644675925929</v>
      </c>
      <c r="C3308" s="80">
        <v>13</v>
      </c>
      <c r="D3308" s="100" t="s">
        <v>403</v>
      </c>
      <c r="E3308" s="80">
        <v>35.76</v>
      </c>
      <c r="F3308" s="100" t="s">
        <v>404</v>
      </c>
      <c r="G3308" s="100" t="s">
        <v>409</v>
      </c>
      <c r="H3308" s="100" t="s">
        <v>422</v>
      </c>
      <c r="I3308" s="100" t="s">
        <v>407</v>
      </c>
      <c r="J3308" s="80">
        <v>4</v>
      </c>
      <c r="K3308" s="101">
        <v>3</v>
      </c>
    </row>
    <row r="3309" spans="1:11" x14ac:dyDescent="0.3">
      <c r="A3309" s="98">
        <v>45722</v>
      </c>
      <c r="B3309" s="99">
        <v>0.67138082175925928</v>
      </c>
      <c r="C3309" s="80">
        <v>16</v>
      </c>
      <c r="D3309" s="100" t="s">
        <v>403</v>
      </c>
      <c r="E3309" s="80">
        <v>30.86</v>
      </c>
      <c r="F3309" s="100" t="s">
        <v>411</v>
      </c>
      <c r="G3309" s="100" t="s">
        <v>409</v>
      </c>
      <c r="H3309" s="100" t="s">
        <v>422</v>
      </c>
      <c r="I3309" s="100" t="s">
        <v>407</v>
      </c>
      <c r="J3309" s="80">
        <v>4</v>
      </c>
      <c r="K3309" s="101">
        <v>3</v>
      </c>
    </row>
    <row r="3310" spans="1:11" hidden="1" x14ac:dyDescent="0.3">
      <c r="A3310" s="98">
        <v>45722</v>
      </c>
      <c r="B3310" s="99">
        <v>0.74249083333333332</v>
      </c>
      <c r="C3310" s="80">
        <v>17</v>
      </c>
      <c r="D3310" s="100" t="s">
        <v>403</v>
      </c>
      <c r="E3310" s="80">
        <v>35.76</v>
      </c>
      <c r="F3310" s="100" t="s">
        <v>413</v>
      </c>
      <c r="G3310" s="100" t="s">
        <v>412</v>
      </c>
      <c r="H3310" s="100" t="s">
        <v>422</v>
      </c>
      <c r="I3310" s="100" t="s">
        <v>407</v>
      </c>
      <c r="J3310" s="80">
        <v>4</v>
      </c>
      <c r="K3310" s="101">
        <v>3</v>
      </c>
    </row>
    <row r="3311" spans="1:11" hidden="1" x14ac:dyDescent="0.3">
      <c r="A3311" s="98">
        <v>45722</v>
      </c>
      <c r="B3311" s="99">
        <v>0.76888569444444443</v>
      </c>
      <c r="C3311" s="80">
        <v>18</v>
      </c>
      <c r="D3311" s="100" t="s">
        <v>403</v>
      </c>
      <c r="E3311" s="80">
        <v>35.76</v>
      </c>
      <c r="F3311" s="100" t="s">
        <v>421</v>
      </c>
      <c r="G3311" s="100" t="s">
        <v>412</v>
      </c>
      <c r="H3311" s="100" t="s">
        <v>422</v>
      </c>
      <c r="I3311" s="100" t="s">
        <v>407</v>
      </c>
      <c r="J3311" s="80">
        <v>4</v>
      </c>
      <c r="K3311" s="101">
        <v>3</v>
      </c>
    </row>
    <row r="3312" spans="1:11" x14ac:dyDescent="0.3">
      <c r="A3312" s="98">
        <v>45722</v>
      </c>
      <c r="B3312" s="99">
        <v>0.80706850694444443</v>
      </c>
      <c r="C3312" s="80">
        <v>19</v>
      </c>
      <c r="D3312" s="100" t="s">
        <v>403</v>
      </c>
      <c r="E3312" s="80">
        <v>30.86</v>
      </c>
      <c r="F3312" s="100" t="s">
        <v>411</v>
      </c>
      <c r="G3312" s="100" t="s">
        <v>412</v>
      </c>
      <c r="H3312" s="100" t="s">
        <v>422</v>
      </c>
      <c r="I3312" s="100" t="s">
        <v>407</v>
      </c>
      <c r="J3312" s="80">
        <v>4</v>
      </c>
      <c r="K3312" s="101">
        <v>3</v>
      </c>
    </row>
    <row r="3313" spans="1:11" hidden="1" x14ac:dyDescent="0.3">
      <c r="A3313" s="98">
        <v>45723</v>
      </c>
      <c r="B3313" s="99">
        <v>0.29562871527777779</v>
      </c>
      <c r="C3313" s="80">
        <v>7</v>
      </c>
      <c r="D3313" s="100" t="s">
        <v>403</v>
      </c>
      <c r="E3313" s="80">
        <v>35.76</v>
      </c>
      <c r="F3313" s="100" t="s">
        <v>421</v>
      </c>
      <c r="G3313" s="100" t="s">
        <v>405</v>
      </c>
      <c r="H3313" s="100" t="s">
        <v>406</v>
      </c>
      <c r="I3313" s="100" t="s">
        <v>407</v>
      </c>
      <c r="J3313" s="80">
        <v>5</v>
      </c>
      <c r="K3313" s="101">
        <v>3</v>
      </c>
    </row>
    <row r="3314" spans="1:11" x14ac:dyDescent="0.3">
      <c r="A3314" s="98">
        <v>45723</v>
      </c>
      <c r="B3314" s="99">
        <v>0.36470934027777779</v>
      </c>
      <c r="C3314" s="80">
        <v>8</v>
      </c>
      <c r="D3314" s="100" t="s">
        <v>403</v>
      </c>
      <c r="E3314" s="80">
        <v>25.96</v>
      </c>
      <c r="F3314" s="100" t="s">
        <v>410</v>
      </c>
      <c r="G3314" s="100" t="s">
        <v>405</v>
      </c>
      <c r="H3314" s="100" t="s">
        <v>406</v>
      </c>
      <c r="I3314" s="100" t="s">
        <v>407</v>
      </c>
      <c r="J3314" s="80">
        <v>5</v>
      </c>
      <c r="K3314" s="101">
        <v>3</v>
      </c>
    </row>
    <row r="3315" spans="1:11" x14ac:dyDescent="0.3">
      <c r="A3315" s="98">
        <v>45723</v>
      </c>
      <c r="B3315" s="99">
        <v>0.36532208333333333</v>
      </c>
      <c r="C3315" s="80">
        <v>8</v>
      </c>
      <c r="D3315" s="100" t="s">
        <v>403</v>
      </c>
      <c r="E3315" s="80">
        <v>25.96</v>
      </c>
      <c r="F3315" s="100" t="s">
        <v>410</v>
      </c>
      <c r="G3315" s="100" t="s">
        <v>405</v>
      </c>
      <c r="H3315" s="100" t="s">
        <v>406</v>
      </c>
      <c r="I3315" s="100" t="s">
        <v>407</v>
      </c>
      <c r="J3315" s="80">
        <v>5</v>
      </c>
      <c r="K3315" s="101">
        <v>3</v>
      </c>
    </row>
    <row r="3316" spans="1:11" x14ac:dyDescent="0.3">
      <c r="A3316" s="98">
        <v>45723</v>
      </c>
      <c r="B3316" s="99">
        <v>0.3768610185185185</v>
      </c>
      <c r="C3316" s="80">
        <v>9</v>
      </c>
      <c r="D3316" s="100" t="s">
        <v>403</v>
      </c>
      <c r="E3316" s="80">
        <v>25.96</v>
      </c>
      <c r="F3316" s="100" t="s">
        <v>410</v>
      </c>
      <c r="G3316" s="100" t="s">
        <v>405</v>
      </c>
      <c r="H3316" s="100" t="s">
        <v>406</v>
      </c>
      <c r="I3316" s="100" t="s">
        <v>407</v>
      </c>
      <c r="J3316" s="80">
        <v>5</v>
      </c>
      <c r="K3316" s="101">
        <v>3</v>
      </c>
    </row>
    <row r="3317" spans="1:11" hidden="1" x14ac:dyDescent="0.3">
      <c r="A3317" s="98">
        <v>45723</v>
      </c>
      <c r="B3317" s="99">
        <v>0.42358716435185184</v>
      </c>
      <c r="C3317" s="80">
        <v>10</v>
      </c>
      <c r="D3317" s="100" t="s">
        <v>403</v>
      </c>
      <c r="E3317" s="80">
        <v>35.76</v>
      </c>
      <c r="F3317" s="100" t="s">
        <v>408</v>
      </c>
      <c r="G3317" s="100" t="s">
        <v>405</v>
      </c>
      <c r="H3317" s="100" t="s">
        <v>406</v>
      </c>
      <c r="I3317" s="100" t="s">
        <v>407</v>
      </c>
      <c r="J3317" s="80">
        <v>5</v>
      </c>
      <c r="K3317" s="101">
        <v>3</v>
      </c>
    </row>
    <row r="3318" spans="1:11" x14ac:dyDescent="0.3">
      <c r="A3318" s="98">
        <v>45723</v>
      </c>
      <c r="B3318" s="99">
        <v>0.43512659722222224</v>
      </c>
      <c r="C3318" s="80">
        <v>10</v>
      </c>
      <c r="D3318" s="100" t="s">
        <v>403</v>
      </c>
      <c r="E3318" s="80">
        <v>30.86</v>
      </c>
      <c r="F3318" s="100" t="s">
        <v>411</v>
      </c>
      <c r="G3318" s="100" t="s">
        <v>405</v>
      </c>
      <c r="H3318" s="100" t="s">
        <v>406</v>
      </c>
      <c r="I3318" s="100" t="s">
        <v>407</v>
      </c>
      <c r="J3318" s="80">
        <v>5</v>
      </c>
      <c r="K3318" s="101">
        <v>3</v>
      </c>
    </row>
    <row r="3319" spans="1:11" x14ac:dyDescent="0.3">
      <c r="A3319" s="98">
        <v>45723</v>
      </c>
      <c r="B3319" s="99">
        <v>0.4357932986111111</v>
      </c>
      <c r="C3319" s="80">
        <v>10</v>
      </c>
      <c r="D3319" s="100" t="s">
        <v>403</v>
      </c>
      <c r="E3319" s="80">
        <v>30.86</v>
      </c>
      <c r="F3319" s="100" t="s">
        <v>411</v>
      </c>
      <c r="G3319" s="100" t="s">
        <v>405</v>
      </c>
      <c r="H3319" s="100" t="s">
        <v>406</v>
      </c>
      <c r="I3319" s="100" t="s">
        <v>407</v>
      </c>
      <c r="J3319" s="80">
        <v>5</v>
      </c>
      <c r="K3319" s="101">
        <v>3</v>
      </c>
    </row>
    <row r="3320" spans="1:11" hidden="1" x14ac:dyDescent="0.3">
      <c r="A3320" s="98">
        <v>45723</v>
      </c>
      <c r="B3320" s="99">
        <v>0.4456688773148148</v>
      </c>
      <c r="C3320" s="80">
        <v>10</v>
      </c>
      <c r="D3320" s="100" t="s">
        <v>403</v>
      </c>
      <c r="E3320" s="80">
        <v>35.76</v>
      </c>
      <c r="F3320" s="100" t="s">
        <v>413</v>
      </c>
      <c r="G3320" s="100" t="s">
        <v>405</v>
      </c>
      <c r="H3320" s="100" t="s">
        <v>406</v>
      </c>
      <c r="I3320" s="100" t="s">
        <v>407</v>
      </c>
      <c r="J3320" s="80">
        <v>5</v>
      </c>
      <c r="K3320" s="101">
        <v>3</v>
      </c>
    </row>
    <row r="3321" spans="1:11" hidden="1" x14ac:dyDescent="0.3">
      <c r="A3321" s="98">
        <v>45723</v>
      </c>
      <c r="B3321" s="99">
        <v>0.49374368055555556</v>
      </c>
      <c r="C3321" s="80">
        <v>11</v>
      </c>
      <c r="D3321" s="100" t="s">
        <v>403</v>
      </c>
      <c r="E3321" s="80">
        <v>35.76</v>
      </c>
      <c r="F3321" s="100" t="s">
        <v>413</v>
      </c>
      <c r="G3321" s="100" t="s">
        <v>405</v>
      </c>
      <c r="H3321" s="100" t="s">
        <v>406</v>
      </c>
      <c r="I3321" s="100" t="s">
        <v>407</v>
      </c>
      <c r="J3321" s="80">
        <v>5</v>
      </c>
      <c r="K3321" s="101">
        <v>3</v>
      </c>
    </row>
    <row r="3322" spans="1:11" x14ac:dyDescent="0.3">
      <c r="A3322" s="98">
        <v>45723</v>
      </c>
      <c r="B3322" s="99">
        <v>0.50261859953703703</v>
      </c>
      <c r="C3322" s="80">
        <v>12</v>
      </c>
      <c r="D3322" s="100" t="s">
        <v>403</v>
      </c>
      <c r="E3322" s="80">
        <v>30.86</v>
      </c>
      <c r="F3322" s="100" t="s">
        <v>411</v>
      </c>
      <c r="G3322" s="100" t="s">
        <v>409</v>
      </c>
      <c r="H3322" s="100" t="s">
        <v>406</v>
      </c>
      <c r="I3322" s="100" t="s">
        <v>407</v>
      </c>
      <c r="J3322" s="80">
        <v>5</v>
      </c>
      <c r="K3322" s="101">
        <v>3</v>
      </c>
    </row>
    <row r="3323" spans="1:11" hidden="1" x14ac:dyDescent="0.3">
      <c r="A3323" s="98">
        <v>45723</v>
      </c>
      <c r="B3323" s="99">
        <v>0.57208848379629629</v>
      </c>
      <c r="C3323" s="80">
        <v>13</v>
      </c>
      <c r="D3323" s="100" t="s">
        <v>403</v>
      </c>
      <c r="E3323" s="80">
        <v>35.76</v>
      </c>
      <c r="F3323" s="100" t="s">
        <v>408</v>
      </c>
      <c r="G3323" s="100" t="s">
        <v>409</v>
      </c>
      <c r="H3323" s="100" t="s">
        <v>406</v>
      </c>
      <c r="I3323" s="100" t="s">
        <v>407</v>
      </c>
      <c r="J3323" s="80">
        <v>5</v>
      </c>
      <c r="K3323" s="101">
        <v>3</v>
      </c>
    </row>
    <row r="3324" spans="1:11" x14ac:dyDescent="0.3">
      <c r="A3324" s="98">
        <v>45723</v>
      </c>
      <c r="B3324" s="99">
        <v>0.58022690972222224</v>
      </c>
      <c r="C3324" s="80">
        <v>13</v>
      </c>
      <c r="D3324" s="100" t="s">
        <v>403</v>
      </c>
      <c r="E3324" s="80">
        <v>25.96</v>
      </c>
      <c r="F3324" s="100" t="s">
        <v>410</v>
      </c>
      <c r="G3324" s="100" t="s">
        <v>409</v>
      </c>
      <c r="H3324" s="100" t="s">
        <v>406</v>
      </c>
      <c r="I3324" s="100" t="s">
        <v>407</v>
      </c>
      <c r="J3324" s="80">
        <v>5</v>
      </c>
      <c r="K3324" s="101">
        <v>3</v>
      </c>
    </row>
    <row r="3325" spans="1:11" hidden="1" x14ac:dyDescent="0.3">
      <c r="A3325" s="98">
        <v>45723</v>
      </c>
      <c r="B3325" s="99">
        <v>0.62048796296296294</v>
      </c>
      <c r="C3325" s="80">
        <v>14</v>
      </c>
      <c r="D3325" s="100" t="s">
        <v>403</v>
      </c>
      <c r="E3325" s="80">
        <v>35.76</v>
      </c>
      <c r="F3325" s="100" t="s">
        <v>421</v>
      </c>
      <c r="G3325" s="100" t="s">
        <v>409</v>
      </c>
      <c r="H3325" s="100" t="s">
        <v>406</v>
      </c>
      <c r="I3325" s="100" t="s">
        <v>407</v>
      </c>
      <c r="J3325" s="80">
        <v>5</v>
      </c>
      <c r="K3325" s="101">
        <v>3</v>
      </c>
    </row>
    <row r="3326" spans="1:11" hidden="1" x14ac:dyDescent="0.3">
      <c r="A3326" s="98">
        <v>45723</v>
      </c>
      <c r="B3326" s="99">
        <v>0.63130005787037036</v>
      </c>
      <c r="C3326" s="80">
        <v>15</v>
      </c>
      <c r="D3326" s="100" t="s">
        <v>403</v>
      </c>
      <c r="E3326" s="80">
        <v>35.76</v>
      </c>
      <c r="F3326" s="100" t="s">
        <v>404</v>
      </c>
      <c r="G3326" s="100" t="s">
        <v>409</v>
      </c>
      <c r="H3326" s="100" t="s">
        <v>406</v>
      </c>
      <c r="I3326" s="100" t="s">
        <v>407</v>
      </c>
      <c r="J3326" s="80">
        <v>5</v>
      </c>
      <c r="K3326" s="101">
        <v>3</v>
      </c>
    </row>
    <row r="3327" spans="1:11" hidden="1" x14ac:dyDescent="0.3">
      <c r="A3327" s="98">
        <v>45723</v>
      </c>
      <c r="B3327" s="99">
        <v>0.66172440972222224</v>
      </c>
      <c r="C3327" s="80">
        <v>15</v>
      </c>
      <c r="D3327" s="100" t="s">
        <v>403</v>
      </c>
      <c r="E3327" s="80">
        <v>35.76</v>
      </c>
      <c r="F3327" s="100" t="s">
        <v>404</v>
      </c>
      <c r="G3327" s="100" t="s">
        <v>409</v>
      </c>
      <c r="H3327" s="100" t="s">
        <v>406</v>
      </c>
      <c r="I3327" s="100" t="s">
        <v>407</v>
      </c>
      <c r="J3327" s="80">
        <v>5</v>
      </c>
      <c r="K3327" s="101">
        <v>3</v>
      </c>
    </row>
    <row r="3328" spans="1:11" hidden="1" x14ac:dyDescent="0.3">
      <c r="A3328" s="98">
        <v>45723</v>
      </c>
      <c r="B3328" s="99">
        <v>0.71561672453703706</v>
      </c>
      <c r="C3328" s="80">
        <v>17</v>
      </c>
      <c r="D3328" s="100" t="s">
        <v>403</v>
      </c>
      <c r="E3328" s="80">
        <v>35.76</v>
      </c>
      <c r="F3328" s="100" t="s">
        <v>404</v>
      </c>
      <c r="G3328" s="100" t="s">
        <v>412</v>
      </c>
      <c r="H3328" s="100" t="s">
        <v>406</v>
      </c>
      <c r="I3328" s="100" t="s">
        <v>407</v>
      </c>
      <c r="J3328" s="80">
        <v>5</v>
      </c>
      <c r="K3328" s="101">
        <v>3</v>
      </c>
    </row>
    <row r="3329" spans="1:11" hidden="1" x14ac:dyDescent="0.3">
      <c r="A3329" s="98">
        <v>45723</v>
      </c>
      <c r="B3329" s="99">
        <v>0.71693990740740743</v>
      </c>
      <c r="C3329" s="80">
        <v>17</v>
      </c>
      <c r="D3329" s="100" t="s">
        <v>403</v>
      </c>
      <c r="E3329" s="80">
        <v>35.76</v>
      </c>
      <c r="F3329" s="100" t="s">
        <v>408</v>
      </c>
      <c r="G3329" s="100" t="s">
        <v>412</v>
      </c>
      <c r="H3329" s="100" t="s">
        <v>406</v>
      </c>
      <c r="I3329" s="100" t="s">
        <v>407</v>
      </c>
      <c r="J3329" s="80">
        <v>5</v>
      </c>
      <c r="K3329" s="101">
        <v>3</v>
      </c>
    </row>
    <row r="3330" spans="1:11" x14ac:dyDescent="0.3">
      <c r="A3330" s="98">
        <v>45724</v>
      </c>
      <c r="B3330" s="99">
        <v>0.39148777777777777</v>
      </c>
      <c r="C3330" s="80">
        <v>9</v>
      </c>
      <c r="D3330" s="100" t="s">
        <v>403</v>
      </c>
      <c r="E3330" s="80">
        <v>30.86</v>
      </c>
      <c r="F3330" s="100" t="s">
        <v>411</v>
      </c>
      <c r="G3330" s="100" t="s">
        <v>405</v>
      </c>
      <c r="H3330" s="100" t="s">
        <v>414</v>
      </c>
      <c r="I3330" s="100" t="s">
        <v>407</v>
      </c>
      <c r="J3330" s="80">
        <v>6</v>
      </c>
      <c r="K3330" s="101">
        <v>3</v>
      </c>
    </row>
    <row r="3331" spans="1:11" x14ac:dyDescent="0.3">
      <c r="A3331" s="98">
        <v>45724</v>
      </c>
      <c r="B3331" s="99">
        <v>0.40408449074074076</v>
      </c>
      <c r="C3331" s="80">
        <v>9</v>
      </c>
      <c r="D3331" s="100" t="s">
        <v>403</v>
      </c>
      <c r="E3331" s="80">
        <v>30.86</v>
      </c>
      <c r="F3331" s="100" t="s">
        <v>411</v>
      </c>
      <c r="G3331" s="100" t="s">
        <v>405</v>
      </c>
      <c r="H3331" s="100" t="s">
        <v>414</v>
      </c>
      <c r="I3331" s="100" t="s">
        <v>407</v>
      </c>
      <c r="J3331" s="80">
        <v>6</v>
      </c>
      <c r="K3331" s="101">
        <v>3</v>
      </c>
    </row>
    <row r="3332" spans="1:11" x14ac:dyDescent="0.3">
      <c r="A3332" s="98">
        <v>45724</v>
      </c>
      <c r="B3332" s="99">
        <v>0.4543244675925926</v>
      </c>
      <c r="C3332" s="80">
        <v>10</v>
      </c>
      <c r="D3332" s="100" t="s">
        <v>403</v>
      </c>
      <c r="E3332" s="80">
        <v>25.96</v>
      </c>
      <c r="F3332" s="100" t="s">
        <v>410</v>
      </c>
      <c r="G3332" s="100" t="s">
        <v>405</v>
      </c>
      <c r="H3332" s="100" t="s">
        <v>414</v>
      </c>
      <c r="I3332" s="100" t="s">
        <v>407</v>
      </c>
      <c r="J3332" s="80">
        <v>6</v>
      </c>
      <c r="K3332" s="101">
        <v>3</v>
      </c>
    </row>
    <row r="3333" spans="1:11" x14ac:dyDescent="0.3">
      <c r="A3333" s="98">
        <v>45724</v>
      </c>
      <c r="B3333" s="99">
        <v>0.4720553009259259</v>
      </c>
      <c r="C3333" s="80">
        <v>11</v>
      </c>
      <c r="D3333" s="100" t="s">
        <v>403</v>
      </c>
      <c r="E3333" s="80">
        <v>25.96</v>
      </c>
      <c r="F3333" s="100" t="s">
        <v>410</v>
      </c>
      <c r="G3333" s="100" t="s">
        <v>405</v>
      </c>
      <c r="H3333" s="100" t="s">
        <v>414</v>
      </c>
      <c r="I3333" s="100" t="s">
        <v>407</v>
      </c>
      <c r="J3333" s="80">
        <v>6</v>
      </c>
      <c r="K3333" s="101">
        <v>3</v>
      </c>
    </row>
    <row r="3334" spans="1:11" x14ac:dyDescent="0.3">
      <c r="A3334" s="98">
        <v>45724</v>
      </c>
      <c r="B3334" s="99">
        <v>0.47259695601851853</v>
      </c>
      <c r="C3334" s="80">
        <v>11</v>
      </c>
      <c r="D3334" s="100" t="s">
        <v>403</v>
      </c>
      <c r="E3334" s="80">
        <v>25.96</v>
      </c>
      <c r="F3334" s="100" t="s">
        <v>410</v>
      </c>
      <c r="G3334" s="100" t="s">
        <v>405</v>
      </c>
      <c r="H3334" s="100" t="s">
        <v>414</v>
      </c>
      <c r="I3334" s="100" t="s">
        <v>407</v>
      </c>
      <c r="J3334" s="80">
        <v>6</v>
      </c>
      <c r="K3334" s="101">
        <v>3</v>
      </c>
    </row>
    <row r="3335" spans="1:11" x14ac:dyDescent="0.3">
      <c r="A3335" s="98">
        <v>45724</v>
      </c>
      <c r="B3335" s="99">
        <v>0.52870180555555557</v>
      </c>
      <c r="C3335" s="80">
        <v>12</v>
      </c>
      <c r="D3335" s="100" t="s">
        <v>403</v>
      </c>
      <c r="E3335" s="80">
        <v>30.86</v>
      </c>
      <c r="F3335" s="100" t="s">
        <v>411</v>
      </c>
      <c r="G3335" s="100" t="s">
        <v>409</v>
      </c>
      <c r="H3335" s="100" t="s">
        <v>414</v>
      </c>
      <c r="I3335" s="100" t="s">
        <v>407</v>
      </c>
      <c r="J3335" s="80">
        <v>6</v>
      </c>
      <c r="K3335" s="101">
        <v>3</v>
      </c>
    </row>
    <row r="3336" spans="1:11" x14ac:dyDescent="0.3">
      <c r="A3336" s="98">
        <v>45724</v>
      </c>
      <c r="B3336" s="99">
        <v>0.53131177083333336</v>
      </c>
      <c r="C3336" s="80">
        <v>12</v>
      </c>
      <c r="D3336" s="100" t="s">
        <v>403</v>
      </c>
      <c r="E3336" s="80">
        <v>25.96</v>
      </c>
      <c r="F3336" s="100" t="s">
        <v>410</v>
      </c>
      <c r="G3336" s="100" t="s">
        <v>409</v>
      </c>
      <c r="H3336" s="100" t="s">
        <v>414</v>
      </c>
      <c r="I3336" s="100" t="s">
        <v>407</v>
      </c>
      <c r="J3336" s="80">
        <v>6</v>
      </c>
      <c r="K3336" s="101">
        <v>3</v>
      </c>
    </row>
    <row r="3337" spans="1:11" hidden="1" x14ac:dyDescent="0.3">
      <c r="A3337" s="98">
        <v>45724</v>
      </c>
      <c r="B3337" s="99">
        <v>0.56951451388888885</v>
      </c>
      <c r="C3337" s="80">
        <v>13</v>
      </c>
      <c r="D3337" s="100" t="s">
        <v>403</v>
      </c>
      <c r="E3337" s="80">
        <v>35.76</v>
      </c>
      <c r="F3337" s="100" t="s">
        <v>421</v>
      </c>
      <c r="G3337" s="100" t="s">
        <v>409</v>
      </c>
      <c r="H3337" s="100" t="s">
        <v>414</v>
      </c>
      <c r="I3337" s="100" t="s">
        <v>407</v>
      </c>
      <c r="J3337" s="80">
        <v>6</v>
      </c>
      <c r="K3337" s="101">
        <v>3</v>
      </c>
    </row>
    <row r="3338" spans="1:11" hidden="1" x14ac:dyDescent="0.3">
      <c r="A3338" s="98">
        <v>45725</v>
      </c>
      <c r="B3338" s="99">
        <v>0.40421160879629631</v>
      </c>
      <c r="C3338" s="80">
        <v>9</v>
      </c>
      <c r="D3338" s="100" t="s">
        <v>403</v>
      </c>
      <c r="E3338" s="80">
        <v>21.06</v>
      </c>
      <c r="F3338" s="100" t="s">
        <v>418</v>
      </c>
      <c r="G3338" s="100" t="s">
        <v>405</v>
      </c>
      <c r="H3338" s="100" t="s">
        <v>415</v>
      </c>
      <c r="I3338" s="100" t="s">
        <v>407</v>
      </c>
      <c r="J3338" s="80">
        <v>7</v>
      </c>
      <c r="K3338" s="101">
        <v>3</v>
      </c>
    </row>
    <row r="3339" spans="1:11" x14ac:dyDescent="0.3">
      <c r="A3339" s="98">
        <v>45725</v>
      </c>
      <c r="B3339" s="99">
        <v>0.47631000000000001</v>
      </c>
      <c r="C3339" s="80">
        <v>11</v>
      </c>
      <c r="D3339" s="100" t="s">
        <v>403</v>
      </c>
      <c r="E3339" s="80">
        <v>30.86</v>
      </c>
      <c r="F3339" s="100" t="s">
        <v>411</v>
      </c>
      <c r="G3339" s="100" t="s">
        <v>405</v>
      </c>
      <c r="H3339" s="100" t="s">
        <v>415</v>
      </c>
      <c r="I3339" s="100" t="s">
        <v>407</v>
      </c>
      <c r="J3339" s="80">
        <v>7</v>
      </c>
      <c r="K3339" s="101">
        <v>3</v>
      </c>
    </row>
    <row r="3340" spans="1:11" hidden="1" x14ac:dyDescent="0.3">
      <c r="A3340" s="98">
        <v>45725</v>
      </c>
      <c r="B3340" s="99">
        <v>0.57773469907407404</v>
      </c>
      <c r="C3340" s="80">
        <v>13</v>
      </c>
      <c r="D3340" s="100" t="s">
        <v>403</v>
      </c>
      <c r="E3340" s="80">
        <v>35.76</v>
      </c>
      <c r="F3340" s="100" t="s">
        <v>421</v>
      </c>
      <c r="G3340" s="100" t="s">
        <v>409</v>
      </c>
      <c r="H3340" s="100" t="s">
        <v>415</v>
      </c>
      <c r="I3340" s="100" t="s">
        <v>407</v>
      </c>
      <c r="J3340" s="80">
        <v>7</v>
      </c>
      <c r="K3340" s="101">
        <v>3</v>
      </c>
    </row>
    <row r="3341" spans="1:11" x14ac:dyDescent="0.3">
      <c r="A3341" s="98">
        <v>45725</v>
      </c>
      <c r="B3341" s="99">
        <v>0.59618127314814817</v>
      </c>
      <c r="C3341" s="80">
        <v>14</v>
      </c>
      <c r="D3341" s="100" t="s">
        <v>403</v>
      </c>
      <c r="E3341" s="80">
        <v>25.96</v>
      </c>
      <c r="F3341" s="100" t="s">
        <v>410</v>
      </c>
      <c r="G3341" s="100" t="s">
        <v>409</v>
      </c>
      <c r="H3341" s="100" t="s">
        <v>415</v>
      </c>
      <c r="I3341" s="100" t="s">
        <v>407</v>
      </c>
      <c r="J3341" s="80">
        <v>7</v>
      </c>
      <c r="K3341" s="101">
        <v>3</v>
      </c>
    </row>
    <row r="3342" spans="1:11" hidden="1" x14ac:dyDescent="0.3">
      <c r="A3342" s="98">
        <v>45725</v>
      </c>
      <c r="B3342" s="99">
        <v>0.63381254629629624</v>
      </c>
      <c r="C3342" s="80">
        <v>15</v>
      </c>
      <c r="D3342" s="100" t="s">
        <v>403</v>
      </c>
      <c r="E3342" s="80">
        <v>35.76</v>
      </c>
      <c r="F3342" s="100" t="s">
        <v>421</v>
      </c>
      <c r="G3342" s="100" t="s">
        <v>409</v>
      </c>
      <c r="H3342" s="100" t="s">
        <v>415</v>
      </c>
      <c r="I3342" s="100" t="s">
        <v>407</v>
      </c>
      <c r="J3342" s="80">
        <v>7</v>
      </c>
      <c r="K3342" s="101">
        <v>3</v>
      </c>
    </row>
    <row r="3343" spans="1:11" x14ac:dyDescent="0.3">
      <c r="A3343" s="98">
        <v>45725</v>
      </c>
      <c r="B3343" s="99">
        <v>0.65216587962962957</v>
      </c>
      <c r="C3343" s="80">
        <v>15</v>
      </c>
      <c r="D3343" s="100" t="s">
        <v>403</v>
      </c>
      <c r="E3343" s="80">
        <v>25.96</v>
      </c>
      <c r="F3343" s="100" t="s">
        <v>410</v>
      </c>
      <c r="G3343" s="100" t="s">
        <v>409</v>
      </c>
      <c r="H3343" s="100" t="s">
        <v>415</v>
      </c>
      <c r="I3343" s="100" t="s">
        <v>407</v>
      </c>
      <c r="J3343" s="80">
        <v>7</v>
      </c>
      <c r="K3343" s="101">
        <v>3</v>
      </c>
    </row>
    <row r="3344" spans="1:11" x14ac:dyDescent="0.3">
      <c r="A3344" s="98">
        <v>45725</v>
      </c>
      <c r="B3344" s="99">
        <v>0.66156629629629626</v>
      </c>
      <c r="C3344" s="80">
        <v>15</v>
      </c>
      <c r="D3344" s="100" t="s">
        <v>403</v>
      </c>
      <c r="E3344" s="80">
        <v>30.86</v>
      </c>
      <c r="F3344" s="100" t="s">
        <v>411</v>
      </c>
      <c r="G3344" s="100" t="s">
        <v>409</v>
      </c>
      <c r="H3344" s="100" t="s">
        <v>415</v>
      </c>
      <c r="I3344" s="100" t="s">
        <v>407</v>
      </c>
      <c r="J3344" s="80">
        <v>7</v>
      </c>
      <c r="K3344" s="101">
        <v>3</v>
      </c>
    </row>
    <row r="3345" spans="1:11" hidden="1" x14ac:dyDescent="0.3">
      <c r="A3345" s="98">
        <v>45725</v>
      </c>
      <c r="B3345" s="99">
        <v>0.66227307870370367</v>
      </c>
      <c r="C3345" s="80">
        <v>15</v>
      </c>
      <c r="D3345" s="100" t="s">
        <v>403</v>
      </c>
      <c r="E3345" s="80">
        <v>35.76</v>
      </c>
      <c r="F3345" s="100" t="s">
        <v>413</v>
      </c>
      <c r="G3345" s="100" t="s">
        <v>409</v>
      </c>
      <c r="H3345" s="100" t="s">
        <v>415</v>
      </c>
      <c r="I3345" s="100" t="s">
        <v>407</v>
      </c>
      <c r="J3345" s="80">
        <v>7</v>
      </c>
      <c r="K3345" s="101">
        <v>3</v>
      </c>
    </row>
    <row r="3346" spans="1:11" x14ac:dyDescent="0.3">
      <c r="A3346" s="98">
        <v>45726</v>
      </c>
      <c r="B3346" s="99">
        <v>0.35744771990740742</v>
      </c>
      <c r="C3346" s="80">
        <v>8</v>
      </c>
      <c r="D3346" s="100" t="s">
        <v>403</v>
      </c>
      <c r="E3346" s="80">
        <v>25.96</v>
      </c>
      <c r="F3346" s="100" t="s">
        <v>410</v>
      </c>
      <c r="G3346" s="100" t="s">
        <v>405</v>
      </c>
      <c r="H3346" s="100" t="s">
        <v>417</v>
      </c>
      <c r="I3346" s="100" t="s">
        <v>407</v>
      </c>
      <c r="J3346" s="80">
        <v>1</v>
      </c>
      <c r="K3346" s="101">
        <v>3</v>
      </c>
    </row>
    <row r="3347" spans="1:11" hidden="1" x14ac:dyDescent="0.3">
      <c r="A3347" s="98">
        <v>45726</v>
      </c>
      <c r="B3347" s="99">
        <v>0.35810738425925925</v>
      </c>
      <c r="C3347" s="80">
        <v>8</v>
      </c>
      <c r="D3347" s="100" t="s">
        <v>403</v>
      </c>
      <c r="E3347" s="80">
        <v>35.76</v>
      </c>
      <c r="F3347" s="100" t="s">
        <v>404</v>
      </c>
      <c r="G3347" s="100" t="s">
        <v>405</v>
      </c>
      <c r="H3347" s="100" t="s">
        <v>417</v>
      </c>
      <c r="I3347" s="100" t="s">
        <v>407</v>
      </c>
      <c r="J3347" s="80">
        <v>1</v>
      </c>
      <c r="K3347" s="101">
        <v>3</v>
      </c>
    </row>
    <row r="3348" spans="1:11" x14ac:dyDescent="0.3">
      <c r="A3348" s="98">
        <v>45726</v>
      </c>
      <c r="B3348" s="99">
        <v>0.37948626157407406</v>
      </c>
      <c r="C3348" s="80">
        <v>9</v>
      </c>
      <c r="D3348" s="100" t="s">
        <v>403</v>
      </c>
      <c r="E3348" s="80">
        <v>30.86</v>
      </c>
      <c r="F3348" s="100" t="s">
        <v>411</v>
      </c>
      <c r="G3348" s="100" t="s">
        <v>405</v>
      </c>
      <c r="H3348" s="100" t="s">
        <v>417</v>
      </c>
      <c r="I3348" s="100" t="s">
        <v>407</v>
      </c>
      <c r="J3348" s="80">
        <v>1</v>
      </c>
      <c r="K3348" s="101">
        <v>3</v>
      </c>
    </row>
    <row r="3349" spans="1:11" hidden="1" x14ac:dyDescent="0.3">
      <c r="A3349" s="98">
        <v>45726</v>
      </c>
      <c r="B3349" s="99">
        <v>0.38852878472222224</v>
      </c>
      <c r="C3349" s="80">
        <v>9</v>
      </c>
      <c r="D3349" s="100" t="s">
        <v>403</v>
      </c>
      <c r="E3349" s="80">
        <v>35.76</v>
      </c>
      <c r="F3349" s="100" t="s">
        <v>408</v>
      </c>
      <c r="G3349" s="100" t="s">
        <v>405</v>
      </c>
      <c r="H3349" s="100" t="s">
        <v>417</v>
      </c>
      <c r="I3349" s="100" t="s">
        <v>407</v>
      </c>
      <c r="J3349" s="80">
        <v>1</v>
      </c>
      <c r="K3349" s="101">
        <v>3</v>
      </c>
    </row>
    <row r="3350" spans="1:11" hidden="1" x14ac:dyDescent="0.3">
      <c r="A3350" s="98">
        <v>45726</v>
      </c>
      <c r="B3350" s="99">
        <v>0.41034864583333336</v>
      </c>
      <c r="C3350" s="80">
        <v>9</v>
      </c>
      <c r="D3350" s="100" t="s">
        <v>403</v>
      </c>
      <c r="E3350" s="80">
        <v>35.76</v>
      </c>
      <c r="F3350" s="100" t="s">
        <v>413</v>
      </c>
      <c r="G3350" s="100" t="s">
        <v>405</v>
      </c>
      <c r="H3350" s="100" t="s">
        <v>417</v>
      </c>
      <c r="I3350" s="100" t="s">
        <v>407</v>
      </c>
      <c r="J3350" s="80">
        <v>1</v>
      </c>
      <c r="K3350" s="101">
        <v>3</v>
      </c>
    </row>
    <row r="3351" spans="1:11" hidden="1" x14ac:dyDescent="0.3">
      <c r="A3351" s="98">
        <v>45726</v>
      </c>
      <c r="B3351" s="99">
        <v>0.42982708333333336</v>
      </c>
      <c r="C3351" s="80">
        <v>10</v>
      </c>
      <c r="D3351" s="100" t="s">
        <v>403</v>
      </c>
      <c r="E3351" s="80">
        <v>35.76</v>
      </c>
      <c r="F3351" s="100" t="s">
        <v>408</v>
      </c>
      <c r="G3351" s="100" t="s">
        <v>405</v>
      </c>
      <c r="H3351" s="100" t="s">
        <v>417</v>
      </c>
      <c r="I3351" s="100" t="s">
        <v>407</v>
      </c>
      <c r="J3351" s="80">
        <v>1</v>
      </c>
      <c r="K3351" s="101">
        <v>3</v>
      </c>
    </row>
    <row r="3352" spans="1:11" x14ac:dyDescent="0.3">
      <c r="A3352" s="98">
        <v>45726</v>
      </c>
      <c r="B3352" s="99">
        <v>0.52517124999999998</v>
      </c>
      <c r="C3352" s="80">
        <v>12</v>
      </c>
      <c r="D3352" s="100" t="s">
        <v>403</v>
      </c>
      <c r="E3352" s="80">
        <v>25.96</v>
      </c>
      <c r="F3352" s="100" t="s">
        <v>410</v>
      </c>
      <c r="G3352" s="100" t="s">
        <v>409</v>
      </c>
      <c r="H3352" s="100" t="s">
        <v>417</v>
      </c>
      <c r="I3352" s="100" t="s">
        <v>407</v>
      </c>
      <c r="J3352" s="80">
        <v>1</v>
      </c>
      <c r="K3352" s="101">
        <v>3</v>
      </c>
    </row>
    <row r="3353" spans="1:11" x14ac:dyDescent="0.3">
      <c r="A3353" s="98">
        <v>45726</v>
      </c>
      <c r="B3353" s="99">
        <v>0.64733190972222221</v>
      </c>
      <c r="C3353" s="80">
        <v>15</v>
      </c>
      <c r="D3353" s="100" t="s">
        <v>403</v>
      </c>
      <c r="E3353" s="80">
        <v>25.96</v>
      </c>
      <c r="F3353" s="100" t="s">
        <v>410</v>
      </c>
      <c r="G3353" s="100" t="s">
        <v>409</v>
      </c>
      <c r="H3353" s="100" t="s">
        <v>417</v>
      </c>
      <c r="I3353" s="100" t="s">
        <v>407</v>
      </c>
      <c r="J3353" s="80">
        <v>1</v>
      </c>
      <c r="K3353" s="101">
        <v>3</v>
      </c>
    </row>
    <row r="3354" spans="1:11" hidden="1" x14ac:dyDescent="0.3">
      <c r="A3354" s="98">
        <v>45726</v>
      </c>
      <c r="B3354" s="99">
        <v>0.65414204861111114</v>
      </c>
      <c r="C3354" s="80">
        <v>15</v>
      </c>
      <c r="D3354" s="100" t="s">
        <v>403</v>
      </c>
      <c r="E3354" s="80">
        <v>35.76</v>
      </c>
      <c r="F3354" s="100" t="s">
        <v>408</v>
      </c>
      <c r="G3354" s="100" t="s">
        <v>409</v>
      </c>
      <c r="H3354" s="100" t="s">
        <v>417</v>
      </c>
      <c r="I3354" s="100" t="s">
        <v>407</v>
      </c>
      <c r="J3354" s="80">
        <v>1</v>
      </c>
      <c r="K3354" s="101">
        <v>3</v>
      </c>
    </row>
    <row r="3355" spans="1:11" hidden="1" x14ac:dyDescent="0.3">
      <c r="A3355" s="98">
        <v>45726</v>
      </c>
      <c r="B3355" s="99">
        <v>0.67917353009259263</v>
      </c>
      <c r="C3355" s="80">
        <v>16</v>
      </c>
      <c r="D3355" s="100" t="s">
        <v>403</v>
      </c>
      <c r="E3355" s="80">
        <v>35.76</v>
      </c>
      <c r="F3355" s="100" t="s">
        <v>404</v>
      </c>
      <c r="G3355" s="100" t="s">
        <v>409</v>
      </c>
      <c r="H3355" s="100" t="s">
        <v>417</v>
      </c>
      <c r="I3355" s="100" t="s">
        <v>407</v>
      </c>
      <c r="J3355" s="80">
        <v>1</v>
      </c>
      <c r="K3355" s="101">
        <v>3</v>
      </c>
    </row>
    <row r="3356" spans="1:11" hidden="1" x14ac:dyDescent="0.3">
      <c r="A3356" s="98">
        <v>45726</v>
      </c>
      <c r="B3356" s="99">
        <v>0.67979427083333333</v>
      </c>
      <c r="C3356" s="80">
        <v>16</v>
      </c>
      <c r="D3356" s="100" t="s">
        <v>403</v>
      </c>
      <c r="E3356" s="80">
        <v>35.76</v>
      </c>
      <c r="F3356" s="100" t="s">
        <v>404</v>
      </c>
      <c r="G3356" s="100" t="s">
        <v>409</v>
      </c>
      <c r="H3356" s="100" t="s">
        <v>417</v>
      </c>
      <c r="I3356" s="100" t="s">
        <v>407</v>
      </c>
      <c r="J3356" s="80">
        <v>1</v>
      </c>
      <c r="K3356" s="101">
        <v>3</v>
      </c>
    </row>
    <row r="3357" spans="1:11" hidden="1" x14ac:dyDescent="0.3">
      <c r="A3357" s="98">
        <v>45726</v>
      </c>
      <c r="B3357" s="99">
        <v>0.68362776620370369</v>
      </c>
      <c r="C3357" s="80">
        <v>16</v>
      </c>
      <c r="D3357" s="100" t="s">
        <v>403</v>
      </c>
      <c r="E3357" s="80">
        <v>35.76</v>
      </c>
      <c r="F3357" s="100" t="s">
        <v>421</v>
      </c>
      <c r="G3357" s="100" t="s">
        <v>409</v>
      </c>
      <c r="H3357" s="100" t="s">
        <v>417</v>
      </c>
      <c r="I3357" s="100" t="s">
        <v>407</v>
      </c>
      <c r="J3357" s="80">
        <v>1</v>
      </c>
      <c r="K3357" s="101">
        <v>3</v>
      </c>
    </row>
    <row r="3358" spans="1:11" x14ac:dyDescent="0.3">
      <c r="A3358" s="98">
        <v>45726</v>
      </c>
      <c r="B3358" s="99">
        <v>0.68440344907407402</v>
      </c>
      <c r="C3358" s="80">
        <v>16</v>
      </c>
      <c r="D3358" s="100" t="s">
        <v>403</v>
      </c>
      <c r="E3358" s="80">
        <v>30.86</v>
      </c>
      <c r="F3358" s="100" t="s">
        <v>411</v>
      </c>
      <c r="G3358" s="100" t="s">
        <v>409</v>
      </c>
      <c r="H3358" s="100" t="s">
        <v>417</v>
      </c>
      <c r="I3358" s="100" t="s">
        <v>407</v>
      </c>
      <c r="J3358" s="80">
        <v>1</v>
      </c>
      <c r="K3358" s="101">
        <v>3</v>
      </c>
    </row>
    <row r="3359" spans="1:11" x14ac:dyDescent="0.3">
      <c r="A3359" s="98">
        <v>45726</v>
      </c>
      <c r="B3359" s="99">
        <v>0.76104445601851856</v>
      </c>
      <c r="C3359" s="80">
        <v>18</v>
      </c>
      <c r="D3359" s="100" t="s">
        <v>403</v>
      </c>
      <c r="E3359" s="80">
        <v>25.96</v>
      </c>
      <c r="F3359" s="100" t="s">
        <v>410</v>
      </c>
      <c r="G3359" s="100" t="s">
        <v>412</v>
      </c>
      <c r="H3359" s="100" t="s">
        <v>417</v>
      </c>
      <c r="I3359" s="100" t="s">
        <v>407</v>
      </c>
      <c r="J3359" s="80">
        <v>1</v>
      </c>
      <c r="K3359" s="101">
        <v>3</v>
      </c>
    </row>
    <row r="3360" spans="1:11" hidden="1" x14ac:dyDescent="0.3">
      <c r="A3360" s="98">
        <v>45726</v>
      </c>
      <c r="B3360" s="99">
        <v>0.78368319444444445</v>
      </c>
      <c r="C3360" s="80">
        <v>18</v>
      </c>
      <c r="D3360" s="100" t="s">
        <v>403</v>
      </c>
      <c r="E3360" s="80">
        <v>35.76</v>
      </c>
      <c r="F3360" s="100" t="s">
        <v>404</v>
      </c>
      <c r="G3360" s="100" t="s">
        <v>412</v>
      </c>
      <c r="H3360" s="100" t="s">
        <v>417</v>
      </c>
      <c r="I3360" s="100" t="s">
        <v>407</v>
      </c>
      <c r="J3360" s="80">
        <v>1</v>
      </c>
      <c r="K3360" s="101">
        <v>3</v>
      </c>
    </row>
    <row r="3361" spans="1:11" hidden="1" x14ac:dyDescent="0.3">
      <c r="A3361" s="98">
        <v>45726</v>
      </c>
      <c r="B3361" s="99">
        <v>0.78428607638888892</v>
      </c>
      <c r="C3361" s="80">
        <v>18</v>
      </c>
      <c r="D3361" s="100" t="s">
        <v>403</v>
      </c>
      <c r="E3361" s="80">
        <v>35.76</v>
      </c>
      <c r="F3361" s="100" t="s">
        <v>404</v>
      </c>
      <c r="G3361" s="100" t="s">
        <v>412</v>
      </c>
      <c r="H3361" s="100" t="s">
        <v>417</v>
      </c>
      <c r="I3361" s="100" t="s">
        <v>407</v>
      </c>
      <c r="J3361" s="80">
        <v>1</v>
      </c>
      <c r="K3361" s="101">
        <v>3</v>
      </c>
    </row>
    <row r="3362" spans="1:11" x14ac:dyDescent="0.3">
      <c r="A3362" s="98">
        <v>45726</v>
      </c>
      <c r="B3362" s="99">
        <v>0.81021846064814818</v>
      </c>
      <c r="C3362" s="80">
        <v>19</v>
      </c>
      <c r="D3362" s="100" t="s">
        <v>403</v>
      </c>
      <c r="E3362" s="80">
        <v>30.86</v>
      </c>
      <c r="F3362" s="100" t="s">
        <v>411</v>
      </c>
      <c r="G3362" s="100" t="s">
        <v>412</v>
      </c>
      <c r="H3362" s="100" t="s">
        <v>417</v>
      </c>
      <c r="I3362" s="100" t="s">
        <v>407</v>
      </c>
      <c r="J3362" s="80">
        <v>1</v>
      </c>
      <c r="K3362" s="101">
        <v>3</v>
      </c>
    </row>
    <row r="3363" spans="1:11" x14ac:dyDescent="0.3">
      <c r="A3363" s="98">
        <v>45727</v>
      </c>
      <c r="B3363" s="99">
        <v>0.36557374999999998</v>
      </c>
      <c r="C3363" s="80">
        <v>8</v>
      </c>
      <c r="D3363" s="100" t="s">
        <v>403</v>
      </c>
      <c r="E3363" s="80">
        <v>25.96</v>
      </c>
      <c r="F3363" s="100" t="s">
        <v>410</v>
      </c>
      <c r="G3363" s="100" t="s">
        <v>405</v>
      </c>
      <c r="H3363" s="100" t="s">
        <v>419</v>
      </c>
      <c r="I3363" s="100" t="s">
        <v>407</v>
      </c>
      <c r="J3363" s="80">
        <v>2</v>
      </c>
      <c r="K3363" s="101">
        <v>3</v>
      </c>
    </row>
    <row r="3364" spans="1:11" hidden="1" x14ac:dyDescent="0.3">
      <c r="A3364" s="98">
        <v>45727</v>
      </c>
      <c r="B3364" s="99">
        <v>0.38365381944444443</v>
      </c>
      <c r="C3364" s="80">
        <v>9</v>
      </c>
      <c r="D3364" s="100" t="s">
        <v>403</v>
      </c>
      <c r="E3364" s="80">
        <v>35.76</v>
      </c>
      <c r="F3364" s="100" t="s">
        <v>421</v>
      </c>
      <c r="G3364" s="100" t="s">
        <v>405</v>
      </c>
      <c r="H3364" s="100" t="s">
        <v>419</v>
      </c>
      <c r="I3364" s="100" t="s">
        <v>407</v>
      </c>
      <c r="J3364" s="80">
        <v>2</v>
      </c>
      <c r="K3364" s="101">
        <v>3</v>
      </c>
    </row>
    <row r="3365" spans="1:11" hidden="1" x14ac:dyDescent="0.3">
      <c r="A3365" s="98">
        <v>45727</v>
      </c>
      <c r="B3365" s="99">
        <v>0.39380096064814812</v>
      </c>
      <c r="C3365" s="80">
        <v>9</v>
      </c>
      <c r="D3365" s="100" t="s">
        <v>403</v>
      </c>
      <c r="E3365" s="80">
        <v>35.76</v>
      </c>
      <c r="F3365" s="100" t="s">
        <v>404</v>
      </c>
      <c r="G3365" s="100" t="s">
        <v>405</v>
      </c>
      <c r="H3365" s="100" t="s">
        <v>419</v>
      </c>
      <c r="I3365" s="100" t="s">
        <v>407</v>
      </c>
      <c r="J3365" s="80">
        <v>2</v>
      </c>
      <c r="K3365" s="101">
        <v>3</v>
      </c>
    </row>
    <row r="3366" spans="1:11" x14ac:dyDescent="0.3">
      <c r="A3366" s="98">
        <v>45727</v>
      </c>
      <c r="B3366" s="99">
        <v>0.43539136574074072</v>
      </c>
      <c r="C3366" s="80">
        <v>10</v>
      </c>
      <c r="D3366" s="100" t="s">
        <v>403</v>
      </c>
      <c r="E3366" s="80">
        <v>25.96</v>
      </c>
      <c r="F3366" s="100" t="s">
        <v>410</v>
      </c>
      <c r="G3366" s="100" t="s">
        <v>405</v>
      </c>
      <c r="H3366" s="100" t="s">
        <v>419</v>
      </c>
      <c r="I3366" s="100" t="s">
        <v>407</v>
      </c>
      <c r="J3366" s="80">
        <v>2</v>
      </c>
      <c r="K3366" s="101">
        <v>3</v>
      </c>
    </row>
    <row r="3367" spans="1:11" x14ac:dyDescent="0.3">
      <c r="A3367" s="98">
        <v>45727</v>
      </c>
      <c r="B3367" s="99">
        <v>0.52315225694444445</v>
      </c>
      <c r="C3367" s="80">
        <v>12</v>
      </c>
      <c r="D3367" s="100" t="s">
        <v>403</v>
      </c>
      <c r="E3367" s="80">
        <v>25.96</v>
      </c>
      <c r="F3367" s="100" t="s">
        <v>410</v>
      </c>
      <c r="G3367" s="100" t="s">
        <v>409</v>
      </c>
      <c r="H3367" s="100" t="s">
        <v>419</v>
      </c>
      <c r="I3367" s="100" t="s">
        <v>407</v>
      </c>
      <c r="J3367" s="80">
        <v>2</v>
      </c>
      <c r="K3367" s="101">
        <v>3</v>
      </c>
    </row>
    <row r="3368" spans="1:11" x14ac:dyDescent="0.3">
      <c r="A3368" s="98">
        <v>45727</v>
      </c>
      <c r="B3368" s="99">
        <v>0.55341076388888888</v>
      </c>
      <c r="C3368" s="80">
        <v>13</v>
      </c>
      <c r="D3368" s="100" t="s">
        <v>403</v>
      </c>
      <c r="E3368" s="80">
        <v>25.96</v>
      </c>
      <c r="F3368" s="100" t="s">
        <v>410</v>
      </c>
      <c r="G3368" s="100" t="s">
        <v>409</v>
      </c>
      <c r="H3368" s="100" t="s">
        <v>419</v>
      </c>
      <c r="I3368" s="100" t="s">
        <v>407</v>
      </c>
      <c r="J3368" s="80">
        <v>2</v>
      </c>
      <c r="K3368" s="101">
        <v>3</v>
      </c>
    </row>
    <row r="3369" spans="1:11" hidden="1" x14ac:dyDescent="0.3">
      <c r="A3369" s="98">
        <v>45727</v>
      </c>
      <c r="B3369" s="99">
        <v>0.68716506944444444</v>
      </c>
      <c r="C3369" s="80">
        <v>16</v>
      </c>
      <c r="D3369" s="100" t="s">
        <v>403</v>
      </c>
      <c r="E3369" s="80">
        <v>35.76</v>
      </c>
      <c r="F3369" s="100" t="s">
        <v>408</v>
      </c>
      <c r="G3369" s="100" t="s">
        <v>409</v>
      </c>
      <c r="H3369" s="100" t="s">
        <v>419</v>
      </c>
      <c r="I3369" s="100" t="s">
        <v>407</v>
      </c>
      <c r="J3369" s="80">
        <v>2</v>
      </c>
      <c r="K3369" s="101">
        <v>3</v>
      </c>
    </row>
    <row r="3370" spans="1:11" hidden="1" x14ac:dyDescent="0.3">
      <c r="A3370" s="98">
        <v>45727</v>
      </c>
      <c r="B3370" s="99">
        <v>0.68768621527777773</v>
      </c>
      <c r="C3370" s="80">
        <v>16</v>
      </c>
      <c r="D3370" s="100" t="s">
        <v>403</v>
      </c>
      <c r="E3370" s="80">
        <v>35.76</v>
      </c>
      <c r="F3370" s="100" t="s">
        <v>413</v>
      </c>
      <c r="G3370" s="100" t="s">
        <v>409</v>
      </c>
      <c r="H3370" s="100" t="s">
        <v>419</v>
      </c>
      <c r="I3370" s="100" t="s">
        <v>407</v>
      </c>
      <c r="J3370" s="80">
        <v>2</v>
      </c>
      <c r="K3370" s="101">
        <v>3</v>
      </c>
    </row>
    <row r="3371" spans="1:11" hidden="1" x14ac:dyDescent="0.3">
      <c r="A3371" s="98">
        <v>45727</v>
      </c>
      <c r="B3371" s="99">
        <v>0.70116608796296298</v>
      </c>
      <c r="C3371" s="80">
        <v>16</v>
      </c>
      <c r="D3371" s="100" t="s">
        <v>403</v>
      </c>
      <c r="E3371" s="80">
        <v>35.76</v>
      </c>
      <c r="F3371" s="100" t="s">
        <v>408</v>
      </c>
      <c r="G3371" s="100" t="s">
        <v>409</v>
      </c>
      <c r="H3371" s="100" t="s">
        <v>419</v>
      </c>
      <c r="I3371" s="100" t="s">
        <v>407</v>
      </c>
      <c r="J3371" s="80">
        <v>2</v>
      </c>
      <c r="K3371" s="101">
        <v>3</v>
      </c>
    </row>
    <row r="3372" spans="1:11" hidden="1" x14ac:dyDescent="0.3">
      <c r="A3372" s="98">
        <v>45727</v>
      </c>
      <c r="B3372" s="99">
        <v>0.74085917824074077</v>
      </c>
      <c r="C3372" s="80">
        <v>17</v>
      </c>
      <c r="D3372" s="100" t="s">
        <v>403</v>
      </c>
      <c r="E3372" s="80">
        <v>35.76</v>
      </c>
      <c r="F3372" s="100" t="s">
        <v>421</v>
      </c>
      <c r="G3372" s="100" t="s">
        <v>412</v>
      </c>
      <c r="H3372" s="100" t="s">
        <v>419</v>
      </c>
      <c r="I3372" s="100" t="s">
        <v>407</v>
      </c>
      <c r="J3372" s="80">
        <v>2</v>
      </c>
      <c r="K3372" s="101">
        <v>3</v>
      </c>
    </row>
    <row r="3373" spans="1:11" x14ac:dyDescent="0.3">
      <c r="A3373" s="98">
        <v>45727</v>
      </c>
      <c r="B3373" s="99">
        <v>0.78949203703703708</v>
      </c>
      <c r="C3373" s="80">
        <v>18</v>
      </c>
      <c r="D3373" s="100" t="s">
        <v>403</v>
      </c>
      <c r="E3373" s="80">
        <v>30.86</v>
      </c>
      <c r="F3373" s="100" t="s">
        <v>411</v>
      </c>
      <c r="G3373" s="100" t="s">
        <v>412</v>
      </c>
      <c r="H3373" s="100" t="s">
        <v>419</v>
      </c>
      <c r="I3373" s="100" t="s">
        <v>407</v>
      </c>
      <c r="J3373" s="80">
        <v>2</v>
      </c>
      <c r="K3373" s="101">
        <v>3</v>
      </c>
    </row>
    <row r="3374" spans="1:11" hidden="1" x14ac:dyDescent="0.3">
      <c r="A3374" s="98">
        <v>45727</v>
      </c>
      <c r="B3374" s="99">
        <v>0.79669414351851853</v>
      </c>
      <c r="C3374" s="80">
        <v>19</v>
      </c>
      <c r="D3374" s="100" t="s">
        <v>403</v>
      </c>
      <c r="E3374" s="80">
        <v>35.76</v>
      </c>
      <c r="F3374" s="100" t="s">
        <v>404</v>
      </c>
      <c r="G3374" s="100" t="s">
        <v>412</v>
      </c>
      <c r="H3374" s="100" t="s">
        <v>419</v>
      </c>
      <c r="I3374" s="100" t="s">
        <v>407</v>
      </c>
      <c r="J3374" s="80">
        <v>2</v>
      </c>
      <c r="K3374" s="101">
        <v>3</v>
      </c>
    </row>
    <row r="3375" spans="1:11" hidden="1" x14ac:dyDescent="0.3">
      <c r="A3375" s="98">
        <v>45727</v>
      </c>
      <c r="B3375" s="99">
        <v>0.83954084490740744</v>
      </c>
      <c r="C3375" s="80">
        <v>20</v>
      </c>
      <c r="D3375" s="100" t="s">
        <v>403</v>
      </c>
      <c r="E3375" s="80">
        <v>35.76</v>
      </c>
      <c r="F3375" s="100" t="s">
        <v>413</v>
      </c>
      <c r="G3375" s="100" t="s">
        <v>412</v>
      </c>
      <c r="H3375" s="100" t="s">
        <v>419</v>
      </c>
      <c r="I3375" s="100" t="s">
        <v>407</v>
      </c>
      <c r="J3375" s="80">
        <v>2</v>
      </c>
      <c r="K3375" s="101">
        <v>3</v>
      </c>
    </row>
    <row r="3376" spans="1:11" hidden="1" x14ac:dyDescent="0.3">
      <c r="A3376" s="98">
        <v>45728</v>
      </c>
      <c r="B3376" s="99">
        <v>0.46642877314814812</v>
      </c>
      <c r="C3376" s="80">
        <v>11</v>
      </c>
      <c r="D3376" s="100" t="s">
        <v>403</v>
      </c>
      <c r="E3376" s="80">
        <v>35.76</v>
      </c>
      <c r="F3376" s="100" t="s">
        <v>413</v>
      </c>
      <c r="G3376" s="100" t="s">
        <v>405</v>
      </c>
      <c r="H3376" s="100" t="s">
        <v>420</v>
      </c>
      <c r="I3376" s="100" t="s">
        <v>407</v>
      </c>
      <c r="J3376" s="80">
        <v>3</v>
      </c>
      <c r="K3376" s="101">
        <v>3</v>
      </c>
    </row>
    <row r="3377" spans="1:11" x14ac:dyDescent="0.3">
      <c r="A3377" s="98">
        <v>45728</v>
      </c>
      <c r="B3377" s="99">
        <v>0.49136871527777776</v>
      </c>
      <c r="C3377" s="80">
        <v>11</v>
      </c>
      <c r="D3377" s="100" t="s">
        <v>403</v>
      </c>
      <c r="E3377" s="80">
        <v>30.86</v>
      </c>
      <c r="F3377" s="100" t="s">
        <v>411</v>
      </c>
      <c r="G3377" s="100" t="s">
        <v>405</v>
      </c>
      <c r="H3377" s="100" t="s">
        <v>420</v>
      </c>
      <c r="I3377" s="100" t="s">
        <v>407</v>
      </c>
      <c r="J3377" s="80">
        <v>3</v>
      </c>
      <c r="K3377" s="101">
        <v>3</v>
      </c>
    </row>
    <row r="3378" spans="1:11" hidden="1" x14ac:dyDescent="0.3">
      <c r="A3378" s="98">
        <v>45728</v>
      </c>
      <c r="B3378" s="99">
        <v>0.49323378472222223</v>
      </c>
      <c r="C3378" s="80">
        <v>11</v>
      </c>
      <c r="D3378" s="100" t="s">
        <v>403</v>
      </c>
      <c r="E3378" s="80">
        <v>35.76</v>
      </c>
      <c r="F3378" s="100" t="s">
        <v>421</v>
      </c>
      <c r="G3378" s="100" t="s">
        <v>405</v>
      </c>
      <c r="H3378" s="100" t="s">
        <v>420</v>
      </c>
      <c r="I3378" s="100" t="s">
        <v>407</v>
      </c>
      <c r="J3378" s="80">
        <v>3</v>
      </c>
      <c r="K3378" s="101">
        <v>3</v>
      </c>
    </row>
    <row r="3379" spans="1:11" x14ac:dyDescent="0.3">
      <c r="A3379" s="98">
        <v>45728</v>
      </c>
      <c r="B3379" s="99">
        <v>0.4971742939814815</v>
      </c>
      <c r="C3379" s="80">
        <v>11</v>
      </c>
      <c r="D3379" s="100" t="s">
        <v>403</v>
      </c>
      <c r="E3379" s="80">
        <v>25.96</v>
      </c>
      <c r="F3379" s="100" t="s">
        <v>410</v>
      </c>
      <c r="G3379" s="100" t="s">
        <v>405</v>
      </c>
      <c r="H3379" s="100" t="s">
        <v>420</v>
      </c>
      <c r="I3379" s="100" t="s">
        <v>407</v>
      </c>
      <c r="J3379" s="80">
        <v>3</v>
      </c>
      <c r="K3379" s="101">
        <v>3</v>
      </c>
    </row>
    <row r="3380" spans="1:11" x14ac:dyDescent="0.3">
      <c r="A3380" s="98">
        <v>45728</v>
      </c>
      <c r="B3380" s="99">
        <v>0.49778818287037035</v>
      </c>
      <c r="C3380" s="80">
        <v>11</v>
      </c>
      <c r="D3380" s="100" t="s">
        <v>403</v>
      </c>
      <c r="E3380" s="80">
        <v>25.96</v>
      </c>
      <c r="F3380" s="100" t="s">
        <v>410</v>
      </c>
      <c r="G3380" s="100" t="s">
        <v>405</v>
      </c>
      <c r="H3380" s="100" t="s">
        <v>420</v>
      </c>
      <c r="I3380" s="100" t="s">
        <v>407</v>
      </c>
      <c r="J3380" s="80">
        <v>3</v>
      </c>
      <c r="K3380" s="101">
        <v>3</v>
      </c>
    </row>
    <row r="3381" spans="1:11" x14ac:dyDescent="0.3">
      <c r="A3381" s="98">
        <v>45728</v>
      </c>
      <c r="B3381" s="99">
        <v>0.50429465277777774</v>
      </c>
      <c r="C3381" s="80">
        <v>12</v>
      </c>
      <c r="D3381" s="100" t="s">
        <v>403</v>
      </c>
      <c r="E3381" s="80">
        <v>25.96</v>
      </c>
      <c r="F3381" s="100" t="s">
        <v>410</v>
      </c>
      <c r="G3381" s="100" t="s">
        <v>409</v>
      </c>
      <c r="H3381" s="100" t="s">
        <v>420</v>
      </c>
      <c r="I3381" s="100" t="s">
        <v>407</v>
      </c>
      <c r="J3381" s="80">
        <v>3</v>
      </c>
      <c r="K3381" s="101">
        <v>3</v>
      </c>
    </row>
    <row r="3382" spans="1:11" hidden="1" x14ac:dyDescent="0.3">
      <c r="A3382" s="98">
        <v>45728</v>
      </c>
      <c r="B3382" s="99">
        <v>0.53863902777777772</v>
      </c>
      <c r="C3382" s="80">
        <v>12</v>
      </c>
      <c r="D3382" s="100" t="s">
        <v>403</v>
      </c>
      <c r="E3382" s="80">
        <v>35.76</v>
      </c>
      <c r="F3382" s="100" t="s">
        <v>408</v>
      </c>
      <c r="G3382" s="100" t="s">
        <v>409</v>
      </c>
      <c r="H3382" s="100" t="s">
        <v>420</v>
      </c>
      <c r="I3382" s="100" t="s">
        <v>407</v>
      </c>
      <c r="J3382" s="80">
        <v>3</v>
      </c>
      <c r="K3382" s="101">
        <v>3</v>
      </c>
    </row>
    <row r="3383" spans="1:11" hidden="1" x14ac:dyDescent="0.3">
      <c r="A3383" s="98">
        <v>45728</v>
      </c>
      <c r="B3383" s="99">
        <v>0.54293181712962968</v>
      </c>
      <c r="C3383" s="80">
        <v>13</v>
      </c>
      <c r="D3383" s="100" t="s">
        <v>403</v>
      </c>
      <c r="E3383" s="80">
        <v>35.76</v>
      </c>
      <c r="F3383" s="100" t="s">
        <v>404</v>
      </c>
      <c r="G3383" s="100" t="s">
        <v>409</v>
      </c>
      <c r="H3383" s="100" t="s">
        <v>420</v>
      </c>
      <c r="I3383" s="100" t="s">
        <v>407</v>
      </c>
      <c r="J3383" s="80">
        <v>3</v>
      </c>
      <c r="K3383" s="101">
        <v>3</v>
      </c>
    </row>
    <row r="3384" spans="1:11" hidden="1" x14ac:dyDescent="0.3">
      <c r="A3384" s="98">
        <v>45728</v>
      </c>
      <c r="B3384" s="99">
        <v>0.58082917824074076</v>
      </c>
      <c r="C3384" s="80">
        <v>13</v>
      </c>
      <c r="D3384" s="100" t="s">
        <v>403</v>
      </c>
      <c r="E3384" s="80">
        <v>35.76</v>
      </c>
      <c r="F3384" s="100" t="s">
        <v>404</v>
      </c>
      <c r="G3384" s="100" t="s">
        <v>409</v>
      </c>
      <c r="H3384" s="100" t="s">
        <v>420</v>
      </c>
      <c r="I3384" s="100" t="s">
        <v>407</v>
      </c>
      <c r="J3384" s="80">
        <v>3</v>
      </c>
      <c r="K3384" s="101">
        <v>3</v>
      </c>
    </row>
    <row r="3385" spans="1:11" hidden="1" x14ac:dyDescent="0.3">
      <c r="A3385" s="98">
        <v>45728</v>
      </c>
      <c r="B3385" s="99">
        <v>0.68584700231481477</v>
      </c>
      <c r="C3385" s="80">
        <v>16</v>
      </c>
      <c r="D3385" s="100" t="s">
        <v>403</v>
      </c>
      <c r="E3385" s="80">
        <v>35.76</v>
      </c>
      <c r="F3385" s="100" t="s">
        <v>421</v>
      </c>
      <c r="G3385" s="100" t="s">
        <v>409</v>
      </c>
      <c r="H3385" s="100" t="s">
        <v>420</v>
      </c>
      <c r="I3385" s="100" t="s">
        <v>407</v>
      </c>
      <c r="J3385" s="80">
        <v>3</v>
      </c>
      <c r="K3385" s="101">
        <v>3</v>
      </c>
    </row>
    <row r="3386" spans="1:11" hidden="1" x14ac:dyDescent="0.3">
      <c r="A3386" s="98">
        <v>45728</v>
      </c>
      <c r="B3386" s="99">
        <v>0.69101828703703705</v>
      </c>
      <c r="C3386" s="80">
        <v>16</v>
      </c>
      <c r="D3386" s="100" t="s">
        <v>403</v>
      </c>
      <c r="E3386" s="80">
        <v>35.76</v>
      </c>
      <c r="F3386" s="100" t="s">
        <v>404</v>
      </c>
      <c r="G3386" s="100" t="s">
        <v>409</v>
      </c>
      <c r="H3386" s="100" t="s">
        <v>420</v>
      </c>
      <c r="I3386" s="100" t="s">
        <v>407</v>
      </c>
      <c r="J3386" s="80">
        <v>3</v>
      </c>
      <c r="K3386" s="101">
        <v>3</v>
      </c>
    </row>
    <row r="3387" spans="1:11" hidden="1" x14ac:dyDescent="0.3">
      <c r="A3387" s="98">
        <v>45728</v>
      </c>
      <c r="B3387" s="99">
        <v>0.69167425925925929</v>
      </c>
      <c r="C3387" s="80">
        <v>16</v>
      </c>
      <c r="D3387" s="100" t="s">
        <v>403</v>
      </c>
      <c r="E3387" s="80">
        <v>35.76</v>
      </c>
      <c r="F3387" s="100" t="s">
        <v>404</v>
      </c>
      <c r="G3387" s="100" t="s">
        <v>409</v>
      </c>
      <c r="H3387" s="100" t="s">
        <v>420</v>
      </c>
      <c r="I3387" s="100" t="s">
        <v>407</v>
      </c>
      <c r="J3387" s="80">
        <v>3</v>
      </c>
      <c r="K3387" s="101">
        <v>3</v>
      </c>
    </row>
    <row r="3388" spans="1:11" x14ac:dyDescent="0.3">
      <c r="A3388" s="98">
        <v>45728</v>
      </c>
      <c r="B3388" s="99">
        <v>0.75734038194444442</v>
      </c>
      <c r="C3388" s="80">
        <v>18</v>
      </c>
      <c r="D3388" s="100" t="s">
        <v>403</v>
      </c>
      <c r="E3388" s="80">
        <v>25.96</v>
      </c>
      <c r="F3388" s="100" t="s">
        <v>410</v>
      </c>
      <c r="G3388" s="100" t="s">
        <v>412</v>
      </c>
      <c r="H3388" s="100" t="s">
        <v>420</v>
      </c>
      <c r="I3388" s="100" t="s">
        <v>407</v>
      </c>
      <c r="J3388" s="80">
        <v>3</v>
      </c>
      <c r="K3388" s="101">
        <v>3</v>
      </c>
    </row>
    <row r="3389" spans="1:11" hidden="1" x14ac:dyDescent="0.3">
      <c r="A3389" s="98">
        <v>45728</v>
      </c>
      <c r="B3389" s="99">
        <v>0.76201208333333337</v>
      </c>
      <c r="C3389" s="80">
        <v>18</v>
      </c>
      <c r="D3389" s="100" t="s">
        <v>403</v>
      </c>
      <c r="E3389" s="80">
        <v>35.76</v>
      </c>
      <c r="F3389" s="100" t="s">
        <v>413</v>
      </c>
      <c r="G3389" s="100" t="s">
        <v>412</v>
      </c>
      <c r="H3389" s="100" t="s">
        <v>420</v>
      </c>
      <c r="I3389" s="100" t="s">
        <v>407</v>
      </c>
      <c r="J3389" s="80">
        <v>3</v>
      </c>
      <c r="K3389" s="101">
        <v>3</v>
      </c>
    </row>
    <row r="3390" spans="1:11" x14ac:dyDescent="0.3">
      <c r="A3390" s="98">
        <v>45728</v>
      </c>
      <c r="B3390" s="99">
        <v>0.7671353125</v>
      </c>
      <c r="C3390" s="80">
        <v>18</v>
      </c>
      <c r="D3390" s="100" t="s">
        <v>403</v>
      </c>
      <c r="E3390" s="80">
        <v>25.96</v>
      </c>
      <c r="F3390" s="100" t="s">
        <v>410</v>
      </c>
      <c r="G3390" s="100" t="s">
        <v>412</v>
      </c>
      <c r="H3390" s="100" t="s">
        <v>420</v>
      </c>
      <c r="I3390" s="100" t="s">
        <v>407</v>
      </c>
      <c r="J3390" s="80">
        <v>3</v>
      </c>
      <c r="K3390" s="101">
        <v>3</v>
      </c>
    </row>
    <row r="3391" spans="1:11" hidden="1" x14ac:dyDescent="0.3">
      <c r="A3391" s="98">
        <v>45728</v>
      </c>
      <c r="B3391" s="99">
        <v>0.77704453703703702</v>
      </c>
      <c r="C3391" s="80">
        <v>18</v>
      </c>
      <c r="D3391" s="100" t="s">
        <v>403</v>
      </c>
      <c r="E3391" s="80">
        <v>35.76</v>
      </c>
      <c r="F3391" s="100" t="s">
        <v>421</v>
      </c>
      <c r="G3391" s="100" t="s">
        <v>412</v>
      </c>
      <c r="H3391" s="100" t="s">
        <v>420</v>
      </c>
      <c r="I3391" s="100" t="s">
        <v>407</v>
      </c>
      <c r="J3391" s="80">
        <v>3</v>
      </c>
      <c r="K3391" s="101">
        <v>3</v>
      </c>
    </row>
    <row r="3392" spans="1:11" x14ac:dyDescent="0.3">
      <c r="A3392" s="98">
        <v>45728</v>
      </c>
      <c r="B3392" s="99">
        <v>0.77932472222222227</v>
      </c>
      <c r="C3392" s="80">
        <v>18</v>
      </c>
      <c r="D3392" s="100" t="s">
        <v>403</v>
      </c>
      <c r="E3392" s="80">
        <v>25.96</v>
      </c>
      <c r="F3392" s="100" t="s">
        <v>410</v>
      </c>
      <c r="G3392" s="100" t="s">
        <v>412</v>
      </c>
      <c r="H3392" s="100" t="s">
        <v>420</v>
      </c>
      <c r="I3392" s="100" t="s">
        <v>407</v>
      </c>
      <c r="J3392" s="80">
        <v>3</v>
      </c>
      <c r="K3392" s="101">
        <v>3</v>
      </c>
    </row>
    <row r="3393" spans="1:11" hidden="1" x14ac:dyDescent="0.3">
      <c r="A3393" s="98">
        <v>45729</v>
      </c>
      <c r="B3393" s="99">
        <v>0.2927825</v>
      </c>
      <c r="C3393" s="80">
        <v>7</v>
      </c>
      <c r="D3393" s="100" t="s">
        <v>403</v>
      </c>
      <c r="E3393" s="80">
        <v>35.76</v>
      </c>
      <c r="F3393" s="100" t="s">
        <v>421</v>
      </c>
      <c r="G3393" s="100" t="s">
        <v>405</v>
      </c>
      <c r="H3393" s="100" t="s">
        <v>422</v>
      </c>
      <c r="I3393" s="100" t="s">
        <v>407</v>
      </c>
      <c r="J3393" s="80">
        <v>4</v>
      </c>
      <c r="K3393" s="101">
        <v>3</v>
      </c>
    </row>
    <row r="3394" spans="1:11" x14ac:dyDescent="0.3">
      <c r="A3394" s="98">
        <v>45729</v>
      </c>
      <c r="B3394" s="99">
        <v>0.34950782407407405</v>
      </c>
      <c r="C3394" s="80">
        <v>8</v>
      </c>
      <c r="D3394" s="100" t="s">
        <v>403</v>
      </c>
      <c r="E3394" s="80">
        <v>30.86</v>
      </c>
      <c r="F3394" s="100" t="s">
        <v>411</v>
      </c>
      <c r="G3394" s="100" t="s">
        <v>405</v>
      </c>
      <c r="H3394" s="100" t="s">
        <v>422</v>
      </c>
      <c r="I3394" s="100" t="s">
        <v>407</v>
      </c>
      <c r="J3394" s="80">
        <v>4</v>
      </c>
      <c r="K3394" s="101">
        <v>3</v>
      </c>
    </row>
    <row r="3395" spans="1:11" x14ac:dyDescent="0.3">
      <c r="A3395" s="98">
        <v>45729</v>
      </c>
      <c r="B3395" s="99">
        <v>0.37832504629629632</v>
      </c>
      <c r="C3395" s="80">
        <v>9</v>
      </c>
      <c r="D3395" s="100" t="s">
        <v>403</v>
      </c>
      <c r="E3395" s="80">
        <v>30.86</v>
      </c>
      <c r="F3395" s="100" t="s">
        <v>411</v>
      </c>
      <c r="G3395" s="100" t="s">
        <v>405</v>
      </c>
      <c r="H3395" s="100" t="s">
        <v>422</v>
      </c>
      <c r="I3395" s="100" t="s">
        <v>407</v>
      </c>
      <c r="J3395" s="80">
        <v>4</v>
      </c>
      <c r="K3395" s="101">
        <v>3</v>
      </c>
    </row>
    <row r="3396" spans="1:11" hidden="1" x14ac:dyDescent="0.3">
      <c r="A3396" s="98">
        <v>45729</v>
      </c>
      <c r="B3396" s="99">
        <v>0.38899844907407405</v>
      </c>
      <c r="C3396" s="80">
        <v>9</v>
      </c>
      <c r="D3396" s="100" t="s">
        <v>403</v>
      </c>
      <c r="E3396" s="80">
        <v>35.76</v>
      </c>
      <c r="F3396" s="100" t="s">
        <v>404</v>
      </c>
      <c r="G3396" s="100" t="s">
        <v>405</v>
      </c>
      <c r="H3396" s="100" t="s">
        <v>422</v>
      </c>
      <c r="I3396" s="100" t="s">
        <v>407</v>
      </c>
      <c r="J3396" s="80">
        <v>4</v>
      </c>
      <c r="K3396" s="101">
        <v>3</v>
      </c>
    </row>
    <row r="3397" spans="1:11" hidden="1" x14ac:dyDescent="0.3">
      <c r="A3397" s="98">
        <v>45729</v>
      </c>
      <c r="B3397" s="99">
        <v>0.39033126157407405</v>
      </c>
      <c r="C3397" s="80">
        <v>9</v>
      </c>
      <c r="D3397" s="100" t="s">
        <v>403</v>
      </c>
      <c r="E3397" s="80">
        <v>21.06</v>
      </c>
      <c r="F3397" s="100" t="s">
        <v>418</v>
      </c>
      <c r="G3397" s="100" t="s">
        <v>405</v>
      </c>
      <c r="H3397" s="100" t="s">
        <v>422</v>
      </c>
      <c r="I3397" s="100" t="s">
        <v>407</v>
      </c>
      <c r="J3397" s="80">
        <v>4</v>
      </c>
      <c r="K3397" s="101">
        <v>3</v>
      </c>
    </row>
    <row r="3398" spans="1:11" x14ac:dyDescent="0.3">
      <c r="A3398" s="98">
        <v>45729</v>
      </c>
      <c r="B3398" s="99">
        <v>0.40161605324074073</v>
      </c>
      <c r="C3398" s="80">
        <v>9</v>
      </c>
      <c r="D3398" s="100" t="s">
        <v>403</v>
      </c>
      <c r="E3398" s="80">
        <v>25.96</v>
      </c>
      <c r="F3398" s="100" t="s">
        <v>410</v>
      </c>
      <c r="G3398" s="100" t="s">
        <v>405</v>
      </c>
      <c r="H3398" s="100" t="s">
        <v>422</v>
      </c>
      <c r="I3398" s="100" t="s">
        <v>407</v>
      </c>
      <c r="J3398" s="80">
        <v>4</v>
      </c>
      <c r="K3398" s="101">
        <v>3</v>
      </c>
    </row>
    <row r="3399" spans="1:11" x14ac:dyDescent="0.3">
      <c r="A3399" s="98">
        <v>45729</v>
      </c>
      <c r="B3399" s="99">
        <v>0.40225217592592594</v>
      </c>
      <c r="C3399" s="80">
        <v>9</v>
      </c>
      <c r="D3399" s="100" t="s">
        <v>403</v>
      </c>
      <c r="E3399" s="80">
        <v>30.86</v>
      </c>
      <c r="F3399" s="100" t="s">
        <v>411</v>
      </c>
      <c r="G3399" s="100" t="s">
        <v>405</v>
      </c>
      <c r="H3399" s="100" t="s">
        <v>422</v>
      </c>
      <c r="I3399" s="100" t="s">
        <v>407</v>
      </c>
      <c r="J3399" s="80">
        <v>4</v>
      </c>
      <c r="K3399" s="101">
        <v>3</v>
      </c>
    </row>
    <row r="3400" spans="1:11" x14ac:dyDescent="0.3">
      <c r="A3400" s="98">
        <v>45729</v>
      </c>
      <c r="B3400" s="99">
        <v>0.47086005787037039</v>
      </c>
      <c r="C3400" s="80">
        <v>11</v>
      </c>
      <c r="D3400" s="100" t="s">
        <v>403</v>
      </c>
      <c r="E3400" s="80">
        <v>25.96</v>
      </c>
      <c r="F3400" s="100" t="s">
        <v>410</v>
      </c>
      <c r="G3400" s="100" t="s">
        <v>405</v>
      </c>
      <c r="H3400" s="100" t="s">
        <v>422</v>
      </c>
      <c r="I3400" s="100" t="s">
        <v>407</v>
      </c>
      <c r="J3400" s="80">
        <v>4</v>
      </c>
      <c r="K3400" s="101">
        <v>3</v>
      </c>
    </row>
    <row r="3401" spans="1:11" hidden="1" x14ac:dyDescent="0.3">
      <c r="A3401" s="98">
        <v>45729</v>
      </c>
      <c r="B3401" s="99">
        <v>0.50946024305555559</v>
      </c>
      <c r="C3401" s="80">
        <v>12</v>
      </c>
      <c r="D3401" s="100" t="s">
        <v>403</v>
      </c>
      <c r="E3401" s="80">
        <v>35.76</v>
      </c>
      <c r="F3401" s="100" t="s">
        <v>404</v>
      </c>
      <c r="G3401" s="100" t="s">
        <v>409</v>
      </c>
      <c r="H3401" s="100" t="s">
        <v>422</v>
      </c>
      <c r="I3401" s="100" t="s">
        <v>407</v>
      </c>
      <c r="J3401" s="80">
        <v>4</v>
      </c>
      <c r="K3401" s="101">
        <v>3</v>
      </c>
    </row>
    <row r="3402" spans="1:11" x14ac:dyDescent="0.3">
      <c r="A3402" s="98">
        <v>45729</v>
      </c>
      <c r="B3402" s="99">
        <v>0.62071767361111108</v>
      </c>
      <c r="C3402" s="80">
        <v>14</v>
      </c>
      <c r="D3402" s="100" t="s">
        <v>403</v>
      </c>
      <c r="E3402" s="80">
        <v>30.86</v>
      </c>
      <c r="F3402" s="100" t="s">
        <v>411</v>
      </c>
      <c r="G3402" s="100" t="s">
        <v>409</v>
      </c>
      <c r="H3402" s="100" t="s">
        <v>422</v>
      </c>
      <c r="I3402" s="100" t="s">
        <v>407</v>
      </c>
      <c r="J3402" s="80">
        <v>4</v>
      </c>
      <c r="K3402" s="101">
        <v>3</v>
      </c>
    </row>
    <row r="3403" spans="1:11" x14ac:dyDescent="0.3">
      <c r="A3403" s="98">
        <v>45729</v>
      </c>
      <c r="B3403" s="99">
        <v>0.6218929861111111</v>
      </c>
      <c r="C3403" s="80">
        <v>14</v>
      </c>
      <c r="D3403" s="100" t="s">
        <v>403</v>
      </c>
      <c r="E3403" s="80">
        <v>25.96</v>
      </c>
      <c r="F3403" s="100" t="s">
        <v>410</v>
      </c>
      <c r="G3403" s="100" t="s">
        <v>409</v>
      </c>
      <c r="H3403" s="100" t="s">
        <v>422</v>
      </c>
      <c r="I3403" s="100" t="s">
        <v>407</v>
      </c>
      <c r="J3403" s="80">
        <v>4</v>
      </c>
      <c r="K3403" s="101">
        <v>3</v>
      </c>
    </row>
    <row r="3404" spans="1:11" hidden="1" x14ac:dyDescent="0.3">
      <c r="A3404" s="98">
        <v>45729</v>
      </c>
      <c r="B3404" s="99">
        <v>0.78314403935185184</v>
      </c>
      <c r="C3404" s="80">
        <v>18</v>
      </c>
      <c r="D3404" s="100" t="s">
        <v>403</v>
      </c>
      <c r="E3404" s="80">
        <v>35.76</v>
      </c>
      <c r="F3404" s="100" t="s">
        <v>421</v>
      </c>
      <c r="G3404" s="100" t="s">
        <v>412</v>
      </c>
      <c r="H3404" s="100" t="s">
        <v>422</v>
      </c>
      <c r="I3404" s="100" t="s">
        <v>407</v>
      </c>
      <c r="J3404" s="80">
        <v>4</v>
      </c>
      <c r="K3404" s="101">
        <v>3</v>
      </c>
    </row>
    <row r="3405" spans="1:11" x14ac:dyDescent="0.3">
      <c r="A3405" s="98">
        <v>45730</v>
      </c>
      <c r="B3405" s="99">
        <v>0.32993</v>
      </c>
      <c r="C3405" s="80">
        <v>7</v>
      </c>
      <c r="D3405" s="100" t="s">
        <v>403</v>
      </c>
      <c r="E3405" s="80">
        <v>25.96</v>
      </c>
      <c r="F3405" s="100" t="s">
        <v>410</v>
      </c>
      <c r="G3405" s="100" t="s">
        <v>405</v>
      </c>
      <c r="H3405" s="100" t="s">
        <v>406</v>
      </c>
      <c r="I3405" s="100" t="s">
        <v>407</v>
      </c>
      <c r="J3405" s="80">
        <v>5</v>
      </c>
      <c r="K3405" s="101">
        <v>3</v>
      </c>
    </row>
    <row r="3406" spans="1:11" x14ac:dyDescent="0.3">
      <c r="A3406" s="98">
        <v>45730</v>
      </c>
      <c r="B3406" s="99">
        <v>0.3428262037037037</v>
      </c>
      <c r="C3406" s="80">
        <v>8</v>
      </c>
      <c r="D3406" s="100" t="s">
        <v>403</v>
      </c>
      <c r="E3406" s="80">
        <v>30.86</v>
      </c>
      <c r="F3406" s="100" t="s">
        <v>411</v>
      </c>
      <c r="G3406" s="100" t="s">
        <v>405</v>
      </c>
      <c r="H3406" s="100" t="s">
        <v>406</v>
      </c>
      <c r="I3406" s="100" t="s">
        <v>407</v>
      </c>
      <c r="J3406" s="80">
        <v>5</v>
      </c>
      <c r="K3406" s="101">
        <v>3</v>
      </c>
    </row>
    <row r="3407" spans="1:11" x14ac:dyDescent="0.3">
      <c r="A3407" s="98">
        <v>45730</v>
      </c>
      <c r="B3407" s="99">
        <v>0.3746160648148148</v>
      </c>
      <c r="C3407" s="80">
        <v>8</v>
      </c>
      <c r="D3407" s="100" t="s">
        <v>403</v>
      </c>
      <c r="E3407" s="80">
        <v>25.96</v>
      </c>
      <c r="F3407" s="100" t="s">
        <v>410</v>
      </c>
      <c r="G3407" s="100" t="s">
        <v>405</v>
      </c>
      <c r="H3407" s="100" t="s">
        <v>406</v>
      </c>
      <c r="I3407" s="100" t="s">
        <v>407</v>
      </c>
      <c r="J3407" s="80">
        <v>5</v>
      </c>
      <c r="K3407" s="101">
        <v>3</v>
      </c>
    </row>
    <row r="3408" spans="1:11" hidden="1" x14ac:dyDescent="0.3">
      <c r="A3408" s="98">
        <v>45730</v>
      </c>
      <c r="B3408" s="99">
        <v>0.37534586805555553</v>
      </c>
      <c r="C3408" s="80">
        <v>9</v>
      </c>
      <c r="D3408" s="100" t="s">
        <v>403</v>
      </c>
      <c r="E3408" s="80">
        <v>35.76</v>
      </c>
      <c r="F3408" s="100" t="s">
        <v>404</v>
      </c>
      <c r="G3408" s="100" t="s">
        <v>405</v>
      </c>
      <c r="H3408" s="100" t="s">
        <v>406</v>
      </c>
      <c r="I3408" s="100" t="s">
        <v>407</v>
      </c>
      <c r="J3408" s="80">
        <v>5</v>
      </c>
      <c r="K3408" s="101">
        <v>3</v>
      </c>
    </row>
    <row r="3409" spans="1:11" hidden="1" x14ac:dyDescent="0.3">
      <c r="A3409" s="98">
        <v>45730</v>
      </c>
      <c r="B3409" s="99">
        <v>0.39314703703703702</v>
      </c>
      <c r="C3409" s="80">
        <v>9</v>
      </c>
      <c r="D3409" s="100" t="s">
        <v>403</v>
      </c>
      <c r="E3409" s="80">
        <v>21.06</v>
      </c>
      <c r="F3409" s="100" t="s">
        <v>418</v>
      </c>
      <c r="G3409" s="100" t="s">
        <v>405</v>
      </c>
      <c r="H3409" s="100" t="s">
        <v>406</v>
      </c>
      <c r="I3409" s="100" t="s">
        <v>407</v>
      </c>
      <c r="J3409" s="80">
        <v>5</v>
      </c>
      <c r="K3409" s="101">
        <v>3</v>
      </c>
    </row>
    <row r="3410" spans="1:11" x14ac:dyDescent="0.3">
      <c r="A3410" s="98">
        <v>45730</v>
      </c>
      <c r="B3410" s="99">
        <v>0.39487501157407406</v>
      </c>
      <c r="C3410" s="80">
        <v>9</v>
      </c>
      <c r="D3410" s="100" t="s">
        <v>403</v>
      </c>
      <c r="E3410" s="80">
        <v>25.96</v>
      </c>
      <c r="F3410" s="100" t="s">
        <v>410</v>
      </c>
      <c r="G3410" s="100" t="s">
        <v>405</v>
      </c>
      <c r="H3410" s="100" t="s">
        <v>406</v>
      </c>
      <c r="I3410" s="100" t="s">
        <v>407</v>
      </c>
      <c r="J3410" s="80">
        <v>5</v>
      </c>
      <c r="K3410" s="101">
        <v>3</v>
      </c>
    </row>
    <row r="3411" spans="1:11" x14ac:dyDescent="0.3">
      <c r="A3411" s="98">
        <v>45730</v>
      </c>
      <c r="B3411" s="99">
        <v>0.43114982638888888</v>
      </c>
      <c r="C3411" s="80">
        <v>10</v>
      </c>
      <c r="D3411" s="100" t="s">
        <v>403</v>
      </c>
      <c r="E3411" s="80">
        <v>25.96</v>
      </c>
      <c r="F3411" s="100" t="s">
        <v>410</v>
      </c>
      <c r="G3411" s="100" t="s">
        <v>405</v>
      </c>
      <c r="H3411" s="100" t="s">
        <v>406</v>
      </c>
      <c r="I3411" s="100" t="s">
        <v>407</v>
      </c>
      <c r="J3411" s="80">
        <v>5</v>
      </c>
      <c r="K3411" s="101">
        <v>3</v>
      </c>
    </row>
    <row r="3412" spans="1:11" hidden="1" x14ac:dyDescent="0.3">
      <c r="A3412" s="98">
        <v>45730</v>
      </c>
      <c r="B3412" s="99">
        <v>0.4502639351851852</v>
      </c>
      <c r="C3412" s="80">
        <v>10</v>
      </c>
      <c r="D3412" s="100" t="s">
        <v>403</v>
      </c>
      <c r="E3412" s="80">
        <v>35.76</v>
      </c>
      <c r="F3412" s="100" t="s">
        <v>404</v>
      </c>
      <c r="G3412" s="100" t="s">
        <v>405</v>
      </c>
      <c r="H3412" s="100" t="s">
        <v>406</v>
      </c>
      <c r="I3412" s="100" t="s">
        <v>407</v>
      </c>
      <c r="J3412" s="80">
        <v>5</v>
      </c>
      <c r="K3412" s="101">
        <v>3</v>
      </c>
    </row>
    <row r="3413" spans="1:11" hidden="1" x14ac:dyDescent="0.3">
      <c r="A3413" s="98">
        <v>45730</v>
      </c>
      <c r="B3413" s="99">
        <v>0.45101615740740741</v>
      </c>
      <c r="C3413" s="80">
        <v>10</v>
      </c>
      <c r="D3413" s="100" t="s">
        <v>403</v>
      </c>
      <c r="E3413" s="80">
        <v>35.76</v>
      </c>
      <c r="F3413" s="100" t="s">
        <v>421</v>
      </c>
      <c r="G3413" s="100" t="s">
        <v>405</v>
      </c>
      <c r="H3413" s="100" t="s">
        <v>406</v>
      </c>
      <c r="I3413" s="100" t="s">
        <v>407</v>
      </c>
      <c r="J3413" s="80">
        <v>5</v>
      </c>
      <c r="K3413" s="101">
        <v>3</v>
      </c>
    </row>
    <row r="3414" spans="1:11" x14ac:dyDescent="0.3">
      <c r="A3414" s="98">
        <v>45730</v>
      </c>
      <c r="B3414" s="99">
        <v>0.60783891203703699</v>
      </c>
      <c r="C3414" s="80">
        <v>14</v>
      </c>
      <c r="D3414" s="100" t="s">
        <v>403</v>
      </c>
      <c r="E3414" s="80">
        <v>25.96</v>
      </c>
      <c r="F3414" s="100" t="s">
        <v>410</v>
      </c>
      <c r="G3414" s="100" t="s">
        <v>409</v>
      </c>
      <c r="H3414" s="100" t="s">
        <v>406</v>
      </c>
      <c r="I3414" s="100" t="s">
        <v>407</v>
      </c>
      <c r="J3414" s="80">
        <v>5</v>
      </c>
      <c r="K3414" s="101">
        <v>3</v>
      </c>
    </row>
    <row r="3415" spans="1:11" hidden="1" x14ac:dyDescent="0.3">
      <c r="A3415" s="98">
        <v>45730</v>
      </c>
      <c r="B3415" s="99">
        <v>0.60858582175925924</v>
      </c>
      <c r="C3415" s="80">
        <v>14</v>
      </c>
      <c r="D3415" s="100" t="s">
        <v>403</v>
      </c>
      <c r="E3415" s="80">
        <v>35.76</v>
      </c>
      <c r="F3415" s="100" t="s">
        <v>404</v>
      </c>
      <c r="G3415" s="100" t="s">
        <v>409</v>
      </c>
      <c r="H3415" s="100" t="s">
        <v>406</v>
      </c>
      <c r="I3415" s="100" t="s">
        <v>407</v>
      </c>
      <c r="J3415" s="80">
        <v>5</v>
      </c>
      <c r="K3415" s="101">
        <v>3</v>
      </c>
    </row>
    <row r="3416" spans="1:11" hidden="1" x14ac:dyDescent="0.3">
      <c r="A3416" s="98">
        <v>45730</v>
      </c>
      <c r="B3416" s="99">
        <v>0.6627428125</v>
      </c>
      <c r="C3416" s="80">
        <v>15</v>
      </c>
      <c r="D3416" s="100" t="s">
        <v>403</v>
      </c>
      <c r="E3416" s="80">
        <v>35.76</v>
      </c>
      <c r="F3416" s="100" t="s">
        <v>404</v>
      </c>
      <c r="G3416" s="100" t="s">
        <v>409</v>
      </c>
      <c r="H3416" s="100" t="s">
        <v>406</v>
      </c>
      <c r="I3416" s="100" t="s">
        <v>407</v>
      </c>
      <c r="J3416" s="80">
        <v>5</v>
      </c>
      <c r="K3416" s="101">
        <v>3</v>
      </c>
    </row>
    <row r="3417" spans="1:11" hidden="1" x14ac:dyDescent="0.3">
      <c r="A3417" s="98">
        <v>45730</v>
      </c>
      <c r="B3417" s="99">
        <v>0.66366722222222219</v>
      </c>
      <c r="C3417" s="80">
        <v>15</v>
      </c>
      <c r="D3417" s="100" t="s">
        <v>403</v>
      </c>
      <c r="E3417" s="80">
        <v>35.76</v>
      </c>
      <c r="F3417" s="100" t="s">
        <v>404</v>
      </c>
      <c r="G3417" s="100" t="s">
        <v>409</v>
      </c>
      <c r="H3417" s="100" t="s">
        <v>406</v>
      </c>
      <c r="I3417" s="100" t="s">
        <v>407</v>
      </c>
      <c r="J3417" s="80">
        <v>5</v>
      </c>
      <c r="K3417" s="101">
        <v>3</v>
      </c>
    </row>
    <row r="3418" spans="1:11" x14ac:dyDescent="0.3">
      <c r="A3418" s="98">
        <v>45730</v>
      </c>
      <c r="B3418" s="99">
        <v>0.68546314814814813</v>
      </c>
      <c r="C3418" s="80">
        <v>16</v>
      </c>
      <c r="D3418" s="100" t="s">
        <v>403</v>
      </c>
      <c r="E3418" s="80">
        <v>25.96</v>
      </c>
      <c r="F3418" s="100" t="s">
        <v>410</v>
      </c>
      <c r="G3418" s="100" t="s">
        <v>409</v>
      </c>
      <c r="H3418" s="100" t="s">
        <v>406</v>
      </c>
      <c r="I3418" s="100" t="s">
        <v>407</v>
      </c>
      <c r="J3418" s="80">
        <v>5</v>
      </c>
      <c r="K3418" s="101">
        <v>3</v>
      </c>
    </row>
    <row r="3419" spans="1:11" hidden="1" x14ac:dyDescent="0.3">
      <c r="A3419" s="98">
        <v>45730</v>
      </c>
      <c r="B3419" s="99">
        <v>0.68819660879629629</v>
      </c>
      <c r="C3419" s="80">
        <v>16</v>
      </c>
      <c r="D3419" s="100" t="s">
        <v>403</v>
      </c>
      <c r="E3419" s="80">
        <v>35.76</v>
      </c>
      <c r="F3419" s="100" t="s">
        <v>413</v>
      </c>
      <c r="G3419" s="100" t="s">
        <v>409</v>
      </c>
      <c r="H3419" s="100" t="s">
        <v>406</v>
      </c>
      <c r="I3419" s="100" t="s">
        <v>407</v>
      </c>
      <c r="J3419" s="80">
        <v>5</v>
      </c>
      <c r="K3419" s="101">
        <v>3</v>
      </c>
    </row>
    <row r="3420" spans="1:11" hidden="1" x14ac:dyDescent="0.3">
      <c r="A3420" s="98">
        <v>45730</v>
      </c>
      <c r="B3420" s="99">
        <v>0.68883192129629633</v>
      </c>
      <c r="C3420" s="80">
        <v>16</v>
      </c>
      <c r="D3420" s="100" t="s">
        <v>403</v>
      </c>
      <c r="E3420" s="80">
        <v>35.76</v>
      </c>
      <c r="F3420" s="100" t="s">
        <v>413</v>
      </c>
      <c r="G3420" s="100" t="s">
        <v>409</v>
      </c>
      <c r="H3420" s="100" t="s">
        <v>406</v>
      </c>
      <c r="I3420" s="100" t="s">
        <v>407</v>
      </c>
      <c r="J3420" s="80">
        <v>5</v>
      </c>
      <c r="K3420" s="101">
        <v>3</v>
      </c>
    </row>
    <row r="3421" spans="1:11" hidden="1" x14ac:dyDescent="0.3">
      <c r="A3421" s="98">
        <v>45730</v>
      </c>
      <c r="B3421" s="99">
        <v>0.68935440972222217</v>
      </c>
      <c r="C3421" s="80">
        <v>16</v>
      </c>
      <c r="D3421" s="100" t="s">
        <v>403</v>
      </c>
      <c r="E3421" s="80">
        <v>35.76</v>
      </c>
      <c r="F3421" s="100" t="s">
        <v>413</v>
      </c>
      <c r="G3421" s="100" t="s">
        <v>409</v>
      </c>
      <c r="H3421" s="100" t="s">
        <v>406</v>
      </c>
      <c r="I3421" s="100" t="s">
        <v>407</v>
      </c>
      <c r="J3421" s="80">
        <v>5</v>
      </c>
      <c r="K3421" s="101">
        <v>3</v>
      </c>
    </row>
    <row r="3422" spans="1:11" x14ac:dyDescent="0.3">
      <c r="A3422" s="98">
        <v>45730</v>
      </c>
      <c r="B3422" s="99">
        <v>0.71208464120370374</v>
      </c>
      <c r="C3422" s="80">
        <v>17</v>
      </c>
      <c r="D3422" s="100" t="s">
        <v>403</v>
      </c>
      <c r="E3422" s="80">
        <v>25.96</v>
      </c>
      <c r="F3422" s="100" t="s">
        <v>410</v>
      </c>
      <c r="G3422" s="100" t="s">
        <v>412</v>
      </c>
      <c r="H3422" s="100" t="s">
        <v>406</v>
      </c>
      <c r="I3422" s="100" t="s">
        <v>407</v>
      </c>
      <c r="J3422" s="80">
        <v>5</v>
      </c>
      <c r="K3422" s="101">
        <v>3</v>
      </c>
    </row>
    <row r="3423" spans="1:11" x14ac:dyDescent="0.3">
      <c r="A3423" s="98">
        <v>45730</v>
      </c>
      <c r="B3423" s="99">
        <v>0.72378084490740746</v>
      </c>
      <c r="C3423" s="80">
        <v>17</v>
      </c>
      <c r="D3423" s="100" t="s">
        <v>403</v>
      </c>
      <c r="E3423" s="80">
        <v>25.96</v>
      </c>
      <c r="F3423" s="100" t="s">
        <v>410</v>
      </c>
      <c r="G3423" s="100" t="s">
        <v>412</v>
      </c>
      <c r="H3423" s="100" t="s">
        <v>406</v>
      </c>
      <c r="I3423" s="100" t="s">
        <v>407</v>
      </c>
      <c r="J3423" s="80">
        <v>5</v>
      </c>
      <c r="K3423" s="101">
        <v>3</v>
      </c>
    </row>
    <row r="3424" spans="1:11" hidden="1" x14ac:dyDescent="0.3">
      <c r="A3424" s="98">
        <v>45730</v>
      </c>
      <c r="B3424" s="99">
        <v>0.7272601851851852</v>
      </c>
      <c r="C3424" s="80">
        <v>17</v>
      </c>
      <c r="D3424" s="100" t="s">
        <v>403</v>
      </c>
      <c r="E3424" s="80">
        <v>35.76</v>
      </c>
      <c r="F3424" s="100" t="s">
        <v>404</v>
      </c>
      <c r="G3424" s="100" t="s">
        <v>412</v>
      </c>
      <c r="H3424" s="100" t="s">
        <v>406</v>
      </c>
      <c r="I3424" s="100" t="s">
        <v>407</v>
      </c>
      <c r="J3424" s="80">
        <v>5</v>
      </c>
      <c r="K3424" s="101">
        <v>3</v>
      </c>
    </row>
    <row r="3425" spans="1:11" hidden="1" x14ac:dyDescent="0.3">
      <c r="A3425" s="98">
        <v>45730</v>
      </c>
      <c r="B3425" s="99">
        <v>0.72822143518518523</v>
      </c>
      <c r="C3425" s="80">
        <v>17</v>
      </c>
      <c r="D3425" s="100" t="s">
        <v>403</v>
      </c>
      <c r="E3425" s="80">
        <v>35.76</v>
      </c>
      <c r="F3425" s="100" t="s">
        <v>404</v>
      </c>
      <c r="G3425" s="100" t="s">
        <v>412</v>
      </c>
      <c r="H3425" s="100" t="s">
        <v>406</v>
      </c>
      <c r="I3425" s="100" t="s">
        <v>407</v>
      </c>
      <c r="J3425" s="80">
        <v>5</v>
      </c>
      <c r="K3425" s="101">
        <v>3</v>
      </c>
    </row>
    <row r="3426" spans="1:11" x14ac:dyDescent="0.3">
      <c r="A3426" s="98">
        <v>45730</v>
      </c>
      <c r="B3426" s="99">
        <v>0.84747710648148145</v>
      </c>
      <c r="C3426" s="80">
        <v>20</v>
      </c>
      <c r="D3426" s="100" t="s">
        <v>403</v>
      </c>
      <c r="E3426" s="80">
        <v>25.96</v>
      </c>
      <c r="F3426" s="100" t="s">
        <v>410</v>
      </c>
      <c r="G3426" s="100" t="s">
        <v>412</v>
      </c>
      <c r="H3426" s="100" t="s">
        <v>406</v>
      </c>
      <c r="I3426" s="100" t="s">
        <v>407</v>
      </c>
      <c r="J3426" s="80">
        <v>5</v>
      </c>
      <c r="K3426" s="101">
        <v>3</v>
      </c>
    </row>
    <row r="3427" spans="1:11" x14ac:dyDescent="0.3">
      <c r="A3427" s="98">
        <v>45730</v>
      </c>
      <c r="B3427" s="99">
        <v>0.90328224537037038</v>
      </c>
      <c r="C3427" s="80">
        <v>21</v>
      </c>
      <c r="D3427" s="100" t="s">
        <v>403</v>
      </c>
      <c r="E3427" s="80">
        <v>25.96</v>
      </c>
      <c r="F3427" s="100" t="s">
        <v>410</v>
      </c>
      <c r="G3427" s="100" t="s">
        <v>412</v>
      </c>
      <c r="H3427" s="100" t="s">
        <v>406</v>
      </c>
      <c r="I3427" s="100" t="s">
        <v>407</v>
      </c>
      <c r="J3427" s="80">
        <v>5</v>
      </c>
      <c r="K3427" s="101">
        <v>3</v>
      </c>
    </row>
    <row r="3428" spans="1:11" x14ac:dyDescent="0.3">
      <c r="A3428" s="98">
        <v>45731</v>
      </c>
      <c r="B3428" s="99">
        <v>0.41206337962962963</v>
      </c>
      <c r="C3428" s="80">
        <v>9</v>
      </c>
      <c r="D3428" s="100" t="s">
        <v>403</v>
      </c>
      <c r="E3428" s="80">
        <v>30.86</v>
      </c>
      <c r="F3428" s="100" t="s">
        <v>411</v>
      </c>
      <c r="G3428" s="100" t="s">
        <v>405</v>
      </c>
      <c r="H3428" s="100" t="s">
        <v>414</v>
      </c>
      <c r="I3428" s="100" t="s">
        <v>407</v>
      </c>
      <c r="J3428" s="80">
        <v>6</v>
      </c>
      <c r="K3428" s="101">
        <v>3</v>
      </c>
    </row>
    <row r="3429" spans="1:11" hidden="1" x14ac:dyDescent="0.3">
      <c r="A3429" s="98">
        <v>45731</v>
      </c>
      <c r="B3429" s="99">
        <v>0.41901090277777781</v>
      </c>
      <c r="C3429" s="80">
        <v>10</v>
      </c>
      <c r="D3429" s="100" t="s">
        <v>403</v>
      </c>
      <c r="E3429" s="80">
        <v>35.76</v>
      </c>
      <c r="F3429" s="100" t="s">
        <v>421</v>
      </c>
      <c r="G3429" s="100" t="s">
        <v>405</v>
      </c>
      <c r="H3429" s="100" t="s">
        <v>414</v>
      </c>
      <c r="I3429" s="100" t="s">
        <v>407</v>
      </c>
      <c r="J3429" s="80">
        <v>6</v>
      </c>
      <c r="K3429" s="101">
        <v>3</v>
      </c>
    </row>
    <row r="3430" spans="1:11" x14ac:dyDescent="0.3">
      <c r="A3430" s="98">
        <v>45731</v>
      </c>
      <c r="B3430" s="99">
        <v>0.58034667824074071</v>
      </c>
      <c r="C3430" s="80">
        <v>13</v>
      </c>
      <c r="D3430" s="100" t="s">
        <v>403</v>
      </c>
      <c r="E3430" s="80">
        <v>25.96</v>
      </c>
      <c r="F3430" s="100" t="s">
        <v>410</v>
      </c>
      <c r="G3430" s="100" t="s">
        <v>409</v>
      </c>
      <c r="H3430" s="100" t="s">
        <v>414</v>
      </c>
      <c r="I3430" s="100" t="s">
        <v>407</v>
      </c>
      <c r="J3430" s="80">
        <v>6</v>
      </c>
      <c r="K3430" s="101">
        <v>3</v>
      </c>
    </row>
    <row r="3431" spans="1:11" hidden="1" x14ac:dyDescent="0.3">
      <c r="A3431" s="98">
        <v>45731</v>
      </c>
      <c r="B3431" s="99">
        <v>0.7155486342592593</v>
      </c>
      <c r="C3431" s="80">
        <v>17</v>
      </c>
      <c r="D3431" s="100" t="s">
        <v>403</v>
      </c>
      <c r="E3431" s="80">
        <v>35.76</v>
      </c>
      <c r="F3431" s="100" t="s">
        <v>421</v>
      </c>
      <c r="G3431" s="100" t="s">
        <v>412</v>
      </c>
      <c r="H3431" s="100" t="s">
        <v>414</v>
      </c>
      <c r="I3431" s="100" t="s">
        <v>407</v>
      </c>
      <c r="J3431" s="80">
        <v>6</v>
      </c>
      <c r="K3431" s="101">
        <v>3</v>
      </c>
    </row>
    <row r="3432" spans="1:11" x14ac:dyDescent="0.3">
      <c r="A3432" s="98">
        <v>45731</v>
      </c>
      <c r="B3432" s="99">
        <v>0.71676341435185187</v>
      </c>
      <c r="C3432" s="80">
        <v>17</v>
      </c>
      <c r="D3432" s="100" t="s">
        <v>403</v>
      </c>
      <c r="E3432" s="80">
        <v>30.86</v>
      </c>
      <c r="F3432" s="100" t="s">
        <v>411</v>
      </c>
      <c r="G3432" s="100" t="s">
        <v>412</v>
      </c>
      <c r="H3432" s="100" t="s">
        <v>414</v>
      </c>
      <c r="I3432" s="100" t="s">
        <v>407</v>
      </c>
      <c r="J3432" s="80">
        <v>6</v>
      </c>
      <c r="K3432" s="101">
        <v>3</v>
      </c>
    </row>
    <row r="3433" spans="1:11" x14ac:dyDescent="0.3">
      <c r="A3433" s="98">
        <v>45731</v>
      </c>
      <c r="B3433" s="99">
        <v>0.81292251157407402</v>
      </c>
      <c r="C3433" s="80">
        <v>19</v>
      </c>
      <c r="D3433" s="100" t="s">
        <v>403</v>
      </c>
      <c r="E3433" s="80">
        <v>30.86</v>
      </c>
      <c r="F3433" s="100" t="s">
        <v>411</v>
      </c>
      <c r="G3433" s="100" t="s">
        <v>412</v>
      </c>
      <c r="H3433" s="100" t="s">
        <v>414</v>
      </c>
      <c r="I3433" s="100" t="s">
        <v>407</v>
      </c>
      <c r="J3433" s="80">
        <v>6</v>
      </c>
      <c r="K3433" s="101">
        <v>3</v>
      </c>
    </row>
    <row r="3434" spans="1:11" hidden="1" x14ac:dyDescent="0.3">
      <c r="A3434" s="98">
        <v>45731</v>
      </c>
      <c r="B3434" s="99">
        <v>0.82739686342592589</v>
      </c>
      <c r="C3434" s="80">
        <v>19</v>
      </c>
      <c r="D3434" s="100" t="s">
        <v>403</v>
      </c>
      <c r="E3434" s="80">
        <v>35.76</v>
      </c>
      <c r="F3434" s="100" t="s">
        <v>421</v>
      </c>
      <c r="G3434" s="100" t="s">
        <v>412</v>
      </c>
      <c r="H3434" s="100" t="s">
        <v>414</v>
      </c>
      <c r="I3434" s="100" t="s">
        <v>407</v>
      </c>
      <c r="J3434" s="80">
        <v>6</v>
      </c>
      <c r="K3434" s="101">
        <v>3</v>
      </c>
    </row>
    <row r="3435" spans="1:11" hidden="1" x14ac:dyDescent="0.3">
      <c r="A3435" s="98">
        <v>45732</v>
      </c>
      <c r="B3435" s="99">
        <v>0.39742253472222222</v>
      </c>
      <c r="C3435" s="80">
        <v>9</v>
      </c>
      <c r="D3435" s="100" t="s">
        <v>403</v>
      </c>
      <c r="E3435" s="80">
        <v>35.76</v>
      </c>
      <c r="F3435" s="100" t="s">
        <v>421</v>
      </c>
      <c r="G3435" s="100" t="s">
        <v>405</v>
      </c>
      <c r="H3435" s="100" t="s">
        <v>415</v>
      </c>
      <c r="I3435" s="100" t="s">
        <v>407</v>
      </c>
      <c r="J3435" s="80">
        <v>7</v>
      </c>
      <c r="K3435" s="101">
        <v>3</v>
      </c>
    </row>
    <row r="3436" spans="1:11" x14ac:dyDescent="0.3">
      <c r="A3436" s="98">
        <v>45732</v>
      </c>
      <c r="B3436" s="99">
        <v>0.40026846064814814</v>
      </c>
      <c r="C3436" s="80">
        <v>9</v>
      </c>
      <c r="D3436" s="100" t="s">
        <v>403</v>
      </c>
      <c r="E3436" s="80">
        <v>30.86</v>
      </c>
      <c r="F3436" s="100" t="s">
        <v>411</v>
      </c>
      <c r="G3436" s="100" t="s">
        <v>405</v>
      </c>
      <c r="H3436" s="100" t="s">
        <v>415</v>
      </c>
      <c r="I3436" s="100" t="s">
        <v>407</v>
      </c>
      <c r="J3436" s="80">
        <v>7</v>
      </c>
      <c r="K3436" s="101">
        <v>3</v>
      </c>
    </row>
    <row r="3437" spans="1:11" hidden="1" x14ac:dyDescent="0.3">
      <c r="A3437" s="98">
        <v>45732</v>
      </c>
      <c r="B3437" s="99">
        <v>0.45149736111111111</v>
      </c>
      <c r="C3437" s="80">
        <v>10</v>
      </c>
      <c r="D3437" s="100" t="s">
        <v>403</v>
      </c>
      <c r="E3437" s="80">
        <v>35.76</v>
      </c>
      <c r="F3437" s="100" t="s">
        <v>404</v>
      </c>
      <c r="G3437" s="100" t="s">
        <v>405</v>
      </c>
      <c r="H3437" s="100" t="s">
        <v>415</v>
      </c>
      <c r="I3437" s="100" t="s">
        <v>407</v>
      </c>
      <c r="J3437" s="80">
        <v>7</v>
      </c>
      <c r="K3437" s="101">
        <v>3</v>
      </c>
    </row>
    <row r="3438" spans="1:11" hidden="1" x14ac:dyDescent="0.3">
      <c r="A3438" s="98">
        <v>45732</v>
      </c>
      <c r="B3438" s="99">
        <v>0.50054554398148143</v>
      </c>
      <c r="C3438" s="80">
        <v>12</v>
      </c>
      <c r="D3438" s="100" t="s">
        <v>403</v>
      </c>
      <c r="E3438" s="80">
        <v>35.76</v>
      </c>
      <c r="F3438" s="100" t="s">
        <v>408</v>
      </c>
      <c r="G3438" s="100" t="s">
        <v>409</v>
      </c>
      <c r="H3438" s="100" t="s">
        <v>415</v>
      </c>
      <c r="I3438" s="100" t="s">
        <v>407</v>
      </c>
      <c r="J3438" s="80">
        <v>7</v>
      </c>
      <c r="K3438" s="101">
        <v>3</v>
      </c>
    </row>
    <row r="3439" spans="1:11" x14ac:dyDescent="0.3">
      <c r="A3439" s="98">
        <v>45732</v>
      </c>
      <c r="B3439" s="99">
        <v>0.59910454861111107</v>
      </c>
      <c r="C3439" s="80">
        <v>14</v>
      </c>
      <c r="D3439" s="100" t="s">
        <v>403</v>
      </c>
      <c r="E3439" s="80">
        <v>25.96</v>
      </c>
      <c r="F3439" s="100" t="s">
        <v>410</v>
      </c>
      <c r="G3439" s="100" t="s">
        <v>409</v>
      </c>
      <c r="H3439" s="100" t="s">
        <v>415</v>
      </c>
      <c r="I3439" s="100" t="s">
        <v>407</v>
      </c>
      <c r="J3439" s="80">
        <v>7</v>
      </c>
      <c r="K3439" s="101">
        <v>3</v>
      </c>
    </row>
    <row r="3440" spans="1:11" x14ac:dyDescent="0.3">
      <c r="A3440" s="98">
        <v>45733</v>
      </c>
      <c r="B3440" s="99">
        <v>0.28797028935185187</v>
      </c>
      <c r="C3440" s="80">
        <v>6</v>
      </c>
      <c r="D3440" s="100" t="s">
        <v>403</v>
      </c>
      <c r="E3440" s="80">
        <v>25.96</v>
      </c>
      <c r="F3440" s="100" t="s">
        <v>410</v>
      </c>
      <c r="G3440" s="100" t="s">
        <v>405</v>
      </c>
      <c r="H3440" s="100" t="s">
        <v>417</v>
      </c>
      <c r="I3440" s="100" t="s">
        <v>407</v>
      </c>
      <c r="J3440" s="80">
        <v>1</v>
      </c>
      <c r="K3440" s="101">
        <v>3</v>
      </c>
    </row>
    <row r="3441" spans="1:11" x14ac:dyDescent="0.3">
      <c r="A3441" s="98">
        <v>45733</v>
      </c>
      <c r="B3441" s="99">
        <v>0.34016268518518517</v>
      </c>
      <c r="C3441" s="80">
        <v>8</v>
      </c>
      <c r="D3441" s="100" t="s">
        <v>403</v>
      </c>
      <c r="E3441" s="80">
        <v>25.96</v>
      </c>
      <c r="F3441" s="100" t="s">
        <v>410</v>
      </c>
      <c r="G3441" s="100" t="s">
        <v>405</v>
      </c>
      <c r="H3441" s="100" t="s">
        <v>417</v>
      </c>
      <c r="I3441" s="100" t="s">
        <v>407</v>
      </c>
      <c r="J3441" s="80">
        <v>1</v>
      </c>
      <c r="K3441" s="101">
        <v>3</v>
      </c>
    </row>
    <row r="3442" spans="1:11" x14ac:dyDescent="0.3">
      <c r="A3442" s="98">
        <v>45733</v>
      </c>
      <c r="B3442" s="99">
        <v>0.34586409722222222</v>
      </c>
      <c r="C3442" s="80">
        <v>8</v>
      </c>
      <c r="D3442" s="100" t="s">
        <v>403</v>
      </c>
      <c r="E3442" s="80">
        <v>25.96</v>
      </c>
      <c r="F3442" s="100" t="s">
        <v>410</v>
      </c>
      <c r="G3442" s="100" t="s">
        <v>405</v>
      </c>
      <c r="H3442" s="100" t="s">
        <v>417</v>
      </c>
      <c r="I3442" s="100" t="s">
        <v>407</v>
      </c>
      <c r="J3442" s="80">
        <v>1</v>
      </c>
      <c r="K3442" s="101">
        <v>3</v>
      </c>
    </row>
    <row r="3443" spans="1:11" x14ac:dyDescent="0.3">
      <c r="A3443" s="98">
        <v>45733</v>
      </c>
      <c r="B3443" s="99">
        <v>0.37707122685185185</v>
      </c>
      <c r="C3443" s="80">
        <v>9</v>
      </c>
      <c r="D3443" s="100" t="s">
        <v>403</v>
      </c>
      <c r="E3443" s="80">
        <v>30.86</v>
      </c>
      <c r="F3443" s="100" t="s">
        <v>411</v>
      </c>
      <c r="G3443" s="100" t="s">
        <v>405</v>
      </c>
      <c r="H3443" s="100" t="s">
        <v>417</v>
      </c>
      <c r="I3443" s="100" t="s">
        <v>407</v>
      </c>
      <c r="J3443" s="80">
        <v>1</v>
      </c>
      <c r="K3443" s="101">
        <v>3</v>
      </c>
    </row>
    <row r="3444" spans="1:11" x14ac:dyDescent="0.3">
      <c r="A3444" s="98">
        <v>45733</v>
      </c>
      <c r="B3444" s="99">
        <v>0.43934649305555556</v>
      </c>
      <c r="C3444" s="80">
        <v>10</v>
      </c>
      <c r="D3444" s="100" t="s">
        <v>403</v>
      </c>
      <c r="E3444" s="80">
        <v>25.96</v>
      </c>
      <c r="F3444" s="100" t="s">
        <v>410</v>
      </c>
      <c r="G3444" s="100" t="s">
        <v>405</v>
      </c>
      <c r="H3444" s="100" t="s">
        <v>417</v>
      </c>
      <c r="I3444" s="100" t="s">
        <v>407</v>
      </c>
      <c r="J3444" s="80">
        <v>1</v>
      </c>
      <c r="K3444" s="101">
        <v>3</v>
      </c>
    </row>
    <row r="3445" spans="1:11" x14ac:dyDescent="0.3">
      <c r="A3445" s="98">
        <v>45733</v>
      </c>
      <c r="B3445" s="99">
        <v>0.58265040509259258</v>
      </c>
      <c r="C3445" s="80">
        <v>13</v>
      </c>
      <c r="D3445" s="100" t="s">
        <v>403</v>
      </c>
      <c r="E3445" s="80">
        <v>25.96</v>
      </c>
      <c r="F3445" s="100" t="s">
        <v>410</v>
      </c>
      <c r="G3445" s="100" t="s">
        <v>409</v>
      </c>
      <c r="H3445" s="100" t="s">
        <v>417</v>
      </c>
      <c r="I3445" s="100" t="s">
        <v>407</v>
      </c>
      <c r="J3445" s="80">
        <v>1</v>
      </c>
      <c r="K3445" s="101">
        <v>3</v>
      </c>
    </row>
    <row r="3446" spans="1:11" hidden="1" x14ac:dyDescent="0.3">
      <c r="A3446" s="98">
        <v>45733</v>
      </c>
      <c r="B3446" s="99">
        <v>0.59820077546296291</v>
      </c>
      <c r="C3446" s="80">
        <v>14</v>
      </c>
      <c r="D3446" s="100" t="s">
        <v>403</v>
      </c>
      <c r="E3446" s="80">
        <v>35.76</v>
      </c>
      <c r="F3446" s="100" t="s">
        <v>413</v>
      </c>
      <c r="G3446" s="100" t="s">
        <v>409</v>
      </c>
      <c r="H3446" s="100" t="s">
        <v>417</v>
      </c>
      <c r="I3446" s="100" t="s">
        <v>407</v>
      </c>
      <c r="J3446" s="80">
        <v>1</v>
      </c>
      <c r="K3446" s="101">
        <v>3</v>
      </c>
    </row>
    <row r="3447" spans="1:11" hidden="1" x14ac:dyDescent="0.3">
      <c r="A3447" s="98">
        <v>45733</v>
      </c>
      <c r="B3447" s="99">
        <v>0.59883960648148149</v>
      </c>
      <c r="C3447" s="80">
        <v>14</v>
      </c>
      <c r="D3447" s="100" t="s">
        <v>403</v>
      </c>
      <c r="E3447" s="80">
        <v>35.76</v>
      </c>
      <c r="F3447" s="100" t="s">
        <v>413</v>
      </c>
      <c r="G3447" s="100" t="s">
        <v>409</v>
      </c>
      <c r="H3447" s="100" t="s">
        <v>417</v>
      </c>
      <c r="I3447" s="100" t="s">
        <v>407</v>
      </c>
      <c r="J3447" s="80">
        <v>1</v>
      </c>
      <c r="K3447" s="101">
        <v>3</v>
      </c>
    </row>
    <row r="3448" spans="1:11" hidden="1" x14ac:dyDescent="0.3">
      <c r="A3448" s="98">
        <v>45733</v>
      </c>
      <c r="B3448" s="99">
        <v>0.61670738425925931</v>
      </c>
      <c r="C3448" s="80">
        <v>14</v>
      </c>
      <c r="D3448" s="100" t="s">
        <v>403</v>
      </c>
      <c r="E3448" s="80">
        <v>35.76</v>
      </c>
      <c r="F3448" s="100" t="s">
        <v>404</v>
      </c>
      <c r="G3448" s="100" t="s">
        <v>409</v>
      </c>
      <c r="H3448" s="100" t="s">
        <v>417</v>
      </c>
      <c r="I3448" s="100" t="s">
        <v>407</v>
      </c>
      <c r="J3448" s="80">
        <v>1</v>
      </c>
      <c r="K3448" s="101">
        <v>3</v>
      </c>
    </row>
    <row r="3449" spans="1:11" hidden="1" x14ac:dyDescent="0.3">
      <c r="A3449" s="98">
        <v>45733</v>
      </c>
      <c r="B3449" s="99">
        <v>0.63283898148148143</v>
      </c>
      <c r="C3449" s="80">
        <v>15</v>
      </c>
      <c r="D3449" s="100" t="s">
        <v>403</v>
      </c>
      <c r="E3449" s="80">
        <v>35.76</v>
      </c>
      <c r="F3449" s="100" t="s">
        <v>421</v>
      </c>
      <c r="G3449" s="100" t="s">
        <v>409</v>
      </c>
      <c r="H3449" s="100" t="s">
        <v>417</v>
      </c>
      <c r="I3449" s="100" t="s">
        <v>407</v>
      </c>
      <c r="J3449" s="80">
        <v>1</v>
      </c>
      <c r="K3449" s="101">
        <v>3</v>
      </c>
    </row>
    <row r="3450" spans="1:11" hidden="1" x14ac:dyDescent="0.3">
      <c r="A3450" s="98">
        <v>45733</v>
      </c>
      <c r="B3450" s="99">
        <v>0.65782306712962968</v>
      </c>
      <c r="C3450" s="80">
        <v>15</v>
      </c>
      <c r="D3450" s="100" t="s">
        <v>403</v>
      </c>
      <c r="E3450" s="80">
        <v>35.76</v>
      </c>
      <c r="F3450" s="100" t="s">
        <v>404</v>
      </c>
      <c r="G3450" s="100" t="s">
        <v>409</v>
      </c>
      <c r="H3450" s="100" t="s">
        <v>417</v>
      </c>
      <c r="I3450" s="100" t="s">
        <v>407</v>
      </c>
      <c r="J3450" s="80">
        <v>1</v>
      </c>
      <c r="K3450" s="101">
        <v>3</v>
      </c>
    </row>
    <row r="3451" spans="1:11" hidden="1" x14ac:dyDescent="0.3">
      <c r="A3451" s="98">
        <v>45733</v>
      </c>
      <c r="B3451" s="99">
        <v>0.65900989583333336</v>
      </c>
      <c r="C3451" s="80">
        <v>15</v>
      </c>
      <c r="D3451" s="100" t="s">
        <v>403</v>
      </c>
      <c r="E3451" s="80">
        <v>35.76</v>
      </c>
      <c r="F3451" s="100" t="s">
        <v>404</v>
      </c>
      <c r="G3451" s="100" t="s">
        <v>409</v>
      </c>
      <c r="H3451" s="100" t="s">
        <v>417</v>
      </c>
      <c r="I3451" s="100" t="s">
        <v>407</v>
      </c>
      <c r="J3451" s="80">
        <v>1</v>
      </c>
      <c r="K3451" s="101">
        <v>3</v>
      </c>
    </row>
    <row r="3452" spans="1:11" x14ac:dyDescent="0.3">
      <c r="A3452" s="98">
        <v>45733</v>
      </c>
      <c r="B3452" s="99">
        <v>0.69912702546296301</v>
      </c>
      <c r="C3452" s="80">
        <v>16</v>
      </c>
      <c r="D3452" s="100" t="s">
        <v>403</v>
      </c>
      <c r="E3452" s="80">
        <v>25.96</v>
      </c>
      <c r="F3452" s="100" t="s">
        <v>410</v>
      </c>
      <c r="G3452" s="100" t="s">
        <v>409</v>
      </c>
      <c r="H3452" s="100" t="s">
        <v>417</v>
      </c>
      <c r="I3452" s="100" t="s">
        <v>407</v>
      </c>
      <c r="J3452" s="80">
        <v>1</v>
      </c>
      <c r="K3452" s="101">
        <v>3</v>
      </c>
    </row>
    <row r="3453" spans="1:11" x14ac:dyDescent="0.3">
      <c r="A3453" s="98">
        <v>45734</v>
      </c>
      <c r="B3453" s="99">
        <v>0.34943269675925925</v>
      </c>
      <c r="C3453" s="80">
        <v>8</v>
      </c>
      <c r="D3453" s="100" t="s">
        <v>403</v>
      </c>
      <c r="E3453" s="80">
        <v>30.86</v>
      </c>
      <c r="F3453" s="100" t="s">
        <v>411</v>
      </c>
      <c r="G3453" s="100" t="s">
        <v>405</v>
      </c>
      <c r="H3453" s="100" t="s">
        <v>419</v>
      </c>
      <c r="I3453" s="100" t="s">
        <v>407</v>
      </c>
      <c r="J3453" s="80">
        <v>2</v>
      </c>
      <c r="K3453" s="101">
        <v>3</v>
      </c>
    </row>
    <row r="3454" spans="1:11" hidden="1" x14ac:dyDescent="0.3">
      <c r="A3454" s="98">
        <v>45734</v>
      </c>
      <c r="B3454" s="99">
        <v>0.35682359953703702</v>
      </c>
      <c r="C3454" s="80">
        <v>8</v>
      </c>
      <c r="D3454" s="100" t="s">
        <v>403</v>
      </c>
      <c r="E3454" s="80">
        <v>35.76</v>
      </c>
      <c r="F3454" s="100" t="s">
        <v>404</v>
      </c>
      <c r="G3454" s="100" t="s">
        <v>405</v>
      </c>
      <c r="H3454" s="100" t="s">
        <v>419</v>
      </c>
      <c r="I3454" s="100" t="s">
        <v>407</v>
      </c>
      <c r="J3454" s="80">
        <v>2</v>
      </c>
      <c r="K3454" s="101">
        <v>3</v>
      </c>
    </row>
    <row r="3455" spans="1:11" hidden="1" x14ac:dyDescent="0.3">
      <c r="A3455" s="98">
        <v>45734</v>
      </c>
      <c r="B3455" s="99">
        <v>0.45128944444444447</v>
      </c>
      <c r="C3455" s="80">
        <v>10</v>
      </c>
      <c r="D3455" s="100" t="s">
        <v>403</v>
      </c>
      <c r="E3455" s="80">
        <v>35.76</v>
      </c>
      <c r="F3455" s="100" t="s">
        <v>404</v>
      </c>
      <c r="G3455" s="100" t="s">
        <v>405</v>
      </c>
      <c r="H3455" s="100" t="s">
        <v>419</v>
      </c>
      <c r="I3455" s="100" t="s">
        <v>407</v>
      </c>
      <c r="J3455" s="80">
        <v>2</v>
      </c>
      <c r="K3455" s="101">
        <v>3</v>
      </c>
    </row>
    <row r="3456" spans="1:11" x14ac:dyDescent="0.3">
      <c r="A3456" s="98">
        <v>45734</v>
      </c>
      <c r="B3456" s="99">
        <v>0.45228835648148147</v>
      </c>
      <c r="C3456" s="80">
        <v>10</v>
      </c>
      <c r="D3456" s="100" t="s">
        <v>403</v>
      </c>
      <c r="E3456" s="80">
        <v>25.96</v>
      </c>
      <c r="F3456" s="100" t="s">
        <v>410</v>
      </c>
      <c r="G3456" s="100" t="s">
        <v>405</v>
      </c>
      <c r="H3456" s="100" t="s">
        <v>419</v>
      </c>
      <c r="I3456" s="100" t="s">
        <v>407</v>
      </c>
      <c r="J3456" s="80">
        <v>2</v>
      </c>
      <c r="K3456" s="101">
        <v>3</v>
      </c>
    </row>
    <row r="3457" spans="1:11" hidden="1" x14ac:dyDescent="0.3">
      <c r="A3457" s="98">
        <v>45734</v>
      </c>
      <c r="B3457" s="99">
        <v>0.49120334490740741</v>
      </c>
      <c r="C3457" s="80">
        <v>11</v>
      </c>
      <c r="D3457" s="100" t="s">
        <v>403</v>
      </c>
      <c r="E3457" s="80">
        <v>35.76</v>
      </c>
      <c r="F3457" s="100" t="s">
        <v>408</v>
      </c>
      <c r="G3457" s="100" t="s">
        <v>405</v>
      </c>
      <c r="H3457" s="100" t="s">
        <v>419</v>
      </c>
      <c r="I3457" s="100" t="s">
        <v>407</v>
      </c>
      <c r="J3457" s="80">
        <v>2</v>
      </c>
      <c r="K3457" s="101">
        <v>3</v>
      </c>
    </row>
    <row r="3458" spans="1:11" hidden="1" x14ac:dyDescent="0.3">
      <c r="A3458" s="98">
        <v>45734</v>
      </c>
      <c r="B3458" s="99">
        <v>0.49231081018518519</v>
      </c>
      <c r="C3458" s="80">
        <v>11</v>
      </c>
      <c r="D3458" s="100" t="s">
        <v>403</v>
      </c>
      <c r="E3458" s="80">
        <v>35.76</v>
      </c>
      <c r="F3458" s="100" t="s">
        <v>408</v>
      </c>
      <c r="G3458" s="100" t="s">
        <v>405</v>
      </c>
      <c r="H3458" s="100" t="s">
        <v>419</v>
      </c>
      <c r="I3458" s="100" t="s">
        <v>407</v>
      </c>
      <c r="J3458" s="80">
        <v>2</v>
      </c>
      <c r="K3458" s="101">
        <v>3</v>
      </c>
    </row>
    <row r="3459" spans="1:11" x14ac:dyDescent="0.3">
      <c r="A3459" s="98">
        <v>45734</v>
      </c>
      <c r="B3459" s="99">
        <v>0.61360089120370376</v>
      </c>
      <c r="C3459" s="80">
        <v>14</v>
      </c>
      <c r="D3459" s="100" t="s">
        <v>403</v>
      </c>
      <c r="E3459" s="80">
        <v>30.86</v>
      </c>
      <c r="F3459" s="100" t="s">
        <v>411</v>
      </c>
      <c r="G3459" s="100" t="s">
        <v>409</v>
      </c>
      <c r="H3459" s="100" t="s">
        <v>419</v>
      </c>
      <c r="I3459" s="100" t="s">
        <v>407</v>
      </c>
      <c r="J3459" s="80">
        <v>2</v>
      </c>
      <c r="K3459" s="101">
        <v>3</v>
      </c>
    </row>
    <row r="3460" spans="1:11" x14ac:dyDescent="0.3">
      <c r="A3460" s="98">
        <v>45734</v>
      </c>
      <c r="B3460" s="99">
        <v>0.62770168981481478</v>
      </c>
      <c r="C3460" s="80">
        <v>15</v>
      </c>
      <c r="D3460" s="100" t="s">
        <v>403</v>
      </c>
      <c r="E3460" s="80">
        <v>25.96</v>
      </c>
      <c r="F3460" s="100" t="s">
        <v>410</v>
      </c>
      <c r="G3460" s="100" t="s">
        <v>409</v>
      </c>
      <c r="H3460" s="100" t="s">
        <v>419</v>
      </c>
      <c r="I3460" s="100" t="s">
        <v>407</v>
      </c>
      <c r="J3460" s="80">
        <v>2</v>
      </c>
      <c r="K3460" s="101">
        <v>3</v>
      </c>
    </row>
    <row r="3461" spans="1:11" x14ac:dyDescent="0.3">
      <c r="A3461" s="98">
        <v>45734</v>
      </c>
      <c r="B3461" s="99">
        <v>0.6327244675925926</v>
      </c>
      <c r="C3461" s="80">
        <v>15</v>
      </c>
      <c r="D3461" s="100" t="s">
        <v>403</v>
      </c>
      <c r="E3461" s="80">
        <v>30.86</v>
      </c>
      <c r="F3461" s="100" t="s">
        <v>411</v>
      </c>
      <c r="G3461" s="100" t="s">
        <v>409</v>
      </c>
      <c r="H3461" s="100" t="s">
        <v>419</v>
      </c>
      <c r="I3461" s="100" t="s">
        <v>407</v>
      </c>
      <c r="J3461" s="80">
        <v>2</v>
      </c>
      <c r="K3461" s="101">
        <v>3</v>
      </c>
    </row>
    <row r="3462" spans="1:11" x14ac:dyDescent="0.3">
      <c r="A3462" s="98">
        <v>45734</v>
      </c>
      <c r="B3462" s="99">
        <v>0.67300436342592596</v>
      </c>
      <c r="C3462" s="80">
        <v>16</v>
      </c>
      <c r="D3462" s="100" t="s">
        <v>403</v>
      </c>
      <c r="E3462" s="80">
        <v>25.96</v>
      </c>
      <c r="F3462" s="100" t="s">
        <v>410</v>
      </c>
      <c r="G3462" s="100" t="s">
        <v>409</v>
      </c>
      <c r="H3462" s="100" t="s">
        <v>419</v>
      </c>
      <c r="I3462" s="100" t="s">
        <v>407</v>
      </c>
      <c r="J3462" s="80">
        <v>2</v>
      </c>
      <c r="K3462" s="101">
        <v>3</v>
      </c>
    </row>
    <row r="3463" spans="1:11" hidden="1" x14ac:dyDescent="0.3">
      <c r="A3463" s="98">
        <v>45734</v>
      </c>
      <c r="B3463" s="99">
        <v>0.67482803240740741</v>
      </c>
      <c r="C3463" s="80">
        <v>16</v>
      </c>
      <c r="D3463" s="100" t="s">
        <v>403</v>
      </c>
      <c r="E3463" s="80">
        <v>35.76</v>
      </c>
      <c r="F3463" s="100" t="s">
        <v>404</v>
      </c>
      <c r="G3463" s="100" t="s">
        <v>409</v>
      </c>
      <c r="H3463" s="100" t="s">
        <v>419</v>
      </c>
      <c r="I3463" s="100" t="s">
        <v>407</v>
      </c>
      <c r="J3463" s="80">
        <v>2</v>
      </c>
      <c r="K3463" s="101">
        <v>3</v>
      </c>
    </row>
    <row r="3464" spans="1:11" hidden="1" x14ac:dyDescent="0.3">
      <c r="A3464" s="98">
        <v>45734</v>
      </c>
      <c r="B3464" s="99">
        <v>0.68287756944444444</v>
      </c>
      <c r="C3464" s="80">
        <v>16</v>
      </c>
      <c r="D3464" s="100" t="s">
        <v>403</v>
      </c>
      <c r="E3464" s="80">
        <v>21.06</v>
      </c>
      <c r="F3464" s="100" t="s">
        <v>418</v>
      </c>
      <c r="G3464" s="100" t="s">
        <v>409</v>
      </c>
      <c r="H3464" s="100" t="s">
        <v>419</v>
      </c>
      <c r="I3464" s="100" t="s">
        <v>407</v>
      </c>
      <c r="J3464" s="80">
        <v>2</v>
      </c>
      <c r="K3464" s="101">
        <v>3</v>
      </c>
    </row>
    <row r="3465" spans="1:11" hidden="1" x14ac:dyDescent="0.3">
      <c r="A3465" s="98">
        <v>45734</v>
      </c>
      <c r="B3465" s="99">
        <v>0.77952090277777775</v>
      </c>
      <c r="C3465" s="80">
        <v>18</v>
      </c>
      <c r="D3465" s="100" t="s">
        <v>403</v>
      </c>
      <c r="E3465" s="80">
        <v>35.76</v>
      </c>
      <c r="F3465" s="100" t="s">
        <v>413</v>
      </c>
      <c r="G3465" s="100" t="s">
        <v>412</v>
      </c>
      <c r="H3465" s="100" t="s">
        <v>419</v>
      </c>
      <c r="I3465" s="100" t="s">
        <v>407</v>
      </c>
      <c r="J3465" s="80">
        <v>2</v>
      </c>
      <c r="K3465" s="101">
        <v>3</v>
      </c>
    </row>
    <row r="3466" spans="1:11" hidden="1" x14ac:dyDescent="0.3">
      <c r="A3466" s="98">
        <v>45734</v>
      </c>
      <c r="B3466" s="99">
        <v>0.78006358796296293</v>
      </c>
      <c r="C3466" s="80">
        <v>18</v>
      </c>
      <c r="D3466" s="100" t="s">
        <v>403</v>
      </c>
      <c r="E3466" s="80">
        <v>35.76</v>
      </c>
      <c r="F3466" s="100" t="s">
        <v>413</v>
      </c>
      <c r="G3466" s="100" t="s">
        <v>412</v>
      </c>
      <c r="H3466" s="100" t="s">
        <v>419</v>
      </c>
      <c r="I3466" s="100" t="s">
        <v>407</v>
      </c>
      <c r="J3466" s="80">
        <v>2</v>
      </c>
      <c r="K3466" s="101">
        <v>3</v>
      </c>
    </row>
    <row r="3467" spans="1:11" hidden="1" x14ac:dyDescent="0.3">
      <c r="A3467" s="98">
        <v>45734</v>
      </c>
      <c r="B3467" s="99">
        <v>0.83373799768518519</v>
      </c>
      <c r="C3467" s="80">
        <v>20</v>
      </c>
      <c r="D3467" s="100" t="s">
        <v>403</v>
      </c>
      <c r="E3467" s="80">
        <v>35.76</v>
      </c>
      <c r="F3467" s="100" t="s">
        <v>413</v>
      </c>
      <c r="G3467" s="100" t="s">
        <v>412</v>
      </c>
      <c r="H3467" s="100" t="s">
        <v>419</v>
      </c>
      <c r="I3467" s="100" t="s">
        <v>407</v>
      </c>
      <c r="J3467" s="80">
        <v>2</v>
      </c>
      <c r="K3467" s="101">
        <v>3</v>
      </c>
    </row>
    <row r="3468" spans="1:11" hidden="1" x14ac:dyDescent="0.3">
      <c r="A3468" s="98">
        <v>45734</v>
      </c>
      <c r="B3468" s="99">
        <v>0.83446454861111108</v>
      </c>
      <c r="C3468" s="80">
        <v>20</v>
      </c>
      <c r="D3468" s="100" t="s">
        <v>403</v>
      </c>
      <c r="E3468" s="80">
        <v>35.76</v>
      </c>
      <c r="F3468" s="100" t="s">
        <v>413</v>
      </c>
      <c r="G3468" s="100" t="s">
        <v>412</v>
      </c>
      <c r="H3468" s="100" t="s">
        <v>419</v>
      </c>
      <c r="I3468" s="100" t="s">
        <v>407</v>
      </c>
      <c r="J3468" s="80">
        <v>2</v>
      </c>
      <c r="K3468" s="101">
        <v>3</v>
      </c>
    </row>
    <row r="3469" spans="1:11" hidden="1" x14ac:dyDescent="0.3">
      <c r="A3469" s="98">
        <v>45734</v>
      </c>
      <c r="B3469" s="99">
        <v>0.88935221064814818</v>
      </c>
      <c r="C3469" s="80">
        <v>21</v>
      </c>
      <c r="D3469" s="100" t="s">
        <v>403</v>
      </c>
      <c r="E3469" s="80">
        <v>35.76</v>
      </c>
      <c r="F3469" s="100" t="s">
        <v>404</v>
      </c>
      <c r="G3469" s="100" t="s">
        <v>412</v>
      </c>
      <c r="H3469" s="100" t="s">
        <v>419</v>
      </c>
      <c r="I3469" s="100" t="s">
        <v>407</v>
      </c>
      <c r="J3469" s="80">
        <v>2</v>
      </c>
      <c r="K3469" s="101">
        <v>3</v>
      </c>
    </row>
    <row r="3470" spans="1:11" x14ac:dyDescent="0.3">
      <c r="A3470" s="98">
        <v>45735</v>
      </c>
      <c r="B3470" s="99">
        <v>0.29383186342592593</v>
      </c>
      <c r="C3470" s="80">
        <v>7</v>
      </c>
      <c r="D3470" s="100" t="s">
        <v>403</v>
      </c>
      <c r="E3470" s="80">
        <v>25.96</v>
      </c>
      <c r="F3470" s="100" t="s">
        <v>410</v>
      </c>
      <c r="G3470" s="100" t="s">
        <v>405</v>
      </c>
      <c r="H3470" s="100" t="s">
        <v>420</v>
      </c>
      <c r="I3470" s="100" t="s">
        <v>407</v>
      </c>
      <c r="J3470" s="80">
        <v>3</v>
      </c>
      <c r="K3470" s="101">
        <v>3</v>
      </c>
    </row>
    <row r="3471" spans="1:11" x14ac:dyDescent="0.3">
      <c r="A3471" s="98">
        <v>45735</v>
      </c>
      <c r="B3471" s="99">
        <v>0.29454418981481484</v>
      </c>
      <c r="C3471" s="80">
        <v>7</v>
      </c>
      <c r="D3471" s="100" t="s">
        <v>403</v>
      </c>
      <c r="E3471" s="80">
        <v>25.96</v>
      </c>
      <c r="F3471" s="100" t="s">
        <v>410</v>
      </c>
      <c r="G3471" s="100" t="s">
        <v>405</v>
      </c>
      <c r="H3471" s="100" t="s">
        <v>420</v>
      </c>
      <c r="I3471" s="100" t="s">
        <v>407</v>
      </c>
      <c r="J3471" s="80">
        <v>3</v>
      </c>
      <c r="K3471" s="101">
        <v>3</v>
      </c>
    </row>
    <row r="3472" spans="1:11" hidden="1" x14ac:dyDescent="0.3">
      <c r="A3472" s="98">
        <v>45735</v>
      </c>
      <c r="B3472" s="99">
        <v>0.29623741898148148</v>
      </c>
      <c r="C3472" s="80">
        <v>7</v>
      </c>
      <c r="D3472" s="100" t="s">
        <v>403</v>
      </c>
      <c r="E3472" s="80">
        <v>35.76</v>
      </c>
      <c r="F3472" s="100" t="s">
        <v>421</v>
      </c>
      <c r="G3472" s="100" t="s">
        <v>405</v>
      </c>
      <c r="H3472" s="100" t="s">
        <v>420</v>
      </c>
      <c r="I3472" s="100" t="s">
        <v>407</v>
      </c>
      <c r="J3472" s="80">
        <v>3</v>
      </c>
      <c r="K3472" s="101">
        <v>3</v>
      </c>
    </row>
    <row r="3473" spans="1:11" x14ac:dyDescent="0.3">
      <c r="A3473" s="98">
        <v>45735</v>
      </c>
      <c r="B3473" s="99">
        <v>0.3356284259259259</v>
      </c>
      <c r="C3473" s="80">
        <v>8</v>
      </c>
      <c r="D3473" s="100" t="s">
        <v>403</v>
      </c>
      <c r="E3473" s="80">
        <v>25.96</v>
      </c>
      <c r="F3473" s="100" t="s">
        <v>410</v>
      </c>
      <c r="G3473" s="100" t="s">
        <v>405</v>
      </c>
      <c r="H3473" s="100" t="s">
        <v>420</v>
      </c>
      <c r="I3473" s="100" t="s">
        <v>407</v>
      </c>
      <c r="J3473" s="80">
        <v>3</v>
      </c>
      <c r="K3473" s="101">
        <v>3</v>
      </c>
    </row>
    <row r="3474" spans="1:11" hidden="1" x14ac:dyDescent="0.3">
      <c r="A3474" s="98">
        <v>45735</v>
      </c>
      <c r="B3474" s="99">
        <v>0.42962065972222224</v>
      </c>
      <c r="C3474" s="80">
        <v>10</v>
      </c>
      <c r="D3474" s="100" t="s">
        <v>403</v>
      </c>
      <c r="E3474" s="80">
        <v>35.76</v>
      </c>
      <c r="F3474" s="100" t="s">
        <v>408</v>
      </c>
      <c r="G3474" s="100" t="s">
        <v>405</v>
      </c>
      <c r="H3474" s="100" t="s">
        <v>420</v>
      </c>
      <c r="I3474" s="100" t="s">
        <v>407</v>
      </c>
      <c r="J3474" s="80">
        <v>3</v>
      </c>
      <c r="K3474" s="101">
        <v>3</v>
      </c>
    </row>
    <row r="3475" spans="1:11" x14ac:dyDescent="0.3">
      <c r="A3475" s="98">
        <v>45735</v>
      </c>
      <c r="B3475" s="99">
        <v>0.49698871527777777</v>
      </c>
      <c r="C3475" s="80">
        <v>11</v>
      </c>
      <c r="D3475" s="100" t="s">
        <v>403</v>
      </c>
      <c r="E3475" s="80">
        <v>25.96</v>
      </c>
      <c r="F3475" s="100" t="s">
        <v>410</v>
      </c>
      <c r="G3475" s="100" t="s">
        <v>405</v>
      </c>
      <c r="H3475" s="100" t="s">
        <v>420</v>
      </c>
      <c r="I3475" s="100" t="s">
        <v>407</v>
      </c>
      <c r="J3475" s="80">
        <v>3</v>
      </c>
      <c r="K3475" s="101">
        <v>3</v>
      </c>
    </row>
    <row r="3476" spans="1:11" x14ac:dyDescent="0.3">
      <c r="A3476" s="98">
        <v>45735</v>
      </c>
      <c r="B3476" s="99">
        <v>0.54059232638888888</v>
      </c>
      <c r="C3476" s="80">
        <v>12</v>
      </c>
      <c r="D3476" s="100" t="s">
        <v>403</v>
      </c>
      <c r="E3476" s="80">
        <v>25.96</v>
      </c>
      <c r="F3476" s="100" t="s">
        <v>410</v>
      </c>
      <c r="G3476" s="100" t="s">
        <v>409</v>
      </c>
      <c r="H3476" s="100" t="s">
        <v>420</v>
      </c>
      <c r="I3476" s="100" t="s">
        <v>407</v>
      </c>
      <c r="J3476" s="80">
        <v>3</v>
      </c>
      <c r="K3476" s="101">
        <v>3</v>
      </c>
    </row>
    <row r="3477" spans="1:11" hidden="1" x14ac:dyDescent="0.3">
      <c r="A3477" s="98">
        <v>45735</v>
      </c>
      <c r="B3477" s="99">
        <v>0.63394865740740736</v>
      </c>
      <c r="C3477" s="80">
        <v>15</v>
      </c>
      <c r="D3477" s="100" t="s">
        <v>403</v>
      </c>
      <c r="E3477" s="80">
        <v>35.76</v>
      </c>
      <c r="F3477" s="100" t="s">
        <v>404</v>
      </c>
      <c r="G3477" s="100" t="s">
        <v>409</v>
      </c>
      <c r="H3477" s="100" t="s">
        <v>420</v>
      </c>
      <c r="I3477" s="100" t="s">
        <v>407</v>
      </c>
      <c r="J3477" s="80">
        <v>3</v>
      </c>
      <c r="K3477" s="101">
        <v>3</v>
      </c>
    </row>
    <row r="3478" spans="1:11" hidden="1" x14ac:dyDescent="0.3">
      <c r="A3478" s="98">
        <v>45735</v>
      </c>
      <c r="B3478" s="99">
        <v>0.63499327546296291</v>
      </c>
      <c r="C3478" s="80">
        <v>15</v>
      </c>
      <c r="D3478" s="100" t="s">
        <v>403</v>
      </c>
      <c r="E3478" s="80">
        <v>35.76</v>
      </c>
      <c r="F3478" s="100" t="s">
        <v>404</v>
      </c>
      <c r="G3478" s="100" t="s">
        <v>409</v>
      </c>
      <c r="H3478" s="100" t="s">
        <v>420</v>
      </c>
      <c r="I3478" s="100" t="s">
        <v>407</v>
      </c>
      <c r="J3478" s="80">
        <v>3</v>
      </c>
      <c r="K3478" s="101">
        <v>3</v>
      </c>
    </row>
    <row r="3479" spans="1:11" hidden="1" x14ac:dyDescent="0.3">
      <c r="A3479" s="98">
        <v>45735</v>
      </c>
      <c r="B3479" s="99">
        <v>0.680253912037037</v>
      </c>
      <c r="C3479" s="80">
        <v>16</v>
      </c>
      <c r="D3479" s="100" t="s">
        <v>403</v>
      </c>
      <c r="E3479" s="80">
        <v>35.76</v>
      </c>
      <c r="F3479" s="100" t="s">
        <v>404</v>
      </c>
      <c r="G3479" s="100" t="s">
        <v>409</v>
      </c>
      <c r="H3479" s="100" t="s">
        <v>420</v>
      </c>
      <c r="I3479" s="100" t="s">
        <v>407</v>
      </c>
      <c r="J3479" s="80">
        <v>3</v>
      </c>
      <c r="K3479" s="101">
        <v>3</v>
      </c>
    </row>
    <row r="3480" spans="1:11" x14ac:dyDescent="0.3">
      <c r="A3480" s="98">
        <v>45735</v>
      </c>
      <c r="B3480" s="99">
        <v>0.68745689814814814</v>
      </c>
      <c r="C3480" s="80">
        <v>16</v>
      </c>
      <c r="D3480" s="100" t="s">
        <v>403</v>
      </c>
      <c r="E3480" s="80">
        <v>25.96</v>
      </c>
      <c r="F3480" s="100" t="s">
        <v>410</v>
      </c>
      <c r="G3480" s="100" t="s">
        <v>409</v>
      </c>
      <c r="H3480" s="100" t="s">
        <v>420</v>
      </c>
      <c r="I3480" s="100" t="s">
        <v>407</v>
      </c>
      <c r="J3480" s="80">
        <v>3</v>
      </c>
      <c r="K3480" s="101">
        <v>3</v>
      </c>
    </row>
    <row r="3481" spans="1:11" hidden="1" x14ac:dyDescent="0.3">
      <c r="A3481" s="98">
        <v>45735</v>
      </c>
      <c r="B3481" s="99">
        <v>0.69483525462962958</v>
      </c>
      <c r="C3481" s="80">
        <v>16</v>
      </c>
      <c r="D3481" s="100" t="s">
        <v>403</v>
      </c>
      <c r="E3481" s="80">
        <v>35.76</v>
      </c>
      <c r="F3481" s="100" t="s">
        <v>421</v>
      </c>
      <c r="G3481" s="100" t="s">
        <v>409</v>
      </c>
      <c r="H3481" s="100" t="s">
        <v>420</v>
      </c>
      <c r="I3481" s="100" t="s">
        <v>407</v>
      </c>
      <c r="J3481" s="80">
        <v>3</v>
      </c>
      <c r="K3481" s="101">
        <v>3</v>
      </c>
    </row>
    <row r="3482" spans="1:11" hidden="1" x14ac:dyDescent="0.3">
      <c r="A3482" s="98">
        <v>45735</v>
      </c>
      <c r="B3482" s="99">
        <v>0.69601892361111106</v>
      </c>
      <c r="C3482" s="80">
        <v>16</v>
      </c>
      <c r="D3482" s="100" t="s">
        <v>403</v>
      </c>
      <c r="E3482" s="80">
        <v>35.76</v>
      </c>
      <c r="F3482" s="100" t="s">
        <v>421</v>
      </c>
      <c r="G3482" s="100" t="s">
        <v>409</v>
      </c>
      <c r="H3482" s="100" t="s">
        <v>420</v>
      </c>
      <c r="I3482" s="100" t="s">
        <v>407</v>
      </c>
      <c r="J3482" s="80">
        <v>3</v>
      </c>
      <c r="K3482" s="101">
        <v>3</v>
      </c>
    </row>
    <row r="3483" spans="1:11" x14ac:dyDescent="0.3">
      <c r="A3483" s="98">
        <v>45735</v>
      </c>
      <c r="B3483" s="99">
        <v>0.70249020833333331</v>
      </c>
      <c r="C3483" s="80">
        <v>16</v>
      </c>
      <c r="D3483" s="100" t="s">
        <v>403</v>
      </c>
      <c r="E3483" s="80">
        <v>25.96</v>
      </c>
      <c r="F3483" s="100" t="s">
        <v>410</v>
      </c>
      <c r="G3483" s="100" t="s">
        <v>409</v>
      </c>
      <c r="H3483" s="100" t="s">
        <v>420</v>
      </c>
      <c r="I3483" s="100" t="s">
        <v>407</v>
      </c>
      <c r="J3483" s="80">
        <v>3</v>
      </c>
      <c r="K3483" s="101">
        <v>3</v>
      </c>
    </row>
    <row r="3484" spans="1:11" x14ac:dyDescent="0.3">
      <c r="A3484" s="98">
        <v>45735</v>
      </c>
      <c r="B3484" s="99">
        <v>0.70312098379629628</v>
      </c>
      <c r="C3484" s="80">
        <v>16</v>
      </c>
      <c r="D3484" s="100" t="s">
        <v>403</v>
      </c>
      <c r="E3484" s="80">
        <v>25.96</v>
      </c>
      <c r="F3484" s="100" t="s">
        <v>410</v>
      </c>
      <c r="G3484" s="100" t="s">
        <v>409</v>
      </c>
      <c r="H3484" s="100" t="s">
        <v>420</v>
      </c>
      <c r="I3484" s="100" t="s">
        <v>407</v>
      </c>
      <c r="J3484" s="80">
        <v>3</v>
      </c>
      <c r="K3484" s="101">
        <v>3</v>
      </c>
    </row>
    <row r="3485" spans="1:11" hidden="1" x14ac:dyDescent="0.3">
      <c r="A3485" s="98">
        <v>45735</v>
      </c>
      <c r="B3485" s="99">
        <v>0.70833325231481481</v>
      </c>
      <c r="C3485" s="80">
        <v>17</v>
      </c>
      <c r="D3485" s="100" t="s">
        <v>403</v>
      </c>
      <c r="E3485" s="80">
        <v>35.76</v>
      </c>
      <c r="F3485" s="100" t="s">
        <v>413</v>
      </c>
      <c r="G3485" s="100" t="s">
        <v>412</v>
      </c>
      <c r="H3485" s="100" t="s">
        <v>420</v>
      </c>
      <c r="I3485" s="100" t="s">
        <v>407</v>
      </c>
      <c r="J3485" s="80">
        <v>3</v>
      </c>
      <c r="K3485" s="101">
        <v>3</v>
      </c>
    </row>
    <row r="3486" spans="1:11" x14ac:dyDescent="0.3">
      <c r="A3486" s="98">
        <v>45735</v>
      </c>
      <c r="B3486" s="99">
        <v>0.71522028935185189</v>
      </c>
      <c r="C3486" s="80">
        <v>17</v>
      </c>
      <c r="D3486" s="100" t="s">
        <v>403</v>
      </c>
      <c r="E3486" s="80">
        <v>30.86</v>
      </c>
      <c r="F3486" s="100" t="s">
        <v>411</v>
      </c>
      <c r="G3486" s="100" t="s">
        <v>412</v>
      </c>
      <c r="H3486" s="100" t="s">
        <v>420</v>
      </c>
      <c r="I3486" s="100" t="s">
        <v>407</v>
      </c>
      <c r="J3486" s="80">
        <v>3</v>
      </c>
      <c r="K3486" s="101">
        <v>3</v>
      </c>
    </row>
    <row r="3487" spans="1:11" x14ac:dyDescent="0.3">
      <c r="A3487" s="98">
        <v>45735</v>
      </c>
      <c r="B3487" s="99">
        <v>0.72754248842592595</v>
      </c>
      <c r="C3487" s="80">
        <v>17</v>
      </c>
      <c r="D3487" s="100" t="s">
        <v>403</v>
      </c>
      <c r="E3487" s="80">
        <v>30.86</v>
      </c>
      <c r="F3487" s="100" t="s">
        <v>411</v>
      </c>
      <c r="G3487" s="100" t="s">
        <v>412</v>
      </c>
      <c r="H3487" s="100" t="s">
        <v>420</v>
      </c>
      <c r="I3487" s="100" t="s">
        <v>407</v>
      </c>
      <c r="J3487" s="80">
        <v>3</v>
      </c>
      <c r="K3487" s="101">
        <v>3</v>
      </c>
    </row>
    <row r="3488" spans="1:11" hidden="1" x14ac:dyDescent="0.3">
      <c r="A3488" s="98">
        <v>45735</v>
      </c>
      <c r="B3488" s="99">
        <v>0.77072196759259259</v>
      </c>
      <c r="C3488" s="80">
        <v>18</v>
      </c>
      <c r="D3488" s="100" t="s">
        <v>403</v>
      </c>
      <c r="E3488" s="80">
        <v>25.96</v>
      </c>
      <c r="F3488" s="100" t="s">
        <v>416</v>
      </c>
      <c r="G3488" s="100" t="s">
        <v>412</v>
      </c>
      <c r="H3488" s="100" t="s">
        <v>420</v>
      </c>
      <c r="I3488" s="100" t="s">
        <v>407</v>
      </c>
      <c r="J3488" s="80">
        <v>3</v>
      </c>
      <c r="K3488" s="101">
        <v>3</v>
      </c>
    </row>
    <row r="3489" spans="1:11" hidden="1" x14ac:dyDescent="0.3">
      <c r="A3489" s="98">
        <v>45735</v>
      </c>
      <c r="B3489" s="99">
        <v>0.77134267361111108</v>
      </c>
      <c r="C3489" s="80">
        <v>18</v>
      </c>
      <c r="D3489" s="100" t="s">
        <v>403</v>
      </c>
      <c r="E3489" s="80">
        <v>21.06</v>
      </c>
      <c r="F3489" s="100" t="s">
        <v>418</v>
      </c>
      <c r="G3489" s="100" t="s">
        <v>412</v>
      </c>
      <c r="H3489" s="100" t="s">
        <v>420</v>
      </c>
      <c r="I3489" s="100" t="s">
        <v>407</v>
      </c>
      <c r="J3489" s="80">
        <v>3</v>
      </c>
      <c r="K3489" s="101">
        <v>3</v>
      </c>
    </row>
    <row r="3490" spans="1:11" hidden="1" x14ac:dyDescent="0.3">
      <c r="A3490" s="98">
        <v>45735</v>
      </c>
      <c r="B3490" s="99">
        <v>0.77182858796296294</v>
      </c>
      <c r="C3490" s="80">
        <v>18</v>
      </c>
      <c r="D3490" s="100" t="s">
        <v>403</v>
      </c>
      <c r="E3490" s="80">
        <v>21.06</v>
      </c>
      <c r="F3490" s="100" t="s">
        <v>418</v>
      </c>
      <c r="G3490" s="100" t="s">
        <v>412</v>
      </c>
      <c r="H3490" s="100" t="s">
        <v>420</v>
      </c>
      <c r="I3490" s="100" t="s">
        <v>407</v>
      </c>
      <c r="J3490" s="80">
        <v>3</v>
      </c>
      <c r="K3490" s="101">
        <v>3</v>
      </c>
    </row>
    <row r="3491" spans="1:11" x14ac:dyDescent="0.3">
      <c r="A3491" s="98">
        <v>45736</v>
      </c>
      <c r="B3491" s="99">
        <v>0.34254957175925926</v>
      </c>
      <c r="C3491" s="80">
        <v>8</v>
      </c>
      <c r="D3491" s="100" t="s">
        <v>403</v>
      </c>
      <c r="E3491" s="80">
        <v>30.86</v>
      </c>
      <c r="F3491" s="100" t="s">
        <v>411</v>
      </c>
      <c r="G3491" s="100" t="s">
        <v>405</v>
      </c>
      <c r="H3491" s="100" t="s">
        <v>422</v>
      </c>
      <c r="I3491" s="100" t="s">
        <v>407</v>
      </c>
      <c r="J3491" s="80">
        <v>4</v>
      </c>
      <c r="K3491" s="101">
        <v>3</v>
      </c>
    </row>
    <row r="3492" spans="1:11" x14ac:dyDescent="0.3">
      <c r="A3492" s="98">
        <v>45736</v>
      </c>
      <c r="B3492" s="99">
        <v>0.41116631944444443</v>
      </c>
      <c r="C3492" s="80">
        <v>9</v>
      </c>
      <c r="D3492" s="100" t="s">
        <v>403</v>
      </c>
      <c r="E3492" s="80">
        <v>30.86</v>
      </c>
      <c r="F3492" s="100" t="s">
        <v>411</v>
      </c>
      <c r="G3492" s="100" t="s">
        <v>405</v>
      </c>
      <c r="H3492" s="100" t="s">
        <v>422</v>
      </c>
      <c r="I3492" s="100" t="s">
        <v>407</v>
      </c>
      <c r="J3492" s="80">
        <v>4</v>
      </c>
      <c r="K3492" s="101">
        <v>3</v>
      </c>
    </row>
    <row r="3493" spans="1:11" x14ac:dyDescent="0.3">
      <c r="A3493" s="98">
        <v>45736</v>
      </c>
      <c r="B3493" s="99">
        <v>0.42134624999999998</v>
      </c>
      <c r="C3493" s="80">
        <v>10</v>
      </c>
      <c r="D3493" s="100" t="s">
        <v>403</v>
      </c>
      <c r="E3493" s="80">
        <v>30.86</v>
      </c>
      <c r="F3493" s="100" t="s">
        <v>411</v>
      </c>
      <c r="G3493" s="100" t="s">
        <v>405</v>
      </c>
      <c r="H3493" s="100" t="s">
        <v>422</v>
      </c>
      <c r="I3493" s="100" t="s">
        <v>407</v>
      </c>
      <c r="J3493" s="80">
        <v>4</v>
      </c>
      <c r="K3493" s="101">
        <v>3</v>
      </c>
    </row>
    <row r="3494" spans="1:11" x14ac:dyDescent="0.3">
      <c r="A3494" s="98">
        <v>45736</v>
      </c>
      <c r="B3494" s="99">
        <v>0.4484280902777778</v>
      </c>
      <c r="C3494" s="80">
        <v>10</v>
      </c>
      <c r="D3494" s="100" t="s">
        <v>403</v>
      </c>
      <c r="E3494" s="80">
        <v>25.96</v>
      </c>
      <c r="F3494" s="100" t="s">
        <v>410</v>
      </c>
      <c r="G3494" s="100" t="s">
        <v>405</v>
      </c>
      <c r="H3494" s="100" t="s">
        <v>422</v>
      </c>
      <c r="I3494" s="100" t="s">
        <v>407</v>
      </c>
      <c r="J3494" s="80">
        <v>4</v>
      </c>
      <c r="K3494" s="101">
        <v>3</v>
      </c>
    </row>
    <row r="3495" spans="1:11" x14ac:dyDescent="0.3">
      <c r="A3495" s="98">
        <v>45736</v>
      </c>
      <c r="B3495" s="99">
        <v>0.45506298611111112</v>
      </c>
      <c r="C3495" s="80">
        <v>10</v>
      </c>
      <c r="D3495" s="100" t="s">
        <v>403</v>
      </c>
      <c r="E3495" s="80">
        <v>25.96</v>
      </c>
      <c r="F3495" s="100" t="s">
        <v>410</v>
      </c>
      <c r="G3495" s="100" t="s">
        <v>405</v>
      </c>
      <c r="H3495" s="100" t="s">
        <v>422</v>
      </c>
      <c r="I3495" s="100" t="s">
        <v>407</v>
      </c>
      <c r="J3495" s="80">
        <v>4</v>
      </c>
      <c r="K3495" s="101">
        <v>3</v>
      </c>
    </row>
    <row r="3496" spans="1:11" x14ac:dyDescent="0.3">
      <c r="A3496" s="98">
        <v>45736</v>
      </c>
      <c r="B3496" s="99">
        <v>0.53361561342592589</v>
      </c>
      <c r="C3496" s="80">
        <v>12</v>
      </c>
      <c r="D3496" s="100" t="s">
        <v>403</v>
      </c>
      <c r="E3496" s="80">
        <v>25.96</v>
      </c>
      <c r="F3496" s="100" t="s">
        <v>410</v>
      </c>
      <c r="G3496" s="100" t="s">
        <v>409</v>
      </c>
      <c r="H3496" s="100" t="s">
        <v>422</v>
      </c>
      <c r="I3496" s="100" t="s">
        <v>407</v>
      </c>
      <c r="J3496" s="80">
        <v>4</v>
      </c>
      <c r="K3496" s="101">
        <v>3</v>
      </c>
    </row>
    <row r="3497" spans="1:11" x14ac:dyDescent="0.3">
      <c r="A3497" s="98">
        <v>45736</v>
      </c>
      <c r="B3497" s="99">
        <v>0.58661887731481477</v>
      </c>
      <c r="C3497" s="80">
        <v>14</v>
      </c>
      <c r="D3497" s="100" t="s">
        <v>403</v>
      </c>
      <c r="E3497" s="80">
        <v>25.96</v>
      </c>
      <c r="F3497" s="100" t="s">
        <v>410</v>
      </c>
      <c r="G3497" s="100" t="s">
        <v>409</v>
      </c>
      <c r="H3497" s="100" t="s">
        <v>422</v>
      </c>
      <c r="I3497" s="100" t="s">
        <v>407</v>
      </c>
      <c r="J3497" s="80">
        <v>4</v>
      </c>
      <c r="K3497" s="101">
        <v>3</v>
      </c>
    </row>
    <row r="3498" spans="1:11" x14ac:dyDescent="0.3">
      <c r="A3498" s="98">
        <v>45736</v>
      </c>
      <c r="B3498" s="99">
        <v>0.59766062499999995</v>
      </c>
      <c r="C3498" s="80">
        <v>14</v>
      </c>
      <c r="D3498" s="100" t="s">
        <v>403</v>
      </c>
      <c r="E3498" s="80">
        <v>25.96</v>
      </c>
      <c r="F3498" s="100" t="s">
        <v>410</v>
      </c>
      <c r="G3498" s="100" t="s">
        <v>409</v>
      </c>
      <c r="H3498" s="100" t="s">
        <v>422</v>
      </c>
      <c r="I3498" s="100" t="s">
        <v>407</v>
      </c>
      <c r="J3498" s="80">
        <v>4</v>
      </c>
      <c r="K3498" s="101">
        <v>3</v>
      </c>
    </row>
    <row r="3499" spans="1:11" hidden="1" x14ac:dyDescent="0.3">
      <c r="A3499" s="98">
        <v>45736</v>
      </c>
      <c r="B3499" s="99">
        <v>0.5984016319444444</v>
      </c>
      <c r="C3499" s="80">
        <v>14</v>
      </c>
      <c r="D3499" s="100" t="s">
        <v>403</v>
      </c>
      <c r="E3499" s="80">
        <v>21.06</v>
      </c>
      <c r="F3499" s="100" t="s">
        <v>418</v>
      </c>
      <c r="G3499" s="100" t="s">
        <v>409</v>
      </c>
      <c r="H3499" s="100" t="s">
        <v>422</v>
      </c>
      <c r="I3499" s="100" t="s">
        <v>407</v>
      </c>
      <c r="J3499" s="80">
        <v>4</v>
      </c>
      <c r="K3499" s="101">
        <v>3</v>
      </c>
    </row>
    <row r="3500" spans="1:11" hidden="1" x14ac:dyDescent="0.3">
      <c r="A3500" s="98">
        <v>45736</v>
      </c>
      <c r="B3500" s="99">
        <v>0.60074872685185188</v>
      </c>
      <c r="C3500" s="80">
        <v>14</v>
      </c>
      <c r="D3500" s="100" t="s">
        <v>403</v>
      </c>
      <c r="E3500" s="80">
        <v>25.96</v>
      </c>
      <c r="F3500" s="100" t="s">
        <v>416</v>
      </c>
      <c r="G3500" s="100" t="s">
        <v>409</v>
      </c>
      <c r="H3500" s="100" t="s">
        <v>422</v>
      </c>
      <c r="I3500" s="100" t="s">
        <v>407</v>
      </c>
      <c r="J3500" s="80">
        <v>4</v>
      </c>
      <c r="K3500" s="101">
        <v>3</v>
      </c>
    </row>
    <row r="3501" spans="1:11" hidden="1" x14ac:dyDescent="0.3">
      <c r="A3501" s="98">
        <v>45736</v>
      </c>
      <c r="B3501" s="99">
        <v>0.60192957175925921</v>
      </c>
      <c r="C3501" s="80">
        <v>14</v>
      </c>
      <c r="D3501" s="100" t="s">
        <v>403</v>
      </c>
      <c r="E3501" s="80">
        <v>35.76</v>
      </c>
      <c r="F3501" s="100" t="s">
        <v>421</v>
      </c>
      <c r="G3501" s="100" t="s">
        <v>409</v>
      </c>
      <c r="H3501" s="100" t="s">
        <v>422</v>
      </c>
      <c r="I3501" s="100" t="s">
        <v>407</v>
      </c>
      <c r="J3501" s="80">
        <v>4</v>
      </c>
      <c r="K3501" s="101">
        <v>3</v>
      </c>
    </row>
    <row r="3502" spans="1:11" hidden="1" x14ac:dyDescent="0.3">
      <c r="A3502" s="98">
        <v>45736</v>
      </c>
      <c r="B3502" s="99">
        <v>0.62485475694444448</v>
      </c>
      <c r="C3502" s="80">
        <v>14</v>
      </c>
      <c r="D3502" s="100" t="s">
        <v>403</v>
      </c>
      <c r="E3502" s="80">
        <v>35.76</v>
      </c>
      <c r="F3502" s="100" t="s">
        <v>421</v>
      </c>
      <c r="G3502" s="100" t="s">
        <v>409</v>
      </c>
      <c r="H3502" s="100" t="s">
        <v>422</v>
      </c>
      <c r="I3502" s="100" t="s">
        <v>407</v>
      </c>
      <c r="J3502" s="80">
        <v>4</v>
      </c>
      <c r="K3502" s="101">
        <v>3</v>
      </c>
    </row>
    <row r="3503" spans="1:11" x14ac:dyDescent="0.3">
      <c r="A3503" s="98">
        <v>45736</v>
      </c>
      <c r="B3503" s="99">
        <v>0.62873142361111112</v>
      </c>
      <c r="C3503" s="80">
        <v>15</v>
      </c>
      <c r="D3503" s="100" t="s">
        <v>403</v>
      </c>
      <c r="E3503" s="80">
        <v>25.96</v>
      </c>
      <c r="F3503" s="100" t="s">
        <v>410</v>
      </c>
      <c r="G3503" s="100" t="s">
        <v>409</v>
      </c>
      <c r="H3503" s="100" t="s">
        <v>422</v>
      </c>
      <c r="I3503" s="100" t="s">
        <v>407</v>
      </c>
      <c r="J3503" s="80">
        <v>4</v>
      </c>
      <c r="K3503" s="101">
        <v>3</v>
      </c>
    </row>
    <row r="3504" spans="1:11" x14ac:dyDescent="0.3">
      <c r="A3504" s="98">
        <v>45736</v>
      </c>
      <c r="B3504" s="99">
        <v>0.64018312499999996</v>
      </c>
      <c r="C3504" s="80">
        <v>15</v>
      </c>
      <c r="D3504" s="100" t="s">
        <v>403</v>
      </c>
      <c r="E3504" s="80">
        <v>25.96</v>
      </c>
      <c r="F3504" s="100" t="s">
        <v>410</v>
      </c>
      <c r="G3504" s="100" t="s">
        <v>409</v>
      </c>
      <c r="H3504" s="100" t="s">
        <v>422</v>
      </c>
      <c r="I3504" s="100" t="s">
        <v>407</v>
      </c>
      <c r="J3504" s="80">
        <v>4</v>
      </c>
      <c r="K3504" s="101">
        <v>3</v>
      </c>
    </row>
    <row r="3505" spans="1:11" hidden="1" x14ac:dyDescent="0.3">
      <c r="A3505" s="98">
        <v>45736</v>
      </c>
      <c r="B3505" s="99">
        <v>0.69843717592592591</v>
      </c>
      <c r="C3505" s="80">
        <v>16</v>
      </c>
      <c r="D3505" s="100" t="s">
        <v>403</v>
      </c>
      <c r="E3505" s="80">
        <v>35.76</v>
      </c>
      <c r="F3505" s="100" t="s">
        <v>421</v>
      </c>
      <c r="G3505" s="100" t="s">
        <v>409</v>
      </c>
      <c r="H3505" s="100" t="s">
        <v>422</v>
      </c>
      <c r="I3505" s="100" t="s">
        <v>407</v>
      </c>
      <c r="J3505" s="80">
        <v>4</v>
      </c>
      <c r="K3505" s="101">
        <v>3</v>
      </c>
    </row>
    <row r="3506" spans="1:11" x14ac:dyDescent="0.3">
      <c r="A3506" s="98">
        <v>45736</v>
      </c>
      <c r="B3506" s="99">
        <v>0.72490070601851853</v>
      </c>
      <c r="C3506" s="80">
        <v>17</v>
      </c>
      <c r="D3506" s="100" t="s">
        <v>403</v>
      </c>
      <c r="E3506" s="80">
        <v>25.96</v>
      </c>
      <c r="F3506" s="100" t="s">
        <v>410</v>
      </c>
      <c r="G3506" s="100" t="s">
        <v>412</v>
      </c>
      <c r="H3506" s="100" t="s">
        <v>422</v>
      </c>
      <c r="I3506" s="100" t="s">
        <v>407</v>
      </c>
      <c r="J3506" s="80">
        <v>4</v>
      </c>
      <c r="K3506" s="101">
        <v>3</v>
      </c>
    </row>
    <row r="3507" spans="1:11" hidden="1" x14ac:dyDescent="0.3">
      <c r="A3507" s="98">
        <v>45736</v>
      </c>
      <c r="B3507" s="99">
        <v>0.7888735185185185</v>
      </c>
      <c r="C3507" s="80">
        <v>18</v>
      </c>
      <c r="D3507" s="100" t="s">
        <v>403</v>
      </c>
      <c r="E3507" s="80">
        <v>35.76</v>
      </c>
      <c r="F3507" s="100" t="s">
        <v>408</v>
      </c>
      <c r="G3507" s="100" t="s">
        <v>412</v>
      </c>
      <c r="H3507" s="100" t="s">
        <v>422</v>
      </c>
      <c r="I3507" s="100" t="s">
        <v>407</v>
      </c>
      <c r="J3507" s="80">
        <v>4</v>
      </c>
      <c r="K3507" s="101">
        <v>3</v>
      </c>
    </row>
    <row r="3508" spans="1:11" hidden="1" x14ac:dyDescent="0.3">
      <c r="A3508" s="98">
        <v>45736</v>
      </c>
      <c r="B3508" s="99">
        <v>0.81714814814814818</v>
      </c>
      <c r="C3508" s="80">
        <v>19</v>
      </c>
      <c r="D3508" s="100" t="s">
        <v>403</v>
      </c>
      <c r="E3508" s="80">
        <v>35.76</v>
      </c>
      <c r="F3508" s="100" t="s">
        <v>413</v>
      </c>
      <c r="G3508" s="100" t="s">
        <v>412</v>
      </c>
      <c r="H3508" s="100" t="s">
        <v>422</v>
      </c>
      <c r="I3508" s="100" t="s">
        <v>407</v>
      </c>
      <c r="J3508" s="80">
        <v>4</v>
      </c>
      <c r="K3508" s="101">
        <v>3</v>
      </c>
    </row>
    <row r="3509" spans="1:11" hidden="1" x14ac:dyDescent="0.3">
      <c r="A3509" s="98">
        <v>45736</v>
      </c>
      <c r="B3509" s="99">
        <v>0.83181109953703702</v>
      </c>
      <c r="C3509" s="80">
        <v>19</v>
      </c>
      <c r="D3509" s="100" t="s">
        <v>403</v>
      </c>
      <c r="E3509" s="80">
        <v>35.76</v>
      </c>
      <c r="F3509" s="100" t="s">
        <v>421</v>
      </c>
      <c r="G3509" s="100" t="s">
        <v>412</v>
      </c>
      <c r="H3509" s="100" t="s">
        <v>422</v>
      </c>
      <c r="I3509" s="100" t="s">
        <v>407</v>
      </c>
      <c r="J3509" s="80">
        <v>4</v>
      </c>
      <c r="K3509" s="101">
        <v>3</v>
      </c>
    </row>
    <row r="3510" spans="1:11" hidden="1" x14ac:dyDescent="0.3">
      <c r="A3510" s="98">
        <v>45736</v>
      </c>
      <c r="B3510" s="99">
        <v>0.9099029282407407</v>
      </c>
      <c r="C3510" s="80">
        <v>21</v>
      </c>
      <c r="D3510" s="100" t="s">
        <v>403</v>
      </c>
      <c r="E3510" s="80">
        <v>35.76</v>
      </c>
      <c r="F3510" s="100" t="s">
        <v>404</v>
      </c>
      <c r="G3510" s="100" t="s">
        <v>412</v>
      </c>
      <c r="H3510" s="100" t="s">
        <v>422</v>
      </c>
      <c r="I3510" s="100" t="s">
        <v>407</v>
      </c>
      <c r="J3510" s="80">
        <v>4</v>
      </c>
      <c r="K3510" s="101">
        <v>3</v>
      </c>
    </row>
    <row r="3511" spans="1:11" x14ac:dyDescent="0.3">
      <c r="A3511" s="98">
        <v>45737</v>
      </c>
      <c r="B3511" s="99">
        <v>0.29597197916666668</v>
      </c>
      <c r="C3511" s="80">
        <v>7</v>
      </c>
      <c r="D3511" s="100" t="s">
        <v>403</v>
      </c>
      <c r="E3511" s="80">
        <v>30.86</v>
      </c>
      <c r="F3511" s="100" t="s">
        <v>411</v>
      </c>
      <c r="G3511" s="100" t="s">
        <v>405</v>
      </c>
      <c r="H3511" s="100" t="s">
        <v>406</v>
      </c>
      <c r="I3511" s="100" t="s">
        <v>407</v>
      </c>
      <c r="J3511" s="80">
        <v>5</v>
      </c>
      <c r="K3511" s="101">
        <v>3</v>
      </c>
    </row>
    <row r="3512" spans="1:11" x14ac:dyDescent="0.3">
      <c r="A3512" s="98">
        <v>45737</v>
      </c>
      <c r="B3512" s="99">
        <v>0.29801048611111108</v>
      </c>
      <c r="C3512" s="80">
        <v>7</v>
      </c>
      <c r="D3512" s="100" t="s">
        <v>403</v>
      </c>
      <c r="E3512" s="80">
        <v>30.86</v>
      </c>
      <c r="F3512" s="100" t="s">
        <v>411</v>
      </c>
      <c r="G3512" s="100" t="s">
        <v>405</v>
      </c>
      <c r="H3512" s="100" t="s">
        <v>406</v>
      </c>
      <c r="I3512" s="100" t="s">
        <v>407</v>
      </c>
      <c r="J3512" s="80">
        <v>5</v>
      </c>
      <c r="K3512" s="101">
        <v>3</v>
      </c>
    </row>
    <row r="3513" spans="1:11" x14ac:dyDescent="0.3">
      <c r="A3513" s="98">
        <v>45737</v>
      </c>
      <c r="B3513" s="99">
        <v>0.34495045138888891</v>
      </c>
      <c r="C3513" s="80">
        <v>8</v>
      </c>
      <c r="D3513" s="100" t="s">
        <v>403</v>
      </c>
      <c r="E3513" s="80">
        <v>25.96</v>
      </c>
      <c r="F3513" s="100" t="s">
        <v>410</v>
      </c>
      <c r="G3513" s="100" t="s">
        <v>405</v>
      </c>
      <c r="H3513" s="100" t="s">
        <v>406</v>
      </c>
      <c r="I3513" s="100" t="s">
        <v>407</v>
      </c>
      <c r="J3513" s="80">
        <v>5</v>
      </c>
      <c r="K3513" s="101">
        <v>3</v>
      </c>
    </row>
    <row r="3514" spans="1:11" x14ac:dyDescent="0.3">
      <c r="A3514" s="98">
        <v>45737</v>
      </c>
      <c r="B3514" s="99">
        <v>0.35320046296296298</v>
      </c>
      <c r="C3514" s="80">
        <v>8</v>
      </c>
      <c r="D3514" s="100" t="s">
        <v>403</v>
      </c>
      <c r="E3514" s="80">
        <v>25.96</v>
      </c>
      <c r="F3514" s="100" t="s">
        <v>410</v>
      </c>
      <c r="G3514" s="100" t="s">
        <v>405</v>
      </c>
      <c r="H3514" s="100" t="s">
        <v>406</v>
      </c>
      <c r="I3514" s="100" t="s">
        <v>407</v>
      </c>
      <c r="J3514" s="80">
        <v>5</v>
      </c>
      <c r="K3514" s="101">
        <v>3</v>
      </c>
    </row>
    <row r="3515" spans="1:11" x14ac:dyDescent="0.3">
      <c r="A3515" s="98">
        <v>45737</v>
      </c>
      <c r="B3515" s="99">
        <v>0.35371409722222225</v>
      </c>
      <c r="C3515" s="80">
        <v>8</v>
      </c>
      <c r="D3515" s="100" t="s">
        <v>403</v>
      </c>
      <c r="E3515" s="80">
        <v>25.96</v>
      </c>
      <c r="F3515" s="100" t="s">
        <v>410</v>
      </c>
      <c r="G3515" s="100" t="s">
        <v>405</v>
      </c>
      <c r="H3515" s="100" t="s">
        <v>406</v>
      </c>
      <c r="I3515" s="100" t="s">
        <v>407</v>
      </c>
      <c r="J3515" s="80">
        <v>5</v>
      </c>
      <c r="K3515" s="101">
        <v>3</v>
      </c>
    </row>
    <row r="3516" spans="1:11" hidden="1" x14ac:dyDescent="0.3">
      <c r="A3516" s="98">
        <v>45737</v>
      </c>
      <c r="B3516" s="99">
        <v>0.35785875</v>
      </c>
      <c r="C3516" s="80">
        <v>8</v>
      </c>
      <c r="D3516" s="100" t="s">
        <v>403</v>
      </c>
      <c r="E3516" s="80">
        <v>35.76</v>
      </c>
      <c r="F3516" s="100" t="s">
        <v>421</v>
      </c>
      <c r="G3516" s="100" t="s">
        <v>405</v>
      </c>
      <c r="H3516" s="100" t="s">
        <v>406</v>
      </c>
      <c r="I3516" s="100" t="s">
        <v>407</v>
      </c>
      <c r="J3516" s="80">
        <v>5</v>
      </c>
      <c r="K3516" s="101">
        <v>3</v>
      </c>
    </row>
    <row r="3517" spans="1:11" x14ac:dyDescent="0.3">
      <c r="A3517" s="98">
        <v>45737</v>
      </c>
      <c r="B3517" s="99">
        <v>0.49316322916666666</v>
      </c>
      <c r="C3517" s="80">
        <v>11</v>
      </c>
      <c r="D3517" s="100" t="s">
        <v>403</v>
      </c>
      <c r="E3517" s="80">
        <v>25.96</v>
      </c>
      <c r="F3517" s="100" t="s">
        <v>410</v>
      </c>
      <c r="G3517" s="100" t="s">
        <v>405</v>
      </c>
      <c r="H3517" s="100" t="s">
        <v>406</v>
      </c>
      <c r="I3517" s="100" t="s">
        <v>407</v>
      </c>
      <c r="J3517" s="80">
        <v>5</v>
      </c>
      <c r="K3517" s="101">
        <v>3</v>
      </c>
    </row>
    <row r="3518" spans="1:11" hidden="1" x14ac:dyDescent="0.3">
      <c r="A3518" s="98">
        <v>45737</v>
      </c>
      <c r="B3518" s="99">
        <v>0.49383715277777779</v>
      </c>
      <c r="C3518" s="80">
        <v>11</v>
      </c>
      <c r="D3518" s="100" t="s">
        <v>403</v>
      </c>
      <c r="E3518" s="80">
        <v>35.76</v>
      </c>
      <c r="F3518" s="100" t="s">
        <v>404</v>
      </c>
      <c r="G3518" s="100" t="s">
        <v>405</v>
      </c>
      <c r="H3518" s="100" t="s">
        <v>406</v>
      </c>
      <c r="I3518" s="100" t="s">
        <v>407</v>
      </c>
      <c r="J3518" s="80">
        <v>5</v>
      </c>
      <c r="K3518" s="101">
        <v>3</v>
      </c>
    </row>
    <row r="3519" spans="1:11" x14ac:dyDescent="0.3">
      <c r="A3519" s="98">
        <v>45737</v>
      </c>
      <c r="B3519" s="99">
        <v>0.54361512731481476</v>
      </c>
      <c r="C3519" s="80">
        <v>13</v>
      </c>
      <c r="D3519" s="100" t="s">
        <v>403</v>
      </c>
      <c r="E3519" s="80">
        <v>25.96</v>
      </c>
      <c r="F3519" s="100" t="s">
        <v>410</v>
      </c>
      <c r="G3519" s="100" t="s">
        <v>409</v>
      </c>
      <c r="H3519" s="100" t="s">
        <v>406</v>
      </c>
      <c r="I3519" s="100" t="s">
        <v>407</v>
      </c>
      <c r="J3519" s="80">
        <v>5</v>
      </c>
      <c r="K3519" s="101">
        <v>3</v>
      </c>
    </row>
    <row r="3520" spans="1:11" hidden="1" x14ac:dyDescent="0.3">
      <c r="A3520" s="98">
        <v>45737</v>
      </c>
      <c r="B3520" s="99">
        <v>0.5582986342592593</v>
      </c>
      <c r="C3520" s="80">
        <v>13</v>
      </c>
      <c r="D3520" s="100" t="s">
        <v>403</v>
      </c>
      <c r="E3520" s="80">
        <v>35.76</v>
      </c>
      <c r="F3520" s="100" t="s">
        <v>404</v>
      </c>
      <c r="G3520" s="100" t="s">
        <v>409</v>
      </c>
      <c r="H3520" s="100" t="s">
        <v>406</v>
      </c>
      <c r="I3520" s="100" t="s">
        <v>407</v>
      </c>
      <c r="J3520" s="80">
        <v>5</v>
      </c>
      <c r="K3520" s="101">
        <v>3</v>
      </c>
    </row>
    <row r="3521" spans="1:11" hidden="1" x14ac:dyDescent="0.3">
      <c r="A3521" s="98">
        <v>45737</v>
      </c>
      <c r="B3521" s="99">
        <v>0.59148211805555551</v>
      </c>
      <c r="C3521" s="80">
        <v>14</v>
      </c>
      <c r="D3521" s="100" t="s">
        <v>403</v>
      </c>
      <c r="E3521" s="80">
        <v>35.76</v>
      </c>
      <c r="F3521" s="100" t="s">
        <v>421</v>
      </c>
      <c r="G3521" s="100" t="s">
        <v>409</v>
      </c>
      <c r="H3521" s="100" t="s">
        <v>406</v>
      </c>
      <c r="I3521" s="100" t="s">
        <v>407</v>
      </c>
      <c r="J3521" s="80">
        <v>5</v>
      </c>
      <c r="K3521" s="101">
        <v>3</v>
      </c>
    </row>
    <row r="3522" spans="1:11" hidden="1" x14ac:dyDescent="0.3">
      <c r="A3522" s="98">
        <v>45737</v>
      </c>
      <c r="B3522" s="99">
        <v>0.63128497685185181</v>
      </c>
      <c r="C3522" s="80">
        <v>15</v>
      </c>
      <c r="D3522" s="100" t="s">
        <v>403</v>
      </c>
      <c r="E3522" s="80">
        <v>35.76</v>
      </c>
      <c r="F3522" s="100" t="s">
        <v>421</v>
      </c>
      <c r="G3522" s="100" t="s">
        <v>409</v>
      </c>
      <c r="H3522" s="100" t="s">
        <v>406</v>
      </c>
      <c r="I3522" s="100" t="s">
        <v>407</v>
      </c>
      <c r="J3522" s="80">
        <v>5</v>
      </c>
      <c r="K3522" s="101">
        <v>3</v>
      </c>
    </row>
    <row r="3523" spans="1:11" x14ac:dyDescent="0.3">
      <c r="A3523" s="98">
        <v>45737</v>
      </c>
      <c r="B3523" s="99">
        <v>0.64215873842592597</v>
      </c>
      <c r="C3523" s="80">
        <v>15</v>
      </c>
      <c r="D3523" s="100" t="s">
        <v>403</v>
      </c>
      <c r="E3523" s="80">
        <v>25.96</v>
      </c>
      <c r="F3523" s="100" t="s">
        <v>410</v>
      </c>
      <c r="G3523" s="100" t="s">
        <v>409</v>
      </c>
      <c r="H3523" s="100" t="s">
        <v>406</v>
      </c>
      <c r="I3523" s="100" t="s">
        <v>407</v>
      </c>
      <c r="J3523" s="80">
        <v>5</v>
      </c>
      <c r="K3523" s="101">
        <v>3</v>
      </c>
    </row>
    <row r="3524" spans="1:11" hidden="1" x14ac:dyDescent="0.3">
      <c r="A3524" s="98">
        <v>45737</v>
      </c>
      <c r="B3524" s="99">
        <v>0.64467087962962966</v>
      </c>
      <c r="C3524" s="80">
        <v>15</v>
      </c>
      <c r="D3524" s="100" t="s">
        <v>403</v>
      </c>
      <c r="E3524" s="80">
        <v>35.76</v>
      </c>
      <c r="F3524" s="100" t="s">
        <v>404</v>
      </c>
      <c r="G3524" s="100" t="s">
        <v>409</v>
      </c>
      <c r="H3524" s="100" t="s">
        <v>406</v>
      </c>
      <c r="I3524" s="100" t="s">
        <v>407</v>
      </c>
      <c r="J3524" s="80">
        <v>5</v>
      </c>
      <c r="K3524" s="101">
        <v>3</v>
      </c>
    </row>
    <row r="3525" spans="1:11" hidden="1" x14ac:dyDescent="0.3">
      <c r="A3525" s="98">
        <v>45737</v>
      </c>
      <c r="B3525" s="99">
        <v>0.64551307870370367</v>
      </c>
      <c r="C3525" s="80">
        <v>15</v>
      </c>
      <c r="D3525" s="100" t="s">
        <v>403</v>
      </c>
      <c r="E3525" s="80">
        <v>35.76</v>
      </c>
      <c r="F3525" s="100" t="s">
        <v>421</v>
      </c>
      <c r="G3525" s="100" t="s">
        <v>409</v>
      </c>
      <c r="H3525" s="100" t="s">
        <v>406</v>
      </c>
      <c r="I3525" s="100" t="s">
        <v>407</v>
      </c>
      <c r="J3525" s="80">
        <v>5</v>
      </c>
      <c r="K3525" s="101">
        <v>3</v>
      </c>
    </row>
    <row r="3526" spans="1:11" hidden="1" x14ac:dyDescent="0.3">
      <c r="A3526" s="98">
        <v>45737</v>
      </c>
      <c r="B3526" s="99">
        <v>0.70936077546296294</v>
      </c>
      <c r="C3526" s="80">
        <v>17</v>
      </c>
      <c r="D3526" s="100" t="s">
        <v>403</v>
      </c>
      <c r="E3526" s="80">
        <v>35.76</v>
      </c>
      <c r="F3526" s="100" t="s">
        <v>408</v>
      </c>
      <c r="G3526" s="100" t="s">
        <v>412</v>
      </c>
      <c r="H3526" s="100" t="s">
        <v>406</v>
      </c>
      <c r="I3526" s="100" t="s">
        <v>407</v>
      </c>
      <c r="J3526" s="80">
        <v>5</v>
      </c>
      <c r="K3526" s="101">
        <v>3</v>
      </c>
    </row>
    <row r="3527" spans="1:11" hidden="1" x14ac:dyDescent="0.3">
      <c r="A3527" s="98">
        <v>45737</v>
      </c>
      <c r="B3527" s="99">
        <v>0.72311261574074071</v>
      </c>
      <c r="C3527" s="80">
        <v>17</v>
      </c>
      <c r="D3527" s="100" t="s">
        <v>403</v>
      </c>
      <c r="E3527" s="80">
        <v>35.76</v>
      </c>
      <c r="F3527" s="100" t="s">
        <v>404</v>
      </c>
      <c r="G3527" s="100" t="s">
        <v>412</v>
      </c>
      <c r="H3527" s="100" t="s">
        <v>406</v>
      </c>
      <c r="I3527" s="100" t="s">
        <v>407</v>
      </c>
      <c r="J3527" s="80">
        <v>5</v>
      </c>
      <c r="K3527" s="101">
        <v>3</v>
      </c>
    </row>
    <row r="3528" spans="1:11" hidden="1" x14ac:dyDescent="0.3">
      <c r="A3528" s="98">
        <v>45737</v>
      </c>
      <c r="B3528" s="99">
        <v>0.72418836805555553</v>
      </c>
      <c r="C3528" s="80">
        <v>17</v>
      </c>
      <c r="D3528" s="100" t="s">
        <v>403</v>
      </c>
      <c r="E3528" s="80">
        <v>35.76</v>
      </c>
      <c r="F3528" s="100" t="s">
        <v>404</v>
      </c>
      <c r="G3528" s="100" t="s">
        <v>412</v>
      </c>
      <c r="H3528" s="100" t="s">
        <v>406</v>
      </c>
      <c r="I3528" s="100" t="s">
        <v>407</v>
      </c>
      <c r="J3528" s="80">
        <v>5</v>
      </c>
      <c r="K3528" s="101">
        <v>3</v>
      </c>
    </row>
    <row r="3529" spans="1:11" hidden="1" x14ac:dyDescent="0.3">
      <c r="A3529" s="98">
        <v>45737</v>
      </c>
      <c r="B3529" s="99">
        <v>0.78625770833333331</v>
      </c>
      <c r="C3529" s="80">
        <v>18</v>
      </c>
      <c r="D3529" s="100" t="s">
        <v>403</v>
      </c>
      <c r="E3529" s="80">
        <v>35.76</v>
      </c>
      <c r="F3529" s="100" t="s">
        <v>404</v>
      </c>
      <c r="G3529" s="100" t="s">
        <v>412</v>
      </c>
      <c r="H3529" s="100" t="s">
        <v>406</v>
      </c>
      <c r="I3529" s="100" t="s">
        <v>407</v>
      </c>
      <c r="J3529" s="80">
        <v>5</v>
      </c>
      <c r="K3529" s="101">
        <v>3</v>
      </c>
    </row>
    <row r="3530" spans="1:11" x14ac:dyDescent="0.3">
      <c r="A3530" s="98">
        <v>45737</v>
      </c>
      <c r="B3530" s="99">
        <v>0.79125313657407403</v>
      </c>
      <c r="C3530" s="80">
        <v>18</v>
      </c>
      <c r="D3530" s="100" t="s">
        <v>403</v>
      </c>
      <c r="E3530" s="80">
        <v>25.96</v>
      </c>
      <c r="F3530" s="100" t="s">
        <v>410</v>
      </c>
      <c r="G3530" s="100" t="s">
        <v>412</v>
      </c>
      <c r="H3530" s="100" t="s">
        <v>406</v>
      </c>
      <c r="I3530" s="100" t="s">
        <v>407</v>
      </c>
      <c r="J3530" s="80">
        <v>5</v>
      </c>
      <c r="K3530" s="101">
        <v>3</v>
      </c>
    </row>
    <row r="3531" spans="1:11" x14ac:dyDescent="0.3">
      <c r="A3531" s="98">
        <v>45738</v>
      </c>
      <c r="B3531" s="99">
        <v>0.37862336805555558</v>
      </c>
      <c r="C3531" s="80">
        <v>9</v>
      </c>
      <c r="D3531" s="100" t="s">
        <v>403</v>
      </c>
      <c r="E3531" s="80">
        <v>30.86</v>
      </c>
      <c r="F3531" s="100" t="s">
        <v>411</v>
      </c>
      <c r="G3531" s="100" t="s">
        <v>405</v>
      </c>
      <c r="H3531" s="100" t="s">
        <v>414</v>
      </c>
      <c r="I3531" s="100" t="s">
        <v>407</v>
      </c>
      <c r="J3531" s="80">
        <v>6</v>
      </c>
      <c r="K3531" s="101">
        <v>3</v>
      </c>
    </row>
    <row r="3532" spans="1:11" x14ac:dyDescent="0.3">
      <c r="A3532" s="98">
        <v>45738</v>
      </c>
      <c r="B3532" s="99">
        <v>0.4376088310185185</v>
      </c>
      <c r="C3532" s="80">
        <v>10</v>
      </c>
      <c r="D3532" s="100" t="s">
        <v>403</v>
      </c>
      <c r="E3532" s="80">
        <v>30.86</v>
      </c>
      <c r="F3532" s="100" t="s">
        <v>411</v>
      </c>
      <c r="G3532" s="100" t="s">
        <v>405</v>
      </c>
      <c r="H3532" s="100" t="s">
        <v>414</v>
      </c>
      <c r="I3532" s="100" t="s">
        <v>407</v>
      </c>
      <c r="J3532" s="80">
        <v>6</v>
      </c>
      <c r="K3532" s="101">
        <v>3</v>
      </c>
    </row>
    <row r="3533" spans="1:11" hidden="1" x14ac:dyDescent="0.3">
      <c r="A3533" s="98">
        <v>45738</v>
      </c>
      <c r="B3533" s="99">
        <v>0.46812453703703705</v>
      </c>
      <c r="C3533" s="80">
        <v>11</v>
      </c>
      <c r="D3533" s="100" t="s">
        <v>403</v>
      </c>
      <c r="E3533" s="80">
        <v>35.76</v>
      </c>
      <c r="F3533" s="100" t="s">
        <v>408</v>
      </c>
      <c r="G3533" s="100" t="s">
        <v>405</v>
      </c>
      <c r="H3533" s="100" t="s">
        <v>414</v>
      </c>
      <c r="I3533" s="100" t="s">
        <v>407</v>
      </c>
      <c r="J3533" s="80">
        <v>6</v>
      </c>
      <c r="K3533" s="101">
        <v>3</v>
      </c>
    </row>
    <row r="3534" spans="1:11" hidden="1" x14ac:dyDescent="0.3">
      <c r="A3534" s="98">
        <v>45738</v>
      </c>
      <c r="B3534" s="99">
        <v>0.48704373842592591</v>
      </c>
      <c r="C3534" s="80">
        <v>11</v>
      </c>
      <c r="D3534" s="100" t="s">
        <v>403</v>
      </c>
      <c r="E3534" s="80">
        <v>35.76</v>
      </c>
      <c r="F3534" s="100" t="s">
        <v>413</v>
      </c>
      <c r="G3534" s="100" t="s">
        <v>405</v>
      </c>
      <c r="H3534" s="100" t="s">
        <v>414</v>
      </c>
      <c r="I3534" s="100" t="s">
        <v>407</v>
      </c>
      <c r="J3534" s="80">
        <v>6</v>
      </c>
      <c r="K3534" s="101">
        <v>3</v>
      </c>
    </row>
    <row r="3535" spans="1:11" x14ac:dyDescent="0.3">
      <c r="A3535" s="98">
        <v>45738</v>
      </c>
      <c r="B3535" s="99">
        <v>0.5128181828703704</v>
      </c>
      <c r="C3535" s="80">
        <v>12</v>
      </c>
      <c r="D3535" s="100" t="s">
        <v>403</v>
      </c>
      <c r="E3535" s="80">
        <v>30.86</v>
      </c>
      <c r="F3535" s="100" t="s">
        <v>411</v>
      </c>
      <c r="G3535" s="100" t="s">
        <v>409</v>
      </c>
      <c r="H3535" s="100" t="s">
        <v>414</v>
      </c>
      <c r="I3535" s="100" t="s">
        <v>407</v>
      </c>
      <c r="J3535" s="80">
        <v>6</v>
      </c>
      <c r="K3535" s="101">
        <v>3</v>
      </c>
    </row>
    <row r="3536" spans="1:11" x14ac:dyDescent="0.3">
      <c r="A3536" s="98">
        <v>45738</v>
      </c>
      <c r="B3536" s="99">
        <v>0.51805180555555552</v>
      </c>
      <c r="C3536" s="80">
        <v>12</v>
      </c>
      <c r="D3536" s="100" t="s">
        <v>403</v>
      </c>
      <c r="E3536" s="80">
        <v>25.96</v>
      </c>
      <c r="F3536" s="100" t="s">
        <v>410</v>
      </c>
      <c r="G3536" s="100" t="s">
        <v>409</v>
      </c>
      <c r="H3536" s="100" t="s">
        <v>414</v>
      </c>
      <c r="I3536" s="100" t="s">
        <v>407</v>
      </c>
      <c r="J3536" s="80">
        <v>6</v>
      </c>
      <c r="K3536" s="101">
        <v>3</v>
      </c>
    </row>
    <row r="3537" spans="1:11" x14ac:dyDescent="0.3">
      <c r="A3537" s="98">
        <v>45738</v>
      </c>
      <c r="B3537" s="99">
        <v>0.5460832175925926</v>
      </c>
      <c r="C3537" s="80">
        <v>13</v>
      </c>
      <c r="D3537" s="100" t="s">
        <v>403</v>
      </c>
      <c r="E3537" s="80">
        <v>25.96</v>
      </c>
      <c r="F3537" s="100" t="s">
        <v>410</v>
      </c>
      <c r="G3537" s="100" t="s">
        <v>409</v>
      </c>
      <c r="H3537" s="100" t="s">
        <v>414</v>
      </c>
      <c r="I3537" s="100" t="s">
        <v>407</v>
      </c>
      <c r="J3537" s="80">
        <v>6</v>
      </c>
      <c r="K3537" s="101">
        <v>3</v>
      </c>
    </row>
    <row r="3538" spans="1:11" x14ac:dyDescent="0.3">
      <c r="A3538" s="98">
        <v>45738</v>
      </c>
      <c r="B3538" s="99">
        <v>0.55784627314814816</v>
      </c>
      <c r="C3538" s="80">
        <v>13</v>
      </c>
      <c r="D3538" s="100" t="s">
        <v>403</v>
      </c>
      <c r="E3538" s="80">
        <v>30.86</v>
      </c>
      <c r="F3538" s="100" t="s">
        <v>411</v>
      </c>
      <c r="G3538" s="100" t="s">
        <v>409</v>
      </c>
      <c r="H3538" s="100" t="s">
        <v>414</v>
      </c>
      <c r="I3538" s="100" t="s">
        <v>407</v>
      </c>
      <c r="J3538" s="80">
        <v>6</v>
      </c>
      <c r="K3538" s="101">
        <v>3</v>
      </c>
    </row>
    <row r="3539" spans="1:11" hidden="1" x14ac:dyDescent="0.3">
      <c r="A3539" s="98">
        <v>45738</v>
      </c>
      <c r="B3539" s="99">
        <v>0.66525674768518517</v>
      </c>
      <c r="C3539" s="80">
        <v>15</v>
      </c>
      <c r="D3539" s="100" t="s">
        <v>403</v>
      </c>
      <c r="E3539" s="80">
        <v>21.06</v>
      </c>
      <c r="F3539" s="100" t="s">
        <v>418</v>
      </c>
      <c r="G3539" s="100" t="s">
        <v>409</v>
      </c>
      <c r="H3539" s="100" t="s">
        <v>414</v>
      </c>
      <c r="I3539" s="100" t="s">
        <v>407</v>
      </c>
      <c r="J3539" s="80">
        <v>6</v>
      </c>
      <c r="K3539" s="101">
        <v>3</v>
      </c>
    </row>
    <row r="3540" spans="1:11" hidden="1" x14ac:dyDescent="0.3">
      <c r="A3540" s="98">
        <v>45738</v>
      </c>
      <c r="B3540" s="99">
        <v>0.6854139583333333</v>
      </c>
      <c r="C3540" s="80">
        <v>16</v>
      </c>
      <c r="D3540" s="100" t="s">
        <v>403</v>
      </c>
      <c r="E3540" s="80">
        <v>35.76</v>
      </c>
      <c r="F3540" s="100" t="s">
        <v>404</v>
      </c>
      <c r="G3540" s="100" t="s">
        <v>409</v>
      </c>
      <c r="H3540" s="100" t="s">
        <v>414</v>
      </c>
      <c r="I3540" s="100" t="s">
        <v>407</v>
      </c>
      <c r="J3540" s="80">
        <v>6</v>
      </c>
      <c r="K3540" s="101">
        <v>3</v>
      </c>
    </row>
    <row r="3541" spans="1:11" x14ac:dyDescent="0.3">
      <c r="A3541" s="98">
        <v>45738</v>
      </c>
      <c r="B3541" s="99">
        <v>0.74555488425925931</v>
      </c>
      <c r="C3541" s="80">
        <v>17</v>
      </c>
      <c r="D3541" s="100" t="s">
        <v>403</v>
      </c>
      <c r="E3541" s="80">
        <v>30.86</v>
      </c>
      <c r="F3541" s="100" t="s">
        <v>411</v>
      </c>
      <c r="G3541" s="100" t="s">
        <v>412</v>
      </c>
      <c r="H3541" s="100" t="s">
        <v>414</v>
      </c>
      <c r="I3541" s="100" t="s">
        <v>407</v>
      </c>
      <c r="J3541" s="80">
        <v>6</v>
      </c>
      <c r="K3541" s="101">
        <v>3</v>
      </c>
    </row>
    <row r="3542" spans="1:11" x14ac:dyDescent="0.3">
      <c r="A3542" s="98">
        <v>45738</v>
      </c>
      <c r="B3542" s="99">
        <v>0.80338804398148145</v>
      </c>
      <c r="C3542" s="80">
        <v>19</v>
      </c>
      <c r="D3542" s="100" t="s">
        <v>403</v>
      </c>
      <c r="E3542" s="80">
        <v>30.86</v>
      </c>
      <c r="F3542" s="100" t="s">
        <v>411</v>
      </c>
      <c r="G3542" s="100" t="s">
        <v>412</v>
      </c>
      <c r="H3542" s="100" t="s">
        <v>414</v>
      </c>
      <c r="I3542" s="100" t="s">
        <v>407</v>
      </c>
      <c r="J3542" s="80">
        <v>6</v>
      </c>
      <c r="K3542" s="101">
        <v>3</v>
      </c>
    </row>
    <row r="3543" spans="1:11" hidden="1" x14ac:dyDescent="0.3">
      <c r="A3543" s="98">
        <v>45739</v>
      </c>
      <c r="B3543" s="99">
        <v>0.42165831018518518</v>
      </c>
      <c r="C3543" s="80">
        <v>10</v>
      </c>
      <c r="D3543" s="100" t="s">
        <v>403</v>
      </c>
      <c r="E3543" s="80">
        <v>35.76</v>
      </c>
      <c r="F3543" s="100" t="s">
        <v>404</v>
      </c>
      <c r="G3543" s="100" t="s">
        <v>405</v>
      </c>
      <c r="H3543" s="100" t="s">
        <v>415</v>
      </c>
      <c r="I3543" s="100" t="s">
        <v>407</v>
      </c>
      <c r="J3543" s="80">
        <v>7</v>
      </c>
      <c r="K3543" s="101">
        <v>3</v>
      </c>
    </row>
    <row r="3544" spans="1:11" hidden="1" x14ac:dyDescent="0.3">
      <c r="A3544" s="98">
        <v>45739</v>
      </c>
      <c r="B3544" s="99">
        <v>0.44091312500000002</v>
      </c>
      <c r="C3544" s="80">
        <v>10</v>
      </c>
      <c r="D3544" s="100" t="s">
        <v>403</v>
      </c>
      <c r="E3544" s="80">
        <v>35.76</v>
      </c>
      <c r="F3544" s="100" t="s">
        <v>421</v>
      </c>
      <c r="G3544" s="100" t="s">
        <v>405</v>
      </c>
      <c r="H3544" s="100" t="s">
        <v>415</v>
      </c>
      <c r="I3544" s="100" t="s">
        <v>407</v>
      </c>
      <c r="J3544" s="80">
        <v>7</v>
      </c>
      <c r="K3544" s="101">
        <v>3</v>
      </c>
    </row>
    <row r="3545" spans="1:11" hidden="1" x14ac:dyDescent="0.3">
      <c r="A3545" s="98">
        <v>45739</v>
      </c>
      <c r="B3545" s="99">
        <v>0.61362687500000002</v>
      </c>
      <c r="C3545" s="80">
        <v>14</v>
      </c>
      <c r="D3545" s="100" t="s">
        <v>403</v>
      </c>
      <c r="E3545" s="80">
        <v>35.76</v>
      </c>
      <c r="F3545" s="100" t="s">
        <v>413</v>
      </c>
      <c r="G3545" s="100" t="s">
        <v>409</v>
      </c>
      <c r="H3545" s="100" t="s">
        <v>415</v>
      </c>
      <c r="I3545" s="100" t="s">
        <v>407</v>
      </c>
      <c r="J3545" s="80">
        <v>7</v>
      </c>
      <c r="K3545" s="101">
        <v>3</v>
      </c>
    </row>
    <row r="3546" spans="1:11" hidden="1" x14ac:dyDescent="0.3">
      <c r="A3546" s="98">
        <v>45739</v>
      </c>
      <c r="B3546" s="99">
        <v>0.61408407407407406</v>
      </c>
      <c r="C3546" s="80">
        <v>14</v>
      </c>
      <c r="D3546" s="100" t="s">
        <v>403</v>
      </c>
      <c r="E3546" s="80">
        <v>35.76</v>
      </c>
      <c r="F3546" s="100" t="s">
        <v>413</v>
      </c>
      <c r="G3546" s="100" t="s">
        <v>409</v>
      </c>
      <c r="H3546" s="100" t="s">
        <v>415</v>
      </c>
      <c r="I3546" s="100" t="s">
        <v>407</v>
      </c>
      <c r="J3546" s="80">
        <v>7</v>
      </c>
      <c r="K3546" s="101">
        <v>3</v>
      </c>
    </row>
    <row r="3547" spans="1:11" x14ac:dyDescent="0.3">
      <c r="A3547" s="98">
        <v>45739</v>
      </c>
      <c r="B3547" s="99">
        <v>0.65797133101851857</v>
      </c>
      <c r="C3547" s="80">
        <v>15</v>
      </c>
      <c r="D3547" s="100" t="s">
        <v>403</v>
      </c>
      <c r="E3547" s="80">
        <v>25.96</v>
      </c>
      <c r="F3547" s="100" t="s">
        <v>410</v>
      </c>
      <c r="G3547" s="100" t="s">
        <v>409</v>
      </c>
      <c r="H3547" s="100" t="s">
        <v>415</v>
      </c>
      <c r="I3547" s="100" t="s">
        <v>407</v>
      </c>
      <c r="J3547" s="80">
        <v>7</v>
      </c>
      <c r="K3547" s="101">
        <v>3</v>
      </c>
    </row>
    <row r="3548" spans="1:11" hidden="1" x14ac:dyDescent="0.3">
      <c r="A3548" s="102">
        <v>45739</v>
      </c>
      <c r="B3548" s="103">
        <v>0.75808605324074074</v>
      </c>
      <c r="C3548" s="104">
        <v>18</v>
      </c>
      <c r="D3548" s="105" t="s">
        <v>403</v>
      </c>
      <c r="E3548" s="104">
        <v>35.76</v>
      </c>
      <c r="F3548" s="105" t="s">
        <v>404</v>
      </c>
      <c r="G3548" s="105" t="s">
        <v>412</v>
      </c>
      <c r="H3548" s="105" t="s">
        <v>415</v>
      </c>
      <c r="I3548" s="105" t="s">
        <v>407</v>
      </c>
      <c r="J3548" s="104">
        <v>7</v>
      </c>
      <c r="K3548" s="106">
        <v>3</v>
      </c>
    </row>
  </sheetData>
  <pageMargins left="0.7" right="0.7" top="0.75" bottom="0.75" header="0.3" footer="0.3"/>
  <pageSetup orientation="portrait" r:id="rId1"/>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BC726-8D53-4120-8330-46A9619C06AB}">
  <dimension ref="A1:F18"/>
  <sheetViews>
    <sheetView topLeftCell="F1" workbookViewId="0">
      <selection activeCell="K13" sqref="K13"/>
    </sheetView>
  </sheetViews>
  <sheetFormatPr defaultRowHeight="14.4" x14ac:dyDescent="0.3"/>
  <cols>
    <col min="1" max="1" width="21.33203125" bestFit="1" customWidth="1"/>
    <col min="2" max="2" width="12" bestFit="1" customWidth="1"/>
    <col min="3" max="3" width="21.33203125" bestFit="1" customWidth="1"/>
    <col min="4" max="4" width="12" bestFit="1" customWidth="1"/>
    <col min="5" max="5" width="21.33203125" bestFit="1" customWidth="1"/>
    <col min="6" max="6" width="12.6640625" bestFit="1" customWidth="1"/>
  </cols>
  <sheetData>
    <row r="1" spans="1:6" x14ac:dyDescent="0.3">
      <c r="A1" s="116" t="s">
        <v>135</v>
      </c>
      <c r="B1" s="116"/>
      <c r="C1" s="116" t="s">
        <v>136</v>
      </c>
      <c r="D1" s="116"/>
      <c r="E1" s="116" t="s">
        <v>137</v>
      </c>
      <c r="F1" s="116"/>
    </row>
    <row r="2" spans="1:6" x14ac:dyDescent="0.3">
      <c r="A2" s="114"/>
      <c r="B2" s="114"/>
      <c r="C2" s="114"/>
      <c r="D2" s="114"/>
      <c r="E2" s="114"/>
      <c r="F2" s="114"/>
    </row>
    <row r="3" spans="1:6" x14ac:dyDescent="0.3">
      <c r="A3" s="114" t="s">
        <v>445</v>
      </c>
      <c r="B3" s="114">
        <v>11.272727272727273</v>
      </c>
      <c r="C3" s="114" t="s">
        <v>445</v>
      </c>
      <c r="D3" s="114">
        <v>37.909090909090907</v>
      </c>
      <c r="E3" s="114" t="s">
        <v>445</v>
      </c>
      <c r="F3" s="114">
        <v>444.09090909090907</v>
      </c>
    </row>
    <row r="4" spans="1:6" x14ac:dyDescent="0.3">
      <c r="A4" s="114" t="s">
        <v>446</v>
      </c>
      <c r="B4" s="114">
        <v>1.2142405714228366</v>
      </c>
      <c r="C4" s="114" t="s">
        <v>446</v>
      </c>
      <c r="D4" s="114">
        <v>6.0158193660238908</v>
      </c>
      <c r="E4" s="114" t="s">
        <v>446</v>
      </c>
      <c r="F4" s="114">
        <v>66.639526155885832</v>
      </c>
    </row>
    <row r="5" spans="1:6" x14ac:dyDescent="0.3">
      <c r="A5" s="114" t="s">
        <v>447</v>
      </c>
      <c r="B5" s="114">
        <v>11</v>
      </c>
      <c r="C5" s="114" t="s">
        <v>447</v>
      </c>
      <c r="D5" s="114">
        <v>35</v>
      </c>
      <c r="E5" s="114" t="s">
        <v>447</v>
      </c>
      <c r="F5" s="114">
        <v>405</v>
      </c>
    </row>
    <row r="6" spans="1:6" x14ac:dyDescent="0.3">
      <c r="A6" s="114" t="s">
        <v>448</v>
      </c>
      <c r="B6" s="114">
        <v>12</v>
      </c>
      <c r="C6" s="114" t="s">
        <v>448</v>
      </c>
      <c r="D6" s="114" t="e">
        <v>#N/A</v>
      </c>
      <c r="E6" s="114" t="s">
        <v>448</v>
      </c>
      <c r="F6" s="114" t="e">
        <v>#N/A</v>
      </c>
    </row>
    <row r="7" spans="1:6" x14ac:dyDescent="0.3">
      <c r="A7" s="114" t="s">
        <v>449</v>
      </c>
      <c r="B7" s="114">
        <v>4.0271803806362865</v>
      </c>
      <c r="C7" s="114" t="s">
        <v>449</v>
      </c>
      <c r="D7" s="114">
        <v>19.952215643654942</v>
      </c>
      <c r="E7" s="114" t="s">
        <v>449</v>
      </c>
      <c r="F7" s="114">
        <v>221.01830446614804</v>
      </c>
    </row>
    <row r="8" spans="1:6" x14ac:dyDescent="0.3">
      <c r="A8" s="114" t="s">
        <v>450</v>
      </c>
      <c r="B8" s="114">
        <v>16.218181818181826</v>
      </c>
      <c r="C8" s="114" t="s">
        <v>450</v>
      </c>
      <c r="D8" s="114">
        <v>398.09090909090901</v>
      </c>
      <c r="E8" s="114" t="s">
        <v>450</v>
      </c>
      <c r="F8" s="114">
        <v>48849.090909090919</v>
      </c>
    </row>
    <row r="9" spans="1:6" x14ac:dyDescent="0.3">
      <c r="A9" s="114" t="s">
        <v>451</v>
      </c>
      <c r="B9" s="114">
        <v>0.92168511666566122</v>
      </c>
      <c r="C9" s="114" t="s">
        <v>451</v>
      </c>
      <c r="D9" s="114">
        <v>0.46304541614367167</v>
      </c>
      <c r="E9" s="114" t="s">
        <v>451</v>
      </c>
      <c r="F9" s="114">
        <v>-0.52252859809069374</v>
      </c>
    </row>
    <row r="10" spans="1:6" x14ac:dyDescent="0.3">
      <c r="A10" s="114" t="s">
        <v>452</v>
      </c>
      <c r="B10" s="114">
        <v>0.86844487330943043</v>
      </c>
      <c r="C10" s="114" t="s">
        <v>452</v>
      </c>
      <c r="D10" s="114">
        <v>0.89102662634953822</v>
      </c>
      <c r="E10" s="114" t="s">
        <v>452</v>
      </c>
      <c r="F10" s="114">
        <v>0.26337989475628532</v>
      </c>
    </row>
    <row r="11" spans="1:6" x14ac:dyDescent="0.3">
      <c r="A11" s="114" t="s">
        <v>453</v>
      </c>
      <c r="B11" s="114">
        <v>14</v>
      </c>
      <c r="C11" s="114" t="s">
        <v>453</v>
      </c>
      <c r="D11" s="114">
        <v>65</v>
      </c>
      <c r="E11" s="114" t="s">
        <v>453</v>
      </c>
      <c r="F11" s="114">
        <v>720</v>
      </c>
    </row>
    <row r="12" spans="1:6" x14ac:dyDescent="0.3">
      <c r="A12" s="114" t="s">
        <v>454</v>
      </c>
      <c r="B12" s="114">
        <v>6</v>
      </c>
      <c r="C12" s="114" t="s">
        <v>454</v>
      </c>
      <c r="D12" s="114">
        <v>15</v>
      </c>
      <c r="E12" s="114" t="s">
        <v>454</v>
      </c>
      <c r="F12" s="114">
        <v>120</v>
      </c>
    </row>
    <row r="13" spans="1:6" x14ac:dyDescent="0.3">
      <c r="A13" s="114" t="s">
        <v>455</v>
      </c>
      <c r="B13" s="114">
        <v>20</v>
      </c>
      <c r="C13" s="114" t="s">
        <v>455</v>
      </c>
      <c r="D13" s="114">
        <v>80</v>
      </c>
      <c r="E13" s="114" t="s">
        <v>455</v>
      </c>
      <c r="F13" s="114">
        <v>840</v>
      </c>
    </row>
    <row r="14" spans="1:6" x14ac:dyDescent="0.3">
      <c r="A14" s="114" t="s">
        <v>456</v>
      </c>
      <c r="B14" s="114">
        <v>124</v>
      </c>
      <c r="C14" s="114" t="s">
        <v>456</v>
      </c>
      <c r="D14" s="114">
        <v>417</v>
      </c>
      <c r="E14" s="114" t="s">
        <v>456</v>
      </c>
      <c r="F14" s="114">
        <v>4885</v>
      </c>
    </row>
    <row r="15" spans="1:6" x14ac:dyDescent="0.3">
      <c r="A15" s="114" t="s">
        <v>52</v>
      </c>
      <c r="B15" s="114">
        <v>11</v>
      </c>
      <c r="C15" s="114" t="s">
        <v>52</v>
      </c>
      <c r="D15" s="114">
        <v>11</v>
      </c>
      <c r="E15" s="114" t="s">
        <v>52</v>
      </c>
      <c r="F15" s="114">
        <v>11</v>
      </c>
    </row>
    <row r="16" spans="1:6" x14ac:dyDescent="0.3">
      <c r="A16" s="114" t="s">
        <v>457</v>
      </c>
      <c r="B16" s="114">
        <v>20</v>
      </c>
      <c r="C16" s="114" t="s">
        <v>457</v>
      </c>
      <c r="D16" s="114">
        <v>80</v>
      </c>
      <c r="E16" s="114" t="s">
        <v>457</v>
      </c>
      <c r="F16" s="114">
        <v>840</v>
      </c>
    </row>
    <row r="17" spans="1:6" x14ac:dyDescent="0.3">
      <c r="A17" s="114" t="s">
        <v>458</v>
      </c>
      <c r="B17" s="114">
        <v>6</v>
      </c>
      <c r="C17" s="114" t="s">
        <v>458</v>
      </c>
      <c r="D17" s="114">
        <v>15</v>
      </c>
      <c r="E17" s="114" t="s">
        <v>458</v>
      </c>
      <c r="F17" s="114">
        <v>120</v>
      </c>
    </row>
    <row r="18" spans="1:6" ht="15" thickBot="1" x14ac:dyDescent="0.35">
      <c r="A18" s="115" t="s">
        <v>459</v>
      </c>
      <c r="B18" s="115">
        <v>2.705496592845237</v>
      </c>
      <c r="C18" s="115" t="s">
        <v>459</v>
      </c>
      <c r="D18" s="115">
        <v>13.404080855969269</v>
      </c>
      <c r="E18" s="115" t="s">
        <v>459</v>
      </c>
      <c r="F18" s="115">
        <v>148.48211730588477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BFC2F-A12F-4247-8DB0-101D029D6A64}">
  <dimension ref="A1:C6"/>
  <sheetViews>
    <sheetView workbookViewId="0">
      <selection activeCell="E17" sqref="E17"/>
    </sheetView>
  </sheetViews>
  <sheetFormatPr defaultRowHeight="14.4" x14ac:dyDescent="0.3"/>
  <cols>
    <col min="1" max="1" width="19.33203125" bestFit="1" customWidth="1"/>
    <col min="2" max="2" width="20.88671875" bestFit="1" customWidth="1"/>
    <col min="3" max="3" width="80.88671875" bestFit="1" customWidth="1"/>
  </cols>
  <sheetData>
    <row r="1" spans="1:3" x14ac:dyDescent="0.3">
      <c r="A1" t="s">
        <v>40</v>
      </c>
      <c r="B1" t="s">
        <v>360</v>
      </c>
      <c r="C1" t="s">
        <v>460</v>
      </c>
    </row>
    <row r="2" spans="1:3" x14ac:dyDescent="0.3">
      <c r="A2" s="94" t="s">
        <v>461</v>
      </c>
      <c r="B2" s="94" t="s">
        <v>462</v>
      </c>
      <c r="C2" s="94" t="s">
        <v>463</v>
      </c>
    </row>
    <row r="3" spans="1:3" x14ac:dyDescent="0.3">
      <c r="A3" s="94" t="s">
        <v>461</v>
      </c>
      <c r="B3" s="94" t="s">
        <v>464</v>
      </c>
      <c r="C3" s="94" t="s">
        <v>465</v>
      </c>
    </row>
    <row r="4" spans="1:3" x14ac:dyDescent="0.3">
      <c r="A4" s="94" t="s">
        <v>461</v>
      </c>
      <c r="B4" s="94" t="s">
        <v>466</v>
      </c>
      <c r="C4" s="94" t="s">
        <v>467</v>
      </c>
    </row>
    <row r="5" spans="1:3" x14ac:dyDescent="0.3">
      <c r="A5" s="94" t="s">
        <v>461</v>
      </c>
      <c r="B5" s="94" t="s">
        <v>468</v>
      </c>
      <c r="C5" s="94" t="s">
        <v>469</v>
      </c>
    </row>
    <row r="6" spans="1:3" x14ac:dyDescent="0.3">
      <c r="A6" s="94" t="s">
        <v>461</v>
      </c>
      <c r="B6" s="94" t="s">
        <v>470</v>
      </c>
      <c r="C6" s="94" t="s">
        <v>471</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4ACA-761C-47C3-B6A6-5A0C4DB57FC9}">
  <dimension ref="A1:C41"/>
  <sheetViews>
    <sheetView topLeftCell="A28" workbookViewId="0">
      <selection activeCell="C32" sqref="C32"/>
    </sheetView>
  </sheetViews>
  <sheetFormatPr defaultRowHeight="14.4" x14ac:dyDescent="0.3"/>
  <cols>
    <col min="1" max="1" width="10.33203125" bestFit="1" customWidth="1"/>
  </cols>
  <sheetData>
    <row r="1" spans="1:2" x14ac:dyDescent="0.3">
      <c r="A1" s="57" t="s">
        <v>472</v>
      </c>
      <c r="B1" s="57" t="s">
        <v>473</v>
      </c>
    </row>
    <row r="2" spans="1:2" x14ac:dyDescent="0.3">
      <c r="A2" s="43">
        <v>45536</v>
      </c>
      <c r="B2">
        <v>17232</v>
      </c>
    </row>
    <row r="3" spans="1:2" x14ac:dyDescent="0.3">
      <c r="A3" s="43">
        <v>45537</v>
      </c>
      <c r="B3">
        <v>10124</v>
      </c>
    </row>
    <row r="4" spans="1:2" x14ac:dyDescent="0.3">
      <c r="A4" s="43">
        <v>45538</v>
      </c>
      <c r="B4">
        <v>7754</v>
      </c>
    </row>
    <row r="5" spans="1:2" x14ac:dyDescent="0.3">
      <c r="A5" s="43">
        <v>45539</v>
      </c>
      <c r="B5">
        <v>1854</v>
      </c>
    </row>
    <row r="6" spans="1:2" x14ac:dyDescent="0.3">
      <c r="A6" s="43">
        <v>45540</v>
      </c>
      <c r="B6">
        <v>18721</v>
      </c>
    </row>
    <row r="7" spans="1:2" x14ac:dyDescent="0.3">
      <c r="A7" s="43">
        <v>45541</v>
      </c>
      <c r="B7">
        <v>16062</v>
      </c>
    </row>
    <row r="8" spans="1:2" x14ac:dyDescent="0.3">
      <c r="A8" s="43">
        <v>45542</v>
      </c>
      <c r="B8">
        <v>15172</v>
      </c>
    </row>
    <row r="9" spans="1:2" x14ac:dyDescent="0.3">
      <c r="A9" s="43">
        <v>45543</v>
      </c>
      <c r="B9">
        <v>19729</v>
      </c>
    </row>
    <row r="10" spans="1:2" x14ac:dyDescent="0.3">
      <c r="A10" s="43">
        <v>45544</v>
      </c>
      <c r="B10">
        <v>11973</v>
      </c>
    </row>
    <row r="11" spans="1:2" x14ac:dyDescent="0.3">
      <c r="A11" s="43">
        <v>45545</v>
      </c>
      <c r="B11">
        <v>12803</v>
      </c>
    </row>
    <row r="12" spans="1:2" x14ac:dyDescent="0.3">
      <c r="A12" s="43">
        <v>45546</v>
      </c>
      <c r="B12">
        <v>1241</v>
      </c>
    </row>
    <row r="13" spans="1:2" x14ac:dyDescent="0.3">
      <c r="A13" s="43">
        <v>45547</v>
      </c>
      <c r="B13">
        <v>3947</v>
      </c>
    </row>
    <row r="14" spans="1:2" x14ac:dyDescent="0.3">
      <c r="A14" s="43">
        <v>45548</v>
      </c>
      <c r="B14">
        <v>1406</v>
      </c>
    </row>
    <row r="15" spans="1:2" x14ac:dyDescent="0.3">
      <c r="A15" s="43">
        <v>45549</v>
      </c>
      <c r="B15">
        <v>2082</v>
      </c>
    </row>
    <row r="16" spans="1:2" x14ac:dyDescent="0.3">
      <c r="A16" s="43">
        <v>45550</v>
      </c>
      <c r="B16">
        <v>3636</v>
      </c>
    </row>
    <row r="17" spans="1:3" x14ac:dyDescent="0.3">
      <c r="A17" s="43">
        <v>45551</v>
      </c>
      <c r="B17">
        <v>7624</v>
      </c>
    </row>
    <row r="18" spans="1:3" x14ac:dyDescent="0.3">
      <c r="A18" s="43">
        <v>45552</v>
      </c>
      <c r="B18">
        <v>4338</v>
      </c>
    </row>
    <row r="19" spans="1:3" x14ac:dyDescent="0.3">
      <c r="A19" s="43">
        <v>45553</v>
      </c>
      <c r="B19">
        <v>14149</v>
      </c>
    </row>
    <row r="20" spans="1:3" x14ac:dyDescent="0.3">
      <c r="A20" s="43">
        <v>45554</v>
      </c>
      <c r="B20">
        <v>19220</v>
      </c>
    </row>
    <row r="21" spans="1:3" x14ac:dyDescent="0.3">
      <c r="A21" s="43">
        <v>45555</v>
      </c>
      <c r="B21">
        <v>1614</v>
      </c>
    </row>
    <row r="22" spans="1:3" x14ac:dyDescent="0.3">
      <c r="A22" s="43">
        <v>45556</v>
      </c>
      <c r="B22">
        <v>9033</v>
      </c>
    </row>
    <row r="23" spans="1:3" x14ac:dyDescent="0.3">
      <c r="A23" s="43">
        <v>45557</v>
      </c>
      <c r="B23">
        <v>5526</v>
      </c>
    </row>
    <row r="24" spans="1:3" x14ac:dyDescent="0.3">
      <c r="A24" s="43">
        <v>45558</v>
      </c>
      <c r="B24">
        <v>8564</v>
      </c>
    </row>
    <row r="25" spans="1:3" x14ac:dyDescent="0.3">
      <c r="A25" s="43">
        <v>45559</v>
      </c>
      <c r="B25">
        <v>1907</v>
      </c>
    </row>
    <row r="26" spans="1:3" x14ac:dyDescent="0.3">
      <c r="A26" s="43">
        <v>45560</v>
      </c>
      <c r="B26">
        <v>11880</v>
      </c>
    </row>
    <row r="27" spans="1:3" x14ac:dyDescent="0.3">
      <c r="A27" s="43">
        <v>45561</v>
      </c>
      <c r="B27">
        <v>19365</v>
      </c>
    </row>
    <row r="28" spans="1:3" x14ac:dyDescent="0.3">
      <c r="A28" s="43">
        <v>45562</v>
      </c>
      <c r="B28">
        <v>9182</v>
      </c>
    </row>
    <row r="29" spans="1:3" x14ac:dyDescent="0.3">
      <c r="A29" s="43">
        <v>45563</v>
      </c>
      <c r="B29">
        <v>5212</v>
      </c>
    </row>
    <row r="30" spans="1:3" x14ac:dyDescent="0.3">
      <c r="A30" s="43">
        <v>45564</v>
      </c>
      <c r="B30">
        <v>6785</v>
      </c>
    </row>
    <row r="31" spans="1:3" x14ac:dyDescent="0.3">
      <c r="A31" s="43">
        <v>45565</v>
      </c>
      <c r="B31" s="62">
        <f>FORECAST(A31,B2:B30,A2:A30)</f>
        <v>6969.4039408862591</v>
      </c>
      <c r="C31" t="s">
        <v>474</v>
      </c>
    </row>
    <row r="32" spans="1:3" x14ac:dyDescent="0.3">
      <c r="A32" s="43">
        <v>45566</v>
      </c>
      <c r="B32" s="62">
        <f t="shared" ref="B32:B40" si="0">FORECAST(A32,B3:B31,A3:A31)</f>
        <v>7265.1517750974745</v>
      </c>
    </row>
    <row r="33" spans="1:2" x14ac:dyDescent="0.3">
      <c r="A33" s="43">
        <v>45567</v>
      </c>
      <c r="B33" s="62">
        <f t="shared" si="0"/>
        <v>7134.7953405724838</v>
      </c>
    </row>
    <row r="34" spans="1:2" x14ac:dyDescent="0.3">
      <c r="A34" s="43">
        <v>45568</v>
      </c>
      <c r="B34" s="62">
        <f t="shared" si="0"/>
        <v>6826.6226113215089</v>
      </c>
    </row>
    <row r="35" spans="1:2" x14ac:dyDescent="0.3">
      <c r="A35" s="43">
        <v>45569</v>
      </c>
      <c r="B35" s="62">
        <f t="shared" si="0"/>
        <v>6030.0260917749256</v>
      </c>
    </row>
    <row r="36" spans="1:2" x14ac:dyDescent="0.3">
      <c r="A36" s="43">
        <v>45570</v>
      </c>
      <c r="B36" s="62">
        <f t="shared" si="0"/>
        <v>6374.6850576270372</v>
      </c>
    </row>
    <row r="37" spans="1:2" x14ac:dyDescent="0.3">
      <c r="A37" s="43">
        <v>45571</v>
      </c>
      <c r="B37" s="62">
        <f t="shared" si="0"/>
        <v>6657.6317668585107</v>
      </c>
    </row>
    <row r="38" spans="1:2" x14ac:dyDescent="0.3">
      <c r="A38" s="43">
        <v>45572</v>
      </c>
      <c r="B38" s="62">
        <f t="shared" si="0"/>
        <v>6983.2310882685706</v>
      </c>
    </row>
    <row r="39" spans="1:2" x14ac:dyDescent="0.3">
      <c r="A39" s="43">
        <v>45573</v>
      </c>
      <c r="B39" s="62">
        <f t="shared" si="0"/>
        <v>7764.6029877528781</v>
      </c>
    </row>
    <row r="40" spans="1:2" x14ac:dyDescent="0.3">
      <c r="A40" s="43">
        <v>45574</v>
      </c>
      <c r="B40" s="62">
        <f t="shared" si="0"/>
        <v>8155.7239835578948</v>
      </c>
    </row>
    <row r="41" spans="1:2" x14ac:dyDescent="0.3">
      <c r="A41" s="4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CE469-E461-4C5E-B4E2-7EE9D4A88BD9}">
  <dimension ref="A1:N12"/>
  <sheetViews>
    <sheetView tabSelected="1" topLeftCell="A4" workbookViewId="0">
      <selection activeCell="G15" sqref="G15"/>
    </sheetView>
  </sheetViews>
  <sheetFormatPr defaultRowHeight="14.4" x14ac:dyDescent="0.3"/>
  <cols>
    <col min="1" max="1" width="11.6640625" customWidth="1"/>
    <col min="2" max="2" width="17.88671875" customWidth="1"/>
    <col min="3" max="3" width="6.77734375" bestFit="1" customWidth="1"/>
    <col min="4" max="5" width="8.6640625" bestFit="1" customWidth="1"/>
    <col min="6" max="6" width="5.109375" bestFit="1" customWidth="1"/>
    <col min="7" max="7" width="7.33203125" bestFit="1" customWidth="1"/>
  </cols>
  <sheetData>
    <row r="1" spans="1:14" ht="28.8" x14ac:dyDescent="0.3">
      <c r="A1" s="109" t="s">
        <v>105</v>
      </c>
      <c r="B1" s="109" t="s">
        <v>133</v>
      </c>
      <c r="C1" s="109" t="s">
        <v>134</v>
      </c>
      <c r="D1" s="109" t="s">
        <v>124</v>
      </c>
      <c r="E1" s="109" t="s">
        <v>135</v>
      </c>
      <c r="F1" s="109" t="s">
        <v>136</v>
      </c>
      <c r="G1" s="109" t="s">
        <v>137</v>
      </c>
      <c r="H1" s="113" t="s">
        <v>9</v>
      </c>
      <c r="I1" s="113" t="s">
        <v>441</v>
      </c>
      <c r="J1" s="113" t="s">
        <v>442</v>
      </c>
      <c r="K1" s="113" t="s">
        <v>443</v>
      </c>
      <c r="L1" s="113" t="s">
        <v>444</v>
      </c>
      <c r="M1" s="112" t="s">
        <v>475</v>
      </c>
      <c r="N1" s="112" t="s">
        <v>476</v>
      </c>
    </row>
    <row r="2" spans="1:14" x14ac:dyDescent="0.3">
      <c r="A2" s="110">
        <v>45736</v>
      </c>
      <c r="B2" s="111" t="s">
        <v>138</v>
      </c>
      <c r="C2" s="111" t="s">
        <v>139</v>
      </c>
      <c r="D2" s="111" t="s">
        <v>153</v>
      </c>
      <c r="E2" s="111">
        <v>12</v>
      </c>
      <c r="F2" s="111">
        <v>50</v>
      </c>
      <c r="G2" s="111">
        <v>600</v>
      </c>
      <c r="H2" s="80">
        <f>COUNT(E1:E12)</f>
        <v>11</v>
      </c>
      <c r="I2" s="80">
        <f>COUNTIF(E2:E12,"&gt;10")</f>
        <v>6</v>
      </c>
      <c r="J2" s="80">
        <f>SUM(E2:E12)</f>
        <v>124</v>
      </c>
      <c r="K2" s="80">
        <f>SUMIF(G2:G12,"&gt;300")</f>
        <v>4300</v>
      </c>
      <c r="L2" s="80">
        <f>RANK(F3,F2:F12)</f>
        <v>5</v>
      </c>
      <c r="M2" s="39">
        <f>TREND(G2:G12)</f>
        <v>427.5</v>
      </c>
      <c r="N2">
        <f>GROWTH(G2:G12)</f>
        <v>382.92705574033522</v>
      </c>
    </row>
    <row r="3" spans="1:14" x14ac:dyDescent="0.3">
      <c r="A3" s="110">
        <v>45767</v>
      </c>
      <c r="B3" s="111" t="s">
        <v>98</v>
      </c>
      <c r="C3" s="111" t="s">
        <v>140</v>
      </c>
      <c r="D3" s="111" t="s">
        <v>152</v>
      </c>
      <c r="E3" s="111">
        <v>8</v>
      </c>
      <c r="F3" s="111">
        <v>40</v>
      </c>
      <c r="G3" s="111">
        <v>320</v>
      </c>
      <c r="H3" s="80"/>
      <c r="I3" s="80"/>
      <c r="J3" s="80"/>
      <c r="K3" s="80"/>
      <c r="L3" s="80"/>
      <c r="M3" s="39" t="e">
        <f>TREND(G3:G13)</f>
        <v>#VALUE!</v>
      </c>
      <c r="N3" t="e">
        <f t="shared" ref="N3:N12" si="0">GROWTH(G3:G13)</f>
        <v>#VALUE!</v>
      </c>
    </row>
    <row r="4" spans="1:14" x14ac:dyDescent="0.3">
      <c r="A4" s="110">
        <v>45797</v>
      </c>
      <c r="B4" s="111" t="s">
        <v>100</v>
      </c>
      <c r="C4" s="111" t="s">
        <v>141</v>
      </c>
      <c r="D4" s="111" t="s">
        <v>153</v>
      </c>
      <c r="E4" s="111">
        <v>15</v>
      </c>
      <c r="F4" s="111">
        <v>25</v>
      </c>
      <c r="G4" s="111">
        <v>375</v>
      </c>
      <c r="H4" s="80"/>
      <c r="I4" s="80"/>
      <c r="J4" s="80"/>
      <c r="K4" s="80"/>
      <c r="L4" s="80"/>
      <c r="M4" s="39" t="e">
        <f>TREND(G4:G14)</f>
        <v>#VALUE!</v>
      </c>
      <c r="N4" t="e">
        <f t="shared" si="0"/>
        <v>#VALUE!</v>
      </c>
    </row>
    <row r="5" spans="1:14" x14ac:dyDescent="0.3">
      <c r="A5" s="110">
        <v>45828</v>
      </c>
      <c r="B5" s="111" t="s">
        <v>101</v>
      </c>
      <c r="C5" s="111" t="s">
        <v>142</v>
      </c>
      <c r="D5" s="111" t="s">
        <v>152</v>
      </c>
      <c r="E5" s="111">
        <v>10</v>
      </c>
      <c r="F5" s="111">
        <v>30</v>
      </c>
      <c r="G5" s="111">
        <v>300</v>
      </c>
      <c r="H5" s="80"/>
      <c r="I5" s="80"/>
      <c r="J5" s="80"/>
      <c r="K5" s="80"/>
      <c r="L5" s="80"/>
      <c r="M5" s="39" t="e">
        <f>TREND(G5:G15)</f>
        <v>#VALUE!</v>
      </c>
      <c r="N5" t="e">
        <f t="shared" si="0"/>
        <v>#VALUE!</v>
      </c>
    </row>
    <row r="6" spans="1:14" x14ac:dyDescent="0.3">
      <c r="A6" s="110">
        <v>45858</v>
      </c>
      <c r="B6" s="111" t="s">
        <v>143</v>
      </c>
      <c r="C6" s="111" t="s">
        <v>139</v>
      </c>
      <c r="D6" s="111" t="s">
        <v>153</v>
      </c>
      <c r="E6" s="111">
        <v>6</v>
      </c>
      <c r="F6" s="111">
        <v>20</v>
      </c>
      <c r="G6" s="111">
        <v>120</v>
      </c>
      <c r="H6" s="80"/>
      <c r="I6" s="80"/>
      <c r="J6" s="80"/>
      <c r="K6" s="80"/>
      <c r="L6" s="80"/>
      <c r="M6" s="39" t="e">
        <f>TREND(G6:G16)</f>
        <v>#VALUE!</v>
      </c>
      <c r="N6" t="e">
        <f t="shared" si="0"/>
        <v>#VALUE!</v>
      </c>
    </row>
    <row r="7" spans="1:14" x14ac:dyDescent="0.3">
      <c r="A7" s="110">
        <v>45889</v>
      </c>
      <c r="B7" s="111" t="s">
        <v>144</v>
      </c>
      <c r="C7" s="111" t="s">
        <v>140</v>
      </c>
      <c r="D7" s="111" t="s">
        <v>152</v>
      </c>
      <c r="E7" s="111">
        <v>20</v>
      </c>
      <c r="F7" s="111">
        <v>35</v>
      </c>
      <c r="G7" s="111">
        <v>700</v>
      </c>
      <c r="H7" s="80"/>
      <c r="I7" s="80"/>
      <c r="J7" s="80"/>
      <c r="K7" s="80"/>
      <c r="L7" s="80"/>
      <c r="M7" s="39" t="e">
        <f>TREND(G7:G17)</f>
        <v>#VALUE!</v>
      </c>
      <c r="N7" t="e">
        <f t="shared" si="0"/>
        <v>#VALUE!</v>
      </c>
    </row>
    <row r="8" spans="1:14" x14ac:dyDescent="0.3">
      <c r="A8" s="110">
        <v>45920</v>
      </c>
      <c r="B8" s="111" t="s">
        <v>145</v>
      </c>
      <c r="C8" s="111" t="s">
        <v>141</v>
      </c>
      <c r="D8" s="111" t="s">
        <v>152</v>
      </c>
      <c r="E8" s="111">
        <v>14</v>
      </c>
      <c r="F8" s="111">
        <v>60</v>
      </c>
      <c r="G8" s="111">
        <v>840</v>
      </c>
      <c r="H8" s="80"/>
      <c r="I8" s="80"/>
      <c r="J8" s="80"/>
      <c r="K8" s="80"/>
      <c r="L8" s="80"/>
      <c r="M8" s="39" t="e">
        <f>TREND(G8:G18)</f>
        <v>#VALUE!</v>
      </c>
      <c r="N8" t="e">
        <f t="shared" si="0"/>
        <v>#VALUE!</v>
      </c>
    </row>
    <row r="9" spans="1:14" x14ac:dyDescent="0.3">
      <c r="A9" s="110">
        <v>45950</v>
      </c>
      <c r="B9" s="111" t="s">
        <v>146</v>
      </c>
      <c r="C9" s="111" t="s">
        <v>142</v>
      </c>
      <c r="D9" s="111" t="s">
        <v>154</v>
      </c>
      <c r="E9" s="111">
        <v>9</v>
      </c>
      <c r="F9" s="111">
        <v>45</v>
      </c>
      <c r="G9" s="111">
        <v>405</v>
      </c>
      <c r="H9" s="80"/>
      <c r="I9" s="80"/>
      <c r="J9" s="80"/>
      <c r="K9" s="80"/>
      <c r="L9" s="80"/>
      <c r="M9" s="39" t="e">
        <f>TREND(G9:G19)</f>
        <v>#VALUE!</v>
      </c>
      <c r="N9" t="e">
        <f t="shared" si="0"/>
        <v>#VALUE!</v>
      </c>
    </row>
    <row r="10" spans="1:14" x14ac:dyDescent="0.3">
      <c r="A10" s="110">
        <v>45981</v>
      </c>
      <c r="B10" s="111" t="s">
        <v>147</v>
      </c>
      <c r="C10" s="111" t="s">
        <v>139</v>
      </c>
      <c r="D10" s="111" t="s">
        <v>153</v>
      </c>
      <c r="E10" s="111">
        <v>7</v>
      </c>
      <c r="F10" s="111">
        <v>80</v>
      </c>
      <c r="G10" s="111">
        <v>560</v>
      </c>
      <c r="H10" s="80"/>
      <c r="I10" s="80"/>
      <c r="J10" s="80"/>
      <c r="K10" s="80"/>
      <c r="L10" s="80"/>
      <c r="M10" s="39" t="e">
        <f>TREND(G10:G20)</f>
        <v>#VALUE!</v>
      </c>
      <c r="N10" t="e">
        <f t="shared" si="0"/>
        <v>#VALUE!</v>
      </c>
    </row>
    <row r="11" spans="1:14" x14ac:dyDescent="0.3">
      <c r="A11" s="110">
        <v>46011</v>
      </c>
      <c r="B11" s="111" t="s">
        <v>148</v>
      </c>
      <c r="C11" s="111" t="s">
        <v>140</v>
      </c>
      <c r="D11" s="111" t="s">
        <v>154</v>
      </c>
      <c r="E11" s="111">
        <v>11</v>
      </c>
      <c r="F11" s="111">
        <v>15</v>
      </c>
      <c r="G11" s="111">
        <v>165</v>
      </c>
      <c r="H11" s="80"/>
      <c r="I11" s="80"/>
      <c r="J11" s="80"/>
      <c r="K11" s="80"/>
      <c r="L11" s="80"/>
      <c r="M11" s="39" t="e">
        <f>TREND(G11:G21)</f>
        <v>#VALUE!</v>
      </c>
      <c r="N11" t="e">
        <f t="shared" si="0"/>
        <v>#VALUE!</v>
      </c>
    </row>
    <row r="12" spans="1:14" x14ac:dyDescent="0.3">
      <c r="A12" s="110">
        <v>45677</v>
      </c>
      <c r="B12" s="111" t="s">
        <v>138</v>
      </c>
      <c r="C12" s="111" t="s">
        <v>142</v>
      </c>
      <c r="D12" s="111" t="s">
        <v>152</v>
      </c>
      <c r="E12" s="111">
        <v>12</v>
      </c>
      <c r="F12" s="111">
        <v>17</v>
      </c>
      <c r="G12" s="111">
        <v>500</v>
      </c>
      <c r="H12" s="80"/>
      <c r="I12" s="80"/>
      <c r="J12" s="80"/>
      <c r="K12" s="80"/>
      <c r="L12" s="80"/>
      <c r="M12" s="39" t="e">
        <f>TREND(G12:G22)</f>
        <v>#VALUE!</v>
      </c>
      <c r="N12" t="e">
        <f t="shared" si="0"/>
        <v>#VALUE!</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0E461-4C28-428E-A720-D8677C239E6A}">
  <dimension ref="A1"/>
  <sheetViews>
    <sheetView workbookViewId="0">
      <selection activeCell="C8" sqref="C8"/>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FDCD8D-01FD-4B8C-AC15-EF2FEB5189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Sheet1</vt:lpstr>
      <vt:lpstr>Sheet4</vt:lpstr>
      <vt:lpstr>first-class (2)</vt:lpstr>
      <vt:lpstr>first-class</vt:lpstr>
      <vt:lpstr>first-class (3)</vt:lpstr>
      <vt:lpstr>class-3</vt:lpstr>
      <vt:lpstr>add-subtract</vt:lpstr>
      <vt:lpstr>cell referencing</vt:lpstr>
      <vt:lpstr>Basic_Numeric</vt:lpstr>
      <vt:lpstr>skip-paste_link</vt:lpstr>
      <vt:lpstr>txt-join</vt:lpstr>
      <vt:lpstr>text function</vt:lpstr>
      <vt:lpstr>Randombtwn func</vt:lpstr>
      <vt:lpstr>condition</vt:lpstr>
      <vt:lpstr>If function</vt:lpstr>
      <vt:lpstr>IFS function</vt:lpstr>
      <vt:lpstr>Sheet22</vt:lpstr>
      <vt:lpstr>iferror</vt:lpstr>
      <vt:lpstr>sumif</vt:lpstr>
      <vt:lpstr>freezing rows</vt:lpstr>
      <vt:lpstr>subtotal function</vt:lpstr>
      <vt:lpstr>Logical functions</vt:lpstr>
      <vt:lpstr>Sheet2</vt:lpstr>
      <vt:lpstr>index function</vt:lpstr>
      <vt:lpstr>index-match-functions</vt:lpstr>
      <vt:lpstr>Vlookup</vt:lpstr>
      <vt:lpstr>Hlookup</vt:lpstr>
      <vt:lpstr>Xlookup</vt:lpstr>
      <vt:lpstr>Charts</vt:lpstr>
      <vt:lpstr>Sheet14</vt:lpstr>
      <vt:lpstr>Sheet13</vt:lpstr>
      <vt:lpstr>coffee sale data pivot char tab</vt:lpstr>
      <vt:lpstr>coffee sale data</vt:lpstr>
      <vt:lpstr>14.09</vt:lpstr>
      <vt:lpstr>data from web</vt:lpstr>
      <vt:lpstr>Sheet5</vt:lpstr>
      <vt:lpstr>count if </vt:lpstr>
      <vt:lpstr>Sheet15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Dhanashree Bose</dc:creator>
  <cp:lastModifiedBy>user</cp:lastModifiedBy>
  <dcterms:created xsi:type="dcterms:W3CDTF">2025-08-01T15:40:24Z</dcterms:created>
  <dcterms:modified xsi:type="dcterms:W3CDTF">2025-09-20T11:29:05Z</dcterms:modified>
</cp:coreProperties>
</file>